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1620" yWindow="-180" windowWidth="19440" windowHeight="11928" tabRatio="711" activeTab="5"/>
  </bookViews>
  <sheets>
    <sheet name="Changable Values" sheetId="164" r:id="rId1"/>
    <sheet name="BD Team" sheetId="161" r:id="rId2"/>
    <sheet name="Pricing" sheetId="158" r:id="rId3"/>
    <sheet name="MS insert" sheetId="163" r:id="rId4"/>
    <sheet name="Cost Calculation" sheetId="159" r:id="rId5"/>
    <sheet name="QUOTATION" sheetId="160" r:id="rId6"/>
    <sheet name="Final Summary" sheetId="165" r:id="rId7"/>
    <sheet name="5.FIXED GLASS" sheetId="34" state="hidden" r:id="rId8"/>
    <sheet name="Drawings" sheetId="166" r:id="rId9"/>
    <sheet name="Glass" sheetId="162" r:id="rId10"/>
  </sheets>
  <definedNames>
    <definedName name="\a">#N/A</definedName>
    <definedName name="\b">#N/A</definedName>
    <definedName name="_____________LFB101" localSheetId="1">#REF!</definedName>
    <definedName name="_____________LFB101" localSheetId="4">#REF!</definedName>
    <definedName name="_____________LFB101" localSheetId="2">#REF!</definedName>
    <definedName name="_____________LFB101" localSheetId="5">#REF!</definedName>
    <definedName name="_____________LFB101">#REF!</definedName>
    <definedName name="_____________LFB118" localSheetId="1">#REF!</definedName>
    <definedName name="_____________LFB118" localSheetId="4">#REF!</definedName>
    <definedName name="_____________LFB118" localSheetId="2">#REF!</definedName>
    <definedName name="_____________LFB118" localSheetId="5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Team'!$A$8:$WVB$58</definedName>
    <definedName name="_xlnm._FilterDatabase" localSheetId="4" hidden="1">'Cost Calculation'!$B$4:$AV$57</definedName>
    <definedName name="_xlnm._FilterDatabase" localSheetId="2" hidden="1">Pricing!$A$4:$XEY$54</definedName>
    <definedName name="_xlnm._FilterDatabase" localSheetId="5" hidden="1">QUOTATION!$B$13:$O$117</definedName>
    <definedName name="_jj300" localSheetId="1">#REF!</definedName>
    <definedName name="_jj300" localSheetId="4">#REF!</definedName>
    <definedName name="_jj300" localSheetId="2">#REF!</definedName>
    <definedName name="_jj300" localSheetId="5">#REF!</definedName>
    <definedName name="_jj300">#REF!</definedName>
    <definedName name="_lb1" localSheetId="1">#REF!</definedName>
    <definedName name="_lb1" localSheetId="4">#REF!</definedName>
    <definedName name="_lb1" localSheetId="2">#REF!</definedName>
    <definedName name="_lb1" localSheetId="5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4">#REF!</definedName>
    <definedName name="a" localSheetId="2">#REF!</definedName>
    <definedName name="a" localSheetId="5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4">#REF!</definedName>
    <definedName name="Area_m2" localSheetId="2">#REF!</definedName>
    <definedName name="Area_m2" localSheetId="5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4">#REF!</definedName>
    <definedName name="Beg_Bal" localSheetId="2">#REF!</definedName>
    <definedName name="Beg_Bal" localSheetId="5">#REF!</definedName>
    <definedName name="Beg_Bal">#REF!</definedName>
    <definedName name="bol" localSheetId="1">#REF!</definedName>
    <definedName name="bol" localSheetId="4">#REF!</definedName>
    <definedName name="bol" localSheetId="2">#REF!</definedName>
    <definedName name="bol" localSheetId="5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4">#REF!</definedName>
    <definedName name="BuiltIn_Print_Area___0" localSheetId="2">#REF!</definedName>
    <definedName name="BuiltIn_Print_Area___0" localSheetId="5">#REF!</definedName>
    <definedName name="BuiltIn_Print_Area___0">#REF!</definedName>
    <definedName name="C_" localSheetId="1">#REF!</definedName>
    <definedName name="C_" localSheetId="4">#REF!</definedName>
    <definedName name="C_" localSheetId="2">#REF!</definedName>
    <definedName name="C_" localSheetId="5">#REF!</definedName>
    <definedName name="C_">#REF!</definedName>
    <definedName name="checked" localSheetId="1">#REF!</definedName>
    <definedName name="checked" localSheetId="4">#REF!</definedName>
    <definedName name="checked" localSheetId="2">#REF!</definedName>
    <definedName name="checked" localSheetId="5">#REF!</definedName>
    <definedName name="checked">#REF!</definedName>
    <definedName name="Columns" localSheetId="1">#REF!</definedName>
    <definedName name="Columns" localSheetId="4">#REF!</definedName>
    <definedName name="Columns" localSheetId="2">#REF!</definedName>
    <definedName name="Columns" localSheetId="5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4">#REF!</definedName>
    <definedName name="data" localSheetId="2">#REF!</definedName>
    <definedName name="data" localSheetId="5">#REF!</definedName>
    <definedName name="data">#REF!</definedName>
    <definedName name="_xlnm.Database" localSheetId="1">#REF!</definedName>
    <definedName name="_xlnm.Database" localSheetId="4">#REF!</definedName>
    <definedName name="_xlnm.Database" localSheetId="2">#REF!</definedName>
    <definedName name="_xlnm.Database" localSheetId="5">#REF!</definedName>
    <definedName name="_xlnm.Database">#REF!</definedName>
    <definedName name="dc" localSheetId="1">#REF!</definedName>
    <definedName name="dc" localSheetId="4">#REF!</definedName>
    <definedName name="dc" localSheetId="2">#REF!</definedName>
    <definedName name="dc" localSheetId="5">#REF!</definedName>
    <definedName name="dc">#REF!</definedName>
    <definedName name="DEPTH" localSheetId="1">#REF!</definedName>
    <definedName name="DEPTH" localSheetId="4">#REF!</definedName>
    <definedName name="DEPTH" localSheetId="2">#REF!</definedName>
    <definedName name="DEPTH" localSheetId="5">#REF!</definedName>
    <definedName name="DEPTH">#REF!</definedName>
    <definedName name="designed" localSheetId="1">#REF!</definedName>
    <definedName name="designed" localSheetId="4">#REF!</definedName>
    <definedName name="designed" localSheetId="2">#REF!</definedName>
    <definedName name="designed" localSheetId="5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4">#REF!</definedName>
    <definedName name="E" localSheetId="2">#REF!</definedName>
    <definedName name="E" localSheetId="5">#REF!</definedName>
    <definedName name="E">#REF!</definedName>
    <definedName name="eeeeee" localSheetId="1">#REF!</definedName>
    <definedName name="eeeeee" localSheetId="4">#REF!</definedName>
    <definedName name="eeeeee" localSheetId="2">#REF!</definedName>
    <definedName name="eeeeee" localSheetId="5">#REF!</definedName>
    <definedName name="eeeeee">#REF!</definedName>
    <definedName name="End_Bal" localSheetId="1">#REF!</definedName>
    <definedName name="End_Bal" localSheetId="4">#REF!</definedName>
    <definedName name="End_Bal" localSheetId="2">#REF!</definedName>
    <definedName name="End_Bal" localSheetId="5">#REF!</definedName>
    <definedName name="End_Bal">#REF!</definedName>
    <definedName name="EP" localSheetId="1">#REF!</definedName>
    <definedName name="EP" localSheetId="4">#REF!</definedName>
    <definedName name="EP" localSheetId="2">#REF!</definedName>
    <definedName name="EP" localSheetId="5">#REF!</definedName>
    <definedName name="EP">#REF!</definedName>
    <definedName name="Extra_Pay" localSheetId="1">#REF!</definedName>
    <definedName name="Extra_Pay" localSheetId="4">#REF!</definedName>
    <definedName name="Extra_Pay" localSheetId="2">#REF!</definedName>
    <definedName name="Extra_Pay" localSheetId="5">#REF!</definedName>
    <definedName name="Extra_Pay">#REF!</definedName>
    <definedName name="F" localSheetId="1">#REF!</definedName>
    <definedName name="F" localSheetId="4">#REF!</definedName>
    <definedName name="F" localSheetId="2">#REF!</definedName>
    <definedName name="F" localSheetId="5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4">#REF!</definedName>
    <definedName name="Full_Print" localSheetId="2">#REF!</definedName>
    <definedName name="Full_Print" localSheetId="5">#REF!</definedName>
    <definedName name="Full_Print">#REF!</definedName>
    <definedName name="g" localSheetId="1">#REF!</definedName>
    <definedName name="g" localSheetId="4">#REF!</definedName>
    <definedName name="g" localSheetId="2">#REF!</definedName>
    <definedName name="g" localSheetId="5">#REF!</definedName>
    <definedName name="g">#REF!</definedName>
    <definedName name="Glass" localSheetId="1">#REF!</definedName>
    <definedName name="glass" localSheetId="4">#REF!</definedName>
    <definedName name="Glass" localSheetId="2">#REF!</definedName>
    <definedName name="glass" localSheetId="5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4">#REF!</definedName>
    <definedName name="hf" localSheetId="2">#REF!</definedName>
    <definedName name="hf" localSheetId="5">#REF!</definedName>
    <definedName name="hf">#REF!</definedName>
    <definedName name="HOME" localSheetId="1">#REF!</definedName>
    <definedName name="HOME" localSheetId="4">#REF!</definedName>
    <definedName name="HOME" localSheetId="2">#REF!</definedName>
    <definedName name="HOME" localSheetId="5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4">#REF!</definedName>
    <definedName name="J" localSheetId="2">#REF!</definedName>
    <definedName name="J" localSheetId="5">#REF!</definedName>
    <definedName name="J">#REF!</definedName>
    <definedName name="JobID" localSheetId="1">#REF!</definedName>
    <definedName name="JobID" localSheetId="4">#REF!</definedName>
    <definedName name="JobID" localSheetId="2">#REF!</definedName>
    <definedName name="JobID" localSheetId="5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4">#REF!</definedName>
    <definedName name="LC" localSheetId="2">#REF!</definedName>
    <definedName name="LC" localSheetId="5">#REF!</definedName>
    <definedName name="LC">#REF!</definedName>
    <definedName name="lef" localSheetId="1">#REF!</definedName>
    <definedName name="lef" localSheetId="4">#REF!</definedName>
    <definedName name="lef" localSheetId="2">#REF!</definedName>
    <definedName name="lef" localSheetId="5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4">City&amp;" "&amp;State</definedName>
    <definedName name="Location" localSheetId="2">City&amp;" "&amp;State</definedName>
    <definedName name="Location" localSheetId="5">City&amp;" "&amp;State</definedName>
    <definedName name="Location">City&amp;" "&amp;State</definedName>
    <definedName name="LTA" localSheetId="1">#REF!</definedName>
    <definedName name="LTA" localSheetId="4">#REF!</definedName>
    <definedName name="LTA" localSheetId="2">#REF!</definedName>
    <definedName name="LTA" localSheetId="5">#REF!</definedName>
    <definedName name="LTA">#REF!</definedName>
    <definedName name="m" localSheetId="1">#REF!</definedName>
    <definedName name="m" localSheetId="4">#REF!</definedName>
    <definedName name="m" localSheetId="2">#REF!</definedName>
    <definedName name="m" localSheetId="5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4">#REF!</definedName>
    <definedName name="N" localSheetId="2">#REF!</definedName>
    <definedName name="N" localSheetId="5">#REF!</definedName>
    <definedName name="N">#REF!</definedName>
    <definedName name="NPA" localSheetId="1">#REF!</definedName>
    <definedName name="NPA" localSheetId="4">#REF!</definedName>
    <definedName name="NPA" localSheetId="2">#REF!</definedName>
    <definedName name="NPA" localSheetId="5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4">MATCH(0.01,'Cost Calculation'!End_Bal,-1)+1</definedName>
    <definedName name="Number_of_Payments" localSheetId="2">MATCH(0.01,Pricing!End_Bal,-1)+1</definedName>
    <definedName name="Number_of_Payments" localSheetId="5">MATCH(0.01,QUOTATION!End_Bal,-1)+1</definedName>
    <definedName name="Number_of_Payments">MATCH(0.01,End_Bal,-1)+1</definedName>
    <definedName name="p" localSheetId="1">#REF!</definedName>
    <definedName name="p" localSheetId="4">#REF!</definedName>
    <definedName name="p" localSheetId="2">#REF!</definedName>
    <definedName name="p" localSheetId="5">#REF!</definedName>
    <definedName name="p">#REF!</definedName>
    <definedName name="PAN_TILES" localSheetId="1">#REF!</definedName>
    <definedName name="PAN_TILES" localSheetId="4">#REF!</definedName>
    <definedName name="PAN_TILES" localSheetId="2">#REF!</definedName>
    <definedName name="PAN_TILES" localSheetId="5">#REF!</definedName>
    <definedName name="PAN_TILES">#REF!</definedName>
    <definedName name="patch" localSheetId="1">#REF!</definedName>
    <definedName name="patch" localSheetId="4">#REF!</definedName>
    <definedName name="patch" localSheetId="2">#REF!</definedName>
    <definedName name="patch" localSheetId="5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4">DATE(YEAR(Loan_Start),MONTH(Loan_Start)+Payment_Number,DAY(Loan_Start))</definedName>
    <definedName name="Payment_Date" localSheetId="2">DATE(YEAR(Loan_Start),MONTH(Loan_Start)+Payment_Number,DAY(Loan_Start))</definedName>
    <definedName name="Payment_Date" localSheetId="5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4">#REF!</definedName>
    <definedName name="Perimeter__m" localSheetId="2">#REF!</definedName>
    <definedName name="Perimeter__m" localSheetId="5">#REF!</definedName>
    <definedName name="Perimeter__m">#REF!</definedName>
    <definedName name="Pkg_col" localSheetId="1">#REF!</definedName>
    <definedName name="Pkg_col" localSheetId="4">#REF!</definedName>
    <definedName name="Pkg_col" localSheetId="2">#REF!</definedName>
    <definedName name="Pkg_col" localSheetId="5">#REF!</definedName>
    <definedName name="Pkg_col">#REF!</definedName>
    <definedName name="pl" localSheetId="1">#REF!</definedName>
    <definedName name="pl" localSheetId="4">#REF!</definedName>
    <definedName name="pl" localSheetId="2">#REF!</definedName>
    <definedName name="pl" localSheetId="5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4">#REF!</definedName>
    <definedName name="Princ" localSheetId="2">#REF!</definedName>
    <definedName name="Princ" localSheetId="5">#REF!</definedName>
    <definedName name="Princ">#REF!</definedName>
    <definedName name="_xlnm.Print_Area" localSheetId="7">'5.FIXED GLASS'!$A$1:$K$39</definedName>
    <definedName name="_xlnm.Print_Area" localSheetId="1">'BD Team'!$A$1:$K$58</definedName>
    <definedName name="_xlnm.Print_Area" localSheetId="8">Drawings!$C$2:$O$557</definedName>
    <definedName name="_xlnm.Print_Area" localSheetId="5">QUOTATION!$B$1:$N$117</definedName>
    <definedName name="Print_Area_Reset" localSheetId="1">OFFSET('BD Team'!Full_Print,0,0,'BD Team'!Last_Row)</definedName>
    <definedName name="Print_Area_Reset" localSheetId="4">OFFSET('Cost Calculation'!Full_Print,0,0,'Cost Calculation'!Last_Row)</definedName>
    <definedName name="Print_Area_Reset" localSheetId="2">OFFSET(Pricing!Full_Print,0,0,Pricing!Last_Row)</definedName>
    <definedName name="Print_Area_Reset" localSheetId="5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4">#REF!</definedName>
    <definedName name="Print_Range" localSheetId="2">#REF!</definedName>
    <definedName name="Print_Range" localSheetId="5">#REF!</definedName>
    <definedName name="Print_Range">#REF!</definedName>
    <definedName name="_xlnm.Print_Titles" localSheetId="4">'Cost Calculation'!$1:$6</definedName>
    <definedName name="_xlnm.Print_Titles" localSheetId="8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4">#REF!</definedName>
    <definedName name="q" localSheetId="2">#REF!</definedName>
    <definedName name="q" localSheetId="5">#REF!</definedName>
    <definedName name="q">#REF!</definedName>
    <definedName name="Qty" localSheetId="1">#REF!</definedName>
    <definedName name="Qty" localSheetId="4">#REF!</definedName>
    <definedName name="Qty" localSheetId="2">#REF!</definedName>
    <definedName name="Qty" localSheetId="5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4">#REF!</definedName>
    <definedName name="Rev" localSheetId="2">#REF!</definedName>
    <definedName name="Rev" localSheetId="5">#REF!</definedName>
    <definedName name="Rev">#REF!</definedName>
    <definedName name="rig" localSheetId="1">#REF!</definedName>
    <definedName name="rig" localSheetId="4">#REF!</definedName>
    <definedName name="rig" localSheetId="2">#REF!</definedName>
    <definedName name="rig" localSheetId="5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4">#REF!</definedName>
    <definedName name="rosid" localSheetId="2">#REF!</definedName>
    <definedName name="rosid" localSheetId="5">#REF!</definedName>
    <definedName name="rosid">#REF!</definedName>
    <definedName name="s" localSheetId="1">#REF!</definedName>
    <definedName name="s" localSheetId="4">#REF!</definedName>
    <definedName name="s" localSheetId="2">#REF!</definedName>
    <definedName name="s" localSheetId="5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4">#REF!</definedName>
    <definedName name="SiteExpence" localSheetId="2">#REF!</definedName>
    <definedName name="SiteExpence" localSheetId="5">#REF!</definedName>
    <definedName name="SiteExpence">#REF!</definedName>
    <definedName name="sss" localSheetId="1">#REF!</definedName>
    <definedName name="sss" localSheetId="4">#REF!</definedName>
    <definedName name="sss" localSheetId="2">#REF!</definedName>
    <definedName name="sss" localSheetId="5">#REF!</definedName>
    <definedName name="sss">#REF!</definedName>
    <definedName name="start" localSheetId="1">#REF!</definedName>
    <definedName name="start" localSheetId="4">#REF!</definedName>
    <definedName name="start" localSheetId="2">#REF!</definedName>
    <definedName name="start" localSheetId="5">#REF!</definedName>
    <definedName name="start">#REF!</definedName>
    <definedName name="StrID" localSheetId="1">#REF!</definedName>
    <definedName name="StrID" localSheetId="4">#REF!</definedName>
    <definedName name="StrID" localSheetId="2">#REF!</definedName>
    <definedName name="StrID" localSheetId="5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4">#REF!</definedName>
    <definedName name="sum6C" localSheetId="2">#REF!</definedName>
    <definedName name="sum6C" localSheetId="5">#REF!</definedName>
    <definedName name="sum6C">#REF!</definedName>
    <definedName name="summary" localSheetId="1">#REF!</definedName>
    <definedName name="summary" localSheetId="4">#REF!</definedName>
    <definedName name="summary" localSheetId="2">#REF!</definedName>
    <definedName name="summary" localSheetId="5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4">#REF!</definedName>
    <definedName name="TABLE2" localSheetId="2">#REF!</definedName>
    <definedName name="TABLE2" localSheetId="5">#REF!</definedName>
    <definedName name="TABLE2">#REF!</definedName>
    <definedName name="TableRange" localSheetId="1">#REF!</definedName>
    <definedName name="TableRange" localSheetId="4">#REF!</definedName>
    <definedName name="TableRange" localSheetId="2">#REF!</definedName>
    <definedName name="TableRange" localSheetId="5">#REF!</definedName>
    <definedName name="TableRange">#REF!</definedName>
    <definedName name="Title1" localSheetId="1">#REF!</definedName>
    <definedName name="Title1" localSheetId="4">#REF!</definedName>
    <definedName name="Title1" localSheetId="2">#REF!</definedName>
    <definedName name="Title1" localSheetId="5">#REF!</definedName>
    <definedName name="Title1">#REF!</definedName>
    <definedName name="Title2" localSheetId="1">#REF!</definedName>
    <definedName name="Title2" localSheetId="4">#REF!</definedName>
    <definedName name="Title2" localSheetId="2">#REF!</definedName>
    <definedName name="Title2" localSheetId="5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4">Scheduled_Payment+Extra_Payment</definedName>
    <definedName name="Total_Payment" localSheetId="2">Scheduled_Payment+Extra_Payment</definedName>
    <definedName name="Total_Payment" localSheetId="5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4">#REF!</definedName>
    <definedName name="Value_Col" localSheetId="2">#REF!</definedName>
    <definedName name="Value_Col" localSheetId="5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4">IF(Loan_Amount*Interest_Rate*Loan_Years*Loan_Start&gt;0,1,0)</definedName>
    <definedName name="Values_Entered" localSheetId="2">IF(Loan_Amount*Interest_Rate*Loan_Years*Loan_Start&gt;0,1,0)</definedName>
    <definedName name="Values_Entered" localSheetId="5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4">#REF!</definedName>
    <definedName name="W.S._No." localSheetId="2">#REF!</definedName>
    <definedName name="W.S._No." localSheetId="5">#REF!</definedName>
    <definedName name="W.S._No.">#REF!</definedName>
    <definedName name="work" localSheetId="1">#REF!</definedName>
    <definedName name="work" localSheetId="4">#REF!</definedName>
    <definedName name="work" localSheetId="2">#REF!</definedName>
    <definedName name="work" localSheetId="5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4">#REF!</definedName>
    <definedName name="Y" localSheetId="2">#REF!</definedName>
    <definedName name="Y" localSheetId="5">#REF!</definedName>
    <definedName name="Y">#REF!</definedName>
    <definedName name="zdfvg" localSheetId="1">#REF!</definedName>
    <definedName name="zdfvg" localSheetId="4">#REF!</definedName>
    <definedName name="zdfvg" localSheetId="2">#REF!</definedName>
    <definedName name="zdfvg" localSheetId="5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K7" i="163" l="1"/>
  <c r="K6" i="163"/>
  <c r="K5" i="163"/>
  <c r="L16" i="162" l="1"/>
  <c r="L19" i="162" s="1"/>
  <c r="I9" i="162"/>
  <c r="L20" i="162" l="1"/>
  <c r="E16" i="162"/>
  <c r="E19" i="162" s="1"/>
  <c r="L21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13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L22" i="162" l="1"/>
  <c r="L23" i="162" s="1"/>
  <c r="L24" i="162" s="1"/>
  <c r="L25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G3" i="165" l="1"/>
  <c r="F29" i="165"/>
  <c r="F20" i="165"/>
  <c r="F18" i="165"/>
  <c r="F17" i="165"/>
  <c r="F16" i="165"/>
  <c r="F15" i="165"/>
  <c r="I8" i="160" l="1"/>
  <c r="I10" i="160"/>
  <c r="D9" i="165" l="1"/>
  <c r="K4" i="166"/>
  <c r="D8" i="165"/>
  <c r="K6" i="166"/>
  <c r="D29" i="165"/>
  <c r="D20" i="165"/>
  <c r="D16" i="165"/>
  <c r="D17" i="165"/>
  <c r="D18" i="165"/>
  <c r="D15" i="165"/>
  <c r="K54" i="158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N6" i="159"/>
  <c r="AL6" i="159"/>
  <c r="AJ6" i="159"/>
  <c r="AG7" i="159"/>
  <c r="AF7" i="159"/>
  <c r="AD7" i="159"/>
  <c r="AE6" i="159"/>
  <c r="AD6" i="159"/>
  <c r="AC7" i="159"/>
  <c r="T6" i="159"/>
  <c r="R6" i="159"/>
  <c r="Q6" i="159"/>
  <c r="P6" i="159"/>
  <c r="O6" i="159"/>
  <c r="E21" i="164"/>
  <c r="E20" i="164"/>
  <c r="N539" i="166" l="1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3" i="160"/>
  <c r="G19" i="160"/>
  <c r="G21" i="160"/>
  <c r="G20" i="160"/>
  <c r="E14" i="159"/>
  <c r="G18" i="160"/>
  <c r="G16" i="160"/>
  <c r="C5" i="158" l="1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s="1"/>
  <c r="M10" i="163" l="1"/>
  <c r="K10" i="163"/>
  <c r="M9" i="163"/>
  <c r="K9" i="163"/>
  <c r="N9" i="163" s="1"/>
  <c r="O9" i="163" s="1"/>
  <c r="P9" i="163" s="1"/>
  <c r="M8" i="163"/>
  <c r="K8" i="163"/>
  <c r="M7" i="163"/>
  <c r="N7" i="163" s="1"/>
  <c r="O7" i="163" s="1"/>
  <c r="P7" i="163" s="1"/>
  <c r="M6" i="163"/>
  <c r="M5" i="163"/>
  <c r="N5" i="163" l="1"/>
  <c r="O5" i="163" s="1"/>
  <c r="P5" i="163" s="1"/>
  <c r="N8" i="163"/>
  <c r="O8" i="163" s="1"/>
  <c r="P8" i="163" s="1"/>
  <c r="N6" i="163"/>
  <c r="O6" i="163" s="1"/>
  <c r="P6" i="163" s="1"/>
  <c r="N10" i="163"/>
  <c r="O10" i="163" s="1"/>
  <c r="P10" i="163" s="1"/>
  <c r="M9" i="160"/>
  <c r="M7" i="160"/>
  <c r="M6" i="160"/>
  <c r="F10" i="160"/>
  <c r="F9" i="160"/>
  <c r="F7" i="160"/>
  <c r="F8" i="160"/>
  <c r="E5" i="158"/>
  <c r="I17" i="160" s="1"/>
  <c r="F5" i="158"/>
  <c r="H17" i="160" s="1"/>
  <c r="G5" i="158"/>
  <c r="H5" i="158"/>
  <c r="K17" i="160" s="1"/>
  <c r="I5" i="158"/>
  <c r="E6" i="158"/>
  <c r="I18" i="160" s="1"/>
  <c r="F6" i="158"/>
  <c r="H18" i="160" s="1"/>
  <c r="G6" i="158"/>
  <c r="H6" i="158"/>
  <c r="K18" i="160" s="1"/>
  <c r="I6" i="158"/>
  <c r="E7" i="158"/>
  <c r="I19" i="160" s="1"/>
  <c r="F7" i="158"/>
  <c r="H19" i="160" s="1"/>
  <c r="G7" i="158"/>
  <c r="H7" i="158"/>
  <c r="K19" i="160" s="1"/>
  <c r="I7" i="158"/>
  <c r="E8" i="158"/>
  <c r="I20" i="160" s="1"/>
  <c r="F8" i="158"/>
  <c r="H20" i="160" s="1"/>
  <c r="G8" i="158"/>
  <c r="H8" i="158"/>
  <c r="K20" i="160" s="1"/>
  <c r="I8" i="158"/>
  <c r="E9" i="158"/>
  <c r="I21" i="160" s="1"/>
  <c r="F9" i="158"/>
  <c r="H21" i="160" s="1"/>
  <c r="G9" i="158"/>
  <c r="H9" i="158"/>
  <c r="K21" i="160" s="1"/>
  <c r="I9" i="158"/>
  <c r="E10" i="158"/>
  <c r="I22" i="160" s="1"/>
  <c r="F10" i="158"/>
  <c r="H22" i="160" s="1"/>
  <c r="G10" i="158"/>
  <c r="H10" i="158"/>
  <c r="K22" i="160" s="1"/>
  <c r="I10" i="158"/>
  <c r="L10" i="158" s="1"/>
  <c r="M10" i="158" s="1"/>
  <c r="N14" i="159" s="1"/>
  <c r="E11" i="158"/>
  <c r="I23" i="160" s="1"/>
  <c r="F11" i="158"/>
  <c r="H23" i="160" s="1"/>
  <c r="G11" i="158"/>
  <c r="H11" i="158"/>
  <c r="K23" i="160" s="1"/>
  <c r="I11" i="158"/>
  <c r="L11" i="158" s="1"/>
  <c r="M11" i="158" s="1"/>
  <c r="N15" i="159" s="1"/>
  <c r="E12" i="158"/>
  <c r="I24" i="160" s="1"/>
  <c r="F12" i="158"/>
  <c r="H24" i="160" s="1"/>
  <c r="G12" i="158"/>
  <c r="H12" i="158"/>
  <c r="K24" i="160" s="1"/>
  <c r="I12" i="158"/>
  <c r="E13" i="158"/>
  <c r="I25" i="160" s="1"/>
  <c r="F13" i="158"/>
  <c r="H25" i="160" s="1"/>
  <c r="G13" i="158"/>
  <c r="J25" i="160" s="1"/>
  <c r="H13" i="158"/>
  <c r="K25" i="160" s="1"/>
  <c r="I13" i="158"/>
  <c r="E14" i="158"/>
  <c r="I26" i="160" s="1"/>
  <c r="F14" i="158"/>
  <c r="H26" i="160" s="1"/>
  <c r="G14" i="158"/>
  <c r="J26" i="160" s="1"/>
  <c r="H14" i="158"/>
  <c r="K26" i="160" s="1"/>
  <c r="I14" i="158"/>
  <c r="E15" i="158"/>
  <c r="I27" i="160" s="1"/>
  <c r="F15" i="158"/>
  <c r="H27" i="160" s="1"/>
  <c r="G15" i="158"/>
  <c r="J27" i="160" s="1"/>
  <c r="H15" i="158"/>
  <c r="K27" i="160" s="1"/>
  <c r="I15" i="158"/>
  <c r="E16" i="158"/>
  <c r="I28" i="160" s="1"/>
  <c r="F16" i="158"/>
  <c r="H28" i="160" s="1"/>
  <c r="G16" i="158"/>
  <c r="J28" i="160" s="1"/>
  <c r="H16" i="158"/>
  <c r="K28" i="160" s="1"/>
  <c r="I16" i="158"/>
  <c r="E17" i="158"/>
  <c r="I29" i="160" s="1"/>
  <c r="F17" i="158"/>
  <c r="H29" i="160" s="1"/>
  <c r="G17" i="158"/>
  <c r="J29" i="160" s="1"/>
  <c r="H17" i="158"/>
  <c r="K29" i="160" s="1"/>
  <c r="I17" i="158"/>
  <c r="E18" i="158"/>
  <c r="I30" i="160" s="1"/>
  <c r="F18" i="158"/>
  <c r="H30" i="160" s="1"/>
  <c r="G18" i="158"/>
  <c r="J30" i="160" s="1"/>
  <c r="H18" i="158"/>
  <c r="K30" i="160" s="1"/>
  <c r="I18" i="158"/>
  <c r="E19" i="158"/>
  <c r="I31" i="160" s="1"/>
  <c r="F19" i="158"/>
  <c r="H31" i="160" s="1"/>
  <c r="G19" i="158"/>
  <c r="J31" i="160" s="1"/>
  <c r="H19" i="158"/>
  <c r="K31" i="160" s="1"/>
  <c r="I19" i="158"/>
  <c r="E20" i="158"/>
  <c r="I32" i="160" s="1"/>
  <c r="F20" i="158"/>
  <c r="H32" i="160" s="1"/>
  <c r="G20" i="158"/>
  <c r="J32" i="160" s="1"/>
  <c r="H20" i="158"/>
  <c r="K32" i="160" s="1"/>
  <c r="I20" i="158"/>
  <c r="E21" i="158"/>
  <c r="I33" i="160" s="1"/>
  <c r="F21" i="158"/>
  <c r="H33" i="160" s="1"/>
  <c r="G21" i="158"/>
  <c r="J33" i="160" s="1"/>
  <c r="H21" i="158"/>
  <c r="K33" i="160" s="1"/>
  <c r="I21" i="158"/>
  <c r="E22" i="158"/>
  <c r="I34" i="160" s="1"/>
  <c r="F22" i="158"/>
  <c r="H34" i="160" s="1"/>
  <c r="G22" i="158"/>
  <c r="J34" i="160" s="1"/>
  <c r="H22" i="158"/>
  <c r="K34" i="160" s="1"/>
  <c r="I22" i="158"/>
  <c r="E23" i="158"/>
  <c r="I35" i="160" s="1"/>
  <c r="F23" i="158"/>
  <c r="H35" i="160" s="1"/>
  <c r="G23" i="158"/>
  <c r="J35" i="160" s="1"/>
  <c r="H23" i="158"/>
  <c r="K35" i="160" s="1"/>
  <c r="I23" i="158"/>
  <c r="E24" i="158"/>
  <c r="I36" i="160" s="1"/>
  <c r="F24" i="158"/>
  <c r="H36" i="160" s="1"/>
  <c r="G24" i="158"/>
  <c r="J36" i="160" s="1"/>
  <c r="H24" i="158"/>
  <c r="K36" i="160" s="1"/>
  <c r="I24" i="158"/>
  <c r="E25" i="158"/>
  <c r="I37" i="160" s="1"/>
  <c r="F25" i="158"/>
  <c r="H37" i="160" s="1"/>
  <c r="G25" i="158"/>
  <c r="J37" i="160" s="1"/>
  <c r="H25" i="158"/>
  <c r="K37" i="160" s="1"/>
  <c r="I25" i="158"/>
  <c r="E26" i="158"/>
  <c r="I38" i="160" s="1"/>
  <c r="F26" i="158"/>
  <c r="H38" i="160" s="1"/>
  <c r="G26" i="158"/>
  <c r="J38" i="160" s="1"/>
  <c r="H26" i="158"/>
  <c r="K38" i="160" s="1"/>
  <c r="I26" i="158"/>
  <c r="E27" i="158"/>
  <c r="I39" i="160" s="1"/>
  <c r="F27" i="158"/>
  <c r="H39" i="160" s="1"/>
  <c r="G27" i="158"/>
  <c r="J39" i="160" s="1"/>
  <c r="H27" i="158"/>
  <c r="K39" i="160" s="1"/>
  <c r="I27" i="158"/>
  <c r="E28" i="158"/>
  <c r="I40" i="160" s="1"/>
  <c r="F28" i="158"/>
  <c r="H40" i="160" s="1"/>
  <c r="G28" i="158"/>
  <c r="J40" i="160" s="1"/>
  <c r="H28" i="158"/>
  <c r="K40" i="160" s="1"/>
  <c r="I28" i="158"/>
  <c r="E29" i="158"/>
  <c r="I41" i="160" s="1"/>
  <c r="F29" i="158"/>
  <c r="H41" i="160" s="1"/>
  <c r="G29" i="158"/>
  <c r="J41" i="160" s="1"/>
  <c r="H29" i="158"/>
  <c r="K41" i="160" s="1"/>
  <c r="I29" i="158"/>
  <c r="E30" i="158"/>
  <c r="I42" i="160" s="1"/>
  <c r="F30" i="158"/>
  <c r="H42" i="160" s="1"/>
  <c r="G30" i="158"/>
  <c r="J42" i="160" s="1"/>
  <c r="H30" i="158"/>
  <c r="K42" i="160" s="1"/>
  <c r="I30" i="158"/>
  <c r="E31" i="158"/>
  <c r="I43" i="160" s="1"/>
  <c r="F31" i="158"/>
  <c r="H43" i="160" s="1"/>
  <c r="G31" i="158"/>
  <c r="J43" i="160" s="1"/>
  <c r="H31" i="158"/>
  <c r="K43" i="160" s="1"/>
  <c r="I31" i="158"/>
  <c r="E32" i="158"/>
  <c r="I44" i="160" s="1"/>
  <c r="F32" i="158"/>
  <c r="H44" i="160" s="1"/>
  <c r="G32" i="158"/>
  <c r="J44" i="160" s="1"/>
  <c r="H32" i="158"/>
  <c r="K44" i="160" s="1"/>
  <c r="I32" i="158"/>
  <c r="E33" i="158"/>
  <c r="I45" i="160" s="1"/>
  <c r="F33" i="158"/>
  <c r="H45" i="160" s="1"/>
  <c r="G33" i="158"/>
  <c r="J45" i="160" s="1"/>
  <c r="H33" i="158"/>
  <c r="K45" i="160" s="1"/>
  <c r="I33" i="158"/>
  <c r="E34" i="158"/>
  <c r="I46" i="160" s="1"/>
  <c r="F34" i="158"/>
  <c r="H46" i="160" s="1"/>
  <c r="G34" i="158"/>
  <c r="J46" i="160" s="1"/>
  <c r="H34" i="158"/>
  <c r="K46" i="160" s="1"/>
  <c r="I34" i="158"/>
  <c r="E35" i="158"/>
  <c r="I47" i="160" s="1"/>
  <c r="F35" i="158"/>
  <c r="H47" i="160" s="1"/>
  <c r="G35" i="158"/>
  <c r="J47" i="160" s="1"/>
  <c r="H35" i="158"/>
  <c r="K47" i="160" s="1"/>
  <c r="I35" i="158"/>
  <c r="E36" i="158"/>
  <c r="I48" i="160" s="1"/>
  <c r="F36" i="158"/>
  <c r="H48" i="160" s="1"/>
  <c r="G36" i="158"/>
  <c r="J48" i="160" s="1"/>
  <c r="H36" i="158"/>
  <c r="K48" i="160" s="1"/>
  <c r="I36" i="158"/>
  <c r="E37" i="158"/>
  <c r="I49" i="160" s="1"/>
  <c r="F37" i="158"/>
  <c r="H49" i="160" s="1"/>
  <c r="G37" i="158"/>
  <c r="J49" i="160" s="1"/>
  <c r="H37" i="158"/>
  <c r="K49" i="160" s="1"/>
  <c r="I37" i="158"/>
  <c r="E38" i="158"/>
  <c r="I50" i="160" s="1"/>
  <c r="F38" i="158"/>
  <c r="H50" i="160" s="1"/>
  <c r="G38" i="158"/>
  <c r="J50" i="160" s="1"/>
  <c r="H38" i="158"/>
  <c r="K50" i="160" s="1"/>
  <c r="I38" i="158"/>
  <c r="E39" i="158"/>
  <c r="I51" i="160" s="1"/>
  <c r="F39" i="158"/>
  <c r="H51" i="160" s="1"/>
  <c r="G39" i="158"/>
  <c r="J51" i="160" s="1"/>
  <c r="H39" i="158"/>
  <c r="K51" i="160" s="1"/>
  <c r="I39" i="158"/>
  <c r="E40" i="158"/>
  <c r="I52" i="160" s="1"/>
  <c r="F40" i="158"/>
  <c r="H52" i="160" s="1"/>
  <c r="G40" i="158"/>
  <c r="J52" i="160" s="1"/>
  <c r="H40" i="158"/>
  <c r="K52" i="160" s="1"/>
  <c r="I40" i="158"/>
  <c r="E41" i="158"/>
  <c r="I53" i="160" s="1"/>
  <c r="F41" i="158"/>
  <c r="H53" i="160" s="1"/>
  <c r="G41" i="158"/>
  <c r="J53" i="160" s="1"/>
  <c r="H41" i="158"/>
  <c r="K53" i="160" s="1"/>
  <c r="I41" i="158"/>
  <c r="E42" i="158"/>
  <c r="I54" i="160" s="1"/>
  <c r="F42" i="158"/>
  <c r="H54" i="160" s="1"/>
  <c r="G42" i="158"/>
  <c r="J54" i="160" s="1"/>
  <c r="H42" i="158"/>
  <c r="K54" i="160" s="1"/>
  <c r="I42" i="158"/>
  <c r="E43" i="158"/>
  <c r="I55" i="160" s="1"/>
  <c r="F43" i="158"/>
  <c r="H55" i="160" s="1"/>
  <c r="G43" i="158"/>
  <c r="J55" i="160" s="1"/>
  <c r="H43" i="158"/>
  <c r="K55" i="160" s="1"/>
  <c r="I43" i="158"/>
  <c r="E44" i="158"/>
  <c r="I56" i="160" s="1"/>
  <c r="F44" i="158"/>
  <c r="H56" i="160" s="1"/>
  <c r="G44" i="158"/>
  <c r="J56" i="160" s="1"/>
  <c r="H44" i="158"/>
  <c r="K56" i="160" s="1"/>
  <c r="I44" i="158"/>
  <c r="E45" i="158"/>
  <c r="I57" i="160" s="1"/>
  <c r="F45" i="158"/>
  <c r="H57" i="160" s="1"/>
  <c r="G45" i="158"/>
  <c r="J57" i="160" s="1"/>
  <c r="H45" i="158"/>
  <c r="K57" i="160" s="1"/>
  <c r="I45" i="158"/>
  <c r="E46" i="158"/>
  <c r="I58" i="160" s="1"/>
  <c r="F46" i="158"/>
  <c r="H58" i="160" s="1"/>
  <c r="G46" i="158"/>
  <c r="J58" i="160" s="1"/>
  <c r="H46" i="158"/>
  <c r="K58" i="160" s="1"/>
  <c r="I46" i="158"/>
  <c r="E47" i="158"/>
  <c r="I59" i="160" s="1"/>
  <c r="F47" i="158"/>
  <c r="H59" i="160" s="1"/>
  <c r="G47" i="158"/>
  <c r="J59" i="160" s="1"/>
  <c r="H47" i="158"/>
  <c r="K59" i="160" s="1"/>
  <c r="I47" i="158"/>
  <c r="E48" i="158"/>
  <c r="I60" i="160" s="1"/>
  <c r="F48" i="158"/>
  <c r="H60" i="160" s="1"/>
  <c r="G48" i="158"/>
  <c r="J60" i="160" s="1"/>
  <c r="H48" i="158"/>
  <c r="K60" i="160" s="1"/>
  <c r="I48" i="158"/>
  <c r="E49" i="158"/>
  <c r="I61" i="160" s="1"/>
  <c r="F49" i="158"/>
  <c r="H61" i="160" s="1"/>
  <c r="G49" i="158"/>
  <c r="J61" i="160" s="1"/>
  <c r="H49" i="158"/>
  <c r="K61" i="160" s="1"/>
  <c r="I49" i="158"/>
  <c r="E50" i="158"/>
  <c r="I62" i="160" s="1"/>
  <c r="F50" i="158"/>
  <c r="H62" i="160" s="1"/>
  <c r="G50" i="158"/>
  <c r="J62" i="160" s="1"/>
  <c r="H50" i="158"/>
  <c r="K62" i="160" s="1"/>
  <c r="I50" i="158"/>
  <c r="E51" i="158"/>
  <c r="I63" i="160" s="1"/>
  <c r="F51" i="158"/>
  <c r="H63" i="160" s="1"/>
  <c r="G51" i="158"/>
  <c r="J63" i="160" s="1"/>
  <c r="H51" i="158"/>
  <c r="K63" i="160" s="1"/>
  <c r="I51" i="158"/>
  <c r="E52" i="158"/>
  <c r="I64" i="160" s="1"/>
  <c r="F52" i="158"/>
  <c r="H64" i="160" s="1"/>
  <c r="G52" i="158"/>
  <c r="J64" i="160" s="1"/>
  <c r="H52" i="158"/>
  <c r="K64" i="160" s="1"/>
  <c r="I52" i="158"/>
  <c r="E53" i="158"/>
  <c r="I65" i="160" s="1"/>
  <c r="F53" i="158"/>
  <c r="H65" i="160" s="1"/>
  <c r="G53" i="158"/>
  <c r="J65" i="160" s="1"/>
  <c r="H53" i="158"/>
  <c r="K65" i="160" s="1"/>
  <c r="I53" i="158"/>
  <c r="I4" i="158"/>
  <c r="H4" i="158"/>
  <c r="G4" i="158"/>
  <c r="J16" i="160" s="1"/>
  <c r="F4" i="158"/>
  <c r="H16" i="160" s="1"/>
  <c r="E4" i="158"/>
  <c r="I16" i="160" s="1"/>
  <c r="D5" i="158"/>
  <c r="F17" i="160" s="1"/>
  <c r="D6" i="158"/>
  <c r="D7" i="158"/>
  <c r="F19" i="160" s="1"/>
  <c r="D8" i="158"/>
  <c r="D9" i="158"/>
  <c r="F21" i="160" s="1"/>
  <c r="D10" i="158"/>
  <c r="D11" i="158"/>
  <c r="F23" i="160" s="1"/>
  <c r="D12" i="158"/>
  <c r="D13" i="158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 i="158"/>
  <c r="D17" i="160" s="1"/>
  <c r="B6" i="158"/>
  <c r="B7" i="158"/>
  <c r="D11" i="159" s="1"/>
  <c r="B8" i="158"/>
  <c r="B9" i="158"/>
  <c r="D21" i="160" s="1"/>
  <c r="B10" i="158"/>
  <c r="B11" i="158"/>
  <c r="D15" i="159" s="1"/>
  <c r="B12" i="158"/>
  <c r="B13" i="158"/>
  <c r="D25" i="160" s="1"/>
  <c r="B14" i="158"/>
  <c r="D26" i="160" s="1"/>
  <c r="B15" i="158"/>
  <c r="B16" i="158"/>
  <c r="D28" i="160" s="1"/>
  <c r="B17" i="158"/>
  <c r="D29" i="160" s="1"/>
  <c r="B18" i="158"/>
  <c r="D30" i="160" s="1"/>
  <c r="B19" i="158"/>
  <c r="B20" i="158"/>
  <c r="D32" i="160" s="1"/>
  <c r="B21" i="158"/>
  <c r="D33" i="160" s="1"/>
  <c r="B22" i="158"/>
  <c r="D34" i="160" s="1"/>
  <c r="B23" i="158"/>
  <c r="B24" i="158"/>
  <c r="D36" i="160" s="1"/>
  <c r="B25" i="158"/>
  <c r="D37" i="160" s="1"/>
  <c r="B26" i="158"/>
  <c r="D38" i="160" s="1"/>
  <c r="B27" i="158"/>
  <c r="B28" i="158"/>
  <c r="D40" i="160" s="1"/>
  <c r="B29" i="158"/>
  <c r="D41" i="160" s="1"/>
  <c r="B30" i="158"/>
  <c r="D42" i="160" s="1"/>
  <c r="B31" i="158"/>
  <c r="B32" i="158"/>
  <c r="D44" i="160" s="1"/>
  <c r="B33" i="158"/>
  <c r="D45" i="160" s="1"/>
  <c r="B34" i="158"/>
  <c r="D46" i="160" s="1"/>
  <c r="B35" i="158"/>
  <c r="B36" i="158"/>
  <c r="D48" i="160" s="1"/>
  <c r="B37" i="158"/>
  <c r="D49" i="160" s="1"/>
  <c r="B38" i="158"/>
  <c r="D50" i="160" s="1"/>
  <c r="B39" i="158"/>
  <c r="B40" i="158"/>
  <c r="D52" i="160" s="1"/>
  <c r="B41" i="158"/>
  <c r="D53" i="160" s="1"/>
  <c r="B42" i="158"/>
  <c r="D54" i="160" s="1"/>
  <c r="B43" i="158"/>
  <c r="B44" i="158"/>
  <c r="D56" i="160" s="1"/>
  <c r="B45" i="158"/>
  <c r="D57" i="160" s="1"/>
  <c r="B46" i="158"/>
  <c r="D58" i="160" s="1"/>
  <c r="B47" i="158"/>
  <c r="B48" i="158"/>
  <c r="D60" i="160" s="1"/>
  <c r="B49" i="158"/>
  <c r="D61" i="160" s="1"/>
  <c r="B50" i="158"/>
  <c r="D62" i="160" s="1"/>
  <c r="B51" i="158"/>
  <c r="B52" i="158"/>
  <c r="D64" i="160" s="1"/>
  <c r="B53" i="158"/>
  <c r="D65" i="160" s="1"/>
  <c r="B4" i="158"/>
  <c r="A8" i="15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 i="158"/>
  <c r="B61" i="160" s="1"/>
  <c r="A50" i="158"/>
  <c r="B62" i="160" s="1"/>
  <c r="A51" i="158"/>
  <c r="B63" i="160" s="1"/>
  <c r="A52" i="158"/>
  <c r="A53" i="158"/>
  <c r="B65" i="160" s="1"/>
  <c r="A5" i="158"/>
  <c r="B17" i="160" s="1"/>
  <c r="A6" i="158"/>
  <c r="B18" i="160" s="1"/>
  <c r="A7" i="158"/>
  <c r="B19" i="160" s="1"/>
  <c r="A4" i="158"/>
  <c r="B9" i="162"/>
  <c r="B56" i="159" l="1"/>
  <c r="B64" i="160"/>
  <c r="B52" i="159"/>
  <c r="B60" i="160"/>
  <c r="D7" i="165"/>
  <c r="F6" i="166"/>
  <c r="D4" i="165"/>
  <c r="N2" i="166"/>
  <c r="D10" i="165"/>
  <c r="N5" i="166"/>
  <c r="D11" i="165"/>
  <c r="N3" i="166"/>
  <c r="D6" i="165"/>
  <c r="F5" i="166"/>
  <c r="D5" i="165"/>
  <c r="F4" i="166"/>
  <c r="D3" i="165"/>
  <c r="F3" i="166"/>
  <c r="J5" i="158"/>
  <c r="L49" i="158"/>
  <c r="M49" i="158" s="1"/>
  <c r="N53" i="159" s="1"/>
  <c r="O53" i="159" s="1"/>
  <c r="L61" i="160"/>
  <c r="M61" i="160" s="1"/>
  <c r="L41" i="158"/>
  <c r="M41" i="158" s="1"/>
  <c r="N45" i="159" s="1"/>
  <c r="O45" i="159" s="1"/>
  <c r="P45" i="159" s="1"/>
  <c r="Q45" i="159" s="1"/>
  <c r="L53" i="160"/>
  <c r="M53" i="160" s="1"/>
  <c r="L52" i="158"/>
  <c r="M52" i="158" s="1"/>
  <c r="N56" i="159" s="1"/>
  <c r="O56" i="159" s="1"/>
  <c r="L64" i="160"/>
  <c r="M64" i="160" s="1"/>
  <c r="L44" i="158"/>
  <c r="M44" i="158" s="1"/>
  <c r="N48" i="159" s="1"/>
  <c r="O48" i="159" s="1"/>
  <c r="L56" i="160"/>
  <c r="M56" i="160" s="1"/>
  <c r="L28" i="158"/>
  <c r="M28" i="158" s="1"/>
  <c r="N32" i="159" s="1"/>
  <c r="O32" i="159" s="1"/>
  <c r="L40" i="160"/>
  <c r="M40" i="160" s="1"/>
  <c r="L20" i="158"/>
  <c r="M20" i="158" s="1"/>
  <c r="N24" i="159" s="1"/>
  <c r="O24" i="159" s="1"/>
  <c r="L32" i="160"/>
  <c r="M32" i="160" s="1"/>
  <c r="L47" i="158"/>
  <c r="M47" i="158" s="1"/>
  <c r="N51" i="159" s="1"/>
  <c r="O51" i="159" s="1"/>
  <c r="L59" i="160"/>
  <c r="M59" i="160" s="1"/>
  <c r="L39" i="158"/>
  <c r="M39" i="158" s="1"/>
  <c r="N43" i="159" s="1"/>
  <c r="O43" i="159" s="1"/>
  <c r="L51" i="160"/>
  <c r="M51" i="160" s="1"/>
  <c r="L31" i="158"/>
  <c r="M31" i="158" s="1"/>
  <c r="N35" i="159" s="1"/>
  <c r="O35" i="159" s="1"/>
  <c r="L43" i="160"/>
  <c r="M43" i="160" s="1"/>
  <c r="L23" i="158"/>
  <c r="M23" i="158" s="1"/>
  <c r="N27" i="159" s="1"/>
  <c r="O27" i="159" s="1"/>
  <c r="L35" i="160"/>
  <c r="M35" i="160" s="1"/>
  <c r="L15" i="158"/>
  <c r="M15" i="158" s="1"/>
  <c r="N19" i="159" s="1"/>
  <c r="O19" i="159" s="1"/>
  <c r="L27" i="160"/>
  <c r="M27" i="160" s="1"/>
  <c r="L50" i="158"/>
  <c r="M50" i="158" s="1"/>
  <c r="N54" i="159" s="1"/>
  <c r="O54" i="159" s="1"/>
  <c r="L62" i="160"/>
  <c r="M62" i="160" s="1"/>
  <c r="L42" i="158"/>
  <c r="M42" i="158" s="1"/>
  <c r="N46" i="159" s="1"/>
  <c r="O46" i="159" s="1"/>
  <c r="P46" i="159" s="1"/>
  <c r="Q46" i="159" s="1"/>
  <c r="L54" i="160"/>
  <c r="M54" i="160" s="1"/>
  <c r="L34" i="158"/>
  <c r="M34" i="158" s="1"/>
  <c r="N38" i="159" s="1"/>
  <c r="O38" i="159" s="1"/>
  <c r="L46" i="160"/>
  <c r="M46" i="160" s="1"/>
  <c r="L26" i="158"/>
  <c r="M26" i="158" s="1"/>
  <c r="N30" i="159" s="1"/>
  <c r="O30" i="159" s="1"/>
  <c r="L38" i="160"/>
  <c r="M38" i="160" s="1"/>
  <c r="L18" i="158"/>
  <c r="M18" i="158" s="1"/>
  <c r="N22" i="159" s="1"/>
  <c r="O22" i="159" s="1"/>
  <c r="L30" i="160"/>
  <c r="M30" i="160" s="1"/>
  <c r="L37" i="158"/>
  <c r="M37" i="158" s="1"/>
  <c r="N41" i="159" s="1"/>
  <c r="O41" i="159" s="1"/>
  <c r="L49" i="160"/>
  <c r="M49" i="160" s="1"/>
  <c r="L21" i="158"/>
  <c r="M21" i="158" s="1"/>
  <c r="N25" i="159" s="1"/>
  <c r="O25" i="159" s="1"/>
  <c r="L33" i="160"/>
  <c r="M33" i="160" s="1"/>
  <c r="L13" i="158"/>
  <c r="M13" i="158" s="1"/>
  <c r="N17" i="159" s="1"/>
  <c r="O17" i="159" s="1"/>
  <c r="L25" i="160"/>
  <c r="M25" i="160" s="1"/>
  <c r="L45" i="158"/>
  <c r="M45" i="158" s="1"/>
  <c r="N49" i="159" s="1"/>
  <c r="O49" i="159" s="1"/>
  <c r="L57" i="160"/>
  <c r="M57" i="160" s="1"/>
  <c r="L53" i="158"/>
  <c r="M53" i="158" s="1"/>
  <c r="N57" i="159" s="1"/>
  <c r="L65" i="160"/>
  <c r="M65" i="160" s="1"/>
  <c r="L29" i="158"/>
  <c r="M29" i="158" s="1"/>
  <c r="N33" i="159" s="1"/>
  <c r="O33" i="159" s="1"/>
  <c r="L41" i="160"/>
  <c r="M41" i="160" s="1"/>
  <c r="L32" i="158"/>
  <c r="M32" i="158" s="1"/>
  <c r="N36" i="159" s="1"/>
  <c r="O36" i="159" s="1"/>
  <c r="L44" i="160"/>
  <c r="M44" i="160" s="1"/>
  <c r="L48" i="158"/>
  <c r="M48" i="158" s="1"/>
  <c r="N52" i="159" s="1"/>
  <c r="O52" i="159" s="1"/>
  <c r="P52" i="159" s="1"/>
  <c r="L60" i="160"/>
  <c r="M60" i="160" s="1"/>
  <c r="L40" i="158"/>
  <c r="M40" i="158" s="1"/>
  <c r="N44" i="159" s="1"/>
  <c r="O44" i="159" s="1"/>
  <c r="L52" i="160"/>
  <c r="M52" i="160" s="1"/>
  <c r="L24" i="158"/>
  <c r="M24" i="158" s="1"/>
  <c r="N28" i="159" s="1"/>
  <c r="O28" i="159" s="1"/>
  <c r="L36" i="160"/>
  <c r="M36" i="160" s="1"/>
  <c r="L16" i="158"/>
  <c r="M16" i="158" s="1"/>
  <c r="N20" i="159" s="1"/>
  <c r="O20" i="159" s="1"/>
  <c r="L28" i="160"/>
  <c r="M28" i="160" s="1"/>
  <c r="L51" i="158"/>
  <c r="M51" i="158" s="1"/>
  <c r="N55" i="159" s="1"/>
  <c r="O55" i="159" s="1"/>
  <c r="L63" i="160"/>
  <c r="M63" i="160" s="1"/>
  <c r="L43" i="158"/>
  <c r="M43" i="158" s="1"/>
  <c r="N47" i="159" s="1"/>
  <c r="O47" i="159" s="1"/>
  <c r="L55" i="160"/>
  <c r="M55" i="160" s="1"/>
  <c r="L35" i="158"/>
  <c r="M35" i="158" s="1"/>
  <c r="N39" i="159" s="1"/>
  <c r="O39" i="159" s="1"/>
  <c r="L47" i="160"/>
  <c r="M47" i="160" s="1"/>
  <c r="L27" i="158"/>
  <c r="M27" i="158" s="1"/>
  <c r="N31" i="159" s="1"/>
  <c r="O31" i="159" s="1"/>
  <c r="L39" i="160"/>
  <c r="M39" i="160" s="1"/>
  <c r="L19" i="158"/>
  <c r="M19" i="158" s="1"/>
  <c r="N23" i="159" s="1"/>
  <c r="O23" i="159" s="1"/>
  <c r="L31" i="160"/>
  <c r="M31" i="160" s="1"/>
  <c r="L46" i="158"/>
  <c r="M46" i="158" s="1"/>
  <c r="N50" i="159" s="1"/>
  <c r="O50" i="159" s="1"/>
  <c r="L58" i="160"/>
  <c r="M58" i="160" s="1"/>
  <c r="L38" i="158"/>
  <c r="M38" i="158" s="1"/>
  <c r="N42" i="159" s="1"/>
  <c r="O42" i="159" s="1"/>
  <c r="L50" i="160"/>
  <c r="M50" i="160" s="1"/>
  <c r="L30" i="158"/>
  <c r="M30" i="158" s="1"/>
  <c r="N34" i="159" s="1"/>
  <c r="O34" i="159" s="1"/>
  <c r="L42" i="160"/>
  <c r="M42" i="160" s="1"/>
  <c r="L22" i="158"/>
  <c r="M22" i="158" s="1"/>
  <c r="N26" i="159" s="1"/>
  <c r="O26" i="159" s="1"/>
  <c r="L34" i="160"/>
  <c r="M34" i="160" s="1"/>
  <c r="L14" i="158"/>
  <c r="M14" i="158" s="1"/>
  <c r="N18" i="159" s="1"/>
  <c r="O18" i="159" s="1"/>
  <c r="L26" i="160"/>
  <c r="M26" i="160" s="1"/>
  <c r="L33" i="158"/>
  <c r="M33" i="158" s="1"/>
  <c r="N37" i="159" s="1"/>
  <c r="O37" i="159" s="1"/>
  <c r="L45" i="160"/>
  <c r="M45" i="160" s="1"/>
  <c r="L25" i="158"/>
  <c r="M25" i="158" s="1"/>
  <c r="N29" i="159" s="1"/>
  <c r="O29" i="159" s="1"/>
  <c r="L37" i="160"/>
  <c r="M37" i="160" s="1"/>
  <c r="L17" i="158"/>
  <c r="M17" i="158" s="1"/>
  <c r="N21" i="159" s="1"/>
  <c r="O21" i="159" s="1"/>
  <c r="L29" i="160"/>
  <c r="M29" i="160" s="1"/>
  <c r="L36" i="158"/>
  <c r="M36" i="158" s="1"/>
  <c r="N40" i="159" s="1"/>
  <c r="O40" i="159" s="1"/>
  <c r="L48" i="160"/>
  <c r="M48" i="160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 i="158"/>
  <c r="M5" i="158" s="1"/>
  <c r="N9" i="159" s="1"/>
  <c r="O9" i="159" s="1"/>
  <c r="P9" i="159" s="1"/>
  <c r="Q9" i="159" s="1"/>
  <c r="L8" i="158"/>
  <c r="M8" i="158" s="1"/>
  <c r="N12" i="159" s="1"/>
  <c r="O12" i="159" s="1"/>
  <c r="P12" i="159" s="1"/>
  <c r="L6" i="158"/>
  <c r="M6" i="158" s="1"/>
  <c r="N10" i="159" s="1"/>
  <c r="L9" i="158"/>
  <c r="M9" i="158" s="1"/>
  <c r="N13" i="159" s="1"/>
  <c r="O13" i="159" s="1"/>
  <c r="P13" i="159" s="1"/>
  <c r="L12" i="158"/>
  <c r="M12" i="158" s="1"/>
  <c r="N16" i="159" s="1"/>
  <c r="O16" i="159" s="1"/>
  <c r="P16" i="159" s="1"/>
  <c r="Q16" i="159" s="1"/>
  <c r="L7" i="158"/>
  <c r="M7" i="158" s="1"/>
  <c r="N11" i="159" s="1"/>
  <c r="O11" i="159" s="1"/>
  <c r="P11" i="159" s="1"/>
  <c r="Q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3" i="160"/>
  <c r="B11" i="159"/>
  <c r="D19" i="160"/>
  <c r="B16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4" i="160"/>
  <c r="D16" i="159"/>
  <c r="C8" i="159"/>
  <c r="F16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2" i="160"/>
  <c r="C14" i="159"/>
  <c r="F18" i="160"/>
  <c r="C10" i="159"/>
  <c r="I57" i="159"/>
  <c r="F57" i="159"/>
  <c r="I56" i="159"/>
  <c r="J52" i="158"/>
  <c r="F56" i="159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U45" i="159" s="1"/>
  <c r="F45" i="159"/>
  <c r="J41" i="158"/>
  <c r="I44" i="159"/>
  <c r="U44" i="159" s="1"/>
  <c r="J40" i="158"/>
  <c r="F44" i="159"/>
  <c r="I43" i="159"/>
  <c r="U43" i="159" s="1"/>
  <c r="F43" i="159"/>
  <c r="J39" i="158"/>
  <c r="I42" i="159"/>
  <c r="U42" i="159" s="1"/>
  <c r="J38" i="158"/>
  <c r="F42" i="159"/>
  <c r="I41" i="159"/>
  <c r="U41" i="159" s="1"/>
  <c r="F41" i="159"/>
  <c r="J37" i="158"/>
  <c r="I40" i="159"/>
  <c r="U40" i="159" s="1"/>
  <c r="J36" i="158"/>
  <c r="F40" i="159"/>
  <c r="I39" i="159"/>
  <c r="U39" i="159" s="1"/>
  <c r="F39" i="159"/>
  <c r="J35" i="158"/>
  <c r="I38" i="159"/>
  <c r="U38" i="159" s="1"/>
  <c r="J34" i="158"/>
  <c r="F38" i="159"/>
  <c r="I37" i="159"/>
  <c r="U37" i="159" s="1"/>
  <c r="J33" i="158"/>
  <c r="F37" i="159"/>
  <c r="I36" i="159"/>
  <c r="U36" i="159" s="1"/>
  <c r="J32" i="158"/>
  <c r="F36" i="159"/>
  <c r="I35" i="159"/>
  <c r="U35" i="159" s="1"/>
  <c r="F35" i="159"/>
  <c r="J31" i="158"/>
  <c r="I34" i="159"/>
  <c r="U34" i="159" s="1"/>
  <c r="J30" i="158"/>
  <c r="F34" i="159"/>
  <c r="I33" i="159"/>
  <c r="U33" i="159" s="1"/>
  <c r="F33" i="159"/>
  <c r="J29" i="158"/>
  <c r="I32" i="159"/>
  <c r="U32" i="159" s="1"/>
  <c r="J28" i="158"/>
  <c r="F32" i="159"/>
  <c r="I31" i="159"/>
  <c r="U31" i="159" s="1"/>
  <c r="J27" i="158"/>
  <c r="F31" i="159"/>
  <c r="I30" i="159"/>
  <c r="U30" i="159" s="1"/>
  <c r="J26" i="158"/>
  <c r="F30" i="159"/>
  <c r="I29" i="159"/>
  <c r="U29" i="159" s="1"/>
  <c r="F29" i="159"/>
  <c r="J25" i="158"/>
  <c r="I28" i="159"/>
  <c r="U28" i="159" s="1"/>
  <c r="J24" i="158"/>
  <c r="F28" i="159"/>
  <c r="I27" i="159"/>
  <c r="U27" i="159" s="1"/>
  <c r="F27" i="159"/>
  <c r="J23" i="158"/>
  <c r="I26" i="159"/>
  <c r="U26" i="159" s="1"/>
  <c r="J22" i="158"/>
  <c r="F26" i="159"/>
  <c r="I25" i="159"/>
  <c r="U25" i="159" s="1"/>
  <c r="F25" i="159"/>
  <c r="J21" i="158"/>
  <c r="I24" i="159"/>
  <c r="U24" i="159" s="1"/>
  <c r="J20" i="158"/>
  <c r="F24" i="159"/>
  <c r="I23" i="159"/>
  <c r="U23" i="159" s="1"/>
  <c r="F23" i="159"/>
  <c r="J19" i="158"/>
  <c r="I22" i="159"/>
  <c r="U22" i="159" s="1"/>
  <c r="J18" i="158"/>
  <c r="F22" i="159"/>
  <c r="I21" i="159"/>
  <c r="U21" i="159" s="1"/>
  <c r="F21" i="159"/>
  <c r="J17" i="158"/>
  <c r="I20" i="159"/>
  <c r="U20" i="159" s="1"/>
  <c r="J16" i="158"/>
  <c r="F20" i="159"/>
  <c r="I19" i="159"/>
  <c r="U19" i="159" s="1"/>
  <c r="F19" i="159"/>
  <c r="J15" i="158"/>
  <c r="I18" i="159"/>
  <c r="U18" i="159" s="1"/>
  <c r="J14" i="158"/>
  <c r="F18" i="159"/>
  <c r="I17" i="159"/>
  <c r="U17" i="159" s="1"/>
  <c r="F17" i="159"/>
  <c r="J13" i="158"/>
  <c r="L24" i="160"/>
  <c r="I16" i="159"/>
  <c r="U16" i="159" s="1"/>
  <c r="J24" i="160"/>
  <c r="J12" i="158"/>
  <c r="F16" i="159"/>
  <c r="I15" i="159"/>
  <c r="U15" i="159" s="1"/>
  <c r="L23" i="160"/>
  <c r="J23" i="160"/>
  <c r="F15" i="159"/>
  <c r="J11" i="158"/>
  <c r="L22" i="160"/>
  <c r="I14" i="159"/>
  <c r="U14" i="159" s="1"/>
  <c r="J22" i="160"/>
  <c r="J10" i="158"/>
  <c r="F14" i="159"/>
  <c r="L21" i="160"/>
  <c r="I13" i="159"/>
  <c r="U13" i="159" s="1"/>
  <c r="J21" i="160"/>
  <c r="F13" i="159"/>
  <c r="J9" i="158"/>
  <c r="L20" i="160"/>
  <c r="I12" i="159"/>
  <c r="U12" i="159" s="1"/>
  <c r="J20" i="160"/>
  <c r="J8" i="158"/>
  <c r="F12" i="159"/>
  <c r="L19" i="160"/>
  <c r="I11" i="159"/>
  <c r="U11" i="159" s="1"/>
  <c r="J19" i="160"/>
  <c r="F11" i="159"/>
  <c r="J7" i="158"/>
  <c r="L18" i="160"/>
  <c r="I10" i="159"/>
  <c r="U10" i="159" s="1"/>
  <c r="J18" i="160"/>
  <c r="F10" i="159"/>
  <c r="L17" i="160"/>
  <c r="I9" i="159"/>
  <c r="U9" i="159" s="1"/>
  <c r="J17" i="160"/>
  <c r="F9" i="159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6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2" i="160"/>
  <c r="D14" i="159"/>
  <c r="D20" i="160"/>
  <c r="D12" i="159"/>
  <c r="D18" i="160"/>
  <c r="D10" i="159"/>
  <c r="C56" i="159"/>
  <c r="C50" i="159"/>
  <c r="C46" i="159"/>
  <c r="C42" i="159"/>
  <c r="C36" i="159"/>
  <c r="C32" i="159"/>
  <c r="C26" i="159"/>
  <c r="C20" i="159"/>
  <c r="F24" i="160"/>
  <c r="C16" i="159"/>
  <c r="F20" i="160"/>
  <c r="C12" i="159"/>
  <c r="G8" i="159"/>
  <c r="K16" i="160"/>
  <c r="F49" i="159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O14" i="159"/>
  <c r="P14" i="159" s="1"/>
  <c r="O15" i="159"/>
  <c r="P15" i="159" s="1"/>
  <c r="J4" i="158"/>
  <c r="P20" i="159" l="1"/>
  <c r="Q20" i="159" s="1"/>
  <c r="P17" i="159"/>
  <c r="P31" i="159"/>
  <c r="Q31" i="159" s="1"/>
  <c r="N538" i="166"/>
  <c r="N329" i="166"/>
  <c r="N362" i="166"/>
  <c r="N483" i="166"/>
  <c r="N230" i="166"/>
  <c r="N98" i="166"/>
  <c r="N32" i="166"/>
  <c r="N494" i="166"/>
  <c r="N516" i="166"/>
  <c r="N285" i="166"/>
  <c r="N318" i="166"/>
  <c r="N384" i="166"/>
  <c r="N186" i="166"/>
  <c r="N131" i="166"/>
  <c r="N21" i="166"/>
  <c r="N527" i="166"/>
  <c r="N252" i="166"/>
  <c r="N87" i="166"/>
  <c r="N549" i="166"/>
  <c r="N428" i="166"/>
  <c r="N450" i="166"/>
  <c r="N208" i="166"/>
  <c r="N263" i="166"/>
  <c r="N76" i="166"/>
  <c r="N351" i="166"/>
  <c r="N65" i="166"/>
  <c r="N505" i="166"/>
  <c r="N373" i="166"/>
  <c r="N406" i="166"/>
  <c r="N164" i="166"/>
  <c r="N219" i="166"/>
  <c r="N10" i="166"/>
  <c r="N197" i="166"/>
  <c r="N439" i="166"/>
  <c r="N417" i="166"/>
  <c r="N395" i="166"/>
  <c r="N241" i="166"/>
  <c r="N175" i="166"/>
  <c r="N43" i="166"/>
  <c r="N340" i="166"/>
  <c r="N274" i="166"/>
  <c r="N120" i="166"/>
  <c r="N296" i="166"/>
  <c r="N461" i="166"/>
  <c r="N307" i="166"/>
  <c r="N153" i="166"/>
  <c r="N109" i="166"/>
  <c r="N54" i="166"/>
  <c r="N472" i="166"/>
  <c r="N142" i="166"/>
  <c r="P55" i="159"/>
  <c r="Q55" i="159" s="1"/>
  <c r="P56" i="159"/>
  <c r="Q56" i="159" s="1"/>
  <c r="R56" i="159" s="1"/>
  <c r="P32" i="159"/>
  <c r="Q32" i="159" s="1"/>
  <c r="P40" i="159"/>
  <c r="Q40" i="159" s="1"/>
  <c r="P18" i="159"/>
  <c r="Q18" i="159" s="1"/>
  <c r="P41" i="159"/>
  <c r="Q41" i="159" s="1"/>
  <c r="R41" i="159" s="1"/>
  <c r="S41" i="159" s="1"/>
  <c r="L66" i="160"/>
  <c r="P42" i="159"/>
  <c r="Q42" i="159" s="1"/>
  <c r="R42" i="159" s="1"/>
  <c r="P25" i="159"/>
  <c r="Q25" i="159" s="1"/>
  <c r="R25" i="159" s="1"/>
  <c r="P23" i="159"/>
  <c r="Q23" i="159" s="1"/>
  <c r="P53" i="159"/>
  <c r="Q53" i="159" s="1"/>
  <c r="R53" i="159" s="1"/>
  <c r="S53" i="159" s="1"/>
  <c r="P29" i="159"/>
  <c r="Q29" i="159" s="1"/>
  <c r="P35" i="159"/>
  <c r="Q35" i="159" s="1"/>
  <c r="R35" i="159" s="1"/>
  <c r="S35" i="159" s="1"/>
  <c r="T35" i="159" s="1"/>
  <c r="P37" i="159"/>
  <c r="Q37" i="159" s="1"/>
  <c r="R37" i="159" s="1"/>
  <c r="P44" i="159"/>
  <c r="Q44" i="159" s="1"/>
  <c r="R44" i="159" s="1"/>
  <c r="P38" i="159"/>
  <c r="Q38" i="159" s="1"/>
  <c r="R38" i="159" s="1"/>
  <c r="P36" i="159"/>
  <c r="Q36" i="159" s="1"/>
  <c r="R36" i="159" s="1"/>
  <c r="P28" i="159"/>
  <c r="Q28" i="159" s="1"/>
  <c r="P43" i="159"/>
  <c r="Q43" i="159" s="1"/>
  <c r="R43" i="159" s="1"/>
  <c r="P34" i="159"/>
  <c r="Q34" i="159" s="1"/>
  <c r="P26" i="159"/>
  <c r="Q26" i="159" s="1"/>
  <c r="R26" i="159" s="1"/>
  <c r="P54" i="159"/>
  <c r="Q54" i="159" s="1"/>
  <c r="P24" i="159"/>
  <c r="Q24" i="159" s="1"/>
  <c r="R24" i="159" s="1"/>
  <c r="P30" i="159"/>
  <c r="Q30" i="159" s="1"/>
  <c r="P22" i="159"/>
  <c r="Q22" i="159" s="1"/>
  <c r="P51" i="159"/>
  <c r="Q51" i="159" s="1"/>
  <c r="R51" i="159" s="1"/>
  <c r="S51" i="159" s="1"/>
  <c r="P19" i="159"/>
  <c r="Q19" i="159" s="1"/>
  <c r="V35" i="159"/>
  <c r="W35" i="159" s="1"/>
  <c r="V38" i="159"/>
  <c r="W38" i="159" s="1"/>
  <c r="X38" i="159" s="1"/>
  <c r="U46" i="159"/>
  <c r="V46" i="159" s="1"/>
  <c r="U54" i="159"/>
  <c r="V54" i="159" s="1"/>
  <c r="V12" i="159"/>
  <c r="W12" i="159" s="1"/>
  <c r="X12" i="159" s="1"/>
  <c r="V17" i="159"/>
  <c r="W17" i="159" s="1"/>
  <c r="U8" i="159"/>
  <c r="V9" i="159"/>
  <c r="W9" i="159" s="1"/>
  <c r="V20" i="159"/>
  <c r="W20" i="159" s="1"/>
  <c r="X20" i="159" s="1"/>
  <c r="V28" i="159"/>
  <c r="W28" i="159" s="1"/>
  <c r="V36" i="159"/>
  <c r="W36" i="159" s="1"/>
  <c r="X36" i="159" s="1"/>
  <c r="V44" i="159"/>
  <c r="U48" i="159"/>
  <c r="U55" i="159"/>
  <c r="V55" i="159" s="1"/>
  <c r="V14" i="159"/>
  <c r="W14" i="159" s="1"/>
  <c r="V23" i="159"/>
  <c r="V31" i="159"/>
  <c r="W31" i="159" s="1"/>
  <c r="V39" i="159"/>
  <c r="W39" i="159" s="1"/>
  <c r="U49" i="159"/>
  <c r="V49" i="159" s="1"/>
  <c r="U52" i="159"/>
  <c r="V52" i="159" s="1"/>
  <c r="W52" i="159" s="1"/>
  <c r="X52" i="159" s="1"/>
  <c r="U57" i="159"/>
  <c r="V11" i="159"/>
  <c r="W11" i="159" s="1"/>
  <c r="X11" i="159" s="1"/>
  <c r="V18" i="159"/>
  <c r="W18" i="159" s="1"/>
  <c r="X18" i="159" s="1"/>
  <c r="V26" i="159"/>
  <c r="W26" i="159" s="1"/>
  <c r="X26" i="159" s="1"/>
  <c r="Y26" i="159" s="1"/>
  <c r="V34" i="159"/>
  <c r="W34" i="159" s="1"/>
  <c r="V42" i="159"/>
  <c r="W42" i="159" s="1"/>
  <c r="V19" i="159"/>
  <c r="W19" i="159" s="1"/>
  <c r="V10" i="159"/>
  <c r="W10" i="159" s="1"/>
  <c r="V22" i="159"/>
  <c r="W22" i="159" s="1"/>
  <c r="V30" i="159"/>
  <c r="W30" i="159" s="1"/>
  <c r="X30" i="159" s="1"/>
  <c r="U51" i="159"/>
  <c r="V51" i="159" s="1"/>
  <c r="V16" i="159"/>
  <c r="V21" i="159"/>
  <c r="W21" i="159" s="1"/>
  <c r="V29" i="159"/>
  <c r="W29" i="159" s="1"/>
  <c r="X29" i="159" s="1"/>
  <c r="Y29" i="159" s="1"/>
  <c r="Z29" i="159" s="1"/>
  <c r="V37" i="159"/>
  <c r="W37" i="159" s="1"/>
  <c r="X37" i="159" s="1"/>
  <c r="U53" i="159"/>
  <c r="V53" i="159" s="1"/>
  <c r="W53" i="159" s="1"/>
  <c r="U56" i="159"/>
  <c r="V56" i="159" s="1"/>
  <c r="V13" i="159"/>
  <c r="W13" i="159" s="1"/>
  <c r="V24" i="159"/>
  <c r="W24" i="159" s="1"/>
  <c r="V32" i="159"/>
  <c r="W32" i="159" s="1"/>
  <c r="X32" i="159" s="1"/>
  <c r="V40" i="159"/>
  <c r="W40" i="159" s="1"/>
  <c r="X40" i="159" s="1"/>
  <c r="U50" i="159"/>
  <c r="V43" i="159"/>
  <c r="V27" i="159"/>
  <c r="W27" i="159" s="1"/>
  <c r="X27" i="159" s="1"/>
  <c r="V15" i="159"/>
  <c r="W15" i="159" s="1"/>
  <c r="V25" i="159"/>
  <c r="W25" i="159" s="1"/>
  <c r="X25" i="159" s="1"/>
  <c r="Y25" i="159" s="1"/>
  <c r="V33" i="159"/>
  <c r="W33" i="159" s="1"/>
  <c r="V41" i="159"/>
  <c r="W41" i="159" s="1"/>
  <c r="U47" i="159"/>
  <c r="V47" i="159" s="1"/>
  <c r="AG33" i="159"/>
  <c r="AG41" i="159"/>
  <c r="AG29" i="159"/>
  <c r="M24" i="160"/>
  <c r="M16" i="160"/>
  <c r="M23" i="160"/>
  <c r="M20" i="160"/>
  <c r="M17" i="160"/>
  <c r="M22" i="160"/>
  <c r="M19" i="160"/>
  <c r="M21" i="160"/>
  <c r="M18" i="160"/>
  <c r="M4" i="158"/>
  <c r="L54" i="158"/>
  <c r="E13" i="165" s="1"/>
  <c r="AG30" i="159"/>
  <c r="AG46" i="159"/>
  <c r="AG22" i="159"/>
  <c r="AG38" i="159"/>
  <c r="AG9" i="159"/>
  <c r="O10" i="159"/>
  <c r="P10" i="159" s="1"/>
  <c r="AG42" i="159"/>
  <c r="AG50" i="159"/>
  <c r="AG19" i="159"/>
  <c r="AG55" i="159"/>
  <c r="AG23" i="159"/>
  <c r="AG48" i="159"/>
  <c r="AG27" i="159"/>
  <c r="AG35" i="159"/>
  <c r="AG11" i="159"/>
  <c r="AG39" i="159"/>
  <c r="AG13" i="159"/>
  <c r="AG21" i="159"/>
  <c r="AG40" i="159"/>
  <c r="AG45" i="159"/>
  <c r="AG32" i="159"/>
  <c r="AG56" i="159"/>
  <c r="AG53" i="159"/>
  <c r="AG28" i="159"/>
  <c r="AG44" i="159"/>
  <c r="AG25" i="159"/>
  <c r="AD8" i="159"/>
  <c r="AC8" i="159"/>
  <c r="AD47" i="159"/>
  <c r="AC47" i="159"/>
  <c r="AD49" i="159"/>
  <c r="AC49" i="159"/>
  <c r="AD31" i="159"/>
  <c r="AC31" i="159"/>
  <c r="AD37" i="159"/>
  <c r="AC37" i="159"/>
  <c r="AD51" i="159"/>
  <c r="AC51" i="159"/>
  <c r="AD52" i="159"/>
  <c r="AC52" i="159"/>
  <c r="AD55" i="159"/>
  <c r="AC55" i="159"/>
  <c r="AD56" i="159"/>
  <c r="AC56" i="159"/>
  <c r="AD48" i="159"/>
  <c r="AC48" i="159"/>
  <c r="AD9" i="159"/>
  <c r="AC9" i="159"/>
  <c r="AD10" i="159"/>
  <c r="AC10" i="159"/>
  <c r="AD11" i="159"/>
  <c r="AC11" i="159"/>
  <c r="AD12" i="159"/>
  <c r="AC12" i="159"/>
  <c r="AD13" i="159"/>
  <c r="AC13" i="159"/>
  <c r="AD14" i="159"/>
  <c r="AC14" i="159"/>
  <c r="AD15" i="159"/>
  <c r="AC15" i="159"/>
  <c r="AD16" i="159"/>
  <c r="AC16" i="159"/>
  <c r="AD17" i="159"/>
  <c r="AC17" i="159"/>
  <c r="AD18" i="159"/>
  <c r="AC18" i="159"/>
  <c r="AD19" i="159"/>
  <c r="AC19" i="159"/>
  <c r="AD20" i="159"/>
  <c r="AC20" i="159"/>
  <c r="AD21" i="159"/>
  <c r="AC21" i="159"/>
  <c r="AD22" i="159"/>
  <c r="AC22" i="159"/>
  <c r="AD23" i="159"/>
  <c r="AC23" i="159"/>
  <c r="AD24" i="159"/>
  <c r="AC24" i="159"/>
  <c r="AD25" i="159"/>
  <c r="AC25" i="159"/>
  <c r="AD26" i="159"/>
  <c r="AC26" i="159"/>
  <c r="AD27" i="159"/>
  <c r="AC27" i="159"/>
  <c r="AD28" i="159"/>
  <c r="AC28" i="159"/>
  <c r="AD29" i="159"/>
  <c r="AC29" i="159"/>
  <c r="AD30" i="159"/>
  <c r="AC30" i="159"/>
  <c r="AD32" i="159"/>
  <c r="AC32" i="159"/>
  <c r="AD33" i="159"/>
  <c r="AC33" i="159"/>
  <c r="AD34" i="159"/>
  <c r="AC34" i="159"/>
  <c r="AD35" i="159"/>
  <c r="AC35" i="159"/>
  <c r="AD36" i="159"/>
  <c r="AC36" i="159"/>
  <c r="AD38" i="159"/>
  <c r="AC38" i="159"/>
  <c r="AD39" i="159"/>
  <c r="AC39" i="159"/>
  <c r="AD40" i="159"/>
  <c r="AC40" i="159"/>
  <c r="AD41" i="159"/>
  <c r="AC41" i="159"/>
  <c r="AD42" i="159"/>
  <c r="AC42" i="159"/>
  <c r="AD43" i="159"/>
  <c r="AC43" i="159"/>
  <c r="AD44" i="159"/>
  <c r="AC44" i="159"/>
  <c r="AD45" i="159"/>
  <c r="AC45" i="159"/>
  <c r="AD46" i="159"/>
  <c r="AC46" i="159"/>
  <c r="AD50" i="159"/>
  <c r="AC50" i="159"/>
  <c r="AD53" i="159"/>
  <c r="AC53" i="159"/>
  <c r="AD54" i="159"/>
  <c r="AC54" i="159"/>
  <c r="AD57" i="159"/>
  <c r="AC57" i="159"/>
  <c r="AG51" i="159"/>
  <c r="AG31" i="159"/>
  <c r="AF8" i="159"/>
  <c r="H47" i="159"/>
  <c r="AF47" i="159"/>
  <c r="H49" i="159"/>
  <c r="AF49" i="159"/>
  <c r="AF31" i="159"/>
  <c r="AF37" i="159"/>
  <c r="AF51" i="159"/>
  <c r="AF52" i="159"/>
  <c r="AF55" i="159"/>
  <c r="AF56" i="159"/>
  <c r="AF48" i="159"/>
  <c r="AF9" i="159"/>
  <c r="AF10" i="159"/>
  <c r="AF11" i="159"/>
  <c r="AF12" i="159"/>
  <c r="AF13" i="159"/>
  <c r="AF14" i="159"/>
  <c r="AF15" i="159"/>
  <c r="AF16" i="159"/>
  <c r="AF17" i="159"/>
  <c r="AF18" i="159"/>
  <c r="AF19" i="159"/>
  <c r="AF20" i="159"/>
  <c r="AF21" i="159"/>
  <c r="AF22" i="159"/>
  <c r="AF23" i="159"/>
  <c r="AF24" i="159"/>
  <c r="AF25" i="159"/>
  <c r="AF26" i="159"/>
  <c r="AF27" i="159"/>
  <c r="AF28" i="159"/>
  <c r="AF29" i="159"/>
  <c r="AF30" i="159"/>
  <c r="AF32" i="159"/>
  <c r="AF33" i="159"/>
  <c r="AF34" i="159"/>
  <c r="AF35" i="159"/>
  <c r="AF36" i="159"/>
  <c r="AF38" i="159"/>
  <c r="AF39" i="159"/>
  <c r="AF40" i="159"/>
  <c r="AF41" i="159"/>
  <c r="AF42" i="159"/>
  <c r="AF43" i="159"/>
  <c r="AF44" i="159"/>
  <c r="AF45" i="159"/>
  <c r="AF46" i="159"/>
  <c r="AF50" i="159"/>
  <c r="AF53" i="159"/>
  <c r="AF54" i="159"/>
  <c r="AF57" i="159"/>
  <c r="AG34" i="159"/>
  <c r="AG20" i="159"/>
  <c r="AG18" i="159"/>
  <c r="AG54" i="159"/>
  <c r="AG16" i="159"/>
  <c r="AG15" i="159"/>
  <c r="AG52" i="159"/>
  <c r="AG47" i="159"/>
  <c r="AG49" i="159"/>
  <c r="H10" i="159"/>
  <c r="AG10" i="159"/>
  <c r="H12" i="159"/>
  <c r="AG12" i="159"/>
  <c r="H13" i="159"/>
  <c r="H14" i="159"/>
  <c r="AG14" i="159"/>
  <c r="H17" i="159"/>
  <c r="AG17" i="159"/>
  <c r="H24" i="159"/>
  <c r="AG24" i="159"/>
  <c r="H25" i="159"/>
  <c r="H26" i="159"/>
  <c r="AG26" i="159"/>
  <c r="H36" i="159"/>
  <c r="AG36" i="159"/>
  <c r="H42" i="159"/>
  <c r="H43" i="159"/>
  <c r="AG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G37" i="159"/>
  <c r="H54" i="159"/>
  <c r="H48" i="159"/>
  <c r="H31" i="159"/>
  <c r="H50" i="159"/>
  <c r="H53" i="159"/>
  <c r="H57" i="159"/>
  <c r="P50" i="159"/>
  <c r="Q50" i="159" s="1"/>
  <c r="P48" i="159"/>
  <c r="Q48" i="159" s="1"/>
  <c r="R11" i="159"/>
  <c r="S11" i="159" s="1"/>
  <c r="R9" i="159"/>
  <c r="S9" i="159" s="1"/>
  <c r="Q14" i="159"/>
  <c r="R14" i="159" s="1"/>
  <c r="Q13" i="159"/>
  <c r="R13" i="159" s="1"/>
  <c r="Q12" i="159"/>
  <c r="R12" i="159" s="1"/>
  <c r="R20" i="159"/>
  <c r="S20" i="159" s="1"/>
  <c r="Q17" i="159"/>
  <c r="R17" i="159" s="1"/>
  <c r="S17" i="159" s="1"/>
  <c r="Q15" i="159"/>
  <c r="R15" i="159" s="1"/>
  <c r="S15" i="159" s="1"/>
  <c r="R16" i="159"/>
  <c r="S16" i="159" s="1"/>
  <c r="P21" i="159"/>
  <c r="P27" i="159"/>
  <c r="P33" i="159"/>
  <c r="Q33" i="159" s="1"/>
  <c r="P39" i="159"/>
  <c r="Q39" i="159" s="1"/>
  <c r="R39" i="159" s="1"/>
  <c r="P49" i="159"/>
  <c r="Q49" i="159" s="1"/>
  <c r="R46" i="159"/>
  <c r="S46" i="159" s="1"/>
  <c r="R45" i="159"/>
  <c r="S45" i="159" s="1"/>
  <c r="P47" i="159"/>
  <c r="Q47" i="159" s="1"/>
  <c r="Q52" i="159"/>
  <c r="R52" i="159" s="1"/>
  <c r="S52" i="159" s="1"/>
  <c r="R55" i="159"/>
  <c r="S55" i="159" s="1"/>
  <c r="R31" i="159" l="1"/>
  <c r="S31" i="159" s="1"/>
  <c r="R18" i="159"/>
  <c r="S18" i="159" s="1"/>
  <c r="R32" i="159"/>
  <c r="S32" i="159" s="1"/>
  <c r="T32" i="159" s="1"/>
  <c r="R54" i="159"/>
  <c r="S54" i="159" s="1"/>
  <c r="T54" i="159" s="1"/>
  <c r="Y27" i="159"/>
  <c r="Z27" i="159" s="1"/>
  <c r="R30" i="159"/>
  <c r="S30" i="159" s="1"/>
  <c r="R40" i="159"/>
  <c r="S40" i="159" s="1"/>
  <c r="R23" i="159"/>
  <c r="S23" i="159" s="1"/>
  <c r="T23" i="159" s="1"/>
  <c r="R34" i="159"/>
  <c r="S34" i="159" s="1"/>
  <c r="T34" i="159" s="1"/>
  <c r="R29" i="159"/>
  <c r="S29" i="159" s="1"/>
  <c r="T29" i="159" s="1"/>
  <c r="M66" i="160"/>
  <c r="Y12" i="159"/>
  <c r="Z12" i="159" s="1"/>
  <c r="X53" i="159"/>
  <c r="Y53" i="159" s="1"/>
  <c r="Z53" i="159" s="1"/>
  <c r="R28" i="159"/>
  <c r="S28" i="159" s="1"/>
  <c r="T28" i="159" s="1"/>
  <c r="R19" i="159"/>
  <c r="S19" i="159" s="1"/>
  <c r="T19" i="159" s="1"/>
  <c r="Z26" i="159"/>
  <c r="X31" i="159"/>
  <c r="Y31" i="159" s="1"/>
  <c r="Y18" i="159"/>
  <c r="Z18" i="159" s="1"/>
  <c r="Y11" i="159"/>
  <c r="Z11" i="159" s="1"/>
  <c r="X13" i="159"/>
  <c r="Y13" i="159" s="1"/>
  <c r="W51" i="159"/>
  <c r="X51" i="159" s="1"/>
  <c r="Y51" i="159" s="1"/>
  <c r="Z51" i="159" s="1"/>
  <c r="X14" i="159"/>
  <c r="Y14" i="159" s="1"/>
  <c r="W46" i="159"/>
  <c r="X46" i="159" s="1"/>
  <c r="Y46" i="159" s="1"/>
  <c r="Y36" i="159"/>
  <c r="Z36" i="159" s="1"/>
  <c r="X35" i="159"/>
  <c r="Y35" i="159" s="1"/>
  <c r="Z35" i="159" s="1"/>
  <c r="X41" i="159"/>
  <c r="Y41" i="159" s="1"/>
  <c r="Z41" i="159" s="1"/>
  <c r="X21" i="159"/>
  <c r="Y21" i="159" s="1"/>
  <c r="Z21" i="159" s="1"/>
  <c r="X34" i="159"/>
  <c r="Y34" i="159" s="1"/>
  <c r="Z34" i="159" s="1"/>
  <c r="J39" i="159"/>
  <c r="AL39" i="159" s="1"/>
  <c r="J16" i="159"/>
  <c r="AJ16" i="159" s="1"/>
  <c r="J57" i="159"/>
  <c r="K57" i="159" s="1"/>
  <c r="J52" i="159"/>
  <c r="K52" i="159" s="1"/>
  <c r="J38" i="159"/>
  <c r="AL38" i="159" s="1"/>
  <c r="J15" i="159"/>
  <c r="K15" i="159" s="1"/>
  <c r="J17" i="159"/>
  <c r="AL17" i="159" s="1"/>
  <c r="J53" i="159"/>
  <c r="K53" i="159" s="1"/>
  <c r="J51" i="159"/>
  <c r="AK51" i="159" s="1"/>
  <c r="J35" i="159"/>
  <c r="AB35" i="159" s="1"/>
  <c r="J23" i="159"/>
  <c r="AK23" i="159" s="1"/>
  <c r="J11" i="159"/>
  <c r="K11" i="159" s="1"/>
  <c r="J36" i="159"/>
  <c r="AK36" i="159" s="1"/>
  <c r="X33" i="159"/>
  <c r="Y33" i="159" s="1"/>
  <c r="Z33" i="159" s="1"/>
  <c r="Y37" i="159"/>
  <c r="Z37" i="159" s="1"/>
  <c r="J50" i="159"/>
  <c r="AB50" i="159" s="1"/>
  <c r="J46" i="159"/>
  <c r="J34" i="159"/>
  <c r="AK34" i="159" s="1"/>
  <c r="J22" i="159"/>
  <c r="J9" i="159"/>
  <c r="AK9" i="159" s="1"/>
  <c r="J14" i="159"/>
  <c r="J49" i="159"/>
  <c r="AJ49" i="159" s="1"/>
  <c r="W49" i="159"/>
  <c r="X49" i="159" s="1"/>
  <c r="Y49" i="159" s="1"/>
  <c r="J45" i="159"/>
  <c r="AB45" i="159" s="1"/>
  <c r="J21" i="159"/>
  <c r="AL21" i="159" s="1"/>
  <c r="J26" i="159"/>
  <c r="AJ26" i="159" s="1"/>
  <c r="J13" i="159"/>
  <c r="AB13" i="159" s="1"/>
  <c r="X15" i="159"/>
  <c r="Y15" i="159" s="1"/>
  <c r="J44" i="159"/>
  <c r="K44" i="159" s="1"/>
  <c r="J20" i="159"/>
  <c r="AK20" i="159" s="1"/>
  <c r="J31" i="159"/>
  <c r="AJ31" i="159" s="1"/>
  <c r="J33" i="159"/>
  <c r="J56" i="159"/>
  <c r="AJ56" i="159" s="1"/>
  <c r="W54" i="159"/>
  <c r="X54" i="159" s="1"/>
  <c r="J48" i="159"/>
  <c r="K48" i="159" s="1"/>
  <c r="J32" i="159"/>
  <c r="K32" i="159" s="1"/>
  <c r="J55" i="159"/>
  <c r="AL55" i="159" s="1"/>
  <c r="J25" i="159"/>
  <c r="AJ25" i="159" s="1"/>
  <c r="J47" i="159"/>
  <c r="AK47" i="159" s="1"/>
  <c r="X17" i="159"/>
  <c r="Y17" i="159" s="1"/>
  <c r="Z17" i="159" s="1"/>
  <c r="J54" i="159"/>
  <c r="J41" i="159"/>
  <c r="AB41" i="159" s="1"/>
  <c r="J30" i="159"/>
  <c r="AB30" i="159" s="1"/>
  <c r="J19" i="159"/>
  <c r="AK19" i="159" s="1"/>
  <c r="J12" i="159"/>
  <c r="Y32" i="159"/>
  <c r="Z32" i="159" s="1"/>
  <c r="X19" i="159"/>
  <c r="Y19" i="159" s="1"/>
  <c r="X9" i="159"/>
  <c r="Y9" i="159" s="1"/>
  <c r="Z25" i="159"/>
  <c r="J40" i="159"/>
  <c r="J29" i="159"/>
  <c r="AL29" i="159" s="1"/>
  <c r="J18" i="159"/>
  <c r="AB18" i="159" s="1"/>
  <c r="J43" i="159"/>
  <c r="J24" i="159"/>
  <c r="AJ24" i="159" s="1"/>
  <c r="J37" i="159"/>
  <c r="AK37" i="159" s="1"/>
  <c r="J28" i="159"/>
  <c r="AB28" i="159" s="1"/>
  <c r="J42" i="159"/>
  <c r="J10" i="159"/>
  <c r="K10" i="159" s="1"/>
  <c r="W16" i="159"/>
  <c r="X16" i="159" s="1"/>
  <c r="Y16" i="159" s="1"/>
  <c r="J27" i="159"/>
  <c r="K27" i="159" s="1"/>
  <c r="W56" i="159"/>
  <c r="X56" i="159" s="1"/>
  <c r="Y56" i="159" s="1"/>
  <c r="Y38" i="159"/>
  <c r="Z38" i="159" s="1"/>
  <c r="X10" i="159"/>
  <c r="Y10" i="159" s="1"/>
  <c r="Z10" i="159" s="1"/>
  <c r="X24" i="159"/>
  <c r="Y24" i="159" s="1"/>
  <c r="V48" i="159"/>
  <c r="X42" i="159"/>
  <c r="Y42" i="159" s="1"/>
  <c r="X28" i="159"/>
  <c r="Y28" i="159" s="1"/>
  <c r="Z28" i="159" s="1"/>
  <c r="X22" i="159"/>
  <c r="Y22" i="159" s="1"/>
  <c r="Z22" i="159" s="1"/>
  <c r="V45" i="159"/>
  <c r="W45" i="159" s="1"/>
  <c r="X45" i="159" s="1"/>
  <c r="X39" i="159"/>
  <c r="Y39" i="159" s="1"/>
  <c r="W43" i="159"/>
  <c r="X43" i="159" s="1"/>
  <c r="Y43" i="159" s="1"/>
  <c r="W23" i="159"/>
  <c r="X23" i="159" s="1"/>
  <c r="Y23" i="159" s="1"/>
  <c r="Z23" i="159" s="1"/>
  <c r="W55" i="159"/>
  <c r="X55" i="159" s="1"/>
  <c r="Y52" i="159"/>
  <c r="Z52" i="159" s="1"/>
  <c r="W44" i="159"/>
  <c r="X44" i="159" s="1"/>
  <c r="Y44" i="159" s="1"/>
  <c r="Y30" i="159"/>
  <c r="Z30" i="159" s="1"/>
  <c r="Y20" i="159"/>
  <c r="Z20" i="159" s="1"/>
  <c r="W47" i="159"/>
  <c r="X47" i="159" s="1"/>
  <c r="V50" i="159"/>
  <c r="W50" i="159" s="1"/>
  <c r="Y40" i="159"/>
  <c r="Z40" i="159" s="1"/>
  <c r="E14" i="165"/>
  <c r="G14" i="165" s="1"/>
  <c r="G13" i="165"/>
  <c r="N8" i="159"/>
  <c r="N59" i="159" s="1"/>
  <c r="M54" i="158"/>
  <c r="R48" i="159"/>
  <c r="S48" i="159" s="1"/>
  <c r="Q10" i="159"/>
  <c r="R10" i="159" s="1"/>
  <c r="S10" i="159" s="1"/>
  <c r="T10" i="159" s="1"/>
  <c r="T41" i="159"/>
  <c r="R50" i="159"/>
  <c r="S50" i="159" s="1"/>
  <c r="S56" i="159"/>
  <c r="T30" i="159"/>
  <c r="T20" i="159"/>
  <c r="T55" i="159"/>
  <c r="T31" i="159"/>
  <c r="T18" i="159"/>
  <c r="T9" i="159"/>
  <c r="S14" i="159"/>
  <c r="S25" i="159"/>
  <c r="S12" i="159"/>
  <c r="S43" i="159"/>
  <c r="S26" i="159"/>
  <c r="S37" i="159"/>
  <c r="S42" i="159"/>
  <c r="S13" i="159"/>
  <c r="S24" i="159"/>
  <c r="S44" i="159"/>
  <c r="S36" i="159"/>
  <c r="S38" i="159"/>
  <c r="T11" i="159"/>
  <c r="T15" i="159"/>
  <c r="T17" i="159"/>
  <c r="T16" i="159"/>
  <c r="R22" i="159"/>
  <c r="S22" i="159" s="1"/>
  <c r="Q21" i="159"/>
  <c r="R21" i="159" s="1"/>
  <c r="S21" i="159" s="1"/>
  <c r="Q27" i="159"/>
  <c r="R33" i="159"/>
  <c r="S33" i="159" s="1"/>
  <c r="S39" i="159"/>
  <c r="T40" i="159"/>
  <c r="T45" i="159"/>
  <c r="R47" i="159"/>
  <c r="S47" i="159" s="1"/>
  <c r="T46" i="159"/>
  <c r="R49" i="159"/>
  <c r="S49" i="159" s="1"/>
  <c r="T52" i="159"/>
  <c r="T53" i="159"/>
  <c r="T51" i="159"/>
  <c r="Z15" i="159" l="1"/>
  <c r="K50" i="159"/>
  <c r="AB55" i="159"/>
  <c r="Z31" i="159"/>
  <c r="K19" i="159"/>
  <c r="AU32" i="159"/>
  <c r="K18" i="159"/>
  <c r="AK18" i="159"/>
  <c r="AL28" i="159"/>
  <c r="AU45" i="159"/>
  <c r="Z13" i="159"/>
  <c r="AL50" i="159"/>
  <c r="AK50" i="159"/>
  <c r="K45" i="159"/>
  <c r="AB44" i="159"/>
  <c r="AK38" i="159"/>
  <c r="AK44" i="159"/>
  <c r="AB39" i="159"/>
  <c r="AK49" i="159"/>
  <c r="K21" i="159"/>
  <c r="AJ27" i="159"/>
  <c r="K9" i="159"/>
  <c r="AJ9" i="159"/>
  <c r="K28" i="159"/>
  <c r="AJ28" i="159"/>
  <c r="K51" i="159"/>
  <c r="AU40" i="159"/>
  <c r="AU51" i="159"/>
  <c r="AK45" i="159"/>
  <c r="AJ50" i="159"/>
  <c r="AB51" i="159"/>
  <c r="AM51" i="159" s="1"/>
  <c r="AN51" i="159" s="1"/>
  <c r="AU28" i="159"/>
  <c r="AU11" i="159"/>
  <c r="AL9" i="159"/>
  <c r="AB9" i="159"/>
  <c r="AM9" i="159" s="1"/>
  <c r="AN9" i="159" s="1"/>
  <c r="AK27" i="159"/>
  <c r="AL19" i="159"/>
  <c r="AB27" i="159"/>
  <c r="K41" i="159"/>
  <c r="AL32" i="159"/>
  <c r="AU52" i="159"/>
  <c r="AU18" i="159"/>
  <c r="K49" i="159"/>
  <c r="AL18" i="159"/>
  <c r="AJ38" i="159"/>
  <c r="AB23" i="159"/>
  <c r="AM23" i="159" s="1"/>
  <c r="AN23" i="159" s="1"/>
  <c r="AU34" i="159"/>
  <c r="K25" i="159"/>
  <c r="AJ48" i="159"/>
  <c r="K31" i="159"/>
  <c r="AK17" i="159"/>
  <c r="AL49" i="159"/>
  <c r="K38" i="159"/>
  <c r="AB56" i="159"/>
  <c r="K47" i="159"/>
  <c r="Z24" i="159"/>
  <c r="Z9" i="159"/>
  <c r="K13" i="159"/>
  <c r="AJ39" i="159"/>
  <c r="AB10" i="159"/>
  <c r="AM10" i="159" s="1"/>
  <c r="AN10" i="159" s="1"/>
  <c r="Z42" i="159"/>
  <c r="AL56" i="159"/>
  <c r="AK41" i="159"/>
  <c r="Z39" i="159"/>
  <c r="Z14" i="159"/>
  <c r="K26" i="159"/>
  <c r="AL23" i="159"/>
  <c r="Y55" i="159"/>
  <c r="Z55" i="159" s="1"/>
  <c r="AJ30" i="159"/>
  <c r="AK26" i="159"/>
  <c r="AL25" i="159"/>
  <c r="AK10" i="159"/>
  <c r="AB47" i="159"/>
  <c r="K30" i="159"/>
  <c r="K56" i="159"/>
  <c r="AJ34" i="159"/>
  <c r="AJ36" i="159"/>
  <c r="AB49" i="159"/>
  <c r="AB48" i="159"/>
  <c r="AB57" i="159"/>
  <c r="AB29" i="159"/>
  <c r="AM29" i="159" s="1"/>
  <c r="AN29" i="159" s="1"/>
  <c r="Y47" i="159"/>
  <c r="Z47" i="159" s="1"/>
  <c r="Z46" i="159"/>
  <c r="AU17" i="159"/>
  <c r="AL48" i="159"/>
  <c r="AU23" i="159"/>
  <c r="AK48" i="159"/>
  <c r="AJ13" i="159"/>
  <c r="AB36" i="159"/>
  <c r="AM35" i="159"/>
  <c r="AN35" i="159" s="1"/>
  <c r="AM41" i="159"/>
  <c r="AN41" i="159" s="1"/>
  <c r="AL24" i="159"/>
  <c r="AI24" i="159"/>
  <c r="AH24" i="159"/>
  <c r="K20" i="159"/>
  <c r="AH20" i="159"/>
  <c r="AI20" i="159"/>
  <c r="AU15" i="159"/>
  <c r="AB24" i="159"/>
  <c r="AB26" i="159"/>
  <c r="AJ47" i="159"/>
  <c r="AK43" i="159"/>
  <c r="AH43" i="159"/>
  <c r="AI43" i="159"/>
  <c r="AB12" i="159"/>
  <c r="AH12" i="159"/>
  <c r="AI12" i="159"/>
  <c r="AH44" i="159"/>
  <c r="AI44" i="159"/>
  <c r="AL14" i="159"/>
  <c r="AH14" i="159"/>
  <c r="AI14" i="159"/>
  <c r="AB38" i="159"/>
  <c r="AH38" i="159"/>
  <c r="AI38" i="159"/>
  <c r="AU41" i="159"/>
  <c r="AL44" i="159"/>
  <c r="AM28" i="159"/>
  <c r="AN28" i="159" s="1"/>
  <c r="AB43" i="159"/>
  <c r="AL27" i="159"/>
  <c r="AI27" i="159"/>
  <c r="AH27" i="159"/>
  <c r="AJ18" i="159"/>
  <c r="AH18" i="159"/>
  <c r="AI18" i="159"/>
  <c r="AJ19" i="159"/>
  <c r="AI19" i="159"/>
  <c r="AH19" i="159"/>
  <c r="AK32" i="159"/>
  <c r="AI32" i="159"/>
  <c r="AH32" i="159"/>
  <c r="AH9" i="159"/>
  <c r="AI9" i="159"/>
  <c r="AL11" i="159"/>
  <c r="AH11" i="159"/>
  <c r="AI11" i="159"/>
  <c r="AL52" i="159"/>
  <c r="AH52" i="159"/>
  <c r="AI52" i="159"/>
  <c r="AM18" i="159"/>
  <c r="AN18" i="159" s="1"/>
  <c r="AM55" i="159"/>
  <c r="AN55" i="159" s="1"/>
  <c r="AJ29" i="159"/>
  <c r="AH29" i="159"/>
  <c r="AI29" i="159"/>
  <c r="AL30" i="159"/>
  <c r="AH30" i="159"/>
  <c r="AI30" i="159"/>
  <c r="AI48" i="159"/>
  <c r="AH48" i="159"/>
  <c r="AK13" i="159"/>
  <c r="AH13" i="159"/>
  <c r="AI13" i="159"/>
  <c r="AJ22" i="159"/>
  <c r="AH22" i="159"/>
  <c r="AI22" i="159"/>
  <c r="AJ23" i="159"/>
  <c r="AH23" i="159"/>
  <c r="AI23" i="159"/>
  <c r="AH57" i="159"/>
  <c r="AI57" i="159"/>
  <c r="AL10" i="159"/>
  <c r="AI10" i="159"/>
  <c r="AH10" i="159"/>
  <c r="AL41" i="159"/>
  <c r="AH41" i="159"/>
  <c r="AI41" i="159"/>
  <c r="AH34" i="159"/>
  <c r="AI34" i="159"/>
  <c r="AK35" i="159"/>
  <c r="AI35" i="159"/>
  <c r="AH35" i="159"/>
  <c r="AK16" i="159"/>
  <c r="AI16" i="159"/>
  <c r="AH16" i="159"/>
  <c r="AL40" i="159"/>
  <c r="AH40" i="159"/>
  <c r="AI40" i="159"/>
  <c r="AL26" i="159"/>
  <c r="AH26" i="159"/>
  <c r="AI26" i="159"/>
  <c r="AU31" i="159"/>
  <c r="K17" i="159"/>
  <c r="K34" i="159"/>
  <c r="AL34" i="159"/>
  <c r="AK31" i="159"/>
  <c r="AB34" i="159"/>
  <c r="AB17" i="159"/>
  <c r="AB40" i="159"/>
  <c r="AM45" i="159"/>
  <c r="AN45" i="159" s="1"/>
  <c r="K42" i="159"/>
  <c r="AH42" i="159"/>
  <c r="AI42" i="159"/>
  <c r="AJ54" i="159"/>
  <c r="AH54" i="159"/>
  <c r="AI54" i="159"/>
  <c r="AK56" i="159"/>
  <c r="AI56" i="159"/>
  <c r="AH56" i="159"/>
  <c r="AJ21" i="159"/>
  <c r="AH21" i="159"/>
  <c r="AI21" i="159"/>
  <c r="AJ46" i="159"/>
  <c r="AH46" i="159"/>
  <c r="AI46" i="159"/>
  <c r="AJ51" i="159"/>
  <c r="AH51" i="159"/>
  <c r="AI51" i="159"/>
  <c r="AH39" i="159"/>
  <c r="AI39" i="159"/>
  <c r="K39" i="159"/>
  <c r="K24" i="159"/>
  <c r="K40" i="159"/>
  <c r="AK21" i="159"/>
  <c r="AL51" i="159"/>
  <c r="AJ41" i="159"/>
  <c r="K23" i="159"/>
  <c r="AK39" i="159"/>
  <c r="AJ14" i="159"/>
  <c r="AU10" i="159"/>
  <c r="AJ40" i="159"/>
  <c r="AJ44" i="159"/>
  <c r="AK28" i="159"/>
  <c r="AH28" i="159"/>
  <c r="AI28" i="159"/>
  <c r="AL33" i="159"/>
  <c r="AH33" i="159"/>
  <c r="AI33" i="159"/>
  <c r="AJ45" i="159"/>
  <c r="AH45" i="159"/>
  <c r="AI45" i="159"/>
  <c r="AH50" i="159"/>
  <c r="AI50" i="159"/>
  <c r="AK53" i="159"/>
  <c r="AH53" i="159"/>
  <c r="AI53" i="159"/>
  <c r="AM30" i="159"/>
  <c r="AN30" i="159" s="1"/>
  <c r="AL37" i="159"/>
  <c r="AH37" i="159"/>
  <c r="AI37" i="159"/>
  <c r="AL47" i="159"/>
  <c r="AI47" i="159"/>
  <c r="AH47" i="159"/>
  <c r="AL31" i="159"/>
  <c r="AH31" i="159"/>
  <c r="AI31" i="159"/>
  <c r="AJ17" i="159"/>
  <c r="AH17" i="159"/>
  <c r="AI17" i="159"/>
  <c r="AK25" i="159"/>
  <c r="AH25" i="159"/>
  <c r="AI25" i="159"/>
  <c r="AH49" i="159"/>
  <c r="AI49" i="159"/>
  <c r="AL15" i="159"/>
  <c r="AI15" i="159"/>
  <c r="AH15" i="159"/>
  <c r="AB25" i="159"/>
  <c r="AJ55" i="159"/>
  <c r="AH55" i="159"/>
  <c r="AI55" i="159"/>
  <c r="AL36" i="159"/>
  <c r="AH36" i="159"/>
  <c r="AI36" i="159"/>
  <c r="AU30" i="159"/>
  <c r="K33" i="159"/>
  <c r="AK46" i="159"/>
  <c r="AB11" i="159"/>
  <c r="AM11" i="159" s="1"/>
  <c r="AN11" i="159" s="1"/>
  <c r="K43" i="159"/>
  <c r="AL43" i="159"/>
  <c r="AK54" i="159"/>
  <c r="AL22" i="159"/>
  <c r="AJ35" i="159"/>
  <c r="AJ20" i="159"/>
  <c r="AK42" i="159"/>
  <c r="AJ53" i="159"/>
  <c r="AJ11" i="159"/>
  <c r="AK52" i="159"/>
  <c r="AB20" i="159"/>
  <c r="Z19" i="159"/>
  <c r="K12" i="159"/>
  <c r="AL54" i="159"/>
  <c r="AL16" i="159"/>
  <c r="AK40" i="159"/>
  <c r="AK24" i="159"/>
  <c r="AK15" i="159"/>
  <c r="K55" i="159"/>
  <c r="AJ10" i="159"/>
  <c r="AB16" i="159"/>
  <c r="AB14" i="159"/>
  <c r="AK22" i="159"/>
  <c r="AB53" i="159"/>
  <c r="AB19" i="159"/>
  <c r="AL20" i="159"/>
  <c r="AB21" i="159"/>
  <c r="AB31" i="159"/>
  <c r="AL35" i="159"/>
  <c r="Z49" i="159"/>
  <c r="K14" i="159"/>
  <c r="AJ33" i="159"/>
  <c r="AK14" i="159"/>
  <c r="AK33" i="159"/>
  <c r="AB15" i="159"/>
  <c r="AL12" i="159"/>
  <c r="AL53" i="159"/>
  <c r="AB32" i="159"/>
  <c r="AB33" i="159"/>
  <c r="AU35" i="159"/>
  <c r="AU16" i="159"/>
  <c r="AU20" i="159"/>
  <c r="K16" i="159"/>
  <c r="K37" i="159"/>
  <c r="AK11" i="159"/>
  <c r="AJ37" i="159"/>
  <c r="AL45" i="159"/>
  <c r="AL46" i="159"/>
  <c r="AK55" i="159"/>
  <c r="AJ15" i="159"/>
  <c r="AB46" i="159"/>
  <c r="AB42" i="159"/>
  <c r="AB37" i="159"/>
  <c r="K29" i="159"/>
  <c r="AK30" i="159"/>
  <c r="AJ32" i="159"/>
  <c r="K36" i="159"/>
  <c r="Y54" i="159"/>
  <c r="Z54" i="159" s="1"/>
  <c r="K54" i="159"/>
  <c r="K22" i="159"/>
  <c r="K46" i="159"/>
  <c r="AK29" i="159"/>
  <c r="AJ42" i="159"/>
  <c r="W48" i="159"/>
  <c r="X48" i="159" s="1"/>
  <c r="AK12" i="159"/>
  <c r="AJ12" i="159"/>
  <c r="AJ52" i="159"/>
  <c r="AB22" i="159"/>
  <c r="AB52" i="159"/>
  <c r="AJ43" i="159"/>
  <c r="AB54" i="159"/>
  <c r="AL42" i="159"/>
  <c r="AU54" i="159"/>
  <c r="K35" i="159"/>
  <c r="AL13" i="159"/>
  <c r="Y45" i="159"/>
  <c r="Z45" i="159" s="1"/>
  <c r="X50" i="159"/>
  <c r="G15" i="165"/>
  <c r="G16" i="165" s="1"/>
  <c r="E15" i="165"/>
  <c r="E16" i="165" s="1"/>
  <c r="T56" i="159"/>
  <c r="AU56" i="159" s="1"/>
  <c r="AU9" i="159"/>
  <c r="AU29" i="159"/>
  <c r="AU19" i="159"/>
  <c r="AU55" i="159"/>
  <c r="AU53" i="159"/>
  <c r="AU46" i="159"/>
  <c r="Z44" i="159"/>
  <c r="Z43" i="159"/>
  <c r="Z56" i="159"/>
  <c r="T49" i="159"/>
  <c r="T38" i="159"/>
  <c r="T44" i="159"/>
  <c r="AM44" i="159" s="1"/>
  <c r="AN44" i="159" s="1"/>
  <c r="T42" i="159"/>
  <c r="T26" i="159"/>
  <c r="T12" i="159"/>
  <c r="T48" i="159"/>
  <c r="T14" i="159"/>
  <c r="T36" i="159"/>
  <c r="T24" i="159"/>
  <c r="T13" i="159"/>
  <c r="AM13" i="159" s="1"/>
  <c r="AN13" i="159" s="1"/>
  <c r="T37" i="159"/>
  <c r="T43" i="159"/>
  <c r="T50" i="159"/>
  <c r="AM50" i="159" s="1"/>
  <c r="AN50" i="159" s="1"/>
  <c r="T25" i="159"/>
  <c r="T22" i="159"/>
  <c r="Z16" i="159"/>
  <c r="T21" i="159"/>
  <c r="R27" i="159"/>
  <c r="S27" i="159" s="1"/>
  <c r="T33" i="159"/>
  <c r="T39" i="159"/>
  <c r="T47" i="159"/>
  <c r="AM39" i="159" l="1"/>
  <c r="AN39" i="159" s="1"/>
  <c r="AM36" i="159"/>
  <c r="AN36" i="159" s="1"/>
  <c r="AM48" i="159"/>
  <c r="AN48" i="159" s="1"/>
  <c r="AM47" i="159"/>
  <c r="AN47" i="159" s="1"/>
  <c r="AM49" i="159"/>
  <c r="AN49" i="159" s="1"/>
  <c r="AV18" i="159"/>
  <c r="AV30" i="159"/>
  <c r="AV41" i="159"/>
  <c r="AV29" i="159"/>
  <c r="AM19" i="159"/>
  <c r="AN19" i="159" s="1"/>
  <c r="AV19" i="159" s="1"/>
  <c r="AM34" i="159"/>
  <c r="AN34" i="159" s="1"/>
  <c r="AM43" i="159"/>
  <c r="AN43" i="159" s="1"/>
  <c r="AM54" i="159"/>
  <c r="AN54" i="159" s="1"/>
  <c r="AV54" i="159" s="1"/>
  <c r="AM33" i="159"/>
  <c r="AN33" i="159" s="1"/>
  <c r="AM53" i="159"/>
  <c r="AN53" i="159" s="1"/>
  <c r="AV53" i="159" s="1"/>
  <c r="AM32" i="159"/>
  <c r="AN32" i="159" s="1"/>
  <c r="AV32" i="159" s="1"/>
  <c r="AM14" i="159"/>
  <c r="AN14" i="159" s="1"/>
  <c r="AM56" i="159"/>
  <c r="AN56" i="159" s="1"/>
  <c r="AM52" i="159"/>
  <c r="AN52" i="159" s="1"/>
  <c r="AV52" i="159" s="1"/>
  <c r="AM37" i="159"/>
  <c r="AN37" i="159" s="1"/>
  <c r="AM25" i="159"/>
  <c r="AN25" i="159" s="1"/>
  <c r="AM22" i="159"/>
  <c r="AN22" i="159" s="1"/>
  <c r="AM42" i="159"/>
  <c r="AN42" i="159" s="1"/>
  <c r="AM16" i="159"/>
  <c r="AN16" i="159" s="1"/>
  <c r="AM26" i="159"/>
  <c r="AN26" i="159" s="1"/>
  <c r="AM46" i="159"/>
  <c r="AN46" i="159" s="1"/>
  <c r="AO46" i="159" s="1"/>
  <c r="AM31" i="159"/>
  <c r="AN31" i="159" s="1"/>
  <c r="AV31" i="159" s="1"/>
  <c r="AM24" i="159"/>
  <c r="AN24" i="159" s="1"/>
  <c r="AM20" i="159"/>
  <c r="AN20" i="159" s="1"/>
  <c r="AV20" i="159" s="1"/>
  <c r="AM40" i="159"/>
  <c r="AN40" i="159" s="1"/>
  <c r="AV40" i="159" s="1"/>
  <c r="AM21" i="159"/>
  <c r="AN21" i="159" s="1"/>
  <c r="AM12" i="159"/>
  <c r="AN12" i="159" s="1"/>
  <c r="AM15" i="159"/>
  <c r="AN15" i="159" s="1"/>
  <c r="AM17" i="159"/>
  <c r="AN17" i="159" s="1"/>
  <c r="AM38" i="159"/>
  <c r="AN38" i="159" s="1"/>
  <c r="G17" i="165"/>
  <c r="G18" i="165" s="1"/>
  <c r="Y48" i="159"/>
  <c r="Z48" i="159" s="1"/>
  <c r="Y50" i="159"/>
  <c r="Z50" i="159" s="1"/>
  <c r="E17" i="165"/>
  <c r="E18" i="165" s="1"/>
  <c r="E19" i="165" s="1"/>
  <c r="AV9" i="159"/>
  <c r="AV55" i="159"/>
  <c r="AV11" i="159"/>
  <c r="AV23" i="159"/>
  <c r="AU26" i="159"/>
  <c r="AU42" i="159"/>
  <c r="AU33" i="159"/>
  <c r="AU43" i="159"/>
  <c r="AU24" i="159"/>
  <c r="AU38" i="159"/>
  <c r="AU37" i="159"/>
  <c r="AU25" i="159"/>
  <c r="AU39" i="159"/>
  <c r="AU47" i="159"/>
  <c r="AU13" i="159"/>
  <c r="AU44" i="159"/>
  <c r="AU21" i="159"/>
  <c r="AU48" i="159"/>
  <c r="AU12" i="159"/>
  <c r="AU22" i="159"/>
  <c r="AU14" i="159"/>
  <c r="AU49" i="159"/>
  <c r="AU50" i="159"/>
  <c r="AU36" i="159"/>
  <c r="AO30" i="159"/>
  <c r="AQ30" i="159" s="1"/>
  <c r="N38" i="160" s="1"/>
  <c r="AO18" i="159"/>
  <c r="AQ18" i="159" s="1"/>
  <c r="N26" i="160" s="1"/>
  <c r="AO23" i="159"/>
  <c r="AQ23" i="159" s="1"/>
  <c r="N31" i="160" s="1"/>
  <c r="AO9" i="159"/>
  <c r="AQ9" i="159" s="1"/>
  <c r="AO55" i="159"/>
  <c r="AP55" i="159" s="1"/>
  <c r="AO11" i="159"/>
  <c r="AQ11" i="159" s="1"/>
  <c r="AO41" i="159"/>
  <c r="AQ41" i="159" s="1"/>
  <c r="N49" i="160" s="1"/>
  <c r="AO29" i="159"/>
  <c r="AQ29" i="159" s="1"/>
  <c r="N37" i="160" s="1"/>
  <c r="T27" i="159"/>
  <c r="AM27" i="159" s="1"/>
  <c r="AO40" i="159" l="1"/>
  <c r="AP40" i="159" s="1"/>
  <c r="AV46" i="159"/>
  <c r="AO20" i="159"/>
  <c r="AP20" i="159" s="1"/>
  <c r="AO54" i="159"/>
  <c r="AQ54" i="159" s="1"/>
  <c r="AO53" i="159"/>
  <c r="AQ53" i="159" s="1"/>
  <c r="AN27" i="159"/>
  <c r="AO19" i="159"/>
  <c r="AP19" i="159" s="1"/>
  <c r="AO52" i="159"/>
  <c r="AQ52" i="159" s="1"/>
  <c r="AO32" i="159"/>
  <c r="AQ32" i="159" s="1"/>
  <c r="N40" i="160" s="1"/>
  <c r="AO31" i="159"/>
  <c r="AQ31" i="159" s="1"/>
  <c r="AQ55" i="159"/>
  <c r="AQ46" i="159"/>
  <c r="G19" i="165"/>
  <c r="G20" i="165" s="1"/>
  <c r="E20" i="165"/>
  <c r="AP18" i="159"/>
  <c r="AR18" i="159"/>
  <c r="AP41" i="159"/>
  <c r="AR41" i="159"/>
  <c r="N19" i="160"/>
  <c r="AV56" i="159"/>
  <c r="AV48" i="159"/>
  <c r="AV13" i="159"/>
  <c r="AV37" i="159"/>
  <c r="AV35" i="159"/>
  <c r="AV28" i="159"/>
  <c r="AV14" i="159"/>
  <c r="AV25" i="159"/>
  <c r="AR30" i="159"/>
  <c r="AS30" i="159" s="1"/>
  <c r="AV51" i="159"/>
  <c r="AV24" i="159"/>
  <c r="AV38" i="159"/>
  <c r="AV45" i="159"/>
  <c r="AV42" i="159"/>
  <c r="AV39" i="159"/>
  <c r="AV17" i="159"/>
  <c r="AV26" i="159"/>
  <c r="AV44" i="159"/>
  <c r="AV33" i="159"/>
  <c r="AV22" i="159"/>
  <c r="AV12" i="159"/>
  <c r="AV50" i="159"/>
  <c r="AV34" i="159"/>
  <c r="AV10" i="159"/>
  <c r="AV15" i="159"/>
  <c r="AR23" i="159"/>
  <c r="AS23" i="159" s="1"/>
  <c r="AV36" i="159"/>
  <c r="AV43" i="159"/>
  <c r="AO56" i="159"/>
  <c r="AQ56" i="159" s="1"/>
  <c r="N64" i="160" s="1"/>
  <c r="AU27" i="159"/>
  <c r="AP46" i="159"/>
  <c r="AP30" i="159"/>
  <c r="AP23" i="159"/>
  <c r="AP9" i="159"/>
  <c r="AO15" i="159"/>
  <c r="AQ15" i="159" s="1"/>
  <c r="AO45" i="159"/>
  <c r="AQ45" i="159" s="1"/>
  <c r="N53" i="160" s="1"/>
  <c r="AO34" i="159"/>
  <c r="AQ34" i="159" s="1"/>
  <c r="N42" i="160" s="1"/>
  <c r="AO35" i="159"/>
  <c r="AQ35" i="159" s="1"/>
  <c r="N43" i="160" s="1"/>
  <c r="AO17" i="159"/>
  <c r="AQ17" i="159" s="1"/>
  <c r="N25" i="160" s="1"/>
  <c r="AO10" i="159"/>
  <c r="AQ10" i="159" s="1"/>
  <c r="AO44" i="159"/>
  <c r="AQ44" i="159" s="1"/>
  <c r="N52" i="160" s="1"/>
  <c r="AO13" i="159"/>
  <c r="AQ13" i="159" s="1"/>
  <c r="AR29" i="159"/>
  <c r="AO39" i="159"/>
  <c r="AQ39" i="159" s="1"/>
  <c r="N47" i="160" s="1"/>
  <c r="AO33" i="159"/>
  <c r="AQ33" i="159" s="1"/>
  <c r="N41" i="160" s="1"/>
  <c r="AO28" i="159"/>
  <c r="AQ28" i="159" s="1"/>
  <c r="N36" i="160" s="1"/>
  <c r="AO22" i="159"/>
  <c r="AQ22" i="159" s="1"/>
  <c r="N30" i="160" s="1"/>
  <c r="AO14" i="159"/>
  <c r="AO50" i="159"/>
  <c r="AQ50" i="159" s="1"/>
  <c r="N58" i="160" s="1"/>
  <c r="AR11" i="159"/>
  <c r="AO24" i="159"/>
  <c r="AQ24" i="159" s="1"/>
  <c r="N32" i="160" s="1"/>
  <c r="AO38" i="159"/>
  <c r="AQ38" i="159" s="1"/>
  <c r="N46" i="160" s="1"/>
  <c r="AO36" i="159"/>
  <c r="AQ36" i="159" s="1"/>
  <c r="N44" i="160" s="1"/>
  <c r="AO43" i="159"/>
  <c r="AQ43" i="159" s="1"/>
  <c r="N51" i="160" s="1"/>
  <c r="AO25" i="159"/>
  <c r="AQ25" i="159" s="1"/>
  <c r="N33" i="160" s="1"/>
  <c r="AO42" i="159"/>
  <c r="AQ42" i="159" s="1"/>
  <c r="N50" i="160" s="1"/>
  <c r="AO26" i="159"/>
  <c r="AQ26" i="159" s="1"/>
  <c r="N34" i="160" s="1"/>
  <c r="AO12" i="159"/>
  <c r="AQ12" i="159" s="1"/>
  <c r="AO48" i="159"/>
  <c r="AQ48" i="159" s="1"/>
  <c r="N56" i="160" s="1"/>
  <c r="AO37" i="159"/>
  <c r="AQ37" i="159" s="1"/>
  <c r="N45" i="160" s="1"/>
  <c r="AP11" i="159"/>
  <c r="AP29" i="159"/>
  <c r="AO51" i="159"/>
  <c r="AQ51" i="159" s="1"/>
  <c r="N59" i="160" s="1"/>
  <c r="AP54" i="159" l="1"/>
  <c r="AQ40" i="159"/>
  <c r="N48" i="160" s="1"/>
  <c r="AR32" i="159"/>
  <c r="AS32" i="159" s="1"/>
  <c r="AX32" i="159" s="1"/>
  <c r="AR52" i="159"/>
  <c r="AS52" i="159" s="1"/>
  <c r="AX52" i="159" s="1"/>
  <c r="N60" i="160"/>
  <c r="AR46" i="159"/>
  <c r="AS46" i="159" s="1"/>
  <c r="AX46" i="159" s="1"/>
  <c r="N54" i="160"/>
  <c r="AR53" i="159"/>
  <c r="AS53" i="159" s="1"/>
  <c r="AX53" i="159" s="1"/>
  <c r="N61" i="160"/>
  <c r="AR54" i="159"/>
  <c r="AS54" i="159" s="1"/>
  <c r="AX54" i="159" s="1"/>
  <c r="N62" i="160"/>
  <c r="AR55" i="159"/>
  <c r="AS55" i="159" s="1"/>
  <c r="AX55" i="159" s="1"/>
  <c r="N63" i="160"/>
  <c r="AR31" i="159"/>
  <c r="AS31" i="159" s="1"/>
  <c r="AX31" i="159" s="1"/>
  <c r="N39" i="160"/>
  <c r="AQ19" i="159"/>
  <c r="AQ20" i="159"/>
  <c r="AP32" i="159"/>
  <c r="AP53" i="159"/>
  <c r="AP31" i="159"/>
  <c r="AP52" i="159"/>
  <c r="AP14" i="159"/>
  <c r="AQ14" i="159"/>
  <c r="N20" i="160"/>
  <c r="AR9" i="159"/>
  <c r="AS9" i="159" s="1"/>
  <c r="AX9" i="159" s="1"/>
  <c r="N17" i="160"/>
  <c r="AV21" i="159"/>
  <c r="AR39" i="159"/>
  <c r="AS39" i="159" s="1"/>
  <c r="AX39" i="159" s="1"/>
  <c r="AR35" i="159"/>
  <c r="AS35" i="159" s="1"/>
  <c r="AX35" i="159" s="1"/>
  <c r="AV49" i="159"/>
  <c r="AR28" i="159"/>
  <c r="AS28" i="159" s="1"/>
  <c r="AX28" i="159" s="1"/>
  <c r="AR45" i="159"/>
  <c r="AS45" i="159" s="1"/>
  <c r="AX45" i="159" s="1"/>
  <c r="AV47" i="159"/>
  <c r="AV27" i="159"/>
  <c r="AR50" i="159"/>
  <c r="AS50" i="159" s="1"/>
  <c r="AX50" i="159" s="1"/>
  <c r="AR44" i="159"/>
  <c r="AS44" i="159" s="1"/>
  <c r="AR33" i="159"/>
  <c r="AS33" i="159" s="1"/>
  <c r="AX33" i="159" s="1"/>
  <c r="AR56" i="159"/>
  <c r="AS56" i="159" s="1"/>
  <c r="AX56" i="159" s="1"/>
  <c r="AV16" i="159"/>
  <c r="AR17" i="159"/>
  <c r="AS17" i="159" s="1"/>
  <c r="AX17" i="159" s="1"/>
  <c r="AP10" i="159"/>
  <c r="AP56" i="159"/>
  <c r="AP15" i="159"/>
  <c r="AP34" i="159"/>
  <c r="AP13" i="159"/>
  <c r="AS11" i="159"/>
  <c r="AX11" i="159" s="1"/>
  <c r="AP39" i="159"/>
  <c r="AP44" i="159"/>
  <c r="AX30" i="159"/>
  <c r="AP45" i="159"/>
  <c r="AP35" i="159"/>
  <c r="AP17" i="159"/>
  <c r="AX23" i="159"/>
  <c r="AP28" i="159"/>
  <c r="AP22" i="159"/>
  <c r="AP33" i="159"/>
  <c r="AP50" i="159"/>
  <c r="AS18" i="159"/>
  <c r="AX18" i="159" s="1"/>
  <c r="AO47" i="159"/>
  <c r="AQ47" i="159" s="1"/>
  <c r="N55" i="160" s="1"/>
  <c r="AO16" i="159"/>
  <c r="AQ16" i="159" s="1"/>
  <c r="AR36" i="159"/>
  <c r="AR22" i="159"/>
  <c r="AS22" i="159" s="1"/>
  <c r="AX22" i="159" s="1"/>
  <c r="AR24" i="159"/>
  <c r="AR34" i="159"/>
  <c r="AO27" i="159"/>
  <c r="AQ27" i="159" s="1"/>
  <c r="N35" i="160" s="1"/>
  <c r="AO21" i="159"/>
  <c r="AQ21" i="159" s="1"/>
  <c r="N29" i="160" s="1"/>
  <c r="AO49" i="159"/>
  <c r="AR25" i="159"/>
  <c r="AR38" i="159"/>
  <c r="AR43" i="159"/>
  <c r="AR37" i="159"/>
  <c r="AS41" i="159"/>
  <c r="AX41" i="159" s="1"/>
  <c r="AS29" i="159"/>
  <c r="AX29" i="159" s="1"/>
  <c r="AR12" i="159"/>
  <c r="AR42" i="159"/>
  <c r="AP43" i="159"/>
  <c r="AP38" i="159"/>
  <c r="AP37" i="159"/>
  <c r="AP12" i="159"/>
  <c r="AR48" i="159"/>
  <c r="AP48" i="159"/>
  <c r="AR26" i="159"/>
  <c r="AP26" i="159"/>
  <c r="AP25" i="159"/>
  <c r="AP36" i="159"/>
  <c r="AP24" i="159"/>
  <c r="AP42" i="159"/>
  <c r="AR51" i="159"/>
  <c r="AP51" i="159"/>
  <c r="E20" i="162"/>
  <c r="AR40" i="159" l="1"/>
  <c r="AS40" i="159" s="1"/>
  <c r="AX40" i="159" s="1"/>
  <c r="AR20" i="159"/>
  <c r="AS20" i="159" s="1"/>
  <c r="AX20" i="159" s="1"/>
  <c r="N28" i="160"/>
  <c r="AR19" i="159"/>
  <c r="AS19" i="159" s="1"/>
  <c r="AX19" i="159" s="1"/>
  <c r="N27" i="160"/>
  <c r="AP49" i="159"/>
  <c r="AQ49" i="159"/>
  <c r="N57" i="160" s="1"/>
  <c r="AR13" i="159"/>
  <c r="AS13" i="159" s="1"/>
  <c r="AX13" i="159" s="1"/>
  <c r="N21" i="160"/>
  <c r="AR14" i="159"/>
  <c r="AS14" i="159" s="1"/>
  <c r="AX14" i="159" s="1"/>
  <c r="N22" i="160"/>
  <c r="AR15" i="159"/>
  <c r="AS15" i="159" s="1"/>
  <c r="AX15" i="159" s="1"/>
  <c r="N23" i="160"/>
  <c r="AR10" i="159"/>
  <c r="AS10" i="159" s="1"/>
  <c r="AX10" i="159" s="1"/>
  <c r="N18" i="160"/>
  <c r="AR21" i="159"/>
  <c r="AS21" i="159" s="1"/>
  <c r="AX21" i="159" s="1"/>
  <c r="AR47" i="159"/>
  <c r="AS47" i="159" s="1"/>
  <c r="AX47" i="159" s="1"/>
  <c r="AR27" i="159"/>
  <c r="AS27" i="159" s="1"/>
  <c r="AX27" i="159" s="1"/>
  <c r="AP16" i="159"/>
  <c r="AP27" i="159"/>
  <c r="AP47" i="159"/>
  <c r="AP21" i="159"/>
  <c r="AX44" i="159"/>
  <c r="AS34" i="159"/>
  <c r="AX34" i="159" s="1"/>
  <c r="AS36" i="159"/>
  <c r="AX36" i="159" s="1"/>
  <c r="AS37" i="159"/>
  <c r="AX37" i="159" s="1"/>
  <c r="AS48" i="159"/>
  <c r="AX48" i="159" s="1"/>
  <c r="AS38" i="159"/>
  <c r="AX38" i="159" s="1"/>
  <c r="AS51" i="159"/>
  <c r="AX51" i="159" s="1"/>
  <c r="AS43" i="159"/>
  <c r="AX43" i="159" s="1"/>
  <c r="AS26" i="159"/>
  <c r="AX26" i="159" s="1"/>
  <c r="AS25" i="159"/>
  <c r="AX25" i="159" s="1"/>
  <c r="AS24" i="159"/>
  <c r="AX24" i="159" s="1"/>
  <c r="AS42" i="159"/>
  <c r="AX42" i="159" s="1"/>
  <c r="AS12" i="159"/>
  <c r="AX12" i="159" s="1"/>
  <c r="E21" i="162"/>
  <c r="AR49" i="159" l="1"/>
  <c r="AS49" i="159" s="1"/>
  <c r="AX49" i="159" s="1"/>
  <c r="AR16" i="159"/>
  <c r="AS16" i="159" s="1"/>
  <c r="AX16" i="159" s="1"/>
  <c r="N24" i="160"/>
  <c r="E22" i="162"/>
  <c r="E23" i="162" s="1"/>
  <c r="E24" i="162" s="1"/>
  <c r="E25" i="162" l="1"/>
  <c r="V57" i="159"/>
  <c r="O8" i="159" l="1"/>
  <c r="P8" i="159" s="1"/>
  <c r="Q8" i="159" s="1"/>
  <c r="R8" i="159" s="1"/>
  <c r="AG57" i="159"/>
  <c r="O57" i="159"/>
  <c r="W57" i="159"/>
  <c r="X57" i="159" l="1"/>
  <c r="AL57" i="159"/>
  <c r="AJ57" i="159"/>
  <c r="AK57" i="159"/>
  <c r="P57" i="159"/>
  <c r="Q57" i="159" s="1"/>
  <c r="R57" i="159" s="1"/>
  <c r="Y57" i="159" l="1"/>
  <c r="Z57" i="159" s="1"/>
  <c r="S57" i="159"/>
  <c r="AG8" i="159"/>
  <c r="T57" i="159" l="1"/>
  <c r="AM57" i="159" s="1"/>
  <c r="AF59" i="159"/>
  <c r="AN57" i="159" l="1"/>
  <c r="AU57" i="159"/>
  <c r="H8" i="159"/>
  <c r="AA59" i="159" l="1"/>
  <c r="L59" i="159"/>
  <c r="I59" i="159" l="1"/>
  <c r="AD59" i="159"/>
  <c r="H59" i="159" l="1"/>
  <c r="J8" i="159"/>
  <c r="AH8" i="159" s="1"/>
  <c r="AC59" i="159"/>
  <c r="AG59" i="159"/>
  <c r="AH59" i="159" l="1"/>
  <c r="E24" i="165" s="1"/>
  <c r="G24" i="165" s="1"/>
  <c r="AF61" i="159"/>
  <c r="E23" i="165" s="1"/>
  <c r="G23" i="165" s="1"/>
  <c r="G28" i="165" s="1"/>
  <c r="G29" i="165" s="1"/>
  <c r="AB8" i="159"/>
  <c r="AI8" i="159"/>
  <c r="K8" i="159"/>
  <c r="J59" i="159"/>
  <c r="AL8" i="159"/>
  <c r="AL59" i="159" s="1"/>
  <c r="E27" i="165" s="1"/>
  <c r="G27" i="165" s="1"/>
  <c r="AJ8" i="159"/>
  <c r="AJ59" i="159" s="1"/>
  <c r="E26" i="165" s="1"/>
  <c r="G26" i="165" s="1"/>
  <c r="AK8" i="159"/>
  <c r="AK59" i="159" s="1"/>
  <c r="E28" i="165" l="1"/>
  <c r="E29" i="165" s="1"/>
  <c r="AI59" i="159"/>
  <c r="E25" i="165" s="1"/>
  <c r="K59" i="159"/>
  <c r="E31" i="165" s="1"/>
  <c r="G31" i="165" s="1"/>
  <c r="G25" i="165" l="1"/>
  <c r="AT9" i="159"/>
  <c r="AT10" i="159"/>
  <c r="AT13" i="159"/>
  <c r="AT12" i="159"/>
  <c r="AT11" i="159"/>
  <c r="AT14" i="159"/>
  <c r="AT19" i="159"/>
  <c r="AT16" i="159"/>
  <c r="AT20" i="159"/>
  <c r="AT17" i="159"/>
  <c r="AT15" i="159"/>
  <c r="AT18" i="159"/>
  <c r="AT24" i="159"/>
  <c r="AT22" i="159"/>
  <c r="AT25" i="159"/>
  <c r="AT21" i="159"/>
  <c r="AT23" i="159"/>
  <c r="AT26" i="159"/>
  <c r="AT28" i="159"/>
  <c r="AT32" i="159"/>
  <c r="AT29" i="159"/>
  <c r="AT27" i="159"/>
  <c r="AT30" i="159"/>
  <c r="AT31" i="159"/>
  <c r="AT34" i="159"/>
  <c r="AT36" i="159"/>
  <c r="AT38" i="159"/>
  <c r="AT33" i="159"/>
  <c r="AT35" i="159"/>
  <c r="AT37" i="159"/>
  <c r="AT40" i="159"/>
  <c r="AT41" i="159"/>
  <c r="AT44" i="159"/>
  <c r="AT39" i="159"/>
  <c r="AT42" i="159"/>
  <c r="AT43" i="159"/>
  <c r="AT49" i="159"/>
  <c r="AT45" i="159"/>
  <c r="AT47" i="159"/>
  <c r="AT50" i="159"/>
  <c r="AT46" i="159"/>
  <c r="AT48" i="159"/>
  <c r="AT53" i="159"/>
  <c r="AT51" i="159"/>
  <c r="AT52" i="159"/>
  <c r="AT56" i="159"/>
  <c r="AT55" i="159"/>
  <c r="AT54" i="159"/>
  <c r="AT57" i="159"/>
  <c r="AT8" i="159"/>
  <c r="AT59" i="159" l="1"/>
  <c r="AB59" i="159"/>
  <c r="E22" i="165" s="1"/>
  <c r="G22" i="165" s="1"/>
  <c r="AV57" i="159" l="1"/>
  <c r="AO57" i="159"/>
  <c r="AQ57" i="159" s="1"/>
  <c r="N65" i="160" s="1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G5" i="34" l="1"/>
  <c r="G8" i="34" s="1"/>
  <c r="K8" i="34" s="1"/>
  <c r="AP57" i="159"/>
  <c r="H14" i="34"/>
  <c r="K14" i="34" s="1"/>
  <c r="AR57" i="159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S57" i="159" l="1"/>
  <c r="AX57" i="159" s="1"/>
  <c r="K35" i="34"/>
  <c r="K36" i="34" s="1"/>
  <c r="K37" i="34" s="1"/>
  <c r="K38" i="34" s="1"/>
  <c r="V8" i="159" l="1"/>
  <c r="U59" i="159"/>
  <c r="W8" i="159" l="1"/>
  <c r="V59" i="159"/>
  <c r="W59" i="159" l="1"/>
  <c r="X8" i="159"/>
  <c r="X59" i="159" s="1"/>
  <c r="Y8" i="159" l="1"/>
  <c r="Z8" i="159" s="1"/>
  <c r="Y59" i="159" l="1"/>
  <c r="Z59" i="159" l="1"/>
  <c r="E21" i="165" s="1"/>
  <c r="E30" i="165" s="1"/>
  <c r="G21" i="165" l="1"/>
  <c r="E32" i="165"/>
  <c r="O59" i="159"/>
  <c r="R59" i="159"/>
  <c r="P59" i="159"/>
  <c r="S8" i="159"/>
  <c r="G30" i="165" l="1"/>
  <c r="G32" i="165" s="1"/>
  <c r="T8" i="159"/>
  <c r="AM8" i="159" s="1"/>
  <c r="S59" i="159"/>
  <c r="Q59" i="159"/>
  <c r="AU8" i="159" l="1"/>
  <c r="T59" i="159"/>
  <c r="AM59" i="159" l="1"/>
  <c r="AN8" i="159"/>
  <c r="AV8" i="159" l="1"/>
  <c r="AN59" i="159"/>
  <c r="AO8" i="159"/>
  <c r="AQ8" i="159" s="1"/>
  <c r="N16" i="160" l="1"/>
  <c r="N67" i="160" s="1"/>
  <c r="AO59" i="159"/>
  <c r="AP8" i="159"/>
  <c r="AR8" i="159" l="1"/>
  <c r="AS8" i="159" s="1"/>
  <c r="AX8" i="159" s="1"/>
  <c r="AQ59" i="159"/>
  <c r="N68" i="160" l="1"/>
  <c r="O68" i="160" s="1"/>
  <c r="O67" i="160"/>
  <c r="O70" i="160" s="1"/>
  <c r="N69" i="160" l="1"/>
  <c r="O69" i="160" s="1"/>
</calcChain>
</file>

<file path=xl/comments1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<sst xmlns="http://schemas.openxmlformats.org/spreadsheetml/2006/main" count="1114" uniqueCount="321">
  <si>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</si>
  <si>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</si>
  <si>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</si>
  <si>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</si>
  <si>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</si>
  <si>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</si>
  <si>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</si>
  <si>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</si>
  <si>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</si>
  <si>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</si>
  <si>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</si>
  <si>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</si>
  <si>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</si>
  <si>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</si>
  <si>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</si>
  <si>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</si>
  <si>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</si>
  <si>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</si>
  <si>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</si>
  <si>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</si>
  <si>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</si>
  <si>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</si>
  <si>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</si>
  <si>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</si>
  <si>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</si>
  <si>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</si>
  <si>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</si>
  <si>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</si>
  <si>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</si>
  <si>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</si>
  <si>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</si>
  <si>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</si>
  <si>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</si>
  <si>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</si>
  <si>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</si>
  <si>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</si>
  <si>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</si>
  <si>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</si>
  <si>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</si>
  <si>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</si>
  <si>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</si>
  <si>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</si>
  <si>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</si>
  <si>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</si>
  <si>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</si>
  <si>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</si>
  <si>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</si>
  <si>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</si>
  <si>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</si>
  <si>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</si>
  <si>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</si>
  <si>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</si>
  <si>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</si>
  <si>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</si>
  <si>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</si>
  <si>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</si>
  <si>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</si>
  <si>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</si>
  <si>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</si>
  <si>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</si>
  <si>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</si>
  <si>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</si>
  <si>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</si>
  <si>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</si>
  <si>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</si>
  <si>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</si>
  <si>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</si>
  <si>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</si>
  <si>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</si>
  <si>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</si>
  <si>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</si>
  <si>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</si>
  <si>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</si>
  <si>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</si>
  <si>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</si>
  <si>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</si>
  <si>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</si>
  <si>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</si>
  <si>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</si>
  <si>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</si>
  <si>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Total Profile Wt.</t>
  </si>
  <si>
    <t>Weight per Sq.Mtr.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</si>
  <si>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</si>
  <si>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</si>
  <si>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</si>
  <si>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</si>
  <si>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</si>
  <si>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</si>
  <si>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</si>
  <si>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</si>
  <si>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</si>
  <si>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</si>
  <si>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</si>
  <si>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</si>
  <si>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</si>
  <si>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</si>
  <si>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</si>
  <si>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</si>
  <si>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</si>
  <si>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</si>
  <si>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</si>
  <si>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</si>
  <si>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</si>
  <si>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</si>
  <si>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</si>
  <si>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</si>
  <si>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</si>
  <si>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</si>
  <si>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</si>
  <si>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</si>
  <si>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</si>
  <si>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</si>
  <si>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</si>
  <si>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</si>
  <si>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</si>
  <si>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</si>
  <si>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Remarks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</si>
  <si>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</si>
  <si>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</si>
  <si>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</si>
  <si>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</si>
  <si>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</si>
  <si>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</si>
  <si>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</si>
  <si>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</si>
  <si>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</si>
  <si>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</si>
  <si>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</si>
  <si>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</si>
  <si>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</si>
  <si>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</si>
  <si>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</si>
  <si>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</si>
  <si>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</si>
  <si>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</si>
  <si>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</si>
  <si>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Wastage</t>
  </si>
  <si>
    <t>Customs</t>
  </si>
  <si>
    <t>Clearance</t>
  </si>
  <si>
    <t>Insurance</t>
  </si>
  <si>
    <t>Freigh</t>
  </si>
  <si>
    <t>10 Dia</t>
  </si>
  <si>
    <t>Note:</t>
  </si>
  <si>
    <t>All Profiles, Hardware &amp; Accessories are imported.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</si>
  <si>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</si>
  <si>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</si>
  <si>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</si>
  <si>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</si>
  <si>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</si>
  <si>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</si>
  <si>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</si>
  <si>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Any modifications/alterations to the design will have an impact on the techno commercials.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</si>
  <si>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</si>
  <si>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</si>
  <si>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</si>
  <si>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</si>
  <si>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</si>
  <si>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</si>
  <si>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>For payments through Cheque/DD/RTGS/NEFT, to be made in favour of:
ALUMIL BUILDMATE PVT LTD.
UCO Bank, Banjara Hills branch.
A/C No : 09790210004661
RTGS/IFSC No : UCBA0000979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</si>
  <si>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</si>
  <si>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</si>
  <si>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</si>
  <si>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</si>
  <si>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</si>
  <si>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</si>
  <si>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</si>
  <si>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</si>
  <si>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</si>
  <si>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</si>
  <si>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</si>
  <si>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</si>
  <si>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</si>
  <si>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</si>
  <si>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Installation charges at Rs.80/sft.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</si>
  <si>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</si>
  <si>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</si>
  <si>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</si>
  <si>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</si>
  <si>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</si>
  <si>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</si>
  <si>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</si>
  <si>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</si>
  <si>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</si>
  <si>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</si>
  <si>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</si>
  <si>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</si>
  <si>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</si>
  <si>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</si>
  <si>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</si>
  <si>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</si>
  <si>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</si>
  <si>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</si>
  <si>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</si>
  <si>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</si>
  <si>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</si>
  <si>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</si>
  <si>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</si>
  <si>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</si>
  <si>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</si>
  <si>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</si>
  <si>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</si>
  <si>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</si>
  <si>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</si>
  <si>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</si>
  <si>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</si>
  <si>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</si>
  <si>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</si>
  <si>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</si>
  <si>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</si>
  <si>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</si>
  <si>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</si>
  <si>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</si>
  <si>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</si>
  <si>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W1</t>
  </si>
  <si>
    <t>W2</t>
  </si>
  <si>
    <t>W4</t>
  </si>
  <si>
    <t>Silver</t>
  </si>
  <si>
    <t>R0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</si>
  <si>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</si>
  <si>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</si>
  <si>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</si>
  <si>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</si>
  <si>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</si>
  <si>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</si>
  <si>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</si>
  <si>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</si>
  <si>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</si>
  <si>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</si>
  <si>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</si>
  <si>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</si>
  <si>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</si>
  <si>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</si>
  <si>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</si>
  <si>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</si>
  <si>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</si>
  <si>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</si>
  <si>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</si>
  <si>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</si>
  <si>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</si>
  <si>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</si>
  <si>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</si>
  <si>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Price Per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</si>
  <si>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</si>
  <si>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</si>
  <si>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</si>
  <si>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</si>
  <si>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</si>
  <si>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</si>
  <si>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</si>
  <si>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</si>
  <si>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</si>
  <si>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</si>
  <si>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</si>
  <si>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</si>
  <si>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</si>
  <si>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0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</si>
  <si>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</si>
  <si>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</si>
  <si>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</si>
  <si>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</si>
  <si>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</si>
  <si>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</si>
  <si>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</si>
  <si>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</si>
  <si>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</si>
  <si>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</si>
  <si>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</si>
  <si>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</si>
  <si>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</si>
  <si>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</si>
  <si>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</si>
  <si>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</si>
  <si>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</si>
  <si>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</si>
  <si>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Mr. Anamol Anand : 7702300826</t>
  </si>
  <si>
    <t>NO</t>
  </si>
  <si>
    <t>W5</t>
  </si>
  <si>
    <t>SIDE HUNG WINDOW</t>
  </si>
  <si>
    <t/>
  </si>
  <si>
    <t>6MM CTG</t>
  </si>
  <si>
    <t>Vertical</t>
  </si>
  <si>
    <t>Third Party Mesh</t>
  </si>
  <si>
    <t>Karni Tamara</t>
  </si>
  <si>
    <t>1.5kpa</t>
  </si>
  <si>
    <t>Attapur, Hyderabad</t>
  </si>
  <si>
    <t>Nikhil Reddy</t>
  </si>
  <si>
    <t>1003. AL-1218-KT-3</t>
  </si>
  <si>
    <t>M900</t>
  </si>
  <si>
    <t>2 TRACK 2 SHUTTER SLIDING WINDOW</t>
  </si>
  <si>
    <t>6MM</t>
  </si>
  <si>
    <t>W2'</t>
  </si>
  <si>
    <t>M940</t>
  </si>
  <si>
    <t>2 TRACK 2 SHUTTER SLIDING WINDOW WITH BOTTOM FIXED</t>
  </si>
  <si>
    <t>EW1</t>
  </si>
  <si>
    <t>EW2</t>
  </si>
  <si>
    <t>EW3</t>
  </si>
  <si>
    <t>EW4</t>
  </si>
  <si>
    <t>SIDE HUNG WINDOW WITH BOTTOM FIXED</t>
  </si>
  <si>
    <t>V</t>
  </si>
  <si>
    <t>TOP HUNG WITH EXHAUSTE POSITION WITH FIXED BOTTOM</t>
  </si>
  <si>
    <t>V1</t>
  </si>
  <si>
    <t>V2</t>
  </si>
  <si>
    <t>TOP HUNG WINDOW</t>
  </si>
  <si>
    <t>V3</t>
  </si>
  <si>
    <t>2 TOP HUNG WINDOWS</t>
  </si>
  <si>
    <t>K/W</t>
  </si>
  <si>
    <t>DOUBLE OPENING WINDOW</t>
  </si>
  <si>
    <t>K/W1</t>
  </si>
  <si>
    <t>S/D1</t>
  </si>
  <si>
    <t>2 TRACK 2 SHUTTER SLIDING DOOR</t>
  </si>
  <si>
    <t>8MM</t>
  </si>
  <si>
    <t>8mm CTG</t>
  </si>
  <si>
    <t>6mm :- 6mm Clear Toughened Glass</t>
  </si>
  <si>
    <t>8mm :- 8mm Clear Toughened Glass</t>
  </si>
  <si>
    <t>St.F + 1st + 2nd + 3rd + 4th + 5th</t>
  </si>
  <si>
    <t>1st + 2nd + 3rd + 4th + 5th</t>
  </si>
  <si>
    <t>All Locations are mentioned as per Floor given in the input drawings.</t>
  </si>
  <si>
    <t>RAL 9016 (white)</t>
  </si>
  <si>
    <t>22 X 8</t>
  </si>
  <si>
    <t>AREA</t>
  </si>
  <si>
    <t>M940 &amp; M900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</si>
</sst>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2">
    <numFmt numFmtId="7" formatCode="&quot;$&quot;#,##0.00_);\(&quot;$&quot;#,##0.00\)"/>
    <numFmt numFmtId="41" formatCode="_(* #,##0_);_(* \(#,##0\);_(* &quot;-&quot;_);_(@_)"/>
    <numFmt numFmtId="43" formatCode="_(* #,##0.00_);_(* \(#,##0.00\);_(* &quot;-&quot;??_);_(@_)"/>
    <numFmt numFmtId="164" formatCode="_ * #,##0.00_ ;_ * \-#,##0.00_ ;_ * &quot;-&quot;??_ ;_ @_ "/>
    <numFmt numFmtId="165" formatCode="0.000"/>
    <numFmt numFmtId="166" formatCode="_(* #,##0.000_);_(* \(#,##0.000\);_(* &quot;-&quot;??_);_(@_)"/>
    <numFmt numFmtId="167" formatCode="_(* #,##0.00_);_(* \(#,##0.00\);_(* \-??_);_(@_)"/>
    <numFmt numFmtId="168" formatCode="0.0000"/>
    <numFmt numFmtId="169" formatCode="_(* #,##0_);_(* \(#,##0\);_(* &quot;-&quot;??_);_(@_)"/>
    <numFmt numFmtId="170" formatCode="&quot;\&quot;#,##0;[Red]&quot;\&quot;\-#,##0"/>
    <numFmt numFmtId="171" formatCode="&quot;\&quot;#,##0.00;[Red]&quot;\&quot;\-#,##0.00"/>
    <numFmt numFmtId="172" formatCode="#,##0;\-#,##0;&quot;-&quot;"/>
    <numFmt numFmtId="173" formatCode="#,##0."/>
    <numFmt numFmtId="174" formatCode="0###0"/>
    <numFmt numFmtId="175" formatCode="&quot;Rs.&quot;#,##0_);[Red]\(&quot;Rs.&quot;#,##0\)"/>
    <numFmt numFmtId="176" formatCode="&quot;$&quot;#."/>
    <numFmt numFmtId="177" formatCode="#,##0_);[Red]\(#,##0\);;@"/>
    <numFmt numFmtId="178" formatCode="&quot;Rs.&quot;#,##0.00_);\(&quot;Rs.&quot;#,##0.00\)"/>
    <numFmt numFmtId="179" formatCode="#.00"/>
    <numFmt numFmtId="180" formatCode="General\ ;[Red]\(General\)"/>
    <numFmt numFmtId="181" formatCode="&quot;Rs.&quot;\ #,##0.0000_);\(&quot;Rs.&quot;\ #,##0.0000\)"/>
    <numFmt numFmtId="182" formatCode="_-* #,##0.00_-;\-* #,##0.00_-;_-* &quot;-&quot;??_-;_-@_-"/>
    <numFmt numFmtId="183" formatCode="_-* #,##0.00\ _€_-;\-* #,##0.00\ _€_-;_-* &quot;-&quot;??\ _€_-;_-@_-"/>
    <numFmt numFmtId="184" formatCode="_-&quot;£&quot;* #,##0_-;\-&quot;£&quot;* #,##0_-;_-&quot;£&quot;* &quot;-&quot;_-;_-@_-"/>
    <numFmt numFmtId="185" formatCode="_-&quot;£&quot;* #,##0.00_-;\-&quot;£&quot;* #,##0.00_-;_-&quot;£&quot;* &quot;-&quot;??_-;_-@_-"/>
    <numFmt numFmtId="186" formatCode="0.00_)"/>
    <numFmt numFmtId="187" formatCode="&quot;Rs.&quot;\ #,##0.000_);\(&quot;Rs.&quot;\ #,##0.000\)"/>
    <numFmt numFmtId="188" formatCode="mm/dd/yy"/>
    <numFmt numFmtId="189" formatCode="_-* #,##0_-;\-* #,##0_-;_-* &quot;-&quot;_-;_-@_-"/>
    <numFmt numFmtId="190" formatCode="#,##0_);[Red]\(#,##0\);0_);@"/>
    <numFmt numFmtId="191" formatCode="0##0"/>
    <numFmt numFmtId="192" formatCode="0.0"/>
    <numFmt numFmtId="193" formatCode="0.0%"/>
    <numFmt numFmtId="194" formatCode="#,##0_);\-#,##0"/>
    <numFmt numFmtId="195" formatCode="#,##0.00_);\-#,##0.00"/>
    <numFmt numFmtId="196" formatCode="&quot;Reorder&quot;;&quot;&quot;;&quot;&quot;"/>
    <numFmt numFmtId="197" formatCode="[$Rs.-849]\ #,##0.00;[Red][$Rs.-849]\ #,##0.00"/>
    <numFmt numFmtId="198" formatCode="&quot;₹&quot;\ #,##0"/>
    <numFmt numFmtId="199" formatCode="[$-F800]dddd\,\ mmmm\ dd\,\ yyyy"/>
    <numFmt numFmtId="200" formatCode="_ [$₹-4009]\ * #,##0.00_ ;_ [$₹-4009]\ * \-#,##0.00_ ;_ [$₹-4009]\ * &quot;-&quot;??_ ;_ @_ "/>
    <numFmt numFmtId="201" formatCode="_([$€-2]\ * #,##0_);_([$€-2]\ * \(#,##0\);_([$€-2]\ * &quot;-&quot;??_);_(@_)"/>
    <numFmt numFmtId="202" formatCode="_ [$₹-4009]\ * #,##0_ ;_ [$₹-4009]\ * \-#,##0_ ;_ [$₹-4009]\ * &quot;-&quot;??_ ;_ @_ "/>
  </numFmts>
  <fonts count="119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u/>
      <sz val="10"/>
      <color theme="10"/>
      <name val="Arial"/>
      <family val="2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u/>
      <sz val="10"/>
      <color theme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u/>
      <sz val="18"/>
      <name val="Arial"/>
      <family val="2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310">
    <xf numFmtId="197" fontId="0" fillId="0" borderId="0"/>
    <xf numFmtId="197" fontId="13" fillId="0" borderId="0"/>
    <xf numFmtId="197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3" fillId="0" borderId="0" applyFill="0" applyBorder="0" applyAlignment="0" applyProtection="0"/>
    <xf numFmtId="43" fontId="13" fillId="0" borderId="0" applyFont="0" applyFill="0" applyBorder="0" applyAlignment="0" applyProtection="0"/>
    <xf numFmtId="197" fontId="21" fillId="0" borderId="0"/>
    <xf numFmtId="197" fontId="12" fillId="0" borderId="0"/>
    <xf numFmtId="197" fontId="22" fillId="0" borderId="0"/>
    <xf numFmtId="43" fontId="22" fillId="0" borderId="0" applyFont="0" applyFill="0" applyBorder="0" applyAlignment="0" applyProtection="0"/>
    <xf numFmtId="197" fontId="13" fillId="0" borderId="0"/>
    <xf numFmtId="197" fontId="12" fillId="0" borderId="0"/>
    <xf numFmtId="197" fontId="12" fillId="0" borderId="0"/>
    <xf numFmtId="197" fontId="22" fillId="0" borderId="0"/>
    <xf numFmtId="197" fontId="12" fillId="0" borderId="0"/>
    <xf numFmtId="197" fontId="12" fillId="0" borderId="0"/>
    <xf numFmtId="197" fontId="12" fillId="0" borderId="0"/>
    <xf numFmtId="197" fontId="12" fillId="0" borderId="0"/>
    <xf numFmtId="197" fontId="12" fillId="0" borderId="0"/>
    <xf numFmtId="197" fontId="11" fillId="0" borderId="0"/>
    <xf numFmtId="197" fontId="22" fillId="0" borderId="0"/>
    <xf numFmtId="197" fontId="22" fillId="0" borderId="0"/>
    <xf numFmtId="197" fontId="11" fillId="0" borderId="0"/>
    <xf numFmtId="197" fontId="11" fillId="0" borderId="0"/>
    <xf numFmtId="197" fontId="24" fillId="0" borderId="0"/>
    <xf numFmtId="197" fontId="22" fillId="0" borderId="0"/>
    <xf numFmtId="197" fontId="22" fillId="0" borderId="0"/>
    <xf numFmtId="197" fontId="11" fillId="0" borderId="0"/>
    <xf numFmtId="197" fontId="11" fillId="0" borderId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1" fillId="0" borderId="0" applyFont="0" applyFill="0" applyBorder="0" applyAlignment="0" applyProtection="0"/>
    <xf numFmtId="197" fontId="10" fillId="0" borderId="0"/>
    <xf numFmtId="43" fontId="25" fillId="0" borderId="0" applyFont="0" applyFill="0" applyBorder="0" applyAlignment="0" applyProtection="0"/>
    <xf numFmtId="197" fontId="13" fillId="0" borderId="0"/>
    <xf numFmtId="170" fontId="27" fillId="0" borderId="0" applyFont="0" applyFill="0" applyBorder="0" applyAlignment="0" applyProtection="0"/>
    <xf numFmtId="171" fontId="28" fillId="0" borderId="0" applyFont="0" applyFill="0" applyBorder="0" applyAlignment="0" applyProtection="0"/>
    <xf numFmtId="40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197" fontId="29" fillId="0" borderId="0"/>
    <xf numFmtId="197" fontId="30" fillId="0" borderId="0"/>
    <xf numFmtId="197" fontId="13" fillId="0" borderId="0"/>
    <xf numFmtId="197" fontId="31" fillId="0" borderId="0" applyNumberFormat="0" applyFill="0" applyBorder="0" applyAlignment="0" applyProtection="0"/>
    <xf numFmtId="197" fontId="32" fillId="0" borderId="0" applyNumberFormat="0" applyFill="0" applyBorder="0" applyAlignment="0" applyProtection="0"/>
    <xf numFmtId="197" fontId="33" fillId="0" borderId="0" applyNumberFormat="0" applyFill="0" applyBorder="0" applyAlignment="0" applyProtection="0"/>
    <xf numFmtId="197" fontId="34" fillId="0" borderId="0" applyNumberFormat="0" applyFill="0" applyBorder="0" applyAlignment="0" applyProtection="0"/>
    <xf numFmtId="197" fontId="35" fillId="0" borderId="0" applyNumberFormat="0" applyFill="0" applyBorder="0" applyAlignment="0" applyProtection="0"/>
    <xf numFmtId="197" fontId="36" fillId="0" borderId="0" applyNumberFormat="0" applyFill="0" applyBorder="0" applyAlignment="0" applyProtection="0"/>
    <xf numFmtId="197" fontId="37" fillId="0" borderId="0" applyNumberFormat="0" applyFill="0" applyBorder="0" applyAlignment="0" applyProtection="0"/>
    <xf numFmtId="172" fontId="38" fillId="0" borderId="0" applyFill="0" applyBorder="0" applyAlignment="0"/>
    <xf numFmtId="197" fontId="39" fillId="0" borderId="0"/>
    <xf numFmtId="197" fontId="40" fillId="0" borderId="0">
      <alignment vertical="center"/>
    </xf>
    <xf numFmtId="165" fontId="13" fillId="0" borderId="0" applyFill="0" applyBorder="0" applyAlignment="0" applyProtection="0"/>
    <xf numFmtId="43" fontId="22" fillId="0" borderId="0" applyFont="0" applyFill="0" applyBorder="0" applyAlignment="0" applyProtection="0"/>
    <xf numFmtId="173" fontId="41" fillId="0" borderId="0">
      <protection locked="0"/>
    </xf>
    <xf numFmtId="197" fontId="42" fillId="0" borderId="0" applyNumberFormat="0" applyAlignment="0">
      <alignment horizontal="left"/>
    </xf>
    <xf numFmtId="174" fontId="43" fillId="10" borderId="0" applyFill="0">
      <alignment horizontal="left" vertical="top"/>
      <protection locked="0"/>
    </xf>
    <xf numFmtId="175" fontId="13" fillId="0" borderId="0">
      <alignment horizontal="center"/>
    </xf>
    <xf numFmtId="176" fontId="41" fillId="0" borderId="0">
      <protection locked="0"/>
    </xf>
    <xf numFmtId="197" fontId="41" fillId="0" borderId="0">
      <protection locked="0"/>
    </xf>
    <xf numFmtId="177" fontId="44" fillId="0" borderId="0" applyFont="0" applyFill="0" applyBorder="0">
      <alignment horizontal="left" vertical="top" wrapText="1"/>
      <protection locked="0"/>
    </xf>
    <xf numFmtId="197" fontId="45" fillId="0" borderId="0" applyNumberFormat="0" applyAlignment="0">
      <alignment horizontal="left"/>
    </xf>
    <xf numFmtId="197" fontId="46" fillId="0" borderId="0" applyFont="0" applyFill="0" applyBorder="0" applyAlignment="0" applyProtection="0"/>
    <xf numFmtId="178" fontId="13" fillId="0" borderId="0">
      <protection locked="0"/>
    </xf>
    <xf numFmtId="178" fontId="13" fillId="0" borderId="0">
      <protection locked="0"/>
    </xf>
    <xf numFmtId="178" fontId="13" fillId="0" borderId="0">
      <protection locked="0"/>
    </xf>
    <xf numFmtId="178" fontId="13" fillId="0" borderId="0">
      <protection locked="0"/>
    </xf>
    <xf numFmtId="178" fontId="13" fillId="0" borderId="0">
      <protection locked="0"/>
    </xf>
    <xf numFmtId="178" fontId="13" fillId="0" borderId="0">
      <protection locked="0"/>
    </xf>
    <xf numFmtId="178" fontId="13" fillId="0" borderId="0">
      <protection locked="0"/>
    </xf>
    <xf numFmtId="179" fontId="41" fillId="0" borderId="0">
      <protection locked="0"/>
    </xf>
    <xf numFmtId="180" fontId="44" fillId="0" borderId="0" applyFont="0">
      <alignment horizontal="left"/>
      <protection locked="0"/>
    </xf>
    <xf numFmtId="38" fontId="47" fillId="9" borderId="0" applyNumberFormat="0" applyBorder="0" applyAlignment="0" applyProtection="0"/>
    <xf numFmtId="174" fontId="48" fillId="0" borderId="0">
      <alignment horizontal="left"/>
    </xf>
    <xf numFmtId="197" fontId="26" fillId="0" borderId="27" applyNumberFormat="0" applyAlignment="0" applyProtection="0">
      <alignment horizontal="left" vertical="center"/>
    </xf>
    <xf numFmtId="197" fontId="26" fillId="0" borderId="2">
      <alignment horizontal="left" vertical="center"/>
    </xf>
    <xf numFmtId="178" fontId="13" fillId="0" borderId="0">
      <protection locked="0"/>
    </xf>
    <xf numFmtId="178" fontId="13" fillId="0" borderId="0">
      <protection locked="0"/>
    </xf>
    <xf numFmtId="10" fontId="47" fillId="9" borderId="1" applyNumberFormat="0" applyBorder="0" applyAlignment="0" applyProtection="0"/>
    <xf numFmtId="174" fontId="44" fillId="0" borderId="0" applyFont="0">
      <alignment horizontal="left"/>
    </xf>
    <xf numFmtId="174" fontId="44" fillId="0" borderId="0" applyFont="0" applyFill="0" applyBorder="0">
      <alignment horizontal="left"/>
    </xf>
    <xf numFmtId="40" fontId="47" fillId="0" borderId="0" applyFont="0">
      <protection locked="0"/>
    </xf>
    <xf numFmtId="174" fontId="44" fillId="0" borderId="0" applyFont="0" applyFill="0" applyBorder="0">
      <alignment horizontal="left"/>
    </xf>
    <xf numFmtId="174" fontId="44" fillId="0" borderId="0" applyFont="0" applyFill="0" applyBorder="0">
      <alignment horizontal="left"/>
    </xf>
    <xf numFmtId="181" fontId="13" fillId="0" borderId="0"/>
    <xf numFmtId="177" fontId="49" fillId="0" borderId="0">
      <alignment horizontal="left" vertical="top"/>
      <protection locked="0"/>
    </xf>
    <xf numFmtId="177" fontId="47" fillId="0" borderId="0" applyFont="0"/>
    <xf numFmtId="182" fontId="13" fillId="0" borderId="0" applyFont="0" applyFill="0" applyBorder="0" applyAlignment="0" applyProtection="0"/>
    <xf numFmtId="183" fontId="13" fillId="0" borderId="0" applyFont="0" applyFill="0" applyBorder="0" applyAlignment="0" applyProtection="0"/>
    <xf numFmtId="174" fontId="44" fillId="0" borderId="0" applyFont="0" applyFill="0" applyBorder="0">
      <alignment horizontal="left"/>
    </xf>
    <xf numFmtId="197" fontId="50" fillId="0" borderId="25"/>
    <xf numFmtId="184" fontId="13" fillId="0" borderId="0" applyFont="0" applyFill="0" applyBorder="0" applyAlignment="0" applyProtection="0"/>
    <xf numFmtId="185" fontId="13" fillId="0" borderId="0" applyFont="0" applyFill="0" applyBorder="0" applyAlignment="0" applyProtection="0"/>
    <xf numFmtId="174" fontId="44" fillId="0" borderId="0" applyFont="0">
      <alignment horizontal="left"/>
    </xf>
    <xf numFmtId="186" fontId="51" fillId="0" borderId="0"/>
    <xf numFmtId="197" fontId="13" fillId="0" borderId="0"/>
    <xf numFmtId="197" fontId="25" fillId="0" borderId="0"/>
    <xf numFmtId="197" fontId="13" fillId="0" borderId="0"/>
    <xf numFmtId="180" fontId="47" fillId="0" borderId="0" applyFont="0">
      <protection locked="0"/>
    </xf>
    <xf numFmtId="187" fontId="13" fillId="0" borderId="0"/>
    <xf numFmtId="10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0" fontId="44" fillId="0" borderId="0" applyFont="0">
      <protection locked="0"/>
    </xf>
    <xf numFmtId="40" fontId="48" fillId="0" borderId="0" applyFont="0">
      <protection locked="0"/>
    </xf>
    <xf numFmtId="188" fontId="52" fillId="0" borderId="0" applyNumberFormat="0" applyFill="0" applyBorder="0" applyAlignment="0" applyProtection="0">
      <alignment horizontal="left"/>
    </xf>
    <xf numFmtId="177" fontId="53" fillId="0" borderId="0" applyFont="0">
      <alignment horizontal="left"/>
    </xf>
    <xf numFmtId="189" fontId="13" fillId="0" borderId="0" applyFont="0" applyFill="0" applyBorder="0" applyAlignment="0" applyProtection="0"/>
    <xf numFmtId="177" fontId="54" fillId="0" borderId="0">
      <alignment horizontal="right" vertical="top"/>
      <protection locked="0"/>
    </xf>
    <xf numFmtId="197" fontId="50" fillId="0" borderId="0"/>
    <xf numFmtId="197" fontId="55" fillId="0" borderId="0" applyNumberFormat="0" applyProtection="0">
      <alignment wrapText="1"/>
      <protection locked="0"/>
    </xf>
    <xf numFmtId="190" fontId="56" fillId="0" borderId="28">
      <alignment vertical="center"/>
    </xf>
    <xf numFmtId="177" fontId="44" fillId="0" borderId="0" applyFont="0">
      <protection locked="0"/>
    </xf>
    <xf numFmtId="177" fontId="44" fillId="0" borderId="0" applyFill="0" applyProtection="0">
      <protection locked="0"/>
    </xf>
    <xf numFmtId="174" fontId="54" fillId="11" borderId="0" applyNumberFormat="0" applyAlignment="0">
      <alignment horizontal="left" vertical="top"/>
    </xf>
    <xf numFmtId="40" fontId="23" fillId="0" borderId="0"/>
    <xf numFmtId="174" fontId="57" fillId="0" borderId="26" applyNumberFormat="0" applyFill="0" applyProtection="0">
      <alignment horizontal="center"/>
    </xf>
    <xf numFmtId="177" fontId="48" fillId="0" borderId="0"/>
    <xf numFmtId="191" fontId="44" fillId="0" borderId="0" applyFill="0">
      <alignment horizontal="center"/>
    </xf>
    <xf numFmtId="177" fontId="44" fillId="0" borderId="0" applyFont="0">
      <alignment horizontal="center"/>
      <protection locked="0"/>
    </xf>
    <xf numFmtId="186" fontId="49" fillId="0" borderId="1">
      <alignment horizontal="center" vertical="center"/>
    </xf>
    <xf numFmtId="182" fontId="13" fillId="0" borderId="0" applyFont="0" applyFill="0" applyBorder="0" applyAlignment="0" applyProtection="0"/>
    <xf numFmtId="40" fontId="58" fillId="0" borderId="0" applyFont="0" applyFill="0" applyBorder="0" applyAlignment="0" applyProtection="0"/>
    <xf numFmtId="41" fontId="13" fillId="0" borderId="0" applyFont="0" applyFill="0" applyBorder="0" applyAlignment="0" applyProtection="0"/>
    <xf numFmtId="197" fontId="59" fillId="0" borderId="0"/>
    <xf numFmtId="171" fontId="58" fillId="0" borderId="0" applyFont="0" applyFill="0" applyBorder="0" applyAlignment="0" applyProtection="0"/>
    <xf numFmtId="170" fontId="58" fillId="0" borderId="0" applyFont="0" applyFill="0" applyBorder="0" applyAlignment="0" applyProtection="0"/>
    <xf numFmtId="197" fontId="9" fillId="0" borderId="0"/>
    <xf numFmtId="197" fontId="25" fillId="0" borderId="0"/>
    <xf numFmtId="197" fontId="25" fillId="0" borderId="0"/>
    <xf numFmtId="197" fontId="8" fillId="0" borderId="0"/>
    <xf numFmtId="197" fontId="7" fillId="0" borderId="0"/>
    <xf numFmtId="9" fontId="7" fillId="0" borderId="0" applyFont="0" applyFill="0" applyBorder="0" applyAlignment="0" applyProtection="0"/>
    <xf numFmtId="197" fontId="25" fillId="22" borderId="0" applyNumberFormat="0" applyBorder="0" applyAlignment="0" applyProtection="0"/>
    <xf numFmtId="197" fontId="25" fillId="22" borderId="0" applyNumberFormat="0" applyBorder="0" applyAlignment="0" applyProtection="0"/>
    <xf numFmtId="197" fontId="25" fillId="22" borderId="0" applyNumberFormat="0" applyBorder="0" applyAlignment="0" applyProtection="0"/>
    <xf numFmtId="197" fontId="25" fillId="23" borderId="0" applyNumberFormat="0" applyBorder="0" applyAlignment="0" applyProtection="0"/>
    <xf numFmtId="197" fontId="25" fillId="23" borderId="0" applyNumberFormat="0" applyBorder="0" applyAlignment="0" applyProtection="0"/>
    <xf numFmtId="197" fontId="25" fillId="23" borderId="0" applyNumberFormat="0" applyBorder="0" applyAlignment="0" applyProtection="0"/>
    <xf numFmtId="197" fontId="25" fillId="24" borderId="0" applyNumberFormat="0" applyBorder="0" applyAlignment="0" applyProtection="0"/>
    <xf numFmtId="197" fontId="25" fillId="24" borderId="0" applyNumberFormat="0" applyBorder="0" applyAlignment="0" applyProtection="0"/>
    <xf numFmtId="197" fontId="25" fillId="24" borderId="0" applyNumberFormat="0" applyBorder="0" applyAlignment="0" applyProtection="0"/>
    <xf numFmtId="197" fontId="25" fillId="25" borderId="0" applyNumberFormat="0" applyBorder="0" applyAlignment="0" applyProtection="0"/>
    <xf numFmtId="197" fontId="25" fillId="25" borderId="0" applyNumberFormat="0" applyBorder="0" applyAlignment="0" applyProtection="0"/>
    <xf numFmtId="197" fontId="25" fillId="25" borderId="0" applyNumberFormat="0" applyBorder="0" applyAlignment="0" applyProtection="0"/>
    <xf numFmtId="197" fontId="25" fillId="26" borderId="0" applyNumberFormat="0" applyBorder="0" applyAlignment="0" applyProtection="0"/>
    <xf numFmtId="197" fontId="25" fillId="26" borderId="0" applyNumberFormat="0" applyBorder="0" applyAlignment="0" applyProtection="0"/>
    <xf numFmtId="197" fontId="25" fillId="26" borderId="0" applyNumberFormat="0" applyBorder="0" applyAlignment="0" applyProtection="0"/>
    <xf numFmtId="197" fontId="25" fillId="27" borderId="0" applyNumberFormat="0" applyBorder="0" applyAlignment="0" applyProtection="0"/>
    <xf numFmtId="197" fontId="25" fillId="27" borderId="0" applyNumberFormat="0" applyBorder="0" applyAlignment="0" applyProtection="0"/>
    <xf numFmtId="197" fontId="25" fillId="27" borderId="0" applyNumberFormat="0" applyBorder="0" applyAlignment="0" applyProtection="0"/>
    <xf numFmtId="197" fontId="25" fillId="28" borderId="0" applyNumberFormat="0" applyBorder="0" applyAlignment="0" applyProtection="0"/>
    <xf numFmtId="197" fontId="25" fillId="28" borderId="0" applyNumberFormat="0" applyBorder="0" applyAlignment="0" applyProtection="0"/>
    <xf numFmtId="197" fontId="25" fillId="28" borderId="0" applyNumberFormat="0" applyBorder="0" applyAlignment="0" applyProtection="0"/>
    <xf numFmtId="197" fontId="25" fillId="29" borderId="0" applyNumberFormat="0" applyBorder="0" applyAlignment="0" applyProtection="0"/>
    <xf numFmtId="197" fontId="25" fillId="29" borderId="0" applyNumberFormat="0" applyBorder="0" applyAlignment="0" applyProtection="0"/>
    <xf numFmtId="197" fontId="25" fillId="29" borderId="0" applyNumberFormat="0" applyBorder="0" applyAlignment="0" applyProtection="0"/>
    <xf numFmtId="197" fontId="25" fillId="30" borderId="0" applyNumberFormat="0" applyBorder="0" applyAlignment="0" applyProtection="0"/>
    <xf numFmtId="197" fontId="25" fillId="30" borderId="0" applyNumberFormat="0" applyBorder="0" applyAlignment="0" applyProtection="0"/>
    <xf numFmtId="197" fontId="25" fillId="30" borderId="0" applyNumberFormat="0" applyBorder="0" applyAlignment="0" applyProtection="0"/>
    <xf numFmtId="197" fontId="25" fillId="25" borderId="0" applyNumberFormat="0" applyBorder="0" applyAlignment="0" applyProtection="0"/>
    <xf numFmtId="197" fontId="25" fillId="25" borderId="0" applyNumberFormat="0" applyBorder="0" applyAlignment="0" applyProtection="0"/>
    <xf numFmtId="197" fontId="25" fillId="25" borderId="0" applyNumberFormat="0" applyBorder="0" applyAlignment="0" applyProtection="0"/>
    <xf numFmtId="197" fontId="25" fillId="28" borderId="0" applyNumberFormat="0" applyBorder="0" applyAlignment="0" applyProtection="0"/>
    <xf numFmtId="197" fontId="25" fillId="28" borderId="0" applyNumberFormat="0" applyBorder="0" applyAlignment="0" applyProtection="0"/>
    <xf numFmtId="197" fontId="25" fillId="28" borderId="0" applyNumberFormat="0" applyBorder="0" applyAlignment="0" applyProtection="0"/>
    <xf numFmtId="197" fontId="25" fillId="31" borderId="0" applyNumberFormat="0" applyBorder="0" applyAlignment="0" applyProtection="0"/>
    <xf numFmtId="197" fontId="25" fillId="31" borderId="0" applyNumberFormat="0" applyBorder="0" applyAlignment="0" applyProtection="0"/>
    <xf numFmtId="197" fontId="25" fillId="31" borderId="0" applyNumberFormat="0" applyBorder="0" applyAlignment="0" applyProtection="0"/>
    <xf numFmtId="197" fontId="75" fillId="32" borderId="0" applyNumberFormat="0" applyBorder="0" applyAlignment="0" applyProtection="0"/>
    <xf numFmtId="197" fontId="75" fillId="32" borderId="0" applyNumberFormat="0" applyBorder="0" applyAlignment="0" applyProtection="0"/>
    <xf numFmtId="197" fontId="75" fillId="32" borderId="0" applyNumberFormat="0" applyBorder="0" applyAlignment="0" applyProtection="0"/>
    <xf numFmtId="197" fontId="75" fillId="29" borderId="0" applyNumberFormat="0" applyBorder="0" applyAlignment="0" applyProtection="0"/>
    <xf numFmtId="197" fontId="75" fillId="29" borderId="0" applyNumberFormat="0" applyBorder="0" applyAlignment="0" applyProtection="0"/>
    <xf numFmtId="197" fontId="75" fillId="29" borderId="0" applyNumberFormat="0" applyBorder="0" applyAlignment="0" applyProtection="0"/>
    <xf numFmtId="197" fontId="75" fillId="30" borderId="0" applyNumberFormat="0" applyBorder="0" applyAlignment="0" applyProtection="0"/>
    <xf numFmtId="197" fontId="75" fillId="30" borderId="0" applyNumberFormat="0" applyBorder="0" applyAlignment="0" applyProtection="0"/>
    <xf numFmtId="197" fontId="75" fillId="30" borderId="0" applyNumberFormat="0" applyBorder="0" applyAlignment="0" applyProtection="0"/>
    <xf numFmtId="197" fontId="75" fillId="33" borderId="0" applyNumberFormat="0" applyBorder="0" applyAlignment="0" applyProtection="0"/>
    <xf numFmtId="197" fontId="75" fillId="33" borderId="0" applyNumberFormat="0" applyBorder="0" applyAlignment="0" applyProtection="0"/>
    <xf numFmtId="197" fontId="75" fillId="33" borderId="0" applyNumberFormat="0" applyBorder="0" applyAlignment="0" applyProtection="0"/>
    <xf numFmtId="197" fontId="75" fillId="34" borderId="0" applyNumberFormat="0" applyBorder="0" applyAlignment="0" applyProtection="0"/>
    <xf numFmtId="197" fontId="75" fillId="34" borderId="0" applyNumberFormat="0" applyBorder="0" applyAlignment="0" applyProtection="0"/>
    <xf numFmtId="197" fontId="75" fillId="34" borderId="0" applyNumberFormat="0" applyBorder="0" applyAlignment="0" applyProtection="0"/>
    <xf numFmtId="197" fontId="75" fillId="35" borderId="0" applyNumberFormat="0" applyBorder="0" applyAlignment="0" applyProtection="0"/>
    <xf numFmtId="197" fontId="75" fillId="35" borderId="0" applyNumberFormat="0" applyBorder="0" applyAlignment="0" applyProtection="0"/>
    <xf numFmtId="197" fontId="75" fillId="35" borderId="0" applyNumberFormat="0" applyBorder="0" applyAlignment="0" applyProtection="0"/>
    <xf numFmtId="197" fontId="75" fillId="36" borderId="0" applyNumberFormat="0" applyBorder="0" applyAlignment="0" applyProtection="0"/>
    <xf numFmtId="197" fontId="75" fillId="36" borderId="0" applyNumberFormat="0" applyBorder="0" applyAlignment="0" applyProtection="0"/>
    <xf numFmtId="197" fontId="75" fillId="36" borderId="0" applyNumberFormat="0" applyBorder="0" applyAlignment="0" applyProtection="0"/>
    <xf numFmtId="197" fontId="75" fillId="37" borderId="0" applyNumberFormat="0" applyBorder="0" applyAlignment="0" applyProtection="0"/>
    <xf numFmtId="197" fontId="75" fillId="37" borderId="0" applyNumberFormat="0" applyBorder="0" applyAlignment="0" applyProtection="0"/>
    <xf numFmtId="197" fontId="75" fillId="37" borderId="0" applyNumberFormat="0" applyBorder="0" applyAlignment="0" applyProtection="0"/>
    <xf numFmtId="197" fontId="75" fillId="38" borderId="0" applyNumberFormat="0" applyBorder="0" applyAlignment="0" applyProtection="0"/>
    <xf numFmtId="197" fontId="75" fillId="38" borderId="0" applyNumberFormat="0" applyBorder="0" applyAlignment="0" applyProtection="0"/>
    <xf numFmtId="197" fontId="75" fillId="38" borderId="0" applyNumberFormat="0" applyBorder="0" applyAlignment="0" applyProtection="0"/>
    <xf numFmtId="197" fontId="75" fillId="33" borderId="0" applyNumberFormat="0" applyBorder="0" applyAlignment="0" applyProtection="0"/>
    <xf numFmtId="197" fontId="75" fillId="33" borderId="0" applyNumberFormat="0" applyBorder="0" applyAlignment="0" applyProtection="0"/>
    <xf numFmtId="197" fontId="75" fillId="33" borderId="0" applyNumberFormat="0" applyBorder="0" applyAlignment="0" applyProtection="0"/>
    <xf numFmtId="197" fontId="75" fillId="34" borderId="0" applyNumberFormat="0" applyBorder="0" applyAlignment="0" applyProtection="0"/>
    <xf numFmtId="197" fontId="75" fillId="34" borderId="0" applyNumberFormat="0" applyBorder="0" applyAlignment="0" applyProtection="0"/>
    <xf numFmtId="197" fontId="75" fillId="34" borderId="0" applyNumberFormat="0" applyBorder="0" applyAlignment="0" applyProtection="0"/>
    <xf numFmtId="197" fontId="75" fillId="39" borderId="0" applyNumberFormat="0" applyBorder="0" applyAlignment="0" applyProtection="0"/>
    <xf numFmtId="197" fontId="75" fillId="39" borderId="0" applyNumberFormat="0" applyBorder="0" applyAlignment="0" applyProtection="0"/>
    <xf numFmtId="197" fontId="75" fillId="39" borderId="0" applyNumberFormat="0" applyBorder="0" applyAlignment="0" applyProtection="0"/>
    <xf numFmtId="197" fontId="76" fillId="23" borderId="0" applyNumberFormat="0" applyBorder="0" applyAlignment="0" applyProtection="0"/>
    <xf numFmtId="197" fontId="76" fillId="23" borderId="0" applyNumberFormat="0" applyBorder="0" applyAlignment="0" applyProtection="0"/>
    <xf numFmtId="197" fontId="76" fillId="23" borderId="0" applyNumberFormat="0" applyBorder="0" applyAlignment="0" applyProtection="0"/>
    <xf numFmtId="197" fontId="77" fillId="40" borderId="64" applyNumberFormat="0" applyAlignment="0" applyProtection="0"/>
    <xf numFmtId="197" fontId="77" fillId="40" borderId="64" applyNumberFormat="0" applyAlignment="0" applyProtection="0"/>
    <xf numFmtId="197" fontId="77" fillId="40" borderId="64" applyNumberFormat="0" applyAlignment="0" applyProtection="0"/>
    <xf numFmtId="197" fontId="78" fillId="41" borderId="65" applyNumberFormat="0" applyAlignment="0" applyProtection="0"/>
    <xf numFmtId="197" fontId="78" fillId="41" borderId="65" applyNumberFormat="0" applyAlignment="0" applyProtection="0"/>
    <xf numFmtId="197" fontId="78" fillId="41" borderId="65" applyNumberFormat="0" applyAlignment="0" applyProtection="0"/>
    <xf numFmtId="43" fontId="13" fillId="0" borderId="0" applyFont="0" applyFill="0" applyBorder="0" applyAlignment="0" applyProtection="0"/>
    <xf numFmtId="197" fontId="13" fillId="0" borderId="0" applyFill="0" applyBorder="0" applyAlignment="0" applyProtection="0"/>
    <xf numFmtId="167" fontId="13" fillId="0" borderId="0" applyFill="0" applyBorder="0" applyAlignment="0" applyProtection="0"/>
    <xf numFmtId="197" fontId="7" fillId="0" borderId="0" applyProtection="0">
      <alignment horizontal="center" vertical="center"/>
    </xf>
    <xf numFmtId="197" fontId="79" fillId="0" borderId="0" applyNumberFormat="0" applyFill="0" applyBorder="0" applyAlignment="0" applyProtection="0"/>
    <xf numFmtId="197" fontId="79" fillId="0" borderId="0" applyNumberFormat="0" applyFill="0" applyBorder="0" applyAlignment="0" applyProtection="0"/>
    <xf numFmtId="197" fontId="79" fillId="0" borderId="0" applyNumberFormat="0" applyFill="0" applyBorder="0" applyAlignment="0" applyProtection="0"/>
    <xf numFmtId="196" fontId="7" fillId="2" borderId="0">
      <alignment horizontal="left" vertical="center" indent="1"/>
    </xf>
    <xf numFmtId="197" fontId="80" fillId="24" borderId="0" applyNumberFormat="0" applyBorder="0" applyAlignment="0" applyProtection="0"/>
    <xf numFmtId="197" fontId="66" fillId="12" borderId="0" applyNumberFormat="0" applyBorder="0" applyAlignment="0" applyProtection="0"/>
    <xf numFmtId="197" fontId="80" fillId="24" borderId="0" applyNumberFormat="0" applyBorder="0" applyAlignment="0" applyProtection="0"/>
    <xf numFmtId="197" fontId="80" fillId="24" borderId="0" applyNumberFormat="0" applyBorder="0" applyAlignment="0" applyProtection="0"/>
    <xf numFmtId="197" fontId="81" fillId="0" borderId="66" applyNumberFormat="0" applyFill="0" applyAlignment="0" applyProtection="0"/>
    <xf numFmtId="197" fontId="81" fillId="0" borderId="66" applyNumberFormat="0" applyFill="0" applyAlignment="0" applyProtection="0"/>
    <xf numFmtId="197" fontId="81" fillId="0" borderId="66" applyNumberFormat="0" applyFill="0" applyAlignment="0" applyProtection="0"/>
    <xf numFmtId="197" fontId="82" fillId="0" borderId="67" applyNumberFormat="0" applyFill="0" applyAlignment="0" applyProtection="0"/>
    <xf numFmtId="197" fontId="82" fillId="0" borderId="67" applyNumberFormat="0" applyFill="0" applyAlignment="0" applyProtection="0"/>
    <xf numFmtId="197" fontId="82" fillId="0" borderId="67" applyNumberFormat="0" applyFill="0" applyAlignment="0" applyProtection="0"/>
    <xf numFmtId="197" fontId="83" fillId="0" borderId="68" applyNumberFormat="0" applyFill="0" applyAlignment="0" applyProtection="0"/>
    <xf numFmtId="197" fontId="83" fillId="0" borderId="68" applyNumberFormat="0" applyFill="0" applyAlignment="0" applyProtection="0"/>
    <xf numFmtId="197" fontId="83" fillId="0" borderId="68" applyNumberFormat="0" applyFill="0" applyAlignment="0" applyProtection="0"/>
    <xf numFmtId="197" fontId="83" fillId="0" borderId="0" applyNumberFormat="0" applyFill="0" applyBorder="0" applyAlignment="0" applyProtection="0"/>
    <xf numFmtId="197" fontId="83" fillId="0" borderId="0" applyNumberFormat="0" applyFill="0" applyBorder="0" applyAlignment="0" applyProtection="0"/>
    <xf numFmtId="197" fontId="83" fillId="0" borderId="0" applyNumberFormat="0" applyFill="0" applyBorder="0" applyAlignment="0" applyProtection="0"/>
    <xf numFmtId="197" fontId="84" fillId="0" borderId="0" applyNumberFormat="0" applyFill="0" applyBorder="0" applyAlignment="0" applyProtection="0">
      <alignment vertical="top"/>
      <protection locked="0"/>
    </xf>
    <xf numFmtId="197" fontId="85" fillId="27" borderId="64" applyNumberFormat="0" applyAlignment="0" applyProtection="0"/>
    <xf numFmtId="197" fontId="85" fillId="27" borderId="64" applyNumberFormat="0" applyAlignment="0" applyProtection="0"/>
    <xf numFmtId="197" fontId="85" fillId="27" borderId="64" applyNumberFormat="0" applyAlignment="0" applyProtection="0"/>
    <xf numFmtId="197" fontId="86" fillId="0" borderId="69" applyNumberFormat="0" applyFill="0" applyAlignment="0" applyProtection="0"/>
    <xf numFmtId="197" fontId="86" fillId="0" borderId="69" applyNumberFormat="0" applyFill="0" applyAlignment="0" applyProtection="0"/>
    <xf numFmtId="197" fontId="86" fillId="0" borderId="69" applyNumberFormat="0" applyFill="0" applyAlignment="0" applyProtection="0"/>
    <xf numFmtId="197" fontId="87" fillId="42" borderId="0" applyNumberFormat="0" applyBorder="0" applyAlignment="0" applyProtection="0"/>
    <xf numFmtId="197" fontId="87" fillId="42" borderId="0" applyNumberFormat="0" applyBorder="0" applyAlignment="0" applyProtection="0"/>
    <xf numFmtId="197" fontId="87" fillId="42" borderId="0" applyNumberFormat="0" applyBorder="0" applyAlignment="0" applyProtection="0"/>
    <xf numFmtId="197" fontId="88" fillId="0" borderId="0"/>
    <xf numFmtId="197" fontId="7" fillId="0" borderId="0"/>
    <xf numFmtId="197" fontId="13" fillId="43" borderId="70" applyNumberFormat="0" applyAlignment="0" applyProtection="0"/>
    <xf numFmtId="197" fontId="13" fillId="43" borderId="70" applyNumberFormat="0" applyAlignment="0" applyProtection="0"/>
    <xf numFmtId="197" fontId="13" fillId="43" borderId="70" applyNumberFormat="0" applyAlignment="0" applyProtection="0"/>
    <xf numFmtId="197" fontId="89" fillId="40" borderId="71" applyNumberFormat="0" applyAlignment="0" applyProtection="0"/>
    <xf numFmtId="197" fontId="89" fillId="40" borderId="71" applyNumberFormat="0" applyAlignment="0" applyProtection="0"/>
    <xf numFmtId="197" fontId="89" fillId="40" borderId="71" applyNumberFormat="0" applyAlignment="0" applyProtection="0"/>
    <xf numFmtId="7" fontId="7" fillId="0" borderId="0" applyProtection="0">
      <alignment horizontal="right" vertical="center" indent="1"/>
    </xf>
    <xf numFmtId="197" fontId="7" fillId="0" borderId="0" applyProtection="0">
      <alignment horizontal="left" vertical="center" wrapText="1" indent="1"/>
    </xf>
    <xf numFmtId="197" fontId="7" fillId="0" borderId="0" applyProtection="0">
      <alignment horizontal="right" vertical="center" indent="1"/>
    </xf>
    <xf numFmtId="197" fontId="90" fillId="0" borderId="0" applyNumberFormat="0" applyFill="0" applyBorder="0" applyAlignment="0" applyProtection="0"/>
    <xf numFmtId="197" fontId="90" fillId="0" borderId="0" applyNumberFormat="0" applyFill="0" applyBorder="0" applyAlignment="0" applyProtection="0"/>
    <xf numFmtId="197" fontId="90" fillId="0" borderId="0" applyNumberFormat="0" applyFill="0" applyBorder="0" applyAlignment="0" applyProtection="0"/>
    <xf numFmtId="197" fontId="91" fillId="0" borderId="72" applyNumberFormat="0" applyFill="0" applyAlignment="0" applyProtection="0"/>
    <xf numFmtId="197" fontId="91" fillId="0" borderId="72" applyNumberFormat="0" applyFill="0" applyAlignment="0" applyProtection="0"/>
    <xf numFmtId="197" fontId="91" fillId="0" borderId="72" applyNumberFormat="0" applyFill="0" applyAlignment="0" applyProtection="0"/>
    <xf numFmtId="197" fontId="92" fillId="0" borderId="0" applyNumberFormat="0" applyFill="0" applyBorder="0" applyAlignment="0" applyProtection="0"/>
    <xf numFmtId="197" fontId="92" fillId="0" borderId="0" applyNumberFormat="0" applyFill="0" applyBorder="0" applyAlignment="0" applyProtection="0"/>
    <xf numFmtId="197" fontId="92" fillId="0" borderId="0" applyNumberFormat="0" applyFill="0" applyBorder="0" applyAlignment="0" applyProtection="0"/>
    <xf numFmtId="197" fontId="96" fillId="0" borderId="0" applyNumberFormat="0" applyFill="0" applyBorder="0" applyAlignment="0" applyProtection="0">
      <alignment vertical="top"/>
      <protection locked="0"/>
    </xf>
    <xf numFmtId="43" fontId="99" fillId="0" borderId="0" applyFont="0" applyFill="0" applyBorder="0" applyAlignment="0" applyProtection="0"/>
    <xf numFmtId="197" fontId="6" fillId="0" borderId="0"/>
    <xf numFmtId="197" fontId="6" fillId="0" borderId="0"/>
    <xf numFmtId="197" fontId="101" fillId="0" borderId="0" applyNumberFormat="0" applyFill="0" applyBorder="0" applyAlignment="0" applyProtection="0"/>
    <xf numFmtId="197" fontId="22" fillId="0" borderId="0"/>
    <xf numFmtId="197" fontId="6" fillId="0" borderId="0"/>
    <xf numFmtId="164" fontId="6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97" fontId="13" fillId="0" borderId="0">
      <alignment vertical="center"/>
    </xf>
    <xf numFmtId="197" fontId="102" fillId="0" borderId="0"/>
    <xf numFmtId="197" fontId="6" fillId="0" borderId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97" fontId="13" fillId="0" borderId="0"/>
    <xf numFmtId="197" fontId="6" fillId="0" borderId="0"/>
    <xf numFmtId="164" fontId="6" fillId="0" borderId="0" applyFont="0" applyFill="0" applyBorder="0" applyAlignment="0" applyProtection="0"/>
    <xf numFmtId="197" fontId="24" fillId="0" borderId="0"/>
    <xf numFmtId="197" fontId="22" fillId="0" borderId="0"/>
    <xf numFmtId="197" fontId="22" fillId="0" borderId="0"/>
    <xf numFmtId="197" fontId="6" fillId="0" borderId="0"/>
    <xf numFmtId="197" fontId="103" fillId="0" borderId="0"/>
    <xf numFmtId="197" fontId="84" fillId="0" borderId="0" applyNumberFormat="0" applyFill="0" applyBorder="0" applyAlignment="0" applyProtection="0">
      <alignment vertical="top"/>
      <protection locked="0"/>
    </xf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97" fontId="13" fillId="0" borderId="0"/>
    <xf numFmtId="164" fontId="13" fillId="0" borderId="0" applyFont="0" applyFill="0" applyBorder="0" applyAlignment="0" applyProtection="0"/>
    <xf numFmtId="197" fontId="6" fillId="0" borderId="0"/>
    <xf numFmtId="197" fontId="13" fillId="0" borderId="0" applyFont="0" applyFill="0" applyBorder="0" applyAlignment="0" applyProtection="0"/>
    <xf numFmtId="9" fontId="6" fillId="0" borderId="0" applyFont="0" applyFill="0" applyBorder="0" applyAlignment="0" applyProtection="0"/>
    <xf numFmtId="197" fontId="6" fillId="0" borderId="0"/>
    <xf numFmtId="197" fontId="13" fillId="0" borderId="0">
      <alignment vertical="center"/>
    </xf>
    <xf numFmtId="197" fontId="13" fillId="0" borderId="0"/>
    <xf numFmtId="9" fontId="13" fillId="0" borderId="0" applyFont="0" applyFill="0" applyBorder="0" applyAlignment="0" applyProtection="0"/>
    <xf numFmtId="197" fontId="6" fillId="0" borderId="0"/>
    <xf numFmtId="164" fontId="22" fillId="0" borderId="0" applyFont="0" applyFill="0" applyBorder="0" applyAlignment="0" applyProtection="0"/>
    <xf numFmtId="0" fontId="4" fillId="0" borderId="0"/>
    <xf numFmtId="9" fontId="106" fillId="0" borderId="0" applyFont="0" applyFill="0" applyBorder="0" applyAlignment="0" applyProtection="0"/>
  </cellStyleXfs>
  <cellXfs count="507">
    <xf numFmtId="197" fontId="0" fillId="0" borderId="0" xfId="0"/>
    <xf numFmtId="197" fontId="15" fillId="2" borderId="1" xfId="0" applyFont="1" applyFill="1" applyBorder="1" applyAlignment="1">
      <alignment horizontal="center" vertical="center"/>
    </xf>
    <xf numFmtId="197" fontId="0" fillId="2" borderId="0" xfId="0" applyFill="1"/>
    <xf numFmtId="43" fontId="17" fillId="4" borderId="10" xfId="4" applyNumberFormat="1" applyFont="1" applyFill="1" applyBorder="1" applyAlignment="1">
      <alignment horizontal="center" vertical="center"/>
    </xf>
    <xf numFmtId="197" fontId="17" fillId="4" borderId="10" xfId="0" applyFont="1" applyFill="1" applyBorder="1" applyAlignment="1">
      <alignment horizontal="center" vertical="center"/>
    </xf>
    <xf numFmtId="43" fontId="17" fillId="2" borderId="18" xfId="4" applyNumberFormat="1" applyFont="1" applyFill="1" applyBorder="1" applyAlignment="1">
      <alignment vertical="center"/>
    </xf>
    <xf numFmtId="43" fontId="18" fillId="2" borderId="18" xfId="4" applyNumberFormat="1" applyFont="1" applyFill="1" applyBorder="1" applyAlignment="1">
      <alignment vertical="center"/>
    </xf>
    <xf numFmtId="43" fontId="18" fillId="2" borderId="9" xfId="4" applyNumberFormat="1" applyFont="1" applyFill="1" applyBorder="1" applyAlignment="1">
      <alignment horizontal="center" vertical="center"/>
    </xf>
    <xf numFmtId="166" fontId="18" fillId="4" borderId="1" xfId="4" applyNumberFormat="1" applyFont="1" applyFill="1" applyBorder="1" applyAlignment="1">
      <alignment horizontal="center" vertical="center"/>
    </xf>
    <xf numFmtId="43" fontId="18" fillId="4" borderId="1" xfId="4" applyNumberFormat="1" applyFont="1" applyFill="1" applyBorder="1" applyAlignment="1">
      <alignment horizontal="center" vertical="center"/>
    </xf>
    <xf numFmtId="43" fontId="18" fillId="2" borderId="0" xfId="4" applyNumberFormat="1" applyFont="1" applyFill="1" applyBorder="1" applyAlignment="1">
      <alignment horizontal="center" vertical="center"/>
    </xf>
    <xf numFmtId="43" fontId="18" fillId="2" borderId="0" xfId="4" applyNumberFormat="1" applyFont="1" applyFill="1" applyBorder="1" applyAlignment="1">
      <alignment vertical="center"/>
    </xf>
    <xf numFmtId="43" fontId="18" fillId="2" borderId="14" xfId="4" applyNumberFormat="1" applyFont="1" applyFill="1" applyBorder="1" applyAlignment="1">
      <alignment horizontal="center" vertical="center"/>
    </xf>
    <xf numFmtId="197" fontId="18" fillId="2" borderId="3" xfId="0" applyFont="1" applyFill="1" applyBorder="1" applyAlignment="1">
      <alignment vertical="center"/>
    </xf>
    <xf numFmtId="197" fontId="19" fillId="5" borderId="20" xfId="0" applyFont="1" applyFill="1" applyBorder="1" applyAlignment="1">
      <alignment horizontal="center" vertical="center"/>
    </xf>
    <xf numFmtId="197" fontId="19" fillId="5" borderId="1" xfId="0" applyFont="1" applyFill="1" applyBorder="1" applyAlignment="1">
      <alignment horizontal="center" vertical="center"/>
    </xf>
    <xf numFmtId="43" fontId="19" fillId="5" borderId="1" xfId="4" applyNumberFormat="1" applyFont="1" applyFill="1" applyBorder="1" applyAlignment="1">
      <alignment horizontal="center" vertical="center"/>
    </xf>
    <xf numFmtId="43" fontId="19" fillId="5" borderId="1" xfId="7" applyFont="1" applyFill="1" applyBorder="1" applyAlignment="1">
      <alignment horizontal="center" vertical="center"/>
    </xf>
    <xf numFmtId="43" fontId="19" fillId="5" borderId="21" xfId="7" applyFont="1" applyFill="1" applyBorder="1" applyAlignment="1">
      <alignment horizontal="center" vertical="center"/>
    </xf>
    <xf numFmtId="197" fontId="15" fillId="6" borderId="20" xfId="0" applyFont="1" applyFill="1" applyBorder="1" applyAlignment="1">
      <alignment horizontal="center" vertical="center"/>
    </xf>
    <xf numFmtId="197" fontId="15" fillId="6" borderId="1" xfId="0" applyFont="1" applyFill="1" applyBorder="1" applyAlignment="1">
      <alignment horizontal="left" vertical="center"/>
    </xf>
    <xf numFmtId="197" fontId="15" fillId="6" borderId="1" xfId="0" applyFont="1" applyFill="1" applyBorder="1" applyAlignment="1">
      <alignment horizontal="center" vertical="center"/>
    </xf>
    <xf numFmtId="197" fontId="18" fillId="2" borderId="20" xfId="0" applyFont="1" applyFill="1" applyBorder="1" applyAlignment="1">
      <alignment horizontal="center" vertical="center"/>
    </xf>
    <xf numFmtId="197" fontId="15" fillId="2" borderId="1" xfId="0" applyFont="1" applyFill="1" applyBorder="1" applyAlignment="1">
      <alignment horizontal="left" vertical="center"/>
    </xf>
    <xf numFmtId="197" fontId="18" fillId="2" borderId="1" xfId="0" applyFont="1" applyFill="1" applyBorder="1" applyAlignment="1">
      <alignment horizontal="center" vertical="center"/>
    </xf>
    <xf numFmtId="197" fontId="18" fillId="2" borderId="7" xfId="0" applyFont="1" applyFill="1" applyBorder="1" applyAlignment="1">
      <alignment horizontal="center" vertical="center"/>
    </xf>
    <xf numFmtId="166" fontId="18" fillId="2" borderId="7" xfId="4" applyNumberFormat="1" applyFont="1" applyFill="1" applyBorder="1" applyAlignment="1">
      <alignment horizontal="center" vertical="center"/>
    </xf>
    <xf numFmtId="43" fontId="18" fillId="2" borderId="1" xfId="4" applyNumberFormat="1" applyFont="1" applyFill="1" applyBorder="1" applyAlignment="1">
      <alignment horizontal="center" vertical="center"/>
    </xf>
    <xf numFmtId="1" fontId="16" fillId="3" borderId="21" xfId="0" applyNumberFormat="1" applyFont="1" applyFill="1" applyBorder="1" applyAlignment="1">
      <alignment horizontal="center" vertical="center"/>
    </xf>
    <xf numFmtId="9" fontId="20" fillId="4" borderId="1" xfId="0" applyNumberFormat="1" applyFont="1" applyFill="1" applyBorder="1" applyAlignment="1">
      <alignment vertical="center"/>
    </xf>
    <xf numFmtId="197" fontId="20" fillId="4" borderId="23" xfId="0" applyFont="1" applyFill="1" applyBorder="1" applyAlignment="1">
      <alignment vertical="center"/>
    </xf>
    <xf numFmtId="197" fontId="20" fillId="4" borderId="24" xfId="0" applyFont="1" applyFill="1" applyBorder="1" applyAlignment="1">
      <alignment vertical="center"/>
    </xf>
    <xf numFmtId="1" fontId="16" fillId="7" borderId="12" xfId="0" applyNumberFormat="1" applyFont="1" applyFill="1" applyBorder="1" applyAlignment="1">
      <alignment horizontal="center" vertical="center"/>
    </xf>
    <xf numFmtId="1" fontId="16" fillId="6" borderId="21" xfId="0" applyNumberFormat="1" applyFont="1" applyFill="1" applyBorder="1" applyAlignment="1">
      <alignment horizontal="right" vertical="center"/>
    </xf>
    <xf numFmtId="1" fontId="16" fillId="2" borderId="21" xfId="0" applyNumberFormat="1" applyFont="1" applyFill="1" applyBorder="1" applyAlignment="1">
      <alignment horizontal="right" vertical="center"/>
    </xf>
    <xf numFmtId="165" fontId="15" fillId="2" borderId="1" xfId="0" applyNumberFormat="1" applyFont="1" applyFill="1" applyBorder="1" applyAlignment="1">
      <alignment horizontal="center" vertical="center"/>
    </xf>
    <xf numFmtId="168" fontId="0" fillId="2" borderId="0" xfId="0" applyNumberFormat="1" applyFill="1"/>
    <xf numFmtId="169" fontId="15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7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5" fontId="0" fillId="2" borderId="0" xfId="0" applyNumberFormat="1" applyFill="1" applyAlignment="1">
      <alignment horizontal="center"/>
    </xf>
    <xf numFmtId="197" fontId="15" fillId="8" borderId="1" xfId="0" applyFont="1" applyFill="1" applyBorder="1" applyAlignment="1">
      <alignment horizontal="left" vertical="center"/>
    </xf>
    <xf numFmtId="197" fontId="15" fillId="8" borderId="1" xfId="0" applyFont="1" applyFill="1" applyBorder="1" applyAlignment="1">
      <alignment horizontal="center" vertical="center"/>
    </xf>
    <xf numFmtId="1" fontId="16" fillId="8" borderId="21" xfId="0" applyNumberFormat="1" applyFont="1" applyFill="1" applyBorder="1" applyAlignment="1">
      <alignment horizontal="right" vertical="center"/>
    </xf>
    <xf numFmtId="197" fontId="18" fillId="2" borderId="1" xfId="0" applyFont="1" applyFill="1" applyBorder="1" applyAlignment="1">
      <alignment horizontal="center" vertical="center" wrapText="1"/>
    </xf>
    <xf numFmtId="2" fontId="15" fillId="6" borderId="1" xfId="0" applyNumberFormat="1" applyFont="1" applyFill="1" applyBorder="1" applyAlignment="1">
      <alignment horizontal="right" vertical="center"/>
    </xf>
    <xf numFmtId="197" fontId="25" fillId="0" borderId="0" xfId="130"/>
    <xf numFmtId="197" fontId="60" fillId="9" borderId="0" xfId="129" applyFont="1" applyFill="1" applyBorder="1" applyProtection="1"/>
    <xf numFmtId="197" fontId="68" fillId="2" borderId="0" xfId="132" applyFont="1" applyFill="1"/>
    <xf numFmtId="197" fontId="68" fillId="2" borderId="0" xfId="132" applyFont="1" applyFill="1" applyAlignment="1">
      <alignment horizontal="center"/>
    </xf>
    <xf numFmtId="10" fontId="69" fillId="14" borderId="11" xfId="132" applyNumberFormat="1" applyFont="1" applyFill="1" applyBorder="1" applyAlignment="1">
      <alignment horizontal="center"/>
    </xf>
    <xf numFmtId="9" fontId="69" fillId="14" borderId="11" xfId="132" applyNumberFormat="1" applyFont="1" applyFill="1" applyBorder="1" applyAlignment="1">
      <alignment horizontal="center"/>
    </xf>
    <xf numFmtId="193" fontId="69" fillId="14" borderId="11" xfId="132" applyNumberFormat="1" applyFont="1" applyFill="1" applyBorder="1" applyAlignment="1">
      <alignment horizontal="center"/>
    </xf>
    <xf numFmtId="197" fontId="69" fillId="2" borderId="47" xfId="132" applyFont="1" applyFill="1" applyBorder="1" applyAlignment="1">
      <alignment horizontal="center" vertical="center"/>
    </xf>
    <xf numFmtId="197" fontId="69" fillId="2" borderId="48" xfId="132" applyFont="1" applyFill="1" applyBorder="1" applyAlignment="1">
      <alignment horizontal="center" vertical="center"/>
    </xf>
    <xf numFmtId="197" fontId="69" fillId="2" borderId="48" xfId="132" applyFont="1" applyFill="1" applyBorder="1" applyAlignment="1">
      <alignment horizontal="center" vertical="center" wrapText="1"/>
    </xf>
    <xf numFmtId="197" fontId="69" fillId="2" borderId="48" xfId="132" applyFont="1" applyFill="1" applyBorder="1" applyAlignment="1">
      <alignment horizontal="left" vertical="center"/>
    </xf>
    <xf numFmtId="10" fontId="69" fillId="2" borderId="48" xfId="132" applyNumberFormat="1" applyFont="1" applyFill="1" applyBorder="1" applyAlignment="1">
      <alignment horizontal="center"/>
    </xf>
    <xf numFmtId="9" fontId="69" fillId="2" borderId="48" xfId="132" applyNumberFormat="1" applyFont="1" applyFill="1" applyBorder="1" applyAlignment="1">
      <alignment horizontal="center"/>
    </xf>
    <xf numFmtId="9" fontId="69" fillId="2" borderId="48" xfId="133" applyFont="1" applyFill="1" applyBorder="1" applyAlignment="1">
      <alignment horizontal="center"/>
    </xf>
    <xf numFmtId="197" fontId="70" fillId="2" borderId="48" xfId="132" applyFont="1" applyFill="1" applyBorder="1" applyAlignment="1">
      <alignment horizontal="center" vertical="center"/>
    </xf>
    <xf numFmtId="197" fontId="69" fillId="16" borderId="45" xfId="132" applyFont="1" applyFill="1" applyBorder="1" applyAlignment="1">
      <alignment horizontal="center" vertical="center"/>
    </xf>
    <xf numFmtId="197" fontId="69" fillId="16" borderId="44" xfId="132" applyFont="1" applyFill="1" applyBorder="1" applyAlignment="1">
      <alignment horizontal="center" vertical="center"/>
    </xf>
    <xf numFmtId="197" fontId="69" fillId="2" borderId="49" xfId="132" applyFont="1" applyFill="1" applyBorder="1" applyAlignment="1">
      <alignment horizontal="center" vertical="center" wrapText="1"/>
    </xf>
    <xf numFmtId="197" fontId="69" fillId="2" borderId="13" xfId="132" applyFont="1" applyFill="1" applyBorder="1" applyAlignment="1">
      <alignment horizontal="center" vertical="center" wrapText="1"/>
    </xf>
    <xf numFmtId="197" fontId="69" fillId="2" borderId="14" xfId="132" applyFont="1" applyFill="1" applyBorder="1" applyAlignment="1">
      <alignment horizontal="center" vertical="center" wrapText="1"/>
    </xf>
    <xf numFmtId="197" fontId="68" fillId="2" borderId="50" xfId="132" applyFont="1" applyFill="1" applyBorder="1"/>
    <xf numFmtId="194" fontId="13" fillId="20" borderId="53" xfId="12" applyNumberFormat="1" applyFont="1" applyFill="1" applyBorder="1" applyAlignment="1">
      <alignment horizontal="left" vertical="center" wrapText="1"/>
    </xf>
    <xf numFmtId="2" fontId="72" fillId="15" borderId="54" xfId="132" applyNumberFormat="1" applyFont="1" applyFill="1" applyBorder="1" applyAlignment="1">
      <alignment horizontal="center"/>
    </xf>
    <xf numFmtId="194" fontId="13" fillId="20" borderId="53" xfId="12" applyNumberFormat="1" applyFont="1" applyFill="1" applyBorder="1" applyAlignment="1">
      <alignment horizontal="center" vertical="center" wrapText="1"/>
    </xf>
    <xf numFmtId="192" fontId="72" fillId="15" borderId="54" xfId="132" applyNumberFormat="1" applyFont="1" applyFill="1" applyBorder="1" applyAlignment="1">
      <alignment horizontal="center"/>
    </xf>
    <xf numFmtId="2" fontId="71" fillId="15" borderId="54" xfId="132" applyNumberFormat="1" applyFont="1" applyFill="1" applyBorder="1" applyAlignment="1">
      <alignment horizontal="center"/>
    </xf>
    <xf numFmtId="195" fontId="13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7" fontId="72" fillId="15" borderId="54" xfId="132" applyFont="1" applyFill="1" applyBorder="1" applyAlignment="1">
      <alignment horizontal="center"/>
    </xf>
    <xf numFmtId="197" fontId="73" fillId="15" borderId="54" xfId="132" applyFont="1" applyFill="1" applyBorder="1" applyAlignment="1">
      <alignment horizontal="center"/>
    </xf>
    <xf numFmtId="1" fontId="73" fillId="15" borderId="54" xfId="132" applyNumberFormat="1" applyFont="1" applyFill="1" applyBorder="1" applyAlignment="1">
      <alignment horizontal="center"/>
    </xf>
    <xf numFmtId="2" fontId="71" fillId="15" borderId="55" xfId="132" applyNumberFormat="1" applyFont="1" applyFill="1" applyBorder="1" applyAlignment="1">
      <alignment horizontal="center"/>
    </xf>
    <xf numFmtId="193" fontId="68" fillId="15" borderId="0" xfId="133" applyNumberFormat="1" applyFont="1" applyFill="1" applyAlignment="1">
      <alignment horizontal="center" vertical="center"/>
    </xf>
    <xf numFmtId="2" fontId="70" fillId="15" borderId="35" xfId="132" applyNumberFormat="1" applyFont="1" applyFill="1" applyBorder="1" applyAlignment="1">
      <alignment horizontal="center"/>
    </xf>
    <xf numFmtId="2" fontId="72" fillId="15" borderId="56" xfId="132" applyNumberFormat="1" applyFont="1" applyFill="1" applyBorder="1" applyAlignment="1">
      <alignment horizontal="center"/>
    </xf>
    <xf numFmtId="197" fontId="68" fillId="15" borderId="0" xfId="132" applyFont="1" applyFill="1" applyAlignment="1">
      <alignment horizontal="center"/>
    </xf>
    <xf numFmtId="2" fontId="68" fillId="15" borderId="42" xfId="132" applyNumberFormat="1" applyFont="1" applyFill="1" applyBorder="1" applyAlignment="1">
      <alignment horizontal="center"/>
    </xf>
    <xf numFmtId="2" fontId="68" fillId="2" borderId="0" xfId="132" applyNumberFormat="1" applyFont="1" applyFill="1"/>
    <xf numFmtId="197" fontId="68" fillId="2" borderId="0" xfId="132" applyFont="1" applyFill="1" applyBorder="1"/>
    <xf numFmtId="192" fontId="68" fillId="2" borderId="0" xfId="132" applyNumberFormat="1" applyFont="1" applyFill="1"/>
    <xf numFmtId="2" fontId="69" fillId="7" borderId="61" xfId="132" applyNumberFormat="1" applyFont="1" applyFill="1" applyBorder="1" applyAlignment="1">
      <alignment horizontal="center" vertical="center"/>
    </xf>
    <xf numFmtId="2" fontId="69" fillId="14" borderId="61" xfId="132" applyNumberFormat="1" applyFont="1" applyFill="1" applyBorder="1" applyAlignment="1">
      <alignment horizontal="center" vertical="center"/>
    </xf>
    <xf numFmtId="192" fontId="69" fillId="7" borderId="61" xfId="132" applyNumberFormat="1" applyFont="1" applyFill="1" applyBorder="1" applyAlignment="1">
      <alignment horizontal="center" vertical="center"/>
    </xf>
    <xf numFmtId="197" fontId="68" fillId="14" borderId="61" xfId="132" applyFont="1" applyFill="1" applyBorder="1" applyAlignment="1">
      <alignment horizontal="center"/>
    </xf>
    <xf numFmtId="2" fontId="68" fillId="14" borderId="63" xfId="132" applyNumberFormat="1" applyFont="1" applyFill="1" applyBorder="1" applyAlignment="1">
      <alignment horizontal="center"/>
    </xf>
    <xf numFmtId="193" fontId="68" fillId="2" borderId="0" xfId="132" applyNumberFormat="1" applyFont="1" applyFill="1" applyAlignment="1">
      <alignment horizontal="center"/>
    </xf>
    <xf numFmtId="197" fontId="94" fillId="2" borderId="0" xfId="132" applyFont="1" applyFill="1" applyAlignment="1">
      <alignment vertical="center"/>
    </xf>
    <xf numFmtId="197" fontId="94" fillId="2" borderId="0" xfId="132" applyFont="1" applyFill="1" applyAlignment="1">
      <alignment horizontal="left" vertical="center"/>
    </xf>
    <xf numFmtId="2" fontId="94" fillId="2" borderId="0" xfId="132" applyNumberFormat="1" applyFont="1" applyFill="1" applyAlignment="1">
      <alignment horizontal="left" vertical="center"/>
    </xf>
    <xf numFmtId="1" fontId="94" fillId="2" borderId="0" xfId="132" applyNumberFormat="1" applyFont="1" applyFill="1" applyAlignment="1">
      <alignment vertical="center"/>
    </xf>
    <xf numFmtId="197" fontId="94" fillId="2" borderId="0" xfId="132" applyFont="1" applyFill="1" applyAlignment="1">
      <alignment horizontal="center" vertical="center"/>
    </xf>
    <xf numFmtId="197" fontId="94" fillId="0" borderId="0" xfId="132" applyFont="1" applyAlignment="1">
      <alignment vertical="center"/>
    </xf>
    <xf numFmtId="197" fontId="94" fillId="0" borderId="0" xfId="132" applyFont="1" applyAlignment="1">
      <alignment horizontal="center" vertical="center"/>
    </xf>
    <xf numFmtId="2" fontId="72" fillId="15" borderId="85" xfId="132" applyNumberFormat="1" applyFont="1" applyFill="1" applyBorder="1" applyAlignment="1">
      <alignment horizontal="center"/>
    </xf>
    <xf numFmtId="3" fontId="74" fillId="45" borderId="54" xfId="132" applyNumberFormat="1" applyFont="1" applyFill="1" applyBorder="1" applyAlignment="1">
      <alignment horizontal="center"/>
    </xf>
    <xf numFmtId="197" fontId="64" fillId="0" borderId="86" xfId="129" applyFont="1" applyFill="1" applyBorder="1" applyAlignment="1" applyProtection="1">
      <alignment horizontal="center" vertical="center"/>
    </xf>
    <xf numFmtId="1" fontId="65" fillId="0" borderId="86" xfId="36" applyNumberFormat="1" applyFont="1" applyFill="1" applyBorder="1" applyAlignment="1">
      <alignment horizontal="center" vertical="center"/>
    </xf>
    <xf numFmtId="197" fontId="25" fillId="0" borderId="0" xfId="130" applyBorder="1"/>
    <xf numFmtId="197" fontId="6" fillId="0" borderId="86" xfId="271" applyBorder="1" applyAlignment="1">
      <alignment horizontal="center" vertical="center"/>
    </xf>
    <xf numFmtId="9" fontId="6" fillId="0" borderId="86" xfId="271" applyNumberFormat="1" applyBorder="1" applyAlignment="1">
      <alignment horizontal="center" vertical="center"/>
    </xf>
    <xf numFmtId="197" fontId="6" fillId="44" borderId="86" xfId="271" applyFill="1" applyBorder="1" applyAlignment="1">
      <alignment horizontal="center" vertical="center"/>
    </xf>
    <xf numFmtId="2" fontId="6" fillId="16" borderId="86" xfId="271" applyNumberFormat="1" applyFill="1" applyBorder="1" applyAlignment="1">
      <alignment horizontal="center" vertical="center"/>
    </xf>
    <xf numFmtId="197" fontId="6" fillId="46" borderId="86" xfId="271" applyFill="1" applyBorder="1" applyAlignment="1">
      <alignment horizontal="center" vertical="center"/>
    </xf>
    <xf numFmtId="2" fontId="6" fillId="47" borderId="86" xfId="271" applyNumberFormat="1" applyFill="1" applyBorder="1" applyAlignment="1">
      <alignment horizontal="center" vertical="center"/>
    </xf>
    <xf numFmtId="197" fontId="6" fillId="47" borderId="86" xfId="271" applyFill="1" applyBorder="1" applyAlignment="1">
      <alignment horizontal="center" vertical="center"/>
    </xf>
    <xf numFmtId="1" fontId="60" fillId="9" borderId="0" xfId="129" applyNumberFormat="1" applyFont="1" applyFill="1" applyBorder="1" applyProtection="1"/>
    <xf numFmtId="1" fontId="60" fillId="0" borderId="89" xfId="129" applyNumberFormat="1" applyFont="1" applyFill="1" applyBorder="1" applyAlignment="1" applyProtection="1">
      <alignment horizontal="center" vertical="center"/>
    </xf>
    <xf numFmtId="1" fontId="25" fillId="0" borderId="0" xfId="130" applyNumberFormat="1"/>
    <xf numFmtId="1" fontId="64" fillId="0" borderId="86" xfId="129" applyNumberFormat="1" applyFont="1" applyFill="1" applyBorder="1" applyAlignment="1" applyProtection="1">
      <alignment horizontal="center" vertical="center"/>
    </xf>
    <xf numFmtId="1" fontId="65" fillId="0" borderId="86" xfId="129" applyNumberFormat="1" applyFont="1" applyFill="1" applyBorder="1" applyAlignment="1">
      <alignment horizontal="center" vertical="center" wrapText="1"/>
    </xf>
    <xf numFmtId="1" fontId="64" fillId="0" borderId="5" xfId="129" applyNumberFormat="1" applyFont="1" applyFill="1" applyBorder="1" applyAlignment="1" applyProtection="1">
      <alignment horizontal="center" vertical="center" wrapText="1"/>
    </xf>
    <xf numFmtId="1" fontId="60" fillId="0" borderId="86" xfId="129" applyNumberFormat="1" applyFont="1" applyFill="1" applyBorder="1" applyAlignment="1" applyProtection="1">
      <alignment horizontal="center" vertical="center"/>
    </xf>
    <xf numFmtId="1" fontId="65" fillId="0" borderId="5" xfId="129" applyNumberFormat="1" applyFont="1" applyFill="1" applyBorder="1" applyAlignment="1">
      <alignment horizontal="center" vertical="center" wrapText="1"/>
    </xf>
    <xf numFmtId="1" fontId="64" fillId="0" borderId="86" xfId="129" applyNumberFormat="1" applyFont="1" applyFill="1" applyBorder="1" applyAlignment="1" applyProtection="1">
      <alignment horizontal="center" vertical="center" wrapText="1"/>
    </xf>
    <xf numFmtId="1" fontId="60" fillId="0" borderId="86" xfId="129" applyNumberFormat="1" applyFont="1" applyFill="1" applyBorder="1" applyAlignment="1" applyProtection="1">
      <alignment horizontal="center" vertical="center" wrapText="1"/>
    </xf>
    <xf numFmtId="1" fontId="94" fillId="0" borderId="0" xfId="132" applyNumberFormat="1" applyFont="1" applyAlignment="1">
      <alignment vertical="center"/>
    </xf>
    <xf numFmtId="2" fontId="65" fillId="0" borderId="91" xfId="36" applyNumberFormat="1" applyFont="1" applyFill="1" applyBorder="1" applyAlignment="1">
      <alignment horizontal="center" vertical="center" wrapText="1"/>
    </xf>
    <xf numFmtId="197" fontId="6" fillId="0" borderId="86" xfId="271" applyBorder="1" applyAlignment="1">
      <alignment horizontal="center" vertical="center"/>
    </xf>
    <xf numFmtId="197" fontId="64" fillId="0" borderId="5" xfId="129" applyFont="1" applyFill="1" applyBorder="1" applyAlignment="1" applyProtection="1">
      <alignment horizontal="center" vertical="center" wrapText="1"/>
    </xf>
    <xf numFmtId="197" fontId="5" fillId="0" borderId="86" xfId="271" applyFont="1" applyBorder="1" applyAlignment="1">
      <alignment horizontal="center" vertical="center"/>
    </xf>
    <xf numFmtId="1" fontId="69" fillId="16" borderId="43" xfId="132" applyNumberFormat="1" applyFont="1" applyFill="1" applyBorder="1" applyAlignment="1">
      <alignment horizontal="center" vertical="center"/>
    </xf>
    <xf numFmtId="3" fontId="74" fillId="0" borderId="54" xfId="132" applyNumberFormat="1" applyFont="1" applyFill="1" applyBorder="1" applyAlignment="1">
      <alignment horizontal="center"/>
    </xf>
    <xf numFmtId="1" fontId="71" fillId="15" borderId="51" xfId="132" applyNumberFormat="1" applyFont="1" applyFill="1" applyBorder="1" applyAlignment="1">
      <alignment horizontal="center"/>
    </xf>
    <xf numFmtId="1" fontId="72" fillId="15" borderId="52" xfId="132" applyNumberFormat="1" applyFont="1" applyFill="1" applyBorder="1" applyAlignment="1">
      <alignment horizontal="center" vertical="center" wrapText="1"/>
    </xf>
    <xf numFmtId="1" fontId="38" fillId="8" borderId="53" xfId="12" applyNumberFormat="1" applyFont="1" applyFill="1" applyBorder="1" applyAlignment="1">
      <alignment horizontal="center" vertical="center" wrapText="1"/>
    </xf>
    <xf numFmtId="1" fontId="72" fillId="15" borderId="52" xfId="132" applyNumberFormat="1" applyFont="1" applyFill="1" applyBorder="1" applyAlignment="1">
      <alignment horizontal="center" vertical="center"/>
    </xf>
    <xf numFmtId="197" fontId="100" fillId="9" borderId="86" xfId="129" applyFont="1" applyFill="1" applyBorder="1" applyAlignment="1" applyProtection="1"/>
    <xf numFmtId="197" fontId="100" fillId="9" borderId="86" xfId="129" applyFont="1" applyFill="1" applyBorder="1" applyAlignment="1" applyProtection="1">
      <alignment wrapText="1"/>
    </xf>
    <xf numFmtId="0" fontId="100" fillId="9" borderId="86" xfId="129" applyNumberFormat="1" applyFont="1" applyFill="1" applyBorder="1" applyAlignment="1" applyProtection="1"/>
    <xf numFmtId="0" fontId="61" fillId="9" borderId="86" xfId="129" applyNumberFormat="1" applyFont="1" applyFill="1" applyBorder="1" applyAlignment="1" applyProtection="1">
      <alignment horizontal="left"/>
    </xf>
    <xf numFmtId="0" fontId="60" fillId="9" borderId="86" xfId="129" applyNumberFormat="1" applyFont="1" applyFill="1" applyBorder="1" applyAlignment="1" applyProtection="1"/>
    <xf numFmtId="2" fontId="94" fillId="4" borderId="0" xfId="132" applyNumberFormat="1" applyFont="1" applyFill="1" applyAlignment="1">
      <alignment vertical="center"/>
    </xf>
    <xf numFmtId="197" fontId="94" fillId="4" borderId="0" xfId="132" applyFont="1" applyFill="1" applyAlignment="1">
      <alignment vertical="center"/>
    </xf>
    <xf numFmtId="197" fontId="95" fillId="4" borderId="0" xfId="132" applyFont="1" applyFill="1" applyAlignment="1">
      <alignment vertical="center"/>
    </xf>
    <xf numFmtId="0" fontId="4" fillId="0" borderId="0" xfId="308"/>
    <xf numFmtId="0" fontId="4" fillId="0" borderId="86" xfId="308" applyBorder="1" applyAlignment="1">
      <alignment horizontal="center" vertical="center" wrapText="1"/>
    </xf>
    <xf numFmtId="2" fontId="4" fillId="0" borderId="0" xfId="308" applyNumberFormat="1"/>
    <xf numFmtId="197" fontId="69" fillId="14" borderId="1" xfId="132" applyFont="1" applyFill="1" applyBorder="1" applyAlignment="1">
      <alignment horizontal="center" vertical="center"/>
    </xf>
    <xf numFmtId="197" fontId="69" fillId="14" borderId="1" xfId="132" applyFont="1" applyFill="1" applyBorder="1" applyAlignment="1">
      <alignment horizontal="center" vertical="center" wrapText="1"/>
    </xf>
    <xf numFmtId="197" fontId="69" fillId="16" borderId="43" xfId="132" applyFont="1" applyFill="1" applyBorder="1" applyAlignment="1">
      <alignment horizontal="center" vertical="center"/>
    </xf>
    <xf numFmtId="197" fontId="70" fillId="14" borderId="17" xfId="132" applyFont="1" applyFill="1" applyBorder="1" applyAlignment="1">
      <alignment horizontal="center" vertical="center"/>
    </xf>
    <xf numFmtId="197" fontId="69" fillId="14" borderId="43" xfId="132" applyFont="1" applyFill="1" applyBorder="1" applyAlignment="1">
      <alignment horizontal="center" vertical="center"/>
    </xf>
    <xf numFmtId="2" fontId="69" fillId="14" borderId="60" xfId="132" applyNumberFormat="1" applyFont="1" applyFill="1" applyBorder="1" applyAlignment="1">
      <alignment horizontal="center" vertical="center"/>
    </xf>
    <xf numFmtId="197" fontId="64" fillId="0" borderId="34" xfId="129" applyFont="1" applyFill="1" applyBorder="1" applyAlignment="1" applyProtection="1">
      <alignment horizontal="center" vertical="center" wrapText="1"/>
    </xf>
    <xf numFmtId="197" fontId="64" fillId="0" borderId="32" xfId="129" applyFont="1" applyFill="1" applyBorder="1" applyAlignment="1" applyProtection="1">
      <alignment horizontal="center" vertical="center" wrapText="1"/>
    </xf>
    <xf numFmtId="197" fontId="64" fillId="0" borderId="5" xfId="129" applyFont="1" applyFill="1" applyBorder="1" applyAlignment="1" applyProtection="1">
      <alignment horizontal="center" vertical="center" wrapText="1"/>
    </xf>
    <xf numFmtId="197" fontId="60" fillId="0" borderId="0" xfId="130" applyFont="1"/>
    <xf numFmtId="1" fontId="25" fillId="0" borderId="0" xfId="130" applyNumberFormat="1" applyAlignment="1">
      <alignment wrapText="1"/>
    </xf>
    <xf numFmtId="197" fontId="60" fillId="9" borderId="0" xfId="129" applyFont="1" applyFill="1" applyBorder="1" applyAlignment="1" applyProtection="1">
      <alignment wrapText="1"/>
    </xf>
    <xf numFmtId="197" fontId="25" fillId="0" borderId="0" xfId="130" applyAlignment="1">
      <alignment wrapText="1"/>
    </xf>
    <xf numFmtId="193" fontId="69" fillId="14" borderId="11" xfId="133" applyNumberFormat="1" applyFont="1" applyFill="1" applyBorder="1" applyAlignment="1">
      <alignment horizontal="center"/>
    </xf>
    <xf numFmtId="197" fontId="69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4" fillId="0" borderId="86" xfId="129" applyNumberFormat="1" applyFont="1" applyFill="1" applyBorder="1" applyAlignment="1" applyProtection="1">
      <alignment vertical="center" wrapText="1"/>
    </xf>
    <xf numFmtId="0" fontId="62" fillId="8" borderId="86" xfId="129" applyNumberFormat="1" applyFont="1" applyFill="1" applyBorder="1" applyAlignment="1" applyProtection="1">
      <alignment horizontal="left"/>
    </xf>
    <xf numFmtId="0" fontId="62" fillId="9" borderId="86" xfId="129" applyNumberFormat="1" applyFont="1" applyFill="1" applyBorder="1" applyAlignment="1" applyProtection="1"/>
    <xf numFmtId="0" fontId="63" fillId="9" borderId="86" xfId="129" applyNumberFormat="1" applyFont="1" applyFill="1" applyBorder="1" applyAlignment="1" applyProtection="1"/>
    <xf numFmtId="0" fontId="62" fillId="8" borderId="87" xfId="129" applyNumberFormat="1" applyFont="1" applyFill="1" applyBorder="1" applyAlignment="1" applyProtection="1"/>
    <xf numFmtId="0" fontId="107" fillId="8" borderId="86" xfId="269" applyNumberFormat="1" applyFont="1" applyFill="1" applyBorder="1" applyAlignment="1" applyProtection="1">
      <alignment horizontal="left"/>
    </xf>
    <xf numFmtId="0" fontId="60" fillId="8" borderId="88" xfId="129" applyNumberFormat="1" applyFont="1" applyFill="1" applyBorder="1" applyAlignment="1" applyProtection="1"/>
    <xf numFmtId="1" fontId="25" fillId="0" borderId="0" xfId="130" applyNumberFormat="1" applyAlignment="1">
      <alignment horizontal="center" vertical="center"/>
    </xf>
    <xf numFmtId="1" fontId="91" fillId="0" borderId="86" xfId="130" applyNumberFormat="1" applyFont="1" applyBorder="1" applyAlignment="1">
      <alignment horizontal="center" vertical="center" wrapText="1"/>
    </xf>
    <xf numFmtId="1" fontId="91" fillId="0" borderId="86" xfId="130" applyNumberFormat="1" applyFont="1" applyBorder="1" applyAlignment="1">
      <alignment horizontal="center" vertical="center"/>
    </xf>
    <xf numFmtId="1" fontId="25" fillId="0" borderId="86" xfId="130" applyNumberFormat="1" applyBorder="1" applyAlignment="1">
      <alignment horizontal="center" vertical="center"/>
    </xf>
    <xf numFmtId="1" fontId="25" fillId="49" borderId="86" xfId="130" applyNumberFormat="1" applyFill="1" applyBorder="1" applyAlignment="1">
      <alignment horizontal="center" vertical="center"/>
    </xf>
    <xf numFmtId="1" fontId="25" fillId="50" borderId="86" xfId="130" applyNumberFormat="1" applyFill="1" applyBorder="1" applyAlignment="1">
      <alignment horizontal="center" vertical="center"/>
    </xf>
    <xf numFmtId="197" fontId="68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4" fillId="0" borderId="94" xfId="132" applyNumberFormat="1" applyFont="1" applyFill="1" applyBorder="1" applyAlignment="1">
      <alignment horizontal="center" vertical="center"/>
    </xf>
    <xf numFmtId="14" fontId="114" fillId="0" borderId="95" xfId="132" applyNumberFormat="1" applyFont="1" applyFill="1" applyBorder="1" applyAlignment="1">
      <alignment horizontal="center" vertical="center"/>
    </xf>
    <xf numFmtId="197" fontId="117" fillId="2" borderId="47" xfId="132" applyFont="1" applyFill="1" applyBorder="1" applyAlignment="1">
      <alignment horizontal="left" vertical="center"/>
    </xf>
    <xf numFmtId="197" fontId="117" fillId="2" borderId="48" xfId="132" applyFont="1" applyFill="1" applyBorder="1" applyAlignment="1">
      <alignment horizontal="center" vertical="center"/>
    </xf>
    <xf numFmtId="1" fontId="117" fillId="2" borderId="48" xfId="132" applyNumberFormat="1" applyFont="1" applyFill="1" applyBorder="1" applyAlignment="1">
      <alignment horizontal="left" vertical="center"/>
    </xf>
    <xf numFmtId="197" fontId="117" fillId="2" borderId="48" xfId="132" applyFont="1" applyFill="1" applyBorder="1" applyAlignment="1">
      <alignment horizontal="left" vertical="center"/>
    </xf>
    <xf numFmtId="197" fontId="117" fillId="2" borderId="92" xfId="132" applyFont="1" applyFill="1" applyBorder="1" applyAlignment="1">
      <alignment horizontal="left" vertical="center"/>
    </xf>
    <xf numFmtId="1" fontId="25" fillId="53" borderId="86" xfId="130" applyNumberFormat="1" applyFill="1" applyBorder="1" applyAlignment="1">
      <alignment horizontal="center" vertical="center"/>
    </xf>
    <xf numFmtId="2" fontId="108" fillId="2" borderId="119" xfId="132" applyNumberFormat="1" applyFont="1" applyFill="1" applyBorder="1" applyAlignment="1">
      <alignment horizontal="center" vertical="center"/>
    </xf>
    <xf numFmtId="1" fontId="108" fillId="2" borderId="61" xfId="132" applyNumberFormat="1" applyFont="1" applyFill="1" applyBorder="1" applyAlignment="1">
      <alignment horizontal="center" vertical="center" wrapText="1"/>
    </xf>
    <xf numFmtId="2" fontId="108" fillId="2" borderId="61" xfId="132" applyNumberFormat="1" applyFont="1" applyFill="1" applyBorder="1" applyAlignment="1">
      <alignment horizontal="center" vertical="center"/>
    </xf>
    <xf numFmtId="198" fontId="108" fillId="2" borderId="63" xfId="270" applyNumberFormat="1" applyFont="1" applyFill="1" applyBorder="1" applyAlignment="1">
      <alignment horizontal="center" vertical="center"/>
    </xf>
    <xf numFmtId="1" fontId="108" fillId="2" borderId="32" xfId="132" applyNumberFormat="1" applyFont="1" applyFill="1" applyBorder="1" applyAlignment="1">
      <alignment horizontal="center" vertical="center"/>
    </xf>
    <xf numFmtId="2" fontId="108" fillId="0" borderId="122" xfId="132" applyNumberFormat="1" applyFont="1" applyFill="1" applyBorder="1" applyAlignment="1">
      <alignment horizontal="center" vertical="center"/>
    </xf>
    <xf numFmtId="202" fontId="116" fillId="48" borderId="120" xfId="9" applyNumberFormat="1" applyFont="1" applyFill="1" applyBorder="1" applyAlignment="1">
      <alignment horizontal="center" vertical="center" wrapText="1"/>
    </xf>
    <xf numFmtId="197" fontId="0" fillId="0" borderId="128" xfId="0" applyBorder="1"/>
    <xf numFmtId="197" fontId="0" fillId="0" borderId="129" xfId="0" applyBorder="1"/>
    <xf numFmtId="197" fontId="65" fillId="51" borderId="129" xfId="0" applyFont="1" applyFill="1" applyBorder="1" applyAlignment="1">
      <alignment horizontal="center" vertical="center"/>
    </xf>
    <xf numFmtId="197" fontId="13" fillId="51" borderId="129" xfId="0" applyFont="1" applyFill="1" applyBorder="1"/>
    <xf numFmtId="197" fontId="0" fillId="51" borderId="129" xfId="0" applyFill="1" applyBorder="1"/>
    <xf numFmtId="197" fontId="13" fillId="51" borderId="129" xfId="0" applyFont="1" applyFill="1" applyBorder="1" applyAlignment="1">
      <alignment wrapText="1"/>
    </xf>
    <xf numFmtId="197" fontId="65" fillId="51" borderId="130" xfId="0" applyFont="1" applyFill="1" applyBorder="1" applyAlignment="1">
      <alignment horizontal="center" vertical="center"/>
    </xf>
    <xf numFmtId="197" fontId="0" fillId="14" borderId="131" xfId="0" applyFill="1" applyBorder="1" applyAlignment="1">
      <alignment horizontal="center" vertical="center"/>
    </xf>
    <xf numFmtId="201" fontId="0" fillId="14" borderId="132" xfId="0" applyNumberFormat="1" applyFill="1" applyBorder="1" applyAlignment="1">
      <alignment horizontal="center" vertical="center"/>
    </xf>
    <xf numFmtId="200" fontId="0" fillId="14" borderId="132" xfId="0" applyNumberFormat="1" applyFill="1" applyBorder="1" applyAlignment="1">
      <alignment horizontal="center" vertical="center"/>
    </xf>
    <xf numFmtId="193" fontId="0" fillId="14" borderId="131" xfId="309" applyNumberFormat="1" applyFont="1" applyFill="1" applyBorder="1" applyAlignment="1">
      <alignment horizontal="center" vertical="center"/>
    </xf>
    <xf numFmtId="193" fontId="0" fillId="14" borderId="131" xfId="0" applyNumberFormat="1" applyFill="1" applyBorder="1" applyAlignment="1">
      <alignment horizontal="center" vertical="center"/>
    </xf>
    <xf numFmtId="9" fontId="0" fillId="14" borderId="131" xfId="309" applyFont="1" applyFill="1" applyBorder="1" applyAlignment="1">
      <alignment horizontal="center" vertical="center"/>
    </xf>
    <xf numFmtId="197" fontId="65" fillId="14" borderId="131" xfId="0" applyFont="1" applyFill="1" applyBorder="1" applyAlignment="1">
      <alignment horizontal="center" vertical="center"/>
    </xf>
    <xf numFmtId="200" fontId="65" fillId="14" borderId="132" xfId="0" applyNumberFormat="1" applyFont="1" applyFill="1" applyBorder="1" applyAlignment="1">
      <alignment horizontal="center" vertical="center"/>
    </xf>
    <xf numFmtId="197" fontId="65" fillId="14" borderId="133" xfId="0" applyFont="1" applyFill="1" applyBorder="1" applyAlignment="1">
      <alignment horizontal="center" vertical="center"/>
    </xf>
    <xf numFmtId="200" fontId="65" fillId="14" borderId="134" xfId="0" applyNumberFormat="1" applyFont="1" applyFill="1" applyBorder="1" applyAlignment="1">
      <alignment horizontal="center" vertical="center"/>
    </xf>
    <xf numFmtId="201" fontId="0" fillId="52" borderId="131" xfId="0" applyNumberFormat="1" applyFill="1" applyBorder="1" applyAlignment="1">
      <alignment horizontal="center" vertical="center"/>
    </xf>
    <xf numFmtId="201" fontId="0" fillId="52" borderId="132" xfId="0" applyNumberFormat="1" applyFill="1" applyBorder="1" applyAlignment="1">
      <alignment horizontal="center" vertical="center"/>
    </xf>
    <xf numFmtId="200" fontId="0" fillId="52" borderId="132" xfId="0" applyNumberFormat="1" applyFill="1" applyBorder="1" applyAlignment="1">
      <alignment horizontal="center" vertical="center"/>
    </xf>
    <xf numFmtId="193" fontId="0" fillId="52" borderId="131" xfId="309" applyNumberFormat="1" applyFont="1" applyFill="1" applyBorder="1" applyAlignment="1">
      <alignment horizontal="center" vertical="center"/>
    </xf>
    <xf numFmtId="9" fontId="0" fillId="52" borderId="131" xfId="309" applyFont="1" applyFill="1" applyBorder="1" applyAlignment="1">
      <alignment horizontal="center" vertical="center"/>
    </xf>
    <xf numFmtId="201" fontId="65" fillId="52" borderId="131" xfId="0" applyNumberFormat="1" applyFont="1" applyFill="1" applyBorder="1" applyAlignment="1">
      <alignment horizontal="center" vertical="center"/>
    </xf>
    <xf numFmtId="200" fontId="65" fillId="52" borderId="132" xfId="0" applyNumberFormat="1" applyFont="1" applyFill="1" applyBorder="1" applyAlignment="1">
      <alignment horizontal="center" vertical="center"/>
    </xf>
    <xf numFmtId="201" fontId="65" fillId="52" borderId="133" xfId="0" applyNumberFormat="1" applyFont="1" applyFill="1" applyBorder="1" applyAlignment="1">
      <alignment horizontal="center" vertical="center"/>
    </xf>
    <xf numFmtId="200" fontId="65" fillId="52" borderId="134" xfId="0" applyNumberFormat="1" applyFont="1" applyFill="1" applyBorder="1" applyAlignment="1">
      <alignment horizontal="center" vertical="center"/>
    </xf>
    <xf numFmtId="9" fontId="0" fillId="52" borderId="131" xfId="309" applyNumberFormat="1" applyFont="1" applyFill="1" applyBorder="1" applyAlignment="1">
      <alignment horizontal="center" vertical="center"/>
    </xf>
    <xf numFmtId="0" fontId="108" fillId="0" borderId="96" xfId="132" applyNumberFormat="1" applyFont="1" applyFill="1" applyBorder="1" applyAlignment="1">
      <alignment horizontal="left" vertical="center"/>
    </xf>
    <xf numFmtId="1" fontId="108" fillId="2" borderId="61" xfId="132" applyNumberFormat="1" applyFont="1" applyFill="1" applyBorder="1" applyAlignment="1">
      <alignment horizontal="center" vertical="center"/>
    </xf>
    <xf numFmtId="0" fontId="108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3" fillId="0" borderId="94" xfId="0" applyNumberFormat="1" applyFont="1" applyBorder="1" applyAlignment="1">
      <alignment horizontal="right" vertical="center"/>
    </xf>
    <xf numFmtId="0" fontId="13" fillId="0" borderId="0" xfId="0" applyNumberFormat="1" applyFont="1"/>
    <xf numFmtId="0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94" xfId="0" applyNumberFormat="1" applyBorder="1" applyAlignment="1">
      <alignment horizontal="left" vertical="center" wrapText="1"/>
    </xf>
    <xf numFmtId="1" fontId="60" fillId="0" borderId="89" xfId="129" applyNumberFormat="1" applyFont="1" applyFill="1" applyBorder="1" applyAlignment="1" applyProtection="1">
      <alignment horizontal="center" vertical="center" wrapText="1"/>
    </xf>
    <xf numFmtId="197" fontId="3" fillId="0" borderId="86" xfId="271" applyFont="1" applyBorder="1" applyAlignment="1">
      <alignment horizontal="center" vertical="center"/>
    </xf>
    <xf numFmtId="9" fontId="6" fillId="0" borderId="86" xfId="309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97" fontId="6" fillId="0" borderId="86" xfId="271" applyBorder="1" applyAlignment="1">
      <alignment horizontal="center" vertical="center"/>
    </xf>
    <xf numFmtId="197" fontId="5" fillId="0" borderId="86" xfId="271" applyFont="1" applyBorder="1" applyAlignment="1">
      <alignment horizontal="center" vertical="center"/>
    </xf>
    <xf numFmtId="197" fontId="6" fillId="46" borderId="86" xfId="271" applyFill="1" applyBorder="1" applyAlignment="1">
      <alignment horizontal="center" vertical="center"/>
    </xf>
    <xf numFmtId="197" fontId="6" fillId="44" borderId="86" xfId="271" applyFill="1" applyBorder="1" applyAlignment="1">
      <alignment horizontal="center" vertical="center"/>
    </xf>
    <xf numFmtId="14" fontId="62" fillId="8" borderId="87" xfId="129" applyNumberFormat="1" applyFont="1" applyFill="1" applyBorder="1" applyAlignment="1" applyProtection="1">
      <alignment horizontal="left"/>
    </xf>
    <xf numFmtId="197" fontId="2" fillId="0" borderId="86" xfId="271" applyFont="1" applyBorder="1" applyAlignment="1">
      <alignment horizontal="center" vertical="center"/>
    </xf>
    <xf numFmtId="0" fontId="0" fillId="0" borderId="138" xfId="0" applyNumberFormat="1" applyBorder="1" applyAlignment="1">
      <alignment horizontal="left" vertical="center" wrapText="1"/>
    </xf>
    <xf numFmtId="0" fontId="13" fillId="0" borderId="138" xfId="0" applyNumberFormat="1" applyFont="1" applyBorder="1" applyAlignment="1">
      <alignment horizontal="right" vertical="center"/>
    </xf>
    <xf numFmtId="0" fontId="0" fillId="0" borderId="144" xfId="0" applyNumberFormat="1" applyBorder="1" applyAlignment="1">
      <alignment horizontal="right" vertical="center"/>
    </xf>
    <xf numFmtId="0" fontId="0" fillId="0" borderId="144" xfId="0" applyNumberFormat="1" applyBorder="1" applyAlignment="1">
      <alignment horizontal="left" vertical="center"/>
    </xf>
    <xf numFmtId="14" fontId="0" fillId="0" borderId="145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right"/>
    </xf>
    <xf numFmtId="0" fontId="0" fillId="0" borderId="142" xfId="0" applyNumberFormat="1" applyBorder="1" applyAlignment="1">
      <alignment horizontal="right"/>
    </xf>
    <xf numFmtId="0" fontId="0" fillId="0" borderId="142" xfId="0" applyNumberFormat="1" applyBorder="1" applyAlignment="1">
      <alignment horizontal="left" wrapText="1"/>
    </xf>
    <xf numFmtId="0" fontId="0" fillId="0" borderId="142" xfId="0" applyNumberFormat="1" applyBorder="1"/>
    <xf numFmtId="0" fontId="0" fillId="0" borderId="142" xfId="0" applyNumberFormat="1" applyBorder="1" applyAlignment="1">
      <alignment horizontal="left"/>
    </xf>
    <xf numFmtId="0" fontId="0" fillId="0" borderId="4" xfId="0" applyNumberFormat="1" applyBorder="1"/>
    <xf numFmtId="0" fontId="0" fillId="0" borderId="144" xfId="0" applyNumberFormat="1" applyBorder="1" applyAlignment="1">
      <alignment horizontal="left" vertical="center" wrapText="1"/>
    </xf>
    <xf numFmtId="0" fontId="13" fillId="0" borderId="144" xfId="0" applyNumberFormat="1" applyFont="1" applyBorder="1" applyAlignment="1">
      <alignment horizontal="right" vertical="center"/>
    </xf>
    <xf numFmtId="0" fontId="0" fillId="0" borderId="86" xfId="0" applyNumberFormat="1" applyBorder="1" applyAlignment="1">
      <alignment horizontal="center"/>
    </xf>
    <xf numFmtId="1" fontId="61" fillId="9" borderId="86" xfId="129" applyNumberFormat="1" applyFont="1" applyFill="1" applyBorder="1" applyAlignment="1" applyProtection="1">
      <alignment horizontal="center"/>
    </xf>
    <xf numFmtId="0" fontId="60" fillId="9" borderId="87" xfId="129" applyNumberFormat="1" applyFont="1" applyFill="1" applyBorder="1" applyAlignment="1" applyProtection="1">
      <alignment horizontal="left"/>
    </xf>
    <xf numFmtId="0" fontId="60" fillId="9" borderId="88" xfId="129" applyNumberFormat="1" applyFont="1" applyFill="1" applyBorder="1" applyAlignment="1" applyProtection="1">
      <alignment horizontal="left"/>
    </xf>
    <xf numFmtId="197" fontId="64" fillId="0" borderId="103" xfId="129" applyFont="1" applyFill="1" applyBorder="1" applyAlignment="1" applyProtection="1">
      <alignment horizontal="center" vertical="center" wrapText="1"/>
    </xf>
    <xf numFmtId="197" fontId="64" fillId="0" borderId="31" xfId="129" applyFont="1" applyFill="1" applyBorder="1" applyAlignment="1" applyProtection="1">
      <alignment horizontal="center" vertical="center" wrapText="1"/>
    </xf>
    <xf numFmtId="197" fontId="63" fillId="9" borderId="86" xfId="129" applyFont="1" applyFill="1" applyBorder="1" applyAlignment="1" applyProtection="1">
      <alignment horizontal="center"/>
    </xf>
    <xf numFmtId="1" fontId="64" fillId="0" borderId="102" xfId="129" applyNumberFormat="1" applyFont="1" applyFill="1" applyBorder="1" applyAlignment="1" applyProtection="1">
      <alignment horizontal="center" vertical="center" wrapText="1"/>
    </xf>
    <xf numFmtId="1" fontId="64" fillId="0" borderId="30" xfId="129" applyNumberFormat="1" applyFont="1" applyFill="1" applyBorder="1" applyAlignment="1" applyProtection="1">
      <alignment horizontal="center" vertical="center" wrapText="1"/>
    </xf>
    <xf numFmtId="197" fontId="64" fillId="0" borderId="32" xfId="129" applyFont="1" applyFill="1" applyBorder="1" applyAlignment="1" applyProtection="1">
      <alignment horizontal="center" vertical="center" wrapText="1"/>
    </xf>
    <xf numFmtId="197" fontId="64" fillId="0" borderId="5" xfId="129" applyFont="1" applyFill="1" applyBorder="1" applyAlignment="1" applyProtection="1">
      <alignment horizontal="center" vertical="center" wrapText="1"/>
    </xf>
    <xf numFmtId="197" fontId="13" fillId="0" borderId="5" xfId="0" applyFont="1" applyBorder="1"/>
    <xf numFmtId="1" fontId="63" fillId="9" borderId="29" xfId="129" applyNumberFormat="1" applyFont="1" applyFill="1" applyBorder="1" applyAlignment="1" applyProtection="1">
      <alignment horizontal="left"/>
    </xf>
    <xf numFmtId="1" fontId="63" fillId="9" borderId="0" xfId="129" applyNumberFormat="1" applyFont="1" applyFill="1" applyBorder="1" applyAlignment="1" applyProtection="1">
      <alignment horizontal="left"/>
    </xf>
    <xf numFmtId="197" fontId="69" fillId="17" borderId="116" xfId="132" applyFont="1" applyFill="1" applyBorder="1" applyAlignment="1">
      <alignment horizontal="center" wrapText="1"/>
    </xf>
    <xf numFmtId="192" fontId="73" fillId="15" borderId="36" xfId="132" applyNumberFormat="1" applyFont="1" applyFill="1" applyBorder="1" applyAlignment="1">
      <alignment horizontal="center"/>
    </xf>
    <xf numFmtId="192" fontId="73" fillId="15" borderId="38" xfId="132" applyNumberFormat="1" applyFont="1" applyFill="1" applyBorder="1" applyAlignment="1">
      <alignment horizontal="center"/>
    </xf>
    <xf numFmtId="192" fontId="73" fillId="15" borderId="62" xfId="132" applyNumberFormat="1" applyFont="1" applyFill="1" applyBorder="1" applyAlignment="1">
      <alignment horizontal="center"/>
    </xf>
    <xf numFmtId="192" fontId="73" fillId="15" borderId="60" xfId="132" applyNumberFormat="1" applyFont="1" applyFill="1" applyBorder="1" applyAlignment="1">
      <alignment horizontal="center"/>
    </xf>
    <xf numFmtId="197" fontId="69" fillId="14" borderId="107" xfId="132" applyFont="1" applyFill="1" applyBorder="1" applyAlignment="1">
      <alignment horizontal="center" vertical="center" wrapText="1"/>
    </xf>
    <xf numFmtId="197" fontId="69" fillId="14" borderId="5" xfId="132" applyFont="1" applyFill="1" applyBorder="1" applyAlignment="1">
      <alignment horizontal="center" vertical="center" wrapText="1"/>
    </xf>
    <xf numFmtId="197" fontId="69" fillId="14" borderId="107" xfId="132" applyFont="1" applyFill="1" applyBorder="1" applyAlignment="1">
      <alignment horizontal="center" vertical="center"/>
    </xf>
    <xf numFmtId="197" fontId="69" fillId="14" borderId="5" xfId="132" applyFont="1" applyFill="1" applyBorder="1" applyAlignment="1">
      <alignment horizontal="center" vertical="center"/>
    </xf>
    <xf numFmtId="197" fontId="69" fillId="14" borderId="90" xfId="132" applyFont="1" applyFill="1" applyBorder="1" applyAlignment="1">
      <alignment horizontal="center" vertical="center" wrapText="1"/>
    </xf>
    <xf numFmtId="197" fontId="69" fillId="14" borderId="43" xfId="132" applyFont="1" applyFill="1" applyBorder="1" applyAlignment="1">
      <alignment horizontal="center" vertical="center" wrapText="1"/>
    </xf>
    <xf numFmtId="197" fontId="70" fillId="14" borderId="107" xfId="132" applyFont="1" applyFill="1" applyBorder="1" applyAlignment="1">
      <alignment horizontal="center" vertical="center"/>
    </xf>
    <xf numFmtId="197" fontId="70" fillId="14" borderId="32" xfId="132" applyFont="1" applyFill="1" applyBorder="1" applyAlignment="1">
      <alignment horizontal="center" vertical="center"/>
    </xf>
    <xf numFmtId="197" fontId="70" fillId="14" borderId="43" xfId="132" applyFont="1" applyFill="1" applyBorder="1" applyAlignment="1">
      <alignment horizontal="center" vertical="center"/>
    </xf>
    <xf numFmtId="197" fontId="69" fillId="16" borderId="107" xfId="132" applyFont="1" applyFill="1" applyBorder="1" applyAlignment="1">
      <alignment horizontal="center" vertical="center" wrapText="1"/>
    </xf>
    <xf numFmtId="197" fontId="69" fillId="16" borderId="5" xfId="132" applyFont="1" applyFill="1" applyBorder="1" applyAlignment="1">
      <alignment horizontal="center" vertical="center" wrapText="1"/>
    </xf>
    <xf numFmtId="197" fontId="69" fillId="14" borderId="90" xfId="132" applyFont="1" applyFill="1" applyBorder="1" applyAlignment="1">
      <alignment horizontal="center" vertical="center"/>
    </xf>
    <xf numFmtId="197" fontId="69" fillId="14" borderId="43" xfId="132" applyFont="1" applyFill="1" applyBorder="1" applyAlignment="1">
      <alignment horizontal="center" vertical="center"/>
    </xf>
    <xf numFmtId="2" fontId="69" fillId="14" borderId="107" xfId="132" applyNumberFormat="1" applyFont="1" applyFill="1" applyBorder="1" applyAlignment="1">
      <alignment horizontal="center" vertical="center"/>
    </xf>
    <xf numFmtId="2" fontId="69" fillId="14" borderId="32" xfId="132" applyNumberFormat="1" applyFont="1" applyFill="1" applyBorder="1" applyAlignment="1">
      <alignment horizontal="center" vertical="center"/>
    </xf>
    <xf numFmtId="2" fontId="69" fillId="14" borderId="43" xfId="132" applyNumberFormat="1" applyFont="1" applyFill="1" applyBorder="1" applyAlignment="1">
      <alignment horizontal="center" vertical="center"/>
    </xf>
    <xf numFmtId="197" fontId="67" fillId="13" borderId="33" xfId="132" applyFont="1" applyFill="1" applyBorder="1" applyAlignment="1">
      <alignment horizontal="center" vertical="center"/>
    </xf>
    <xf numFmtId="197" fontId="67" fillId="13" borderId="0" xfId="132" applyFont="1" applyFill="1" applyBorder="1" applyAlignment="1">
      <alignment horizontal="center" vertical="center"/>
    </xf>
    <xf numFmtId="197" fontId="69" fillId="14" borderId="39" xfId="132" applyFont="1" applyFill="1" applyBorder="1" applyAlignment="1">
      <alignment horizontal="center" vertical="center"/>
    </xf>
    <xf numFmtId="197" fontId="69" fillId="14" borderId="41" xfId="132" applyFont="1" applyFill="1" applyBorder="1" applyAlignment="1">
      <alignment horizontal="center" vertical="center"/>
    </xf>
    <xf numFmtId="197" fontId="69" fillId="14" borderId="45" xfId="132" applyFont="1" applyFill="1" applyBorder="1" applyAlignment="1">
      <alignment horizontal="center" vertical="center"/>
    </xf>
    <xf numFmtId="197" fontId="69" fillId="14" borderId="32" xfId="132" applyFont="1" applyFill="1" applyBorder="1" applyAlignment="1">
      <alignment horizontal="center" vertical="center"/>
    </xf>
    <xf numFmtId="197" fontId="69" fillId="14" borderId="32" xfId="132" applyFont="1" applyFill="1" applyBorder="1" applyAlignment="1">
      <alignment horizontal="center" vertical="center" wrapText="1"/>
    </xf>
    <xf numFmtId="197" fontId="0" fillId="0" borderId="32" xfId="0" applyBorder="1"/>
    <xf numFmtId="197" fontId="0" fillId="0" borderId="43" xfId="0" applyBorder="1"/>
    <xf numFmtId="197" fontId="70" fillId="14" borderId="36" xfId="132" applyFont="1" applyFill="1" applyBorder="1" applyAlignment="1">
      <alignment horizontal="center" vertical="center"/>
    </xf>
    <xf numFmtId="197" fontId="70" fillId="14" borderId="37" xfId="132" applyFont="1" applyFill="1" applyBorder="1" applyAlignment="1">
      <alignment horizontal="center" vertical="center"/>
    </xf>
    <xf numFmtId="197" fontId="70" fillId="14" borderId="38" xfId="132" applyFont="1" applyFill="1" applyBorder="1" applyAlignment="1">
      <alignment horizontal="center" vertical="center"/>
    </xf>
    <xf numFmtId="197" fontId="69" fillId="15" borderId="107" xfId="132" applyFont="1" applyFill="1" applyBorder="1" applyAlignment="1">
      <alignment horizontal="center" vertical="center" wrapText="1"/>
    </xf>
    <xf numFmtId="197" fontId="69" fillId="15" borderId="32" xfId="132" applyFont="1" applyFill="1" applyBorder="1" applyAlignment="1">
      <alignment horizontal="center" vertical="center" wrapText="1"/>
    </xf>
    <xf numFmtId="197" fontId="69" fillId="15" borderId="43" xfId="132" applyFont="1" applyFill="1" applyBorder="1" applyAlignment="1">
      <alignment horizontal="center" vertical="center" wrapText="1"/>
    </xf>
    <xf numFmtId="197" fontId="68" fillId="8" borderId="42" xfId="132" applyFont="1" applyFill="1" applyBorder="1" applyAlignment="1">
      <alignment horizontal="center" vertical="center"/>
    </xf>
    <xf numFmtId="197" fontId="68" fillId="8" borderId="46" xfId="132" applyFont="1" applyFill="1" applyBorder="1" applyAlignment="1">
      <alignment horizontal="center" vertical="center"/>
    </xf>
    <xf numFmtId="197" fontId="69" fillId="16" borderId="62" xfId="132" applyFont="1" applyFill="1" applyBorder="1" applyAlignment="1">
      <alignment horizontal="center" vertical="center"/>
    </xf>
    <xf numFmtId="197" fontId="69" fillId="16" borderId="60" xfId="132" applyFont="1" applyFill="1" applyBorder="1" applyAlignment="1">
      <alignment horizontal="center" vertical="center"/>
    </xf>
    <xf numFmtId="197" fontId="69" fillId="17" borderId="107" xfId="132" applyFont="1" applyFill="1" applyBorder="1" applyAlignment="1">
      <alignment horizontal="center" vertical="center" wrapText="1"/>
    </xf>
    <xf numFmtId="197" fontId="69" fillId="17" borderId="32" xfId="132" applyFont="1" applyFill="1" applyBorder="1" applyAlignment="1">
      <alignment horizontal="center" vertical="center" wrapText="1"/>
    </xf>
    <xf numFmtId="197" fontId="69" fillId="17" borderId="43" xfId="132" applyFont="1" applyFill="1" applyBorder="1" applyAlignment="1">
      <alignment horizontal="center" vertical="center" wrapText="1"/>
    </xf>
    <xf numFmtId="197" fontId="69" fillId="18" borderId="107" xfId="132" applyFont="1" applyFill="1" applyBorder="1" applyAlignment="1">
      <alignment horizontal="center" vertical="center"/>
    </xf>
    <xf numFmtId="197" fontId="69" fillId="18" borderId="32" xfId="132" applyFont="1" applyFill="1" applyBorder="1" applyAlignment="1">
      <alignment horizontal="center" vertical="center"/>
    </xf>
    <xf numFmtId="197" fontId="69" fillId="18" borderId="43" xfId="132" applyFont="1" applyFill="1" applyBorder="1" applyAlignment="1">
      <alignment horizontal="center" vertical="center"/>
    </xf>
    <xf numFmtId="197" fontId="69" fillId="17" borderId="110" xfId="132" applyFont="1" applyFill="1" applyBorder="1" applyAlignment="1">
      <alignment horizontal="center" vertical="center" wrapText="1"/>
    </xf>
    <xf numFmtId="197" fontId="69" fillId="17" borderId="40" xfId="132" applyFont="1" applyFill="1" applyBorder="1" applyAlignment="1">
      <alignment horizontal="center" vertical="center" wrapText="1"/>
    </xf>
    <xf numFmtId="197" fontId="69" fillId="17" borderId="44" xfId="132" applyFont="1" applyFill="1" applyBorder="1" applyAlignment="1">
      <alignment horizontal="center" vertical="center" wrapText="1"/>
    </xf>
    <xf numFmtId="197" fontId="69" fillId="8" borderId="39" xfId="132" applyFont="1" applyFill="1" applyBorder="1" applyAlignment="1">
      <alignment horizontal="center" vertical="center" wrapText="1"/>
    </xf>
    <xf numFmtId="197" fontId="69" fillId="8" borderId="41" xfId="132" applyFont="1" applyFill="1" applyBorder="1" applyAlignment="1">
      <alignment horizontal="center" vertical="center" wrapText="1"/>
    </xf>
    <xf numFmtId="197" fontId="69" fillId="8" borderId="45" xfId="132" applyFont="1" applyFill="1" applyBorder="1" applyAlignment="1">
      <alignment horizontal="center" vertical="center" wrapText="1"/>
    </xf>
    <xf numFmtId="197" fontId="69" fillId="19" borderId="110" xfId="132" applyFont="1" applyFill="1" applyBorder="1" applyAlignment="1">
      <alignment horizontal="center" vertical="center" wrapText="1"/>
    </xf>
    <xf numFmtId="197" fontId="69" fillId="19" borderId="40" xfId="132" applyFont="1" applyFill="1" applyBorder="1" applyAlignment="1">
      <alignment horizontal="center" vertical="center" wrapText="1"/>
    </xf>
    <xf numFmtId="197" fontId="69" fillId="19" borderId="44" xfId="132" applyFont="1" applyFill="1" applyBorder="1" applyAlignment="1">
      <alignment horizontal="center" vertical="center" wrapText="1"/>
    </xf>
    <xf numFmtId="197" fontId="69" fillId="17" borderId="107" xfId="132" applyFont="1" applyFill="1" applyBorder="1" applyAlignment="1">
      <alignment horizontal="center" vertical="center"/>
    </xf>
    <xf numFmtId="197" fontId="69" fillId="17" borderId="32" xfId="132" applyFont="1" applyFill="1" applyBorder="1" applyAlignment="1">
      <alignment horizontal="center" vertical="center"/>
    </xf>
    <xf numFmtId="197" fontId="69" fillId="17" borderId="43" xfId="132" applyFont="1" applyFill="1" applyBorder="1" applyAlignment="1">
      <alignment horizontal="center" vertical="center"/>
    </xf>
    <xf numFmtId="197" fontId="69" fillId="16" borderId="108" xfId="132" applyFont="1" applyFill="1" applyBorder="1" applyAlignment="1">
      <alignment horizontal="center" vertical="center"/>
    </xf>
    <xf numFmtId="197" fontId="69" fillId="16" borderId="109" xfId="132" applyFont="1" applyFill="1" applyBorder="1" applyAlignment="1">
      <alignment horizontal="center" vertical="center"/>
    </xf>
    <xf numFmtId="197" fontId="69" fillId="16" borderId="34" xfId="132" applyFont="1" applyFill="1" applyBorder="1" applyAlignment="1">
      <alignment horizontal="center" vertical="center"/>
    </xf>
    <xf numFmtId="197" fontId="69" fillId="16" borderId="15" xfId="132" applyFont="1" applyFill="1" applyBorder="1" applyAlignment="1">
      <alignment horizontal="center" vertical="center"/>
    </xf>
    <xf numFmtId="197" fontId="69" fillId="14" borderId="57" xfId="132" applyFont="1" applyFill="1" applyBorder="1" applyAlignment="1">
      <alignment horizontal="left" vertical="center" indent="13"/>
    </xf>
    <xf numFmtId="197" fontId="69" fillId="14" borderId="58" xfId="132" applyFont="1" applyFill="1" applyBorder="1" applyAlignment="1">
      <alignment horizontal="left" vertical="center" indent="13"/>
    </xf>
    <xf numFmtId="197" fontId="69" fillId="14" borderId="59" xfId="132" applyFont="1" applyFill="1" applyBorder="1" applyAlignment="1">
      <alignment horizontal="left" vertical="center" indent="13"/>
    </xf>
    <xf numFmtId="2" fontId="69" fillId="14" borderId="62" xfId="132" applyNumberFormat="1" applyFont="1" applyFill="1" applyBorder="1" applyAlignment="1">
      <alignment horizontal="center" vertical="center"/>
    </xf>
    <xf numFmtId="2" fontId="69" fillId="14" borderId="60" xfId="132" applyNumberFormat="1" applyFont="1" applyFill="1" applyBorder="1" applyAlignment="1">
      <alignment horizontal="center" vertical="center"/>
    </xf>
    <xf numFmtId="1" fontId="111" fillId="2" borderId="93" xfId="132" applyNumberFormat="1" applyFont="1" applyFill="1" applyBorder="1" applyAlignment="1">
      <alignment horizontal="center" vertical="center"/>
    </xf>
    <xf numFmtId="1" fontId="111" fillId="2" borderId="94" xfId="132" applyNumberFormat="1" applyFont="1" applyFill="1" applyBorder="1" applyAlignment="1">
      <alignment horizontal="center" vertical="center"/>
    </xf>
    <xf numFmtId="197" fontId="111" fillId="2" borderId="94" xfId="132" applyFont="1" applyFill="1" applyBorder="1" applyAlignment="1">
      <alignment horizontal="left" vertical="center"/>
    </xf>
    <xf numFmtId="197" fontId="111" fillId="2" borderId="95" xfId="132" applyFont="1" applyFill="1" applyBorder="1" applyAlignment="1">
      <alignment horizontal="left" vertical="center"/>
    </xf>
    <xf numFmtId="1" fontId="108" fillId="2" borderId="121" xfId="132" applyNumberFormat="1" applyFont="1" applyFill="1" applyBorder="1" applyAlignment="1">
      <alignment horizontal="center" vertical="center"/>
    </xf>
    <xf numFmtId="1" fontId="108" fillId="2" borderId="61" xfId="132" applyNumberFormat="1" applyFont="1" applyFill="1" applyBorder="1" applyAlignment="1">
      <alignment horizontal="center" vertical="center"/>
    </xf>
    <xf numFmtId="1" fontId="118" fillId="0" borderId="61" xfId="132" applyNumberFormat="1" applyFont="1" applyFill="1" applyBorder="1" applyAlignment="1">
      <alignment horizontal="center" vertical="center"/>
    </xf>
    <xf numFmtId="197" fontId="108" fillId="2" borderId="104" xfId="132" applyFont="1" applyFill="1" applyBorder="1" applyAlignment="1">
      <alignment horizontal="center" vertical="center"/>
    </xf>
    <xf numFmtId="197" fontId="108" fillId="2" borderId="105" xfId="132" applyFont="1" applyFill="1" applyBorder="1" applyAlignment="1">
      <alignment horizontal="center" vertical="center"/>
    </xf>
    <xf numFmtId="197" fontId="108" fillId="2" borderId="109" xfId="132" applyFont="1" applyFill="1" applyBorder="1" applyAlignment="1">
      <alignment horizontal="center" vertical="center"/>
    </xf>
    <xf numFmtId="197" fontId="116" fillId="48" borderId="57" xfId="9" applyFont="1" applyFill="1" applyBorder="1" applyAlignment="1">
      <alignment horizontal="right" vertical="center" wrapText="1"/>
    </xf>
    <xf numFmtId="197" fontId="116" fillId="48" borderId="58" xfId="9" applyFont="1" applyFill="1" applyBorder="1" applyAlignment="1">
      <alignment horizontal="right" vertical="center" wrapText="1"/>
    </xf>
    <xf numFmtId="197" fontId="116" fillId="48" borderId="59" xfId="9" applyFont="1" applyFill="1" applyBorder="1" applyAlignment="1">
      <alignment horizontal="right" vertical="center" wrapText="1"/>
    </xf>
    <xf numFmtId="197" fontId="109" fillId="4" borderId="114" xfId="132" applyFont="1" applyFill="1" applyBorder="1" applyAlignment="1">
      <alignment horizontal="left" vertical="center"/>
    </xf>
    <xf numFmtId="197" fontId="110" fillId="0" borderId="76" xfId="0" applyFont="1" applyBorder="1"/>
    <xf numFmtId="197" fontId="110" fillId="0" borderId="77" xfId="0" applyFont="1" applyBorder="1"/>
    <xf numFmtId="197" fontId="108" fillId="0" borderId="93" xfId="132" applyFont="1" applyFill="1" applyBorder="1" applyAlignment="1">
      <alignment horizontal="right" vertical="center"/>
    </xf>
    <xf numFmtId="197" fontId="108" fillId="0" borderId="94" xfId="132" applyFont="1" applyFill="1" applyBorder="1" applyAlignment="1">
      <alignment horizontal="right" vertical="center"/>
    </xf>
    <xf numFmtId="197" fontId="108" fillId="0" borderId="123" xfId="132" applyFont="1" applyFill="1" applyBorder="1" applyAlignment="1">
      <alignment horizontal="right" vertical="center"/>
    </xf>
    <xf numFmtId="197" fontId="108" fillId="0" borderId="97" xfId="132" applyFont="1" applyFill="1" applyBorder="1" applyAlignment="1">
      <alignment horizontal="right" vertical="center"/>
    </xf>
    <xf numFmtId="0" fontId="115" fillId="0" borderId="111" xfId="269" applyNumberFormat="1" applyFont="1" applyFill="1" applyBorder="1" applyAlignment="1" applyProtection="1">
      <alignment horizontal="left" vertical="center" wrapText="1"/>
    </xf>
    <xf numFmtId="0" fontId="113" fillId="0" borderId="113" xfId="239" applyNumberFormat="1" applyFont="1" applyFill="1" applyBorder="1" applyAlignment="1" applyProtection="1">
      <alignment horizontal="left" vertical="center" wrapText="1"/>
    </xf>
    <xf numFmtId="199" fontId="114" fillId="0" borderId="94" xfId="132" applyNumberFormat="1" applyFont="1" applyFill="1" applyBorder="1" applyAlignment="1">
      <alignment horizontal="left" vertical="center"/>
    </xf>
    <xf numFmtId="199" fontId="114" fillId="0" borderId="95" xfId="132" applyNumberFormat="1" applyFont="1" applyFill="1" applyBorder="1" applyAlignment="1">
      <alignment horizontal="left" vertical="center"/>
    </xf>
    <xf numFmtId="1" fontId="118" fillId="0" borderId="61" xfId="132" applyNumberFormat="1" applyFont="1" applyFill="1" applyBorder="1" applyAlignment="1">
      <alignment horizontal="center" vertical="center" wrapText="1"/>
    </xf>
    <xf numFmtId="197" fontId="108" fillId="0" borderId="126" xfId="132" applyFont="1" applyFill="1" applyBorder="1" applyAlignment="1">
      <alignment horizontal="right" vertical="center"/>
    </xf>
    <xf numFmtId="197" fontId="113" fillId="0" borderId="127" xfId="132" applyFont="1" applyFill="1" applyBorder="1" applyAlignment="1">
      <alignment horizontal="center" vertical="center"/>
    </xf>
    <xf numFmtId="197" fontId="113" fillId="0" borderId="97" xfId="132" applyFont="1" applyFill="1" applyBorder="1" applyAlignment="1">
      <alignment horizontal="center" vertical="center"/>
    </xf>
    <xf numFmtId="0" fontId="108" fillId="0" borderId="97" xfId="132" applyNumberFormat="1" applyFont="1" applyFill="1" applyBorder="1" applyAlignment="1">
      <alignment horizontal="left" vertical="center"/>
    </xf>
    <xf numFmtId="0" fontId="108" fillId="0" borderId="111" xfId="132" applyNumberFormat="1" applyFont="1" applyFill="1" applyBorder="1" applyAlignment="1">
      <alignment horizontal="left" vertical="center"/>
    </xf>
    <xf numFmtId="0" fontId="108" fillId="0" borderId="112" xfId="132" applyNumberFormat="1" applyFont="1" applyFill="1" applyBorder="1" applyAlignment="1">
      <alignment horizontal="right" vertical="center"/>
    </xf>
    <xf numFmtId="0" fontId="108" fillId="0" borderId="101" xfId="132" applyNumberFormat="1" applyFont="1" applyFill="1" applyBorder="1" applyAlignment="1">
      <alignment horizontal="right" vertical="center"/>
    </xf>
    <xf numFmtId="197" fontId="113" fillId="0" borderId="98" xfId="132" applyFont="1" applyFill="1" applyBorder="1" applyAlignment="1">
      <alignment horizontal="left" vertical="center"/>
    </xf>
    <xf numFmtId="197" fontId="113" fillId="0" borderId="99" xfId="132" applyFont="1" applyFill="1" applyBorder="1" applyAlignment="1">
      <alignment horizontal="left" vertical="center"/>
    </xf>
    <xf numFmtId="197" fontId="113" fillId="0" borderId="124" xfId="132" applyFont="1" applyFill="1" applyBorder="1" applyAlignment="1">
      <alignment horizontal="left" vertical="center"/>
    </xf>
    <xf numFmtId="0" fontId="108" fillId="0" borderId="99" xfId="132" applyNumberFormat="1" applyFont="1" applyFill="1" applyBorder="1" applyAlignment="1">
      <alignment horizontal="left" vertical="center"/>
    </xf>
    <xf numFmtId="0" fontId="108" fillId="0" borderId="100" xfId="132" applyNumberFormat="1" applyFont="1" applyFill="1" applyBorder="1" applyAlignment="1">
      <alignment horizontal="left" vertical="center"/>
    </xf>
    <xf numFmtId="0" fontId="114" fillId="0" borderId="96" xfId="132" applyNumberFormat="1" applyFont="1" applyFill="1" applyBorder="1" applyAlignment="1">
      <alignment horizontal="left" vertical="center"/>
    </xf>
    <xf numFmtId="0" fontId="114" fillId="0" borderId="77" xfId="132" applyNumberFormat="1" applyFont="1" applyFill="1" applyBorder="1" applyAlignment="1">
      <alignment horizontal="left" vertical="center"/>
    </xf>
    <xf numFmtId="197" fontId="108" fillId="0" borderId="125" xfId="132" applyFont="1" applyFill="1" applyBorder="1" applyAlignment="1">
      <alignment horizontal="right" vertical="center"/>
    </xf>
    <xf numFmtId="197" fontId="108" fillId="0" borderId="99" xfId="132" applyFont="1" applyFill="1" applyBorder="1" applyAlignment="1">
      <alignment horizontal="right" vertical="center"/>
    </xf>
    <xf numFmtId="197" fontId="109" fillId="4" borderId="73" xfId="132" applyFont="1" applyFill="1" applyBorder="1" applyAlignment="1">
      <alignment horizontal="left" vertical="center"/>
    </xf>
    <xf numFmtId="197" fontId="110" fillId="0" borderId="74" xfId="0" applyFont="1" applyBorder="1"/>
    <xf numFmtId="197" fontId="110" fillId="0" borderId="75" xfId="0" applyFont="1" applyBorder="1"/>
    <xf numFmtId="1" fontId="111" fillId="2" borderId="114" xfId="132" applyNumberFormat="1" applyFont="1" applyFill="1" applyBorder="1" applyAlignment="1">
      <alignment horizontal="center" vertical="center"/>
    </xf>
    <xf numFmtId="1" fontId="111" fillId="2" borderId="115" xfId="132" applyNumberFormat="1" applyFont="1" applyFill="1" applyBorder="1" applyAlignment="1">
      <alignment horizontal="center" vertical="center"/>
    </xf>
    <xf numFmtId="197" fontId="111" fillId="2" borderId="76" xfId="132" applyFont="1" applyFill="1" applyBorder="1" applyAlignment="1">
      <alignment horizontal="left" vertical="center"/>
    </xf>
    <xf numFmtId="197" fontId="111" fillId="2" borderId="77" xfId="132" applyFont="1" applyFill="1" applyBorder="1" applyAlignment="1">
      <alignment horizontal="left" vertical="center"/>
    </xf>
    <xf numFmtId="0" fontId="108" fillId="0" borderId="94" xfId="132" applyNumberFormat="1" applyFont="1" applyFill="1" applyBorder="1" applyAlignment="1">
      <alignment horizontal="left" vertical="center"/>
    </xf>
    <xf numFmtId="0" fontId="108" fillId="0" borderId="96" xfId="132" applyNumberFormat="1" applyFont="1" applyFill="1" applyBorder="1" applyAlignment="1">
      <alignment horizontal="left" vertical="center"/>
    </xf>
    <xf numFmtId="0" fontId="108" fillId="0" borderId="76" xfId="132" applyNumberFormat="1" applyFont="1" applyFill="1" applyBorder="1" applyAlignment="1">
      <alignment horizontal="right" vertical="center"/>
    </xf>
    <xf numFmtId="0" fontId="108" fillId="0" borderId="115" xfId="132" applyNumberFormat="1" applyFont="1" applyFill="1" applyBorder="1" applyAlignment="1">
      <alignment horizontal="right" vertical="center"/>
    </xf>
    <xf numFmtId="197" fontId="118" fillId="0" borderId="121" xfId="132" applyFont="1" applyFill="1" applyBorder="1" applyAlignment="1">
      <alignment horizontal="center" vertical="center"/>
    </xf>
    <xf numFmtId="197" fontId="118" fillId="0" borderId="61" xfId="132" applyFont="1" applyFill="1" applyBorder="1" applyAlignment="1">
      <alignment horizontal="center" vertical="center"/>
    </xf>
    <xf numFmtId="197" fontId="118" fillId="0" borderId="61" xfId="132" applyFont="1" applyFill="1" applyBorder="1" applyAlignment="1">
      <alignment horizontal="center" vertical="center" wrapText="1"/>
    </xf>
    <xf numFmtId="197" fontId="118" fillId="0" borderId="63" xfId="132" applyFont="1" applyFill="1" applyBorder="1" applyAlignment="1">
      <alignment horizontal="center" vertical="center" wrapText="1"/>
    </xf>
    <xf numFmtId="197" fontId="98" fillId="48" borderId="79" xfId="132" applyFont="1" applyFill="1" applyBorder="1" applyAlignment="1">
      <alignment horizontal="center" vertical="center"/>
    </xf>
    <xf numFmtId="197" fontId="98" fillId="48" borderId="80" xfId="132" applyFont="1" applyFill="1" applyBorder="1" applyAlignment="1">
      <alignment horizontal="center" vertical="center"/>
    </xf>
    <xf numFmtId="197" fontId="98" fillId="48" borderId="51" xfId="132" applyFont="1" applyFill="1" applyBorder="1" applyAlignment="1">
      <alignment horizontal="center" vertical="center"/>
    </xf>
    <xf numFmtId="197" fontId="98" fillId="48" borderId="54" xfId="132" applyFont="1" applyFill="1" applyBorder="1" applyAlignment="1">
      <alignment horizontal="center" vertical="center"/>
    </xf>
    <xf numFmtId="197" fontId="98" fillId="48" borderId="55" xfId="132" applyFont="1" applyFill="1" applyBorder="1" applyAlignment="1">
      <alignment horizontal="center" vertical="center"/>
    </xf>
    <xf numFmtId="197" fontId="98" fillId="48" borderId="78" xfId="132" applyFont="1" applyFill="1" applyBorder="1" applyAlignment="1">
      <alignment horizontal="center" vertical="center"/>
    </xf>
    <xf numFmtId="197" fontId="111" fillId="2" borderId="94" xfId="132" applyFont="1" applyFill="1" applyBorder="1" applyAlignment="1">
      <alignment vertical="center"/>
    </xf>
    <xf numFmtId="197" fontId="111" fillId="2" borderId="95" xfId="132" applyFont="1" applyFill="1" applyBorder="1" applyAlignment="1">
      <alignment vertical="center"/>
    </xf>
    <xf numFmtId="197" fontId="98" fillId="48" borderId="81" xfId="132" applyFont="1" applyFill="1" applyBorder="1" applyAlignment="1">
      <alignment horizontal="center" vertical="center"/>
    </xf>
    <xf numFmtId="197" fontId="98" fillId="48" borderId="74" xfId="132" applyFont="1" applyFill="1" applyBorder="1" applyAlignment="1">
      <alignment horizontal="center" vertical="center"/>
    </xf>
    <xf numFmtId="197" fontId="98" fillId="48" borderId="117" xfId="132" applyFont="1" applyFill="1" applyBorder="1" applyAlignment="1">
      <alignment horizontal="center" vertical="center"/>
    </xf>
    <xf numFmtId="197" fontId="98" fillId="48" borderId="82" xfId="132" applyFont="1" applyFill="1" applyBorder="1" applyAlignment="1">
      <alignment horizontal="center" vertical="center"/>
    </xf>
    <xf numFmtId="197" fontId="98" fillId="48" borderId="112" xfId="132" applyFont="1" applyFill="1" applyBorder="1" applyAlignment="1">
      <alignment horizontal="center" vertical="center"/>
    </xf>
    <xf numFmtId="197" fontId="98" fillId="48" borderId="118" xfId="132" applyFont="1" applyFill="1" applyBorder="1" applyAlignment="1">
      <alignment horizontal="center" vertical="center"/>
    </xf>
    <xf numFmtId="1" fontId="97" fillId="2" borderId="83" xfId="132" applyNumberFormat="1" applyFont="1" applyFill="1" applyBorder="1" applyAlignment="1">
      <alignment horizontal="center" vertical="center"/>
    </xf>
    <xf numFmtId="1" fontId="97" fillId="2" borderId="28" xfId="132" applyNumberFormat="1" applyFont="1" applyFill="1" applyBorder="1" applyAlignment="1">
      <alignment horizontal="center" vertical="center"/>
    </xf>
    <xf numFmtId="1" fontId="97" fillId="2" borderId="84" xfId="132" applyNumberFormat="1" applyFont="1" applyFill="1" applyBorder="1" applyAlignment="1">
      <alignment horizontal="center" vertical="center"/>
    </xf>
    <xf numFmtId="1" fontId="97" fillId="2" borderId="13" xfId="132" applyNumberFormat="1" applyFont="1" applyFill="1" applyBorder="1" applyAlignment="1">
      <alignment horizontal="center" vertical="center"/>
    </xf>
    <xf numFmtId="1" fontId="97" fillId="2" borderId="0" xfId="132" applyNumberFormat="1" applyFont="1" applyFill="1" applyBorder="1" applyAlignment="1">
      <alignment horizontal="center" vertical="center"/>
    </xf>
    <xf numFmtId="1" fontId="97" fillId="2" borderId="14" xfId="132" applyNumberFormat="1" applyFont="1" applyFill="1" applyBorder="1" applyAlignment="1">
      <alignment horizontal="center" vertical="center"/>
    </xf>
    <xf numFmtId="1" fontId="97" fillId="2" borderId="47" xfId="132" applyNumberFormat="1" applyFont="1" applyFill="1" applyBorder="1" applyAlignment="1">
      <alignment horizontal="center" vertical="center"/>
    </xf>
    <xf numFmtId="1" fontId="97" fillId="2" borderId="48" xfId="132" applyNumberFormat="1" applyFont="1" applyFill="1" applyBorder="1" applyAlignment="1">
      <alignment horizontal="center" vertical="center"/>
    </xf>
    <xf numFmtId="1" fontId="97" fillId="2" borderId="92" xfId="132" applyNumberFormat="1" applyFont="1" applyFill="1" applyBorder="1" applyAlignment="1">
      <alignment horizontal="center" vertical="center"/>
    </xf>
    <xf numFmtId="1" fontId="111" fillId="2" borderId="76" xfId="132" applyNumberFormat="1" applyFont="1" applyFill="1" applyBorder="1" applyAlignment="1">
      <alignment horizontal="center" vertical="center"/>
    </xf>
    <xf numFmtId="1" fontId="111" fillId="2" borderId="77" xfId="132" applyNumberFormat="1" applyFont="1" applyFill="1" applyBorder="1" applyAlignment="1">
      <alignment horizontal="center" vertical="center"/>
    </xf>
    <xf numFmtId="1" fontId="109" fillId="4" borderId="93" xfId="132" applyNumberFormat="1" applyFont="1" applyFill="1" applyBorder="1" applyAlignment="1">
      <alignment horizontal="left" vertical="center"/>
    </xf>
    <xf numFmtId="1" fontId="109" fillId="4" borderId="94" xfId="132" applyNumberFormat="1" applyFont="1" applyFill="1" applyBorder="1" applyAlignment="1">
      <alignment horizontal="left" vertical="center"/>
    </xf>
    <xf numFmtId="1" fontId="109" fillId="4" borderId="95" xfId="132" applyNumberFormat="1" applyFont="1" applyFill="1" applyBorder="1" applyAlignment="1">
      <alignment horizontal="left" vertical="center"/>
    </xf>
    <xf numFmtId="197" fontId="111" fillId="2" borderId="96" xfId="132" applyFont="1" applyFill="1" applyBorder="1" applyAlignment="1">
      <alignment vertical="center" wrapText="1"/>
    </xf>
    <xf numFmtId="197" fontId="111" fillId="2" borderId="76" xfId="132" applyFont="1" applyFill="1" applyBorder="1" applyAlignment="1">
      <alignment vertical="center" wrapText="1"/>
    </xf>
    <xf numFmtId="197" fontId="111" fillId="2" borderId="77" xfId="132" applyFont="1" applyFill="1" applyBorder="1" applyAlignment="1">
      <alignment vertical="center" wrapText="1"/>
    </xf>
    <xf numFmtId="197" fontId="111" fillId="2" borderId="96" xfId="132" applyFont="1" applyFill="1" applyBorder="1" applyAlignment="1">
      <alignment horizontal="left" vertical="center" wrapText="1"/>
    </xf>
    <xf numFmtId="197" fontId="111" fillId="2" borderId="76" xfId="132" applyFont="1" applyFill="1" applyBorder="1" applyAlignment="1">
      <alignment horizontal="left" vertical="center" wrapText="1"/>
    </xf>
    <xf numFmtId="197" fontId="111" fillId="2" borderId="77" xfId="132" applyFont="1" applyFill="1" applyBorder="1" applyAlignment="1">
      <alignment horizontal="left" vertical="center" wrapText="1"/>
    </xf>
    <xf numFmtId="197" fontId="93" fillId="0" borderId="104" xfId="132" applyFont="1" applyFill="1" applyBorder="1" applyAlignment="1">
      <alignment horizontal="center" vertical="center"/>
    </xf>
    <xf numFmtId="197" fontId="93" fillId="0" borderId="105" xfId="132" applyFont="1" applyFill="1" applyBorder="1" applyAlignment="1">
      <alignment horizontal="center" vertical="center"/>
    </xf>
    <xf numFmtId="197" fontId="93" fillId="0" borderId="106" xfId="132" applyFont="1" applyFill="1" applyBorder="1" applyAlignment="1">
      <alignment horizontal="center" vertical="center"/>
    </xf>
    <xf numFmtId="197" fontId="93" fillId="0" borderId="13" xfId="132" applyFont="1" applyFill="1" applyBorder="1" applyAlignment="1">
      <alignment horizontal="center" vertical="center"/>
    </xf>
    <xf numFmtId="197" fontId="93" fillId="0" borderId="0" xfId="132" applyFont="1" applyFill="1" applyBorder="1" applyAlignment="1">
      <alignment horizontal="center" vertical="center"/>
    </xf>
    <xf numFmtId="197" fontId="93" fillId="0" borderId="14" xfId="132" applyFont="1" applyFill="1" applyBorder="1" applyAlignment="1">
      <alignment horizontal="center" vertical="center"/>
    </xf>
    <xf numFmtId="197" fontId="108" fillId="0" borderId="13" xfId="132" applyFont="1" applyFill="1" applyBorder="1" applyAlignment="1">
      <alignment horizontal="center" vertical="center" wrapText="1"/>
    </xf>
    <xf numFmtId="197" fontId="108" fillId="0" borderId="0" xfId="132" applyFont="1" applyFill="1" applyBorder="1" applyAlignment="1">
      <alignment horizontal="center" vertical="center" wrapText="1"/>
    </xf>
    <xf numFmtId="197" fontId="108" fillId="0" borderId="14" xfId="132" applyFont="1" applyFill="1" applyBorder="1" applyAlignment="1">
      <alignment horizontal="center" vertical="center" wrapText="1"/>
    </xf>
    <xf numFmtId="1" fontId="112" fillId="4" borderId="93" xfId="132" applyNumberFormat="1" applyFont="1" applyFill="1" applyBorder="1" applyAlignment="1">
      <alignment horizontal="left" vertical="center"/>
    </xf>
    <xf numFmtId="1" fontId="112" fillId="4" borderId="94" xfId="132" applyNumberFormat="1" applyFont="1" applyFill="1" applyBorder="1" applyAlignment="1">
      <alignment horizontal="left" vertical="center"/>
    </xf>
    <xf numFmtId="1" fontId="112" fillId="4" borderId="95" xfId="132" applyNumberFormat="1" applyFont="1" applyFill="1" applyBorder="1" applyAlignment="1">
      <alignment horizontal="left" vertical="center"/>
    </xf>
    <xf numFmtId="197" fontId="65" fillId="14" borderId="131" xfId="0" applyFont="1" applyFill="1" applyBorder="1" applyAlignment="1">
      <alignment horizontal="center"/>
    </xf>
    <xf numFmtId="197" fontId="65" fillId="14" borderId="132" xfId="0" applyFont="1" applyFill="1" applyBorder="1" applyAlignment="1">
      <alignment horizontal="center"/>
    </xf>
    <xf numFmtId="197" fontId="65" fillId="52" borderId="131" xfId="0" applyFont="1" applyFill="1" applyBorder="1" applyAlignment="1">
      <alignment horizontal="center"/>
    </xf>
    <xf numFmtId="197" fontId="65" fillId="52" borderId="132" xfId="0" applyFont="1" applyFill="1" applyBorder="1" applyAlignment="1">
      <alignment horizontal="center"/>
    </xf>
    <xf numFmtId="197" fontId="0" fillId="0" borderId="128" xfId="0" applyBorder="1" applyAlignment="1">
      <alignment horizontal="center"/>
    </xf>
    <xf numFmtId="197" fontId="0" fillId="0" borderId="129" xfId="0" applyBorder="1" applyAlignment="1">
      <alignment horizontal="center"/>
    </xf>
    <xf numFmtId="0" fontId="0" fillId="0" borderId="129" xfId="0" applyNumberFormat="1" applyBorder="1" applyAlignment="1">
      <alignment horizontal="center"/>
    </xf>
    <xf numFmtId="199" fontId="0" fillId="0" borderId="129" xfId="0" applyNumberFormat="1" applyBorder="1" applyAlignment="1">
      <alignment horizontal="center"/>
    </xf>
    <xf numFmtId="197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7" fontId="20" fillId="4" borderId="22" xfId="0" applyFont="1" applyFill="1" applyBorder="1" applyAlignment="1">
      <alignment horizontal="right" vertical="center" indent="2"/>
    </xf>
    <xf numFmtId="197" fontId="20" fillId="4" borderId="2" xfId="0" applyFont="1" applyFill="1" applyBorder="1" applyAlignment="1">
      <alignment horizontal="right" vertical="center" indent="2"/>
    </xf>
    <xf numFmtId="197" fontId="20" fillId="4" borderId="4" xfId="0" applyFont="1" applyFill="1" applyBorder="1" applyAlignment="1">
      <alignment horizontal="right" vertical="center" indent="2"/>
    </xf>
    <xf numFmtId="197" fontId="16" fillId="7" borderId="11" xfId="0" applyFont="1" applyFill="1" applyBorder="1" applyAlignment="1">
      <alignment horizontal="center" vertical="center"/>
    </xf>
    <xf numFmtId="197" fontId="14" fillId="2" borderId="8" xfId="0" applyFont="1" applyFill="1" applyBorder="1" applyAlignment="1">
      <alignment horizontal="center" vertical="center"/>
    </xf>
    <xf numFmtId="197" fontId="14" fillId="2" borderId="16" xfId="0" applyFont="1" applyFill="1" applyBorder="1" applyAlignment="1">
      <alignment horizontal="center" vertical="center"/>
    </xf>
    <xf numFmtId="197" fontId="17" fillId="4" borderId="17" xfId="0" applyFont="1" applyFill="1" applyBorder="1" applyAlignment="1">
      <alignment horizontal="center" vertical="center" wrapText="1"/>
    </xf>
    <xf numFmtId="197" fontId="17" fillId="4" borderId="5" xfId="0" applyFont="1" applyFill="1" applyBorder="1" applyAlignment="1">
      <alignment horizontal="center" vertical="center" wrapText="1"/>
    </xf>
    <xf numFmtId="197" fontId="17" fillId="2" borderId="13" xfId="0" applyFont="1" applyFill="1" applyBorder="1" applyAlignment="1">
      <alignment horizontal="center" vertical="center"/>
    </xf>
    <xf numFmtId="197" fontId="17" fillId="2" borderId="6" xfId="0" applyFont="1" applyFill="1" applyBorder="1" applyAlignment="1">
      <alignment horizontal="center" vertical="center"/>
    </xf>
    <xf numFmtId="197" fontId="17" fillId="2" borderId="19" xfId="0" applyFont="1" applyFill="1" applyBorder="1" applyAlignment="1">
      <alignment horizontal="center" vertical="center"/>
    </xf>
    <xf numFmtId="197" fontId="17" fillId="2" borderId="15" xfId="0" applyFont="1" applyFill="1" applyBorder="1" applyAlignment="1">
      <alignment horizontal="center" vertical="center"/>
    </xf>
    <xf numFmtId="0" fontId="13" fillId="0" borderId="94" xfId="0" applyNumberFormat="1" applyFont="1" applyBorder="1" applyAlignment="1">
      <alignment horizontal="right" vertical="center"/>
    </xf>
    <xf numFmtId="0" fontId="0" fillId="0" borderId="94" xfId="0" applyNumberFormat="1" applyBorder="1" applyAlignment="1">
      <alignment horizontal="right" vertical="center"/>
    </xf>
    <xf numFmtId="0" fontId="0" fillId="0" borderId="94" xfId="0" applyNumberFormat="1" applyBorder="1" applyAlignment="1">
      <alignment horizontal="left" vertical="center"/>
    </xf>
    <xf numFmtId="0" fontId="13" fillId="0" borderId="96" xfId="0" applyNumberFormat="1" applyFont="1" applyBorder="1" applyAlignment="1">
      <alignment horizontal="right" vertical="center"/>
    </xf>
    <xf numFmtId="0" fontId="0" fillId="0" borderId="115" xfId="0" applyNumberFormat="1" applyBorder="1" applyAlignment="1">
      <alignment horizontal="right" vertical="center"/>
    </xf>
    <xf numFmtId="0" fontId="0" fillId="0" borderId="96" xfId="0" applyNumberFormat="1" applyBorder="1" applyAlignment="1">
      <alignment horizontal="left" vertical="center"/>
    </xf>
    <xf numFmtId="0" fontId="0" fillId="0" borderId="76" xfId="0" applyNumberFormat="1" applyBorder="1" applyAlignment="1">
      <alignment horizontal="left" vertical="center"/>
    </xf>
    <xf numFmtId="0" fontId="0" fillId="0" borderId="115" xfId="0" applyNumberFormat="1" applyBorder="1" applyAlignment="1">
      <alignment horizontal="left" vertical="center"/>
    </xf>
    <xf numFmtId="0" fontId="0" fillId="0" borderId="94" xfId="0" applyNumberFormat="1" applyBorder="1" applyAlignment="1">
      <alignment horizontal="center" vertical="center"/>
    </xf>
    <xf numFmtId="0" fontId="0" fillId="0" borderId="96" xfId="0" applyNumberFormat="1" applyBorder="1" applyAlignment="1">
      <alignment horizontal="left" vertical="center" wrapText="1"/>
    </xf>
    <xf numFmtId="0" fontId="0" fillId="0" borderId="115" xfId="0" applyNumberFormat="1" applyBorder="1" applyAlignment="1">
      <alignment horizontal="left" vertical="center" wrapText="1"/>
    </xf>
    <xf numFmtId="0" fontId="0" fillId="0" borderId="94" xfId="0" applyNumberFormat="1" applyBorder="1" applyAlignment="1">
      <alignment horizontal="left" vertical="center" wrapText="1"/>
    </xf>
    <xf numFmtId="1" fontId="0" fillId="0" borderId="94" xfId="0" applyNumberFormat="1" applyBorder="1" applyAlignment="1">
      <alignment horizontal="left" vertical="center"/>
    </xf>
    <xf numFmtId="0" fontId="13" fillId="0" borderId="138" xfId="0" applyNumberFormat="1" applyFont="1" applyBorder="1" applyAlignment="1">
      <alignment horizontal="right" vertical="center"/>
    </xf>
    <xf numFmtId="0" fontId="0" fillId="0" borderId="138" xfId="0" applyNumberFormat="1" applyBorder="1" applyAlignment="1">
      <alignment horizontal="right" vertical="center"/>
    </xf>
    <xf numFmtId="0" fontId="0" fillId="0" borderId="139" xfId="0" applyNumberFormat="1" applyBorder="1" applyAlignment="1">
      <alignment horizontal="left" vertical="center"/>
    </xf>
    <xf numFmtId="0" fontId="0" fillId="0" borderId="140" xfId="0" applyNumberFormat="1" applyBorder="1" applyAlignment="1">
      <alignment horizontal="left" vertical="center"/>
    </xf>
    <xf numFmtId="0" fontId="0" fillId="0" borderId="141" xfId="0" applyNumberFormat="1" applyBorder="1" applyAlignment="1">
      <alignment horizontal="left" vertical="center"/>
    </xf>
    <xf numFmtId="0" fontId="0" fillId="0" borderId="144" xfId="0" applyNumberFormat="1" applyBorder="1" applyAlignment="1">
      <alignment horizontal="left" vertical="center"/>
    </xf>
    <xf numFmtId="0" fontId="0" fillId="0" borderId="145" xfId="0" applyNumberFormat="1" applyBorder="1" applyAlignment="1">
      <alignment horizontal="left" vertical="center"/>
    </xf>
    <xf numFmtId="0" fontId="13" fillId="0" borderId="144" xfId="0" applyNumberFormat="1" applyFont="1" applyBorder="1" applyAlignment="1">
      <alignment horizontal="right" vertical="center"/>
    </xf>
    <xf numFmtId="0" fontId="0" fillId="0" borderId="144" xfId="0" applyNumberFormat="1" applyBorder="1" applyAlignment="1">
      <alignment horizontal="right" vertical="center"/>
    </xf>
    <xf numFmtId="0" fontId="13" fillId="0" borderId="146" xfId="0" applyNumberFormat="1" applyFont="1" applyBorder="1" applyAlignment="1">
      <alignment horizontal="right" vertical="center"/>
    </xf>
    <xf numFmtId="0" fontId="0" fillId="0" borderId="146" xfId="0" applyNumberFormat="1" applyBorder="1" applyAlignment="1">
      <alignment horizontal="center" vertical="center"/>
    </xf>
    <xf numFmtId="0" fontId="0" fillId="0" borderId="144" xfId="0" applyNumberFormat="1" applyBorder="1" applyAlignment="1">
      <alignment horizontal="center" vertical="center"/>
    </xf>
    <xf numFmtId="0" fontId="0" fillId="0" borderId="144" xfId="0" applyNumberFormat="1" applyBorder="1" applyAlignment="1">
      <alignment horizontal="left" vertical="center" wrapText="1"/>
    </xf>
    <xf numFmtId="0" fontId="0" fillId="0" borderId="145" xfId="0" applyNumberFormat="1" applyBorder="1" applyAlignment="1">
      <alignment horizontal="left" vertical="center" wrapText="1"/>
    </xf>
    <xf numFmtId="1" fontId="0" fillId="0" borderId="144" xfId="0" applyNumberFormat="1" applyBorder="1" applyAlignment="1">
      <alignment horizontal="left" vertical="center"/>
    </xf>
    <xf numFmtId="1" fontId="0" fillId="0" borderId="145" xfId="0" applyNumberFormat="1" applyBorder="1" applyAlignment="1">
      <alignment horizontal="left" vertical="center"/>
    </xf>
    <xf numFmtId="0" fontId="13" fillId="0" borderId="144" xfId="0" applyNumberFormat="1" applyFont="1" applyBorder="1" applyAlignment="1">
      <alignment horizontal="left" vertical="center" wrapText="1"/>
    </xf>
    <xf numFmtId="0" fontId="13" fillId="0" borderId="145" xfId="0" applyNumberFormat="1" applyFont="1" applyBorder="1" applyAlignment="1">
      <alignment horizontal="left" vertical="center" wrapText="1"/>
    </xf>
    <xf numFmtId="0" fontId="54" fillId="0" borderId="144" xfId="0" applyNumberFormat="1" applyFont="1" applyBorder="1" applyAlignment="1">
      <alignment horizontal="left" vertical="center" wrapText="1"/>
    </xf>
    <xf numFmtId="0" fontId="54" fillId="0" borderId="145" xfId="0" applyNumberFormat="1" applyFont="1" applyBorder="1" applyAlignment="1">
      <alignment horizontal="left" vertical="center" wrapText="1"/>
    </xf>
    <xf numFmtId="0" fontId="0" fillId="0" borderId="3" xfId="0" applyNumberFormat="1" applyBorder="1" applyAlignment="1">
      <alignment horizontal="center" vertical="center"/>
    </xf>
    <xf numFmtId="0" fontId="0" fillId="0" borderId="142" xfId="0" applyNumberFormat="1" applyBorder="1" applyAlignment="1">
      <alignment horizontal="center" vertical="center"/>
    </xf>
    <xf numFmtId="0" fontId="0" fillId="0" borderId="143" xfId="0" applyNumberFormat="1" applyBorder="1" applyAlignment="1">
      <alignment horizontal="center" vertical="center"/>
    </xf>
    <xf numFmtId="0" fontId="0" fillId="0" borderId="146" xfId="0" applyNumberFormat="1" applyBorder="1" applyAlignment="1">
      <alignment horizontal="right" vertical="center"/>
    </xf>
    <xf numFmtId="199" fontId="0" fillId="0" borderId="144" xfId="0" applyNumberFormat="1" applyBorder="1" applyAlignment="1">
      <alignment horizontal="center" vertical="center"/>
    </xf>
    <xf numFmtId="199" fontId="0" fillId="0" borderId="145" xfId="0" applyNumberFormat="1" applyBorder="1" applyAlignment="1">
      <alignment horizontal="center" vertical="center"/>
    </xf>
    <xf numFmtId="0" fontId="0" fillId="0" borderId="145" xfId="0" applyNumberFormat="1" applyBorder="1" applyAlignment="1">
      <alignment horizontal="center" vertical="center"/>
    </xf>
    <xf numFmtId="197" fontId="5" fillId="0" borderId="86" xfId="271" applyFont="1" applyBorder="1" applyAlignment="1">
      <alignment horizontal="center" vertical="center"/>
    </xf>
    <xf numFmtId="197" fontId="6" fillId="0" borderId="86" xfId="271" applyBorder="1" applyAlignment="1">
      <alignment horizontal="center" vertical="center"/>
    </xf>
    <xf numFmtId="197" fontId="6" fillId="46" borderId="86" xfId="271" applyFill="1" applyBorder="1" applyAlignment="1">
      <alignment horizontal="center" vertical="center"/>
    </xf>
    <xf numFmtId="0" fontId="6" fillId="21" borderId="86" xfId="271" applyNumberFormat="1" applyFill="1" applyBorder="1" applyAlignment="1">
      <alignment horizontal="center" vertical="center" wrapText="1"/>
    </xf>
    <xf numFmtId="197" fontId="6" fillId="21" borderId="86" xfId="271" applyFill="1" applyBorder="1" applyAlignment="1">
      <alignment horizontal="center" vertical="center" wrapText="1"/>
    </xf>
    <xf numFmtId="197" fontId="6" fillId="44" borderId="86" xfId="271" applyFill="1" applyBorder="1" applyAlignment="1">
      <alignment horizontal="center" vertical="center"/>
    </xf>
    <xf numFmtId="0" fontId="1" fillId="0" borderId="0" xfId="308" applyFont="1"/>
    <xf numFmtId="0" fontId="1" fillId="0" borderId="1" xfId="308" applyFont="1" applyBorder="1" applyAlignment="1">
      <alignment horizontal="center" vertical="center" wrapText="1"/>
    </xf>
  </cellXfs>
  <cellStyles count="310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70" builtinId="3"/>
    <cellStyle name="Comma 10" xfId="4"/>
    <cellStyle name="Comma 10 2" xfId="277"/>
    <cellStyle name="Comma 10 2 2" xfId="295"/>
    <cellStyle name="Comma 10 2 2 2" xfId="296"/>
    <cellStyle name="Comma 11" xfId="3"/>
    <cellStyle name="Comma 11 2" xfId="278"/>
    <cellStyle name="Comma 2" xfId="6"/>
    <cellStyle name="Comma 2 2" xfId="5"/>
    <cellStyle name="Comma 2 2 2" xfId="215"/>
    <cellStyle name="Comma 2 2 3" xfId="279"/>
    <cellStyle name="Comma 2 3" xfId="54"/>
    <cellStyle name="Comma 2 3 2" xfId="216"/>
    <cellStyle name="Comma 2 4" xfId="217"/>
    <cellStyle name="Comma 2 4 2" xfId="287"/>
    <cellStyle name="Comma 2 5" xfId="300"/>
    <cellStyle name="Comma 3" xfId="11"/>
    <cellStyle name="Comma 3 2" xfId="55"/>
    <cellStyle name="Comma 3 2 2" xfId="283"/>
    <cellStyle name="Comma 3 2 4" xfId="307"/>
    <cellStyle name="Comma 3 3" xfId="35"/>
    <cellStyle name="Comma 3 3 2" xfId="294"/>
    <cellStyle name="Comma 3 4" xfId="276"/>
    <cellStyle name="Comma 4" xfId="298"/>
    <cellStyle name="Comma 5" xfId="284"/>
    <cellStyle name="Comma_Sliding window" xfId="7"/>
    <cellStyle name="Comma0" xfId="56"/>
    <cellStyle name="Copied" xfId="57"/>
    <cellStyle name="CSI" xfId="58"/>
    <cellStyle name="Currency $" xfId="59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" xfId="269" builtinId="8"/>
    <cellStyle name="Hyperlink 2" xfId="239"/>
    <cellStyle name="Hyperlink 2 2" xfId="293"/>
    <cellStyle name="Hyperlink 3" xfId="273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6"/>
    <cellStyle name="Normal 11" xfId="25"/>
    <cellStyle name="Normal 12" xfId="12"/>
    <cellStyle name="Normal 12 2" xfId="304"/>
    <cellStyle name="Normal 12 3" xfId="285"/>
    <cellStyle name="Normal 13" xfId="128"/>
    <cellStyle name="Normal 13 2" xfId="131"/>
    <cellStyle name="Normal 14" xfId="132"/>
    <cellStyle name="Normal 14 2" xfId="286"/>
    <cellStyle name="Normal 15" xfId="271"/>
    <cellStyle name="Normal 16" xfId="308"/>
    <cellStyle name="Normal 2" xfId="1"/>
    <cellStyle name="Normal 2 2" xfId="26"/>
    <cellStyle name="Normal 2 2 2" xfId="292"/>
    <cellStyle name="Normal 2 3" xfId="97"/>
    <cellStyle name="Normal 2 4" xfId="98"/>
    <cellStyle name="Normal 2 4 2" xfId="303"/>
    <cellStyle name="Normal 2 4_Reva Car" xfId="129"/>
    <cellStyle name="Normal 2 5" xfId="280"/>
    <cellStyle name="Normal 3" xfId="10"/>
    <cellStyle name="Normal 3 2" xfId="9"/>
    <cellStyle name="Normal 3 2 2" xfId="249"/>
    <cellStyle name="Normal 3 2 2 2" xfId="275"/>
    <cellStyle name="Normal 3 2 3" xfId="250"/>
    <cellStyle name="Normal 3 2 3 2" xfId="282"/>
    <cellStyle name="Normal 3 2 4" xfId="272"/>
    <cellStyle name="Normal 3 3" xfId="22"/>
    <cellStyle name="Normal 3 3 2" xfId="288"/>
    <cellStyle name="Normal 3 4" xfId="99"/>
    <cellStyle name="Normal 3 5" xfId="274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90"/>
    <cellStyle name="Normal 4 4" xfId="34"/>
    <cellStyle name="Normal 4 5" xfId="36"/>
    <cellStyle name="Normal 4 6" xfId="289"/>
    <cellStyle name="Normal 5" xfId="2"/>
    <cellStyle name="Normal 5 2" xfId="281"/>
    <cellStyle name="Normal 6" xfId="16"/>
    <cellStyle name="Normal 6 2" xfId="297"/>
    <cellStyle name="Normal 7" xfId="17"/>
    <cellStyle name="Normal 7 2" xfId="18"/>
    <cellStyle name="Normal 7 2 2" xfId="21"/>
    <cellStyle name="Normal 7 3" xfId="19"/>
    <cellStyle name="Normal 7 4" xfId="291"/>
    <cellStyle name="Normal 8" xfId="20"/>
    <cellStyle name="Normal 8 2" xfId="29"/>
    <cellStyle name="Normal 8 3" xfId="299"/>
    <cellStyle name="Normal 9" xfId="30"/>
    <cellStyle name="Normal 9 2" xfId="302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9" builtinId="5"/>
    <cellStyle name="Percent [2]" xfId="102"/>
    <cellStyle name="Percent 2" xfId="31"/>
    <cellStyle name="Percent 2 2" xfId="32"/>
    <cellStyle name="Percent 2 3" xfId="305"/>
    <cellStyle name="Percent 3" xfId="33"/>
    <cellStyle name="Percent 4" xfId="103"/>
    <cellStyle name="Percent 5" xfId="133"/>
    <cellStyle name="Percent 6" xfId="301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wmf"/><Relationship Id="rId13" Type="http://schemas.openxmlformats.org/officeDocument/2006/relationships/image" Target="../media/image15.wmf"/><Relationship Id="rId3" Type="http://schemas.openxmlformats.org/officeDocument/2006/relationships/image" Target="../media/image5.wmf"/><Relationship Id="rId7" Type="http://schemas.openxmlformats.org/officeDocument/2006/relationships/image" Target="../media/image9.wmf"/><Relationship Id="rId12" Type="http://schemas.openxmlformats.org/officeDocument/2006/relationships/image" Target="../media/image14.wmf"/><Relationship Id="rId2" Type="http://schemas.openxmlformats.org/officeDocument/2006/relationships/image" Target="../media/image4.wmf"/><Relationship Id="rId16" Type="http://schemas.openxmlformats.org/officeDocument/2006/relationships/image" Target="../media/image18.wmf"/><Relationship Id="rId1" Type="http://schemas.openxmlformats.org/officeDocument/2006/relationships/image" Target="../media/image3.wmf"/><Relationship Id="rId6" Type="http://schemas.openxmlformats.org/officeDocument/2006/relationships/image" Target="../media/image8.wmf"/><Relationship Id="rId11" Type="http://schemas.openxmlformats.org/officeDocument/2006/relationships/image" Target="../media/image13.wmf"/><Relationship Id="rId5" Type="http://schemas.openxmlformats.org/officeDocument/2006/relationships/image" Target="../media/image7.wmf"/><Relationship Id="rId15" Type="http://schemas.openxmlformats.org/officeDocument/2006/relationships/image" Target="../media/image17.wmf"/><Relationship Id="rId10" Type="http://schemas.openxmlformats.org/officeDocument/2006/relationships/image" Target="../media/image12.wmf"/><Relationship Id="rId4" Type="http://schemas.openxmlformats.org/officeDocument/2006/relationships/image" Target="../media/image6.wmf"/><Relationship Id="rId9" Type="http://schemas.openxmlformats.org/officeDocument/2006/relationships/image" Target="../media/image11.wmf"/><Relationship Id="rId14" Type="http://schemas.openxmlformats.org/officeDocument/2006/relationships/image" Target="../media/image16.w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1801090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661429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86588</xdr:colOff>
      <xdr:row>111</xdr:row>
      <xdr:rowOff>119150</xdr:rowOff>
    </xdr:from>
    <xdr:to>
      <xdr:col>13</xdr:col>
      <xdr:colOff>1814944</xdr:colOff>
      <xdr:row>114</xdr:row>
      <xdr:rowOff>377190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1279" y="52960386"/>
          <a:ext cx="17702647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121498</xdr:rowOff>
    </xdr:from>
    <xdr:to>
      <xdr:col>6</xdr:col>
      <xdr:colOff>496957</xdr:colOff>
      <xdr:row>16</xdr:row>
      <xdr:rowOff>99392</xdr:rowOff>
    </xdr:to>
    <xdr:pic>
      <xdr:nvPicPr>
        <xdr:cNvPr id="61" name="Picture 6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438400" y="1592489"/>
          <a:ext cx="2769705" cy="24693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628598</xdr:colOff>
      <xdr:row>19</xdr:row>
      <xdr:rowOff>86139</xdr:rowOff>
    </xdr:from>
    <xdr:to>
      <xdr:col>6</xdr:col>
      <xdr:colOff>470452</xdr:colOff>
      <xdr:row>27</xdr:row>
      <xdr:rowOff>175080</xdr:rowOff>
    </xdr:to>
    <xdr:pic>
      <xdr:nvPicPr>
        <xdr:cNvPr id="62" name="Picture 6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66998" y="4837043"/>
          <a:ext cx="2114602" cy="2580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470452</xdr:colOff>
      <xdr:row>30</xdr:row>
      <xdr:rowOff>53009</xdr:rowOff>
    </xdr:from>
    <xdr:to>
      <xdr:col>7</xdr:col>
      <xdr:colOff>266113</xdr:colOff>
      <xdr:row>38</xdr:row>
      <xdr:rowOff>265044</xdr:rowOff>
    </xdr:to>
    <xdr:pic>
      <xdr:nvPicPr>
        <xdr:cNvPr id="63" name="Picture 6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4591" y="8083826"/>
          <a:ext cx="1982270" cy="27034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291548</xdr:colOff>
      <xdr:row>41</xdr:row>
      <xdr:rowOff>13252</xdr:rowOff>
    </xdr:from>
    <xdr:to>
      <xdr:col>6</xdr:col>
      <xdr:colOff>510209</xdr:colOff>
      <xdr:row>49</xdr:row>
      <xdr:rowOff>267678</xdr:rowOff>
    </xdr:to>
    <xdr:pic>
      <xdr:nvPicPr>
        <xdr:cNvPr id="64" name="Picture 63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5687" y="11323982"/>
          <a:ext cx="1795670" cy="27458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543338</xdr:colOff>
      <xdr:row>52</xdr:row>
      <xdr:rowOff>39756</xdr:rowOff>
    </xdr:from>
    <xdr:to>
      <xdr:col>7</xdr:col>
      <xdr:colOff>208347</xdr:colOff>
      <xdr:row>60</xdr:row>
      <xdr:rowOff>258417</xdr:rowOff>
    </xdr:to>
    <xdr:pic>
      <xdr:nvPicPr>
        <xdr:cNvPr id="65" name="Picture 64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2138" y="14630399"/>
          <a:ext cx="3156957" cy="27100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225286</xdr:colOff>
      <xdr:row>63</xdr:row>
      <xdr:rowOff>33130</xdr:rowOff>
    </xdr:from>
    <xdr:to>
      <xdr:col>7</xdr:col>
      <xdr:colOff>371060</xdr:colOff>
      <xdr:row>71</xdr:row>
      <xdr:rowOff>271936</xdr:rowOff>
    </xdr:to>
    <xdr:pic>
      <xdr:nvPicPr>
        <xdr:cNvPr id="66" name="Picture 65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9425" y="17903687"/>
          <a:ext cx="2332383" cy="27302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86138</xdr:colOff>
      <xdr:row>74</xdr:row>
      <xdr:rowOff>59633</xdr:rowOff>
    </xdr:from>
    <xdr:to>
      <xdr:col>8</xdr:col>
      <xdr:colOff>295314</xdr:colOff>
      <xdr:row>82</xdr:row>
      <xdr:rowOff>265042</xdr:rowOff>
    </xdr:to>
    <xdr:pic>
      <xdr:nvPicPr>
        <xdr:cNvPr id="67" name="Picture 66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538" y="21210103"/>
          <a:ext cx="3482463" cy="26968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490329</xdr:colOff>
      <xdr:row>85</xdr:row>
      <xdr:rowOff>33130</xdr:rowOff>
    </xdr:from>
    <xdr:to>
      <xdr:col>8</xdr:col>
      <xdr:colOff>529035</xdr:colOff>
      <xdr:row>93</xdr:row>
      <xdr:rowOff>238539</xdr:rowOff>
    </xdr:to>
    <xdr:pic>
      <xdr:nvPicPr>
        <xdr:cNvPr id="68" name="Picture 67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8729" y="24463513"/>
          <a:ext cx="3311993" cy="26968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715617</xdr:colOff>
      <xdr:row>96</xdr:row>
      <xdr:rowOff>53008</xdr:rowOff>
    </xdr:from>
    <xdr:to>
      <xdr:col>7</xdr:col>
      <xdr:colOff>6626</xdr:colOff>
      <xdr:row>104</xdr:row>
      <xdr:rowOff>268035</xdr:rowOff>
    </xdr:to>
    <xdr:pic>
      <xdr:nvPicPr>
        <xdr:cNvPr id="69" name="Picture 68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9756" y="27763304"/>
          <a:ext cx="1477618" cy="27064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364434</xdr:colOff>
      <xdr:row>107</xdr:row>
      <xdr:rowOff>46382</xdr:rowOff>
    </xdr:from>
    <xdr:to>
      <xdr:col>8</xdr:col>
      <xdr:colOff>26503</xdr:colOff>
      <xdr:row>115</xdr:row>
      <xdr:rowOff>262738</xdr:rowOff>
    </xdr:to>
    <xdr:pic>
      <xdr:nvPicPr>
        <xdr:cNvPr id="70" name="Picture 69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98573" y="31036591"/>
          <a:ext cx="2239617" cy="27077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139148</xdr:colOff>
      <xdr:row>118</xdr:row>
      <xdr:rowOff>53007</xdr:rowOff>
    </xdr:from>
    <xdr:to>
      <xdr:col>7</xdr:col>
      <xdr:colOff>6461</xdr:colOff>
      <xdr:row>126</xdr:row>
      <xdr:rowOff>251790</xdr:rowOff>
    </xdr:to>
    <xdr:pic>
      <xdr:nvPicPr>
        <xdr:cNvPr id="71" name="Picture 70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3287" y="34323129"/>
          <a:ext cx="2053922" cy="26901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39756</xdr:colOff>
      <xdr:row>129</xdr:row>
      <xdr:rowOff>72887</xdr:rowOff>
    </xdr:from>
    <xdr:to>
      <xdr:col>9</xdr:col>
      <xdr:colOff>7950</xdr:colOff>
      <xdr:row>137</xdr:row>
      <xdr:rowOff>205409</xdr:rowOff>
    </xdr:to>
    <xdr:pic>
      <xdr:nvPicPr>
        <xdr:cNvPr id="72" name="Picture 71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8556" y="37622922"/>
          <a:ext cx="4460681" cy="2623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311426</xdr:colOff>
      <xdr:row>140</xdr:row>
      <xdr:rowOff>125896</xdr:rowOff>
    </xdr:from>
    <xdr:to>
      <xdr:col>9</xdr:col>
      <xdr:colOff>459181</xdr:colOff>
      <xdr:row>148</xdr:row>
      <xdr:rowOff>225287</xdr:rowOff>
    </xdr:to>
    <xdr:pic>
      <xdr:nvPicPr>
        <xdr:cNvPr id="73" name="Picture 72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0626" y="40955844"/>
          <a:ext cx="5249842" cy="2590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576469</xdr:colOff>
      <xdr:row>151</xdr:row>
      <xdr:rowOff>53007</xdr:rowOff>
    </xdr:from>
    <xdr:to>
      <xdr:col>6</xdr:col>
      <xdr:colOff>198916</xdr:colOff>
      <xdr:row>159</xdr:row>
      <xdr:rowOff>225285</xdr:rowOff>
    </xdr:to>
    <xdr:pic>
      <xdr:nvPicPr>
        <xdr:cNvPr id="74" name="Picture 73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5269" y="44162868"/>
          <a:ext cx="2504795" cy="26636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165651</xdr:colOff>
      <xdr:row>162</xdr:row>
      <xdr:rowOff>39755</xdr:rowOff>
    </xdr:from>
    <xdr:to>
      <xdr:col>6</xdr:col>
      <xdr:colOff>148872</xdr:colOff>
      <xdr:row>170</xdr:row>
      <xdr:rowOff>258415</xdr:rowOff>
    </xdr:to>
    <xdr:pic>
      <xdr:nvPicPr>
        <xdr:cNvPr id="75" name="Picture 74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4051" y="47429529"/>
          <a:ext cx="2255969" cy="27100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337930</xdr:colOff>
      <xdr:row>173</xdr:row>
      <xdr:rowOff>79512</xdr:rowOff>
    </xdr:from>
    <xdr:to>
      <xdr:col>7</xdr:col>
      <xdr:colOff>13252</xdr:colOff>
      <xdr:row>181</xdr:row>
      <xdr:rowOff>279922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6330" y="50749199"/>
          <a:ext cx="2557670" cy="26918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G25" sqref="G25"/>
    </sheetView>
  </sheetViews>
  <sheetFormatPr defaultRowHeight="13.2"/>
  <cols>
    <col min="1" max="2" width="8.88671875" style="159"/>
    <col min="3" max="3" width="15.5546875" style="159" customWidth="1"/>
    <col min="4" max="16384" width="8.88671875" style="159"/>
  </cols>
  <sheetData>
    <row r="4" spans="3:6">
      <c r="C4" s="175" t="s">
        <v>229</v>
      </c>
      <c r="D4" s="175">
        <v>86</v>
      </c>
    </row>
    <row r="5" spans="3:6">
      <c r="C5" s="175" t="s">
        <v>99</v>
      </c>
      <c r="D5" s="176">
        <v>0.1</v>
      </c>
    </row>
    <row r="6" spans="3:6">
      <c r="C6" s="175" t="s">
        <v>137</v>
      </c>
      <c r="D6" s="176">
        <v>0.11</v>
      </c>
    </row>
    <row r="7" spans="3:6">
      <c r="C7" s="175" t="s">
        <v>139</v>
      </c>
      <c r="D7" s="176">
        <v>5.0000000000000001E-3</v>
      </c>
    </row>
    <row r="8" spans="3:6">
      <c r="C8" s="175" t="s">
        <v>138</v>
      </c>
      <c r="D8" s="176">
        <v>0.01</v>
      </c>
    </row>
    <row r="9" spans="3:6">
      <c r="C9" s="175" t="s">
        <v>136</v>
      </c>
      <c r="D9" s="176">
        <v>1.4999999999999999E-2</v>
      </c>
    </row>
    <row r="12" spans="3:6">
      <c r="C12" s="175"/>
      <c r="D12" s="175"/>
      <c r="E12" s="252" t="s">
        <v>234</v>
      </c>
      <c r="F12" s="252"/>
    </row>
    <row r="13" spans="3:6">
      <c r="C13" s="175" t="s">
        <v>230</v>
      </c>
      <c r="D13" s="175">
        <v>10</v>
      </c>
      <c r="E13" s="175" t="s">
        <v>117</v>
      </c>
      <c r="F13" s="175" t="s">
        <v>233</v>
      </c>
    </row>
    <row r="14" spans="3:6">
      <c r="C14" s="175" t="s">
        <v>85</v>
      </c>
      <c r="D14" s="175">
        <v>165</v>
      </c>
      <c r="E14" s="175">
        <v>10</v>
      </c>
      <c r="F14" s="175">
        <v>10</v>
      </c>
    </row>
    <row r="15" spans="3:6">
      <c r="C15" s="175" t="s">
        <v>231</v>
      </c>
      <c r="D15" s="175">
        <v>1.5</v>
      </c>
      <c r="E15" s="175"/>
      <c r="F15" s="175"/>
    </row>
    <row r="16" spans="3:6">
      <c r="C16" s="175" t="s">
        <v>232</v>
      </c>
      <c r="D16" s="175">
        <v>5</v>
      </c>
      <c r="E16" s="175"/>
      <c r="F16" s="175"/>
    </row>
    <row r="19" spans="3:5">
      <c r="C19" s="175"/>
      <c r="D19" s="175" t="s">
        <v>235</v>
      </c>
      <c r="E19" s="175" t="s">
        <v>236</v>
      </c>
    </row>
    <row r="20" spans="3:5">
      <c r="C20" s="175" t="s">
        <v>88</v>
      </c>
      <c r="D20" s="175">
        <v>100</v>
      </c>
      <c r="E20" s="175">
        <f>D20*10.764</f>
        <v>1076.3999999999999</v>
      </c>
    </row>
    <row r="21" spans="3:5">
      <c r="C21" s="175" t="s">
        <v>90</v>
      </c>
      <c r="D21" s="175">
        <v>80</v>
      </c>
      <c r="E21" s="175">
        <f>D21*10.764</f>
        <v>861.11999999999989</v>
      </c>
    </row>
    <row r="22" spans="3:5">
      <c r="C22" s="175"/>
      <c r="D22" s="175"/>
      <c r="E22" s="175"/>
    </row>
    <row r="23" spans="3:5">
      <c r="C23" s="175" t="s">
        <v>4</v>
      </c>
      <c r="D23" s="177">
        <v>1</v>
      </c>
      <c r="E23" s="175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3:M25"/>
  <sheetViews>
    <sheetView workbookViewId="0">
      <selection activeCell="L11" sqref="L11"/>
    </sheetView>
  </sheetViews>
  <sheetFormatPr defaultRowHeight="13.2"/>
  <cols>
    <col min="2" max="2" width="21.6640625" bestFit="1" customWidth="1"/>
    <col min="3" max="3" width="11.33203125" bestFit="1" customWidth="1"/>
    <col min="4" max="4" width="9.77734375" bestFit="1" customWidth="1"/>
    <col min="5" max="5" width="11.109375" bestFit="1" customWidth="1"/>
    <col min="6" max="6" width="11.5546875" bestFit="1" customWidth="1"/>
    <col min="9" max="9" width="10.33203125" bestFit="1" customWidth="1"/>
    <col min="10" max="10" width="11.109375" bestFit="1" customWidth="1"/>
    <col min="11" max="11" width="7.6640625" bestFit="1" customWidth="1"/>
    <col min="12" max="12" width="10.88671875" bestFit="1" customWidth="1"/>
    <col min="13" max="13" width="11.109375" bestFit="1" customWidth="1"/>
  </cols>
  <sheetData>
    <row r="3" spans="2:13">
      <c r="C3" t="s">
        <v>289</v>
      </c>
      <c r="D3">
        <v>750</v>
      </c>
    </row>
    <row r="4" spans="2:13">
      <c r="C4" t="s">
        <v>310</v>
      </c>
      <c r="D4">
        <v>990</v>
      </c>
    </row>
    <row r="9" spans="2:13" ht="15" customHeight="1">
      <c r="B9" s="502" t="str">
        <f>CONCATENATE(C10,"+",C11,"+",C12,"+",C13,"+",C14)</f>
        <v>6MM CTG++++</v>
      </c>
      <c r="C9" s="503"/>
      <c r="D9" s="503"/>
      <c r="E9" s="503"/>
      <c r="F9" s="503"/>
      <c r="I9" s="502" t="str">
        <f>CONCATENATE(J10,"+",J11,"+",J12,"+",J13,"+",J14)</f>
        <v>8mm CTG++++</v>
      </c>
      <c r="J9" s="503"/>
      <c r="K9" s="503"/>
      <c r="L9" s="503"/>
      <c r="M9" s="503"/>
    </row>
    <row r="10" spans="2:13" ht="14.4">
      <c r="B10" s="105" t="s">
        <v>124</v>
      </c>
      <c r="C10" s="238" t="s">
        <v>279</v>
      </c>
      <c r="D10" s="105" t="s">
        <v>103</v>
      </c>
      <c r="E10" s="105">
        <v>750</v>
      </c>
      <c r="F10" s="105"/>
      <c r="I10" s="233" t="s">
        <v>124</v>
      </c>
      <c r="J10" s="238" t="s">
        <v>311</v>
      </c>
      <c r="K10" s="233" t="s">
        <v>103</v>
      </c>
      <c r="L10" s="233">
        <v>990</v>
      </c>
      <c r="M10" s="233"/>
    </row>
    <row r="11" spans="2:13" ht="14.4">
      <c r="B11" s="105" t="s">
        <v>124</v>
      </c>
      <c r="C11" s="230"/>
      <c r="D11" s="106"/>
      <c r="E11" s="105"/>
      <c r="F11" s="105"/>
      <c r="I11" s="233" t="s">
        <v>124</v>
      </c>
      <c r="J11" s="230"/>
      <c r="K11" s="106"/>
      <c r="L11" s="233"/>
      <c r="M11" s="233"/>
    </row>
    <row r="12" spans="2:13" ht="14.4">
      <c r="B12" s="105" t="s">
        <v>124</v>
      </c>
      <c r="C12" s="230"/>
      <c r="D12" s="126" t="s">
        <v>135</v>
      </c>
      <c r="E12" s="105"/>
      <c r="F12" s="105"/>
      <c r="I12" s="233" t="s">
        <v>124</v>
      </c>
      <c r="J12" s="230"/>
      <c r="K12" s="234" t="s">
        <v>135</v>
      </c>
      <c r="L12" s="233"/>
      <c r="M12" s="233"/>
    </row>
    <row r="13" spans="2:13" ht="14.4">
      <c r="B13" s="105" t="s">
        <v>124</v>
      </c>
      <c r="C13" s="230"/>
      <c r="D13" s="105"/>
      <c r="E13" s="105"/>
      <c r="F13" s="105"/>
      <c r="I13" s="233" t="s">
        <v>124</v>
      </c>
      <c r="J13" s="230"/>
      <c r="K13" s="233"/>
      <c r="L13" s="233"/>
      <c r="M13" s="233"/>
    </row>
    <row r="14" spans="2:13" ht="14.4">
      <c r="B14" s="105" t="s">
        <v>124</v>
      </c>
      <c r="C14" s="230"/>
      <c r="D14" s="126"/>
      <c r="E14" s="105"/>
      <c r="F14" s="105"/>
      <c r="I14" s="233" t="s">
        <v>124</v>
      </c>
      <c r="J14" s="230"/>
      <c r="K14" s="234"/>
      <c r="L14" s="233"/>
      <c r="M14" s="233"/>
    </row>
    <row r="15" spans="2:13" ht="14.4">
      <c r="B15" s="126" t="s">
        <v>132</v>
      </c>
      <c r="C15" s="124"/>
      <c r="D15" s="124"/>
      <c r="E15" s="124"/>
      <c r="F15" s="124"/>
      <c r="I15" s="234" t="s">
        <v>132</v>
      </c>
      <c r="J15" s="233"/>
      <c r="K15" s="233"/>
      <c r="L15" s="233"/>
      <c r="M15" s="233"/>
    </row>
    <row r="16" spans="2:13" ht="14.4">
      <c r="B16" s="126" t="s">
        <v>136</v>
      </c>
      <c r="C16" s="124"/>
      <c r="D16" s="231">
        <v>0.05</v>
      </c>
      <c r="E16" s="124">
        <f>SUM(E10:E15)*D16</f>
        <v>37.5</v>
      </c>
      <c r="F16" s="124"/>
      <c r="I16" s="234" t="s">
        <v>136</v>
      </c>
      <c r="J16" s="233"/>
      <c r="K16" s="231">
        <v>0.05</v>
      </c>
      <c r="L16" s="233">
        <f>SUM(L10:L15)*K16</f>
        <v>49.5</v>
      </c>
      <c r="M16" s="233"/>
    </row>
    <row r="17" spans="2:13" ht="14.4">
      <c r="B17" s="126" t="s">
        <v>133</v>
      </c>
      <c r="C17" s="124"/>
      <c r="D17" s="124"/>
      <c r="E17" s="124"/>
      <c r="F17" s="124"/>
      <c r="I17" s="234" t="s">
        <v>133</v>
      </c>
      <c r="J17" s="233"/>
      <c r="K17" s="233"/>
      <c r="L17" s="233"/>
      <c r="M17" s="233"/>
    </row>
    <row r="18" spans="2:13" ht="14.4">
      <c r="B18" s="126" t="s">
        <v>134</v>
      </c>
      <c r="C18" s="105"/>
      <c r="D18" s="105"/>
      <c r="E18" s="105"/>
      <c r="F18" s="105"/>
      <c r="I18" s="234" t="s">
        <v>134</v>
      </c>
      <c r="J18" s="233"/>
      <c r="K18" s="233"/>
      <c r="L18" s="233"/>
      <c r="M18" s="233"/>
    </row>
    <row r="19" spans="2:13" ht="14.4">
      <c r="B19" s="504" t="s">
        <v>104</v>
      </c>
      <c r="C19" s="504"/>
      <c r="D19" s="504"/>
      <c r="E19" s="107">
        <f>SUM(E10:E18)</f>
        <v>787.5</v>
      </c>
      <c r="F19" s="107"/>
      <c r="I19" s="504" t="s">
        <v>104</v>
      </c>
      <c r="J19" s="504"/>
      <c r="K19" s="504"/>
      <c r="L19" s="236">
        <f>SUM(L10:L18)</f>
        <v>1039.5</v>
      </c>
      <c r="M19" s="236"/>
    </row>
    <row r="20" spans="2:13" ht="14.4">
      <c r="B20" s="499" t="s">
        <v>89</v>
      </c>
      <c r="C20" s="500"/>
      <c r="D20" s="106">
        <v>2.3E-2</v>
      </c>
      <c r="E20" s="105">
        <f>E19*D20</f>
        <v>18.112500000000001</v>
      </c>
      <c r="F20" s="105"/>
      <c r="I20" s="499" t="s">
        <v>89</v>
      </c>
      <c r="J20" s="500"/>
      <c r="K20" s="106">
        <v>2.3E-2</v>
      </c>
      <c r="L20" s="233">
        <f>L19*K20</f>
        <v>23.9085</v>
      </c>
      <c r="M20" s="233"/>
    </row>
    <row r="21" spans="2:13" ht="14.4">
      <c r="B21" s="500" t="s">
        <v>125</v>
      </c>
      <c r="C21" s="500"/>
      <c r="D21" s="106">
        <v>0.04</v>
      </c>
      <c r="E21" s="105">
        <f>SUM(E19:E20)*D21</f>
        <v>32.224499999999999</v>
      </c>
      <c r="F21" s="105"/>
      <c r="I21" s="500" t="s">
        <v>125</v>
      </c>
      <c r="J21" s="500"/>
      <c r="K21" s="106">
        <v>0.04</v>
      </c>
      <c r="L21" s="233">
        <f>SUM(L19:L20)*K21</f>
        <v>42.536340000000003</v>
      </c>
      <c r="M21" s="233"/>
    </row>
    <row r="22" spans="2:13" ht="14.4">
      <c r="B22" s="500" t="s">
        <v>4</v>
      </c>
      <c r="C22" s="500"/>
      <c r="D22" s="106">
        <v>0.2</v>
      </c>
      <c r="E22" s="124">
        <f>SUM(E19:E21)*D22</f>
        <v>167.56740000000002</v>
      </c>
      <c r="F22" s="124"/>
      <c r="I22" s="500" t="s">
        <v>4</v>
      </c>
      <c r="J22" s="500"/>
      <c r="K22" s="106">
        <v>0.2</v>
      </c>
      <c r="L22" s="233">
        <f>SUM(L19:L21)*K22</f>
        <v>221.18896800000005</v>
      </c>
      <c r="M22" s="233"/>
    </row>
    <row r="23" spans="2:13" ht="14.4">
      <c r="B23" s="499" t="s">
        <v>131</v>
      </c>
      <c r="C23" s="500"/>
      <c r="D23" s="106">
        <v>0</v>
      </c>
      <c r="E23" s="105">
        <f>SUM(E19:E22)*D23</f>
        <v>0</v>
      </c>
      <c r="F23" s="105"/>
      <c r="I23" s="499" t="s">
        <v>131</v>
      </c>
      <c r="J23" s="500"/>
      <c r="K23" s="106">
        <v>0</v>
      </c>
      <c r="L23" s="233">
        <f>SUM(L19:L22)*K23</f>
        <v>0</v>
      </c>
      <c r="M23" s="233"/>
    </row>
    <row r="24" spans="2:13" ht="14.4">
      <c r="B24" s="501" t="s">
        <v>126</v>
      </c>
      <c r="C24" s="501"/>
      <c r="D24" s="501"/>
      <c r="E24" s="108">
        <f>SUM(E19:E23)</f>
        <v>1005.4044</v>
      </c>
      <c r="F24" s="109" t="s">
        <v>127</v>
      </c>
      <c r="I24" s="501" t="s">
        <v>126</v>
      </c>
      <c r="J24" s="501"/>
      <c r="K24" s="501"/>
      <c r="L24" s="108">
        <f>SUM(L19:L23)</f>
        <v>1327.133808</v>
      </c>
      <c r="M24" s="235" t="s">
        <v>127</v>
      </c>
    </row>
    <row r="25" spans="2:13" ht="14.4">
      <c r="B25" s="500"/>
      <c r="C25" s="500"/>
      <c r="D25" s="105"/>
      <c r="E25" s="110">
        <f>E24/10.764</f>
        <v>93.404347826086962</v>
      </c>
      <c r="F25" s="111" t="s">
        <v>128</v>
      </c>
      <c r="I25" s="500"/>
      <c r="J25" s="500"/>
      <c r="K25" s="233"/>
      <c r="L25" s="110">
        <f>L24/10.764</f>
        <v>123.2937391304348</v>
      </c>
      <c r="M25" s="111" t="s">
        <v>128</v>
      </c>
    </row>
  </sheetData>
  <mergeCells count="16">
    <mergeCell ref="I23:J23"/>
    <mergeCell ref="I24:K24"/>
    <mergeCell ref="I25:J25"/>
    <mergeCell ref="B25:C25"/>
    <mergeCell ref="I9:M9"/>
    <mergeCell ref="I19:K19"/>
    <mergeCell ref="I20:J20"/>
    <mergeCell ref="I21:J21"/>
    <mergeCell ref="I22:J22"/>
    <mergeCell ref="B21:C21"/>
    <mergeCell ref="B23:C23"/>
    <mergeCell ref="B24:D24"/>
    <mergeCell ref="B9:F9"/>
    <mergeCell ref="B19:D19"/>
    <mergeCell ref="B20:C20"/>
    <mergeCell ref="B22:C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58"/>
  <sheetViews>
    <sheetView showGridLines="0" view="pageBreakPreview" zoomScale="70" zoomScaleNormal="75" zoomScaleSheetLayoutView="70" workbookViewId="0">
      <selection activeCell="C16" sqref="C16"/>
    </sheetView>
  </sheetViews>
  <sheetFormatPr defaultRowHeight="14.4"/>
  <cols>
    <col min="1" max="1" width="8.33203125" style="114" bestFit="1" customWidth="1"/>
    <col min="2" max="2" width="19.44140625" style="47" bestFit="1" customWidth="1"/>
    <col min="3" max="3" width="21.77734375" style="47" customWidth="1"/>
    <col min="4" max="4" width="48.44140625" style="156" customWidth="1"/>
    <col min="5" max="5" width="34.44140625" style="47" bestFit="1" customWidth="1"/>
    <col min="6" max="6" width="21.88671875" style="153" bestFit="1" customWidth="1"/>
    <col min="7" max="7" width="43.88671875" style="47" bestFit="1" customWidth="1"/>
    <col min="8" max="8" width="13.88671875" style="47" customWidth="1"/>
    <col min="9" max="9" width="15.44140625" style="114" customWidth="1"/>
    <col min="10" max="10" width="14" style="114" bestFit="1" customWidth="1"/>
    <col min="11" max="11" width="37.5546875" style="47" customWidth="1"/>
    <col min="12" max="12" width="22.5546875" style="47" customWidth="1"/>
    <col min="13" max="228" width="9.109375" style="47"/>
    <col min="229" max="229" width="7.44140625" style="47" customWidth="1"/>
    <col min="230" max="230" width="7.6640625" style="47" customWidth="1"/>
    <col min="231" max="231" width="30.44140625" style="47" bestFit="1" customWidth="1"/>
    <col min="232" max="232" width="13.88671875" style="47" customWidth="1"/>
    <col min="233" max="233" width="8.109375" style="47" customWidth="1"/>
    <col min="234" max="234" width="9" style="47" customWidth="1"/>
    <col min="235" max="236" width="0" style="47" hidden="1" customWidth="1"/>
    <col min="237" max="237" width="10.6640625" style="47" customWidth="1"/>
    <col min="238" max="238" width="14.109375" style="47" customWidth="1"/>
    <col min="239" max="239" width="16.5546875" style="47" bestFit="1" customWidth="1"/>
    <col min="240" max="240" width="15.88671875" style="47" customWidth="1"/>
    <col min="241" max="241" width="12.6640625" style="47" customWidth="1"/>
    <col min="242" max="242" width="9.6640625" style="47" customWidth="1"/>
    <col min="243" max="243" width="17.44140625" style="47" customWidth="1"/>
    <col min="244" max="244" width="12.5546875" style="47" customWidth="1"/>
    <col min="245" max="245" width="14.5546875" style="47" customWidth="1"/>
    <col min="246" max="249" width="9.109375" style="47"/>
    <col min="250" max="250" width="12.88671875" style="47" bestFit="1" customWidth="1"/>
    <col min="251" max="484" width="9.109375" style="47"/>
    <col min="485" max="485" width="7.44140625" style="47" customWidth="1"/>
    <col min="486" max="486" width="7.6640625" style="47" customWidth="1"/>
    <col min="487" max="487" width="30.44140625" style="47" bestFit="1" customWidth="1"/>
    <col min="488" max="488" width="13.88671875" style="47" customWidth="1"/>
    <col min="489" max="489" width="8.109375" style="47" customWidth="1"/>
    <col min="490" max="490" width="9" style="47" customWidth="1"/>
    <col min="491" max="492" width="0" style="47" hidden="1" customWidth="1"/>
    <col min="493" max="493" width="10.6640625" style="47" customWidth="1"/>
    <col min="494" max="494" width="14.109375" style="47" customWidth="1"/>
    <col min="495" max="495" width="16.5546875" style="47" bestFit="1" customWidth="1"/>
    <col min="496" max="496" width="15.88671875" style="47" customWidth="1"/>
    <col min="497" max="497" width="12.6640625" style="47" customWidth="1"/>
    <col min="498" max="498" width="9.6640625" style="47" customWidth="1"/>
    <col min="499" max="499" width="17.44140625" style="47" customWidth="1"/>
    <col min="500" max="500" width="12.5546875" style="47" customWidth="1"/>
    <col min="501" max="501" width="14.5546875" style="47" customWidth="1"/>
    <col min="502" max="505" width="9.109375" style="47"/>
    <col min="506" max="506" width="12.88671875" style="47" bestFit="1" customWidth="1"/>
    <col min="507" max="740" width="9.109375" style="47"/>
    <col min="741" max="741" width="7.44140625" style="47" customWidth="1"/>
    <col min="742" max="742" width="7.6640625" style="47" customWidth="1"/>
    <col min="743" max="743" width="30.44140625" style="47" bestFit="1" customWidth="1"/>
    <col min="744" max="744" width="13.88671875" style="47" customWidth="1"/>
    <col min="745" max="745" width="8.109375" style="47" customWidth="1"/>
    <col min="746" max="746" width="9" style="47" customWidth="1"/>
    <col min="747" max="748" width="0" style="47" hidden="1" customWidth="1"/>
    <col min="749" max="749" width="10.6640625" style="47" customWidth="1"/>
    <col min="750" max="750" width="14.109375" style="47" customWidth="1"/>
    <col min="751" max="751" width="16.5546875" style="47" bestFit="1" customWidth="1"/>
    <col min="752" max="752" width="15.88671875" style="47" customWidth="1"/>
    <col min="753" max="753" width="12.6640625" style="47" customWidth="1"/>
    <col min="754" max="754" width="9.6640625" style="47" customWidth="1"/>
    <col min="755" max="755" width="17.44140625" style="47" customWidth="1"/>
    <col min="756" max="756" width="12.5546875" style="47" customWidth="1"/>
    <col min="757" max="757" width="14.5546875" style="47" customWidth="1"/>
    <col min="758" max="761" width="9.109375" style="47"/>
    <col min="762" max="762" width="12.88671875" style="47" bestFit="1" customWidth="1"/>
    <col min="763" max="996" width="9.109375" style="47"/>
    <col min="997" max="997" width="7.44140625" style="47" customWidth="1"/>
    <col min="998" max="998" width="7.6640625" style="47" customWidth="1"/>
    <col min="999" max="999" width="30.44140625" style="47" bestFit="1" customWidth="1"/>
    <col min="1000" max="1000" width="13.88671875" style="47" customWidth="1"/>
    <col min="1001" max="1001" width="8.109375" style="47" customWidth="1"/>
    <col min="1002" max="1002" width="9" style="47" customWidth="1"/>
    <col min="1003" max="1004" width="0" style="47" hidden="1" customWidth="1"/>
    <col min="1005" max="1005" width="10.6640625" style="47" customWidth="1"/>
    <col min="1006" max="1006" width="14.109375" style="47" customWidth="1"/>
    <col min="1007" max="1007" width="16.5546875" style="47" bestFit="1" customWidth="1"/>
    <col min="1008" max="1008" width="15.88671875" style="47" customWidth="1"/>
    <col min="1009" max="1009" width="12.6640625" style="47" customWidth="1"/>
    <col min="1010" max="1010" width="9.6640625" style="47" customWidth="1"/>
    <col min="1011" max="1011" width="17.44140625" style="47" customWidth="1"/>
    <col min="1012" max="1012" width="12.5546875" style="47" customWidth="1"/>
    <col min="1013" max="1013" width="14.5546875" style="47" customWidth="1"/>
    <col min="1014" max="1017" width="9.109375" style="47"/>
    <col min="1018" max="1018" width="12.88671875" style="47" bestFit="1" customWidth="1"/>
    <col min="1019" max="1252" width="9.109375" style="47"/>
    <col min="1253" max="1253" width="7.44140625" style="47" customWidth="1"/>
    <col min="1254" max="1254" width="7.6640625" style="47" customWidth="1"/>
    <col min="1255" max="1255" width="30.44140625" style="47" bestFit="1" customWidth="1"/>
    <col min="1256" max="1256" width="13.88671875" style="47" customWidth="1"/>
    <col min="1257" max="1257" width="8.109375" style="47" customWidth="1"/>
    <col min="1258" max="1258" width="9" style="47" customWidth="1"/>
    <col min="1259" max="1260" width="0" style="47" hidden="1" customWidth="1"/>
    <col min="1261" max="1261" width="10.6640625" style="47" customWidth="1"/>
    <col min="1262" max="1262" width="14.109375" style="47" customWidth="1"/>
    <col min="1263" max="1263" width="16.5546875" style="47" bestFit="1" customWidth="1"/>
    <col min="1264" max="1264" width="15.88671875" style="47" customWidth="1"/>
    <col min="1265" max="1265" width="12.6640625" style="47" customWidth="1"/>
    <col min="1266" max="1266" width="9.6640625" style="47" customWidth="1"/>
    <col min="1267" max="1267" width="17.44140625" style="47" customWidth="1"/>
    <col min="1268" max="1268" width="12.5546875" style="47" customWidth="1"/>
    <col min="1269" max="1269" width="14.5546875" style="47" customWidth="1"/>
    <col min="1270" max="1273" width="9.109375" style="47"/>
    <col min="1274" max="1274" width="12.88671875" style="47" bestFit="1" customWidth="1"/>
    <col min="1275" max="1508" width="9.109375" style="47"/>
    <col min="1509" max="1509" width="7.44140625" style="47" customWidth="1"/>
    <col min="1510" max="1510" width="7.6640625" style="47" customWidth="1"/>
    <col min="1511" max="1511" width="30.44140625" style="47" bestFit="1" customWidth="1"/>
    <col min="1512" max="1512" width="13.88671875" style="47" customWidth="1"/>
    <col min="1513" max="1513" width="8.109375" style="47" customWidth="1"/>
    <col min="1514" max="1514" width="9" style="47" customWidth="1"/>
    <col min="1515" max="1516" width="0" style="47" hidden="1" customWidth="1"/>
    <col min="1517" max="1517" width="10.6640625" style="47" customWidth="1"/>
    <col min="1518" max="1518" width="14.109375" style="47" customWidth="1"/>
    <col min="1519" max="1519" width="16.5546875" style="47" bestFit="1" customWidth="1"/>
    <col min="1520" max="1520" width="15.88671875" style="47" customWidth="1"/>
    <col min="1521" max="1521" width="12.6640625" style="47" customWidth="1"/>
    <col min="1522" max="1522" width="9.6640625" style="47" customWidth="1"/>
    <col min="1523" max="1523" width="17.44140625" style="47" customWidth="1"/>
    <col min="1524" max="1524" width="12.5546875" style="47" customWidth="1"/>
    <col min="1525" max="1525" width="14.5546875" style="47" customWidth="1"/>
    <col min="1526" max="1529" width="9.109375" style="47"/>
    <col min="1530" max="1530" width="12.88671875" style="47" bestFit="1" customWidth="1"/>
    <col min="1531" max="1764" width="9.109375" style="47"/>
    <col min="1765" max="1765" width="7.44140625" style="47" customWidth="1"/>
    <col min="1766" max="1766" width="7.6640625" style="47" customWidth="1"/>
    <col min="1767" max="1767" width="30.44140625" style="47" bestFit="1" customWidth="1"/>
    <col min="1768" max="1768" width="13.88671875" style="47" customWidth="1"/>
    <col min="1769" max="1769" width="8.109375" style="47" customWidth="1"/>
    <col min="1770" max="1770" width="9" style="47" customWidth="1"/>
    <col min="1771" max="1772" width="0" style="47" hidden="1" customWidth="1"/>
    <col min="1773" max="1773" width="10.6640625" style="47" customWidth="1"/>
    <col min="1774" max="1774" width="14.109375" style="47" customWidth="1"/>
    <col min="1775" max="1775" width="16.5546875" style="47" bestFit="1" customWidth="1"/>
    <col min="1776" max="1776" width="15.88671875" style="47" customWidth="1"/>
    <col min="1777" max="1777" width="12.6640625" style="47" customWidth="1"/>
    <col min="1778" max="1778" width="9.6640625" style="47" customWidth="1"/>
    <col min="1779" max="1779" width="17.44140625" style="47" customWidth="1"/>
    <col min="1780" max="1780" width="12.5546875" style="47" customWidth="1"/>
    <col min="1781" max="1781" width="14.5546875" style="47" customWidth="1"/>
    <col min="1782" max="1785" width="9.109375" style="47"/>
    <col min="1786" max="1786" width="12.88671875" style="47" bestFit="1" customWidth="1"/>
    <col min="1787" max="2020" width="9.109375" style="47"/>
    <col min="2021" max="2021" width="7.44140625" style="47" customWidth="1"/>
    <col min="2022" max="2022" width="7.6640625" style="47" customWidth="1"/>
    <col min="2023" max="2023" width="30.44140625" style="47" bestFit="1" customWidth="1"/>
    <col min="2024" max="2024" width="13.88671875" style="47" customWidth="1"/>
    <col min="2025" max="2025" width="8.109375" style="47" customWidth="1"/>
    <col min="2026" max="2026" width="9" style="47" customWidth="1"/>
    <col min="2027" max="2028" width="0" style="47" hidden="1" customWidth="1"/>
    <col min="2029" max="2029" width="10.6640625" style="47" customWidth="1"/>
    <col min="2030" max="2030" width="14.109375" style="47" customWidth="1"/>
    <col min="2031" max="2031" width="16.5546875" style="47" bestFit="1" customWidth="1"/>
    <col min="2032" max="2032" width="15.88671875" style="47" customWidth="1"/>
    <col min="2033" max="2033" width="12.6640625" style="47" customWidth="1"/>
    <col min="2034" max="2034" width="9.6640625" style="47" customWidth="1"/>
    <col min="2035" max="2035" width="17.44140625" style="47" customWidth="1"/>
    <col min="2036" max="2036" width="12.5546875" style="47" customWidth="1"/>
    <col min="2037" max="2037" width="14.5546875" style="47" customWidth="1"/>
    <col min="2038" max="2041" width="9.109375" style="47"/>
    <col min="2042" max="2042" width="12.88671875" style="47" bestFit="1" customWidth="1"/>
    <col min="2043" max="2276" width="9.109375" style="47"/>
    <col min="2277" max="2277" width="7.44140625" style="47" customWidth="1"/>
    <col min="2278" max="2278" width="7.6640625" style="47" customWidth="1"/>
    <col min="2279" max="2279" width="30.44140625" style="47" bestFit="1" customWidth="1"/>
    <col min="2280" max="2280" width="13.88671875" style="47" customWidth="1"/>
    <col min="2281" max="2281" width="8.109375" style="47" customWidth="1"/>
    <col min="2282" max="2282" width="9" style="47" customWidth="1"/>
    <col min="2283" max="2284" width="0" style="47" hidden="1" customWidth="1"/>
    <col min="2285" max="2285" width="10.6640625" style="47" customWidth="1"/>
    <col min="2286" max="2286" width="14.109375" style="47" customWidth="1"/>
    <col min="2287" max="2287" width="16.5546875" style="47" bestFit="1" customWidth="1"/>
    <col min="2288" max="2288" width="15.88671875" style="47" customWidth="1"/>
    <col min="2289" max="2289" width="12.6640625" style="47" customWidth="1"/>
    <col min="2290" max="2290" width="9.6640625" style="47" customWidth="1"/>
    <col min="2291" max="2291" width="17.44140625" style="47" customWidth="1"/>
    <col min="2292" max="2292" width="12.5546875" style="47" customWidth="1"/>
    <col min="2293" max="2293" width="14.5546875" style="47" customWidth="1"/>
    <col min="2294" max="2297" width="9.109375" style="47"/>
    <col min="2298" max="2298" width="12.88671875" style="47" bestFit="1" customWidth="1"/>
    <col min="2299" max="2532" width="9.109375" style="47"/>
    <col min="2533" max="2533" width="7.44140625" style="47" customWidth="1"/>
    <col min="2534" max="2534" width="7.6640625" style="47" customWidth="1"/>
    <col min="2535" max="2535" width="30.44140625" style="47" bestFit="1" customWidth="1"/>
    <col min="2536" max="2536" width="13.88671875" style="47" customWidth="1"/>
    <col min="2537" max="2537" width="8.109375" style="47" customWidth="1"/>
    <col min="2538" max="2538" width="9" style="47" customWidth="1"/>
    <col min="2539" max="2540" width="0" style="47" hidden="1" customWidth="1"/>
    <col min="2541" max="2541" width="10.6640625" style="47" customWidth="1"/>
    <col min="2542" max="2542" width="14.109375" style="47" customWidth="1"/>
    <col min="2543" max="2543" width="16.5546875" style="47" bestFit="1" customWidth="1"/>
    <col min="2544" max="2544" width="15.88671875" style="47" customWidth="1"/>
    <col min="2545" max="2545" width="12.6640625" style="47" customWidth="1"/>
    <col min="2546" max="2546" width="9.6640625" style="47" customWidth="1"/>
    <col min="2547" max="2547" width="17.44140625" style="47" customWidth="1"/>
    <col min="2548" max="2548" width="12.5546875" style="47" customWidth="1"/>
    <col min="2549" max="2549" width="14.5546875" style="47" customWidth="1"/>
    <col min="2550" max="2553" width="9.109375" style="47"/>
    <col min="2554" max="2554" width="12.88671875" style="47" bestFit="1" customWidth="1"/>
    <col min="2555" max="2788" width="9.109375" style="47"/>
    <col min="2789" max="2789" width="7.44140625" style="47" customWidth="1"/>
    <col min="2790" max="2790" width="7.6640625" style="47" customWidth="1"/>
    <col min="2791" max="2791" width="30.44140625" style="47" bestFit="1" customWidth="1"/>
    <col min="2792" max="2792" width="13.88671875" style="47" customWidth="1"/>
    <col min="2793" max="2793" width="8.109375" style="47" customWidth="1"/>
    <col min="2794" max="2794" width="9" style="47" customWidth="1"/>
    <col min="2795" max="2796" width="0" style="47" hidden="1" customWidth="1"/>
    <col min="2797" max="2797" width="10.6640625" style="47" customWidth="1"/>
    <col min="2798" max="2798" width="14.109375" style="47" customWidth="1"/>
    <col min="2799" max="2799" width="16.5546875" style="47" bestFit="1" customWidth="1"/>
    <col min="2800" max="2800" width="15.88671875" style="47" customWidth="1"/>
    <col min="2801" max="2801" width="12.6640625" style="47" customWidth="1"/>
    <col min="2802" max="2802" width="9.6640625" style="47" customWidth="1"/>
    <col min="2803" max="2803" width="17.44140625" style="47" customWidth="1"/>
    <col min="2804" max="2804" width="12.5546875" style="47" customWidth="1"/>
    <col min="2805" max="2805" width="14.5546875" style="47" customWidth="1"/>
    <col min="2806" max="2809" width="9.109375" style="47"/>
    <col min="2810" max="2810" width="12.88671875" style="47" bestFit="1" customWidth="1"/>
    <col min="2811" max="3044" width="9.109375" style="47"/>
    <col min="3045" max="3045" width="7.44140625" style="47" customWidth="1"/>
    <col min="3046" max="3046" width="7.6640625" style="47" customWidth="1"/>
    <col min="3047" max="3047" width="30.44140625" style="47" bestFit="1" customWidth="1"/>
    <col min="3048" max="3048" width="13.88671875" style="47" customWidth="1"/>
    <col min="3049" max="3049" width="8.109375" style="47" customWidth="1"/>
    <col min="3050" max="3050" width="9" style="47" customWidth="1"/>
    <col min="3051" max="3052" width="0" style="47" hidden="1" customWidth="1"/>
    <col min="3053" max="3053" width="10.6640625" style="47" customWidth="1"/>
    <col min="3054" max="3054" width="14.109375" style="47" customWidth="1"/>
    <col min="3055" max="3055" width="16.5546875" style="47" bestFit="1" customWidth="1"/>
    <col min="3056" max="3056" width="15.88671875" style="47" customWidth="1"/>
    <col min="3057" max="3057" width="12.6640625" style="47" customWidth="1"/>
    <col min="3058" max="3058" width="9.6640625" style="47" customWidth="1"/>
    <col min="3059" max="3059" width="17.44140625" style="47" customWidth="1"/>
    <col min="3060" max="3060" width="12.5546875" style="47" customWidth="1"/>
    <col min="3061" max="3061" width="14.5546875" style="47" customWidth="1"/>
    <col min="3062" max="3065" width="9.109375" style="47"/>
    <col min="3066" max="3066" width="12.88671875" style="47" bestFit="1" customWidth="1"/>
    <col min="3067" max="3300" width="9.109375" style="47"/>
    <col min="3301" max="3301" width="7.44140625" style="47" customWidth="1"/>
    <col min="3302" max="3302" width="7.6640625" style="47" customWidth="1"/>
    <col min="3303" max="3303" width="30.44140625" style="47" bestFit="1" customWidth="1"/>
    <col min="3304" max="3304" width="13.88671875" style="47" customWidth="1"/>
    <col min="3305" max="3305" width="8.109375" style="47" customWidth="1"/>
    <col min="3306" max="3306" width="9" style="47" customWidth="1"/>
    <col min="3307" max="3308" width="0" style="47" hidden="1" customWidth="1"/>
    <col min="3309" max="3309" width="10.6640625" style="47" customWidth="1"/>
    <col min="3310" max="3310" width="14.109375" style="47" customWidth="1"/>
    <col min="3311" max="3311" width="16.5546875" style="47" bestFit="1" customWidth="1"/>
    <col min="3312" max="3312" width="15.88671875" style="47" customWidth="1"/>
    <col min="3313" max="3313" width="12.6640625" style="47" customWidth="1"/>
    <col min="3314" max="3314" width="9.6640625" style="47" customWidth="1"/>
    <col min="3315" max="3315" width="17.44140625" style="47" customWidth="1"/>
    <col min="3316" max="3316" width="12.5546875" style="47" customWidth="1"/>
    <col min="3317" max="3317" width="14.5546875" style="47" customWidth="1"/>
    <col min="3318" max="3321" width="9.109375" style="47"/>
    <col min="3322" max="3322" width="12.88671875" style="47" bestFit="1" customWidth="1"/>
    <col min="3323" max="3556" width="9.109375" style="47"/>
    <col min="3557" max="3557" width="7.44140625" style="47" customWidth="1"/>
    <col min="3558" max="3558" width="7.6640625" style="47" customWidth="1"/>
    <col min="3559" max="3559" width="30.44140625" style="47" bestFit="1" customWidth="1"/>
    <col min="3560" max="3560" width="13.88671875" style="47" customWidth="1"/>
    <col min="3561" max="3561" width="8.109375" style="47" customWidth="1"/>
    <col min="3562" max="3562" width="9" style="47" customWidth="1"/>
    <col min="3563" max="3564" width="0" style="47" hidden="1" customWidth="1"/>
    <col min="3565" max="3565" width="10.6640625" style="47" customWidth="1"/>
    <col min="3566" max="3566" width="14.109375" style="47" customWidth="1"/>
    <col min="3567" max="3567" width="16.5546875" style="47" bestFit="1" customWidth="1"/>
    <col min="3568" max="3568" width="15.88671875" style="47" customWidth="1"/>
    <col min="3569" max="3569" width="12.6640625" style="47" customWidth="1"/>
    <col min="3570" max="3570" width="9.6640625" style="47" customWidth="1"/>
    <col min="3571" max="3571" width="17.44140625" style="47" customWidth="1"/>
    <col min="3572" max="3572" width="12.5546875" style="47" customWidth="1"/>
    <col min="3573" max="3573" width="14.5546875" style="47" customWidth="1"/>
    <col min="3574" max="3577" width="9.109375" style="47"/>
    <col min="3578" max="3578" width="12.88671875" style="47" bestFit="1" customWidth="1"/>
    <col min="3579" max="3812" width="9.109375" style="47"/>
    <col min="3813" max="3813" width="7.44140625" style="47" customWidth="1"/>
    <col min="3814" max="3814" width="7.6640625" style="47" customWidth="1"/>
    <col min="3815" max="3815" width="30.44140625" style="47" bestFit="1" customWidth="1"/>
    <col min="3816" max="3816" width="13.88671875" style="47" customWidth="1"/>
    <col min="3817" max="3817" width="8.109375" style="47" customWidth="1"/>
    <col min="3818" max="3818" width="9" style="47" customWidth="1"/>
    <col min="3819" max="3820" width="0" style="47" hidden="1" customWidth="1"/>
    <col min="3821" max="3821" width="10.6640625" style="47" customWidth="1"/>
    <col min="3822" max="3822" width="14.109375" style="47" customWidth="1"/>
    <col min="3823" max="3823" width="16.5546875" style="47" bestFit="1" customWidth="1"/>
    <col min="3824" max="3824" width="15.88671875" style="47" customWidth="1"/>
    <col min="3825" max="3825" width="12.6640625" style="47" customWidth="1"/>
    <col min="3826" max="3826" width="9.6640625" style="47" customWidth="1"/>
    <col min="3827" max="3827" width="17.44140625" style="47" customWidth="1"/>
    <col min="3828" max="3828" width="12.5546875" style="47" customWidth="1"/>
    <col min="3829" max="3829" width="14.5546875" style="47" customWidth="1"/>
    <col min="3830" max="3833" width="9.109375" style="47"/>
    <col min="3834" max="3834" width="12.88671875" style="47" bestFit="1" customWidth="1"/>
    <col min="3835" max="4068" width="9.109375" style="47"/>
    <col min="4069" max="4069" width="7.44140625" style="47" customWidth="1"/>
    <col min="4070" max="4070" width="7.6640625" style="47" customWidth="1"/>
    <col min="4071" max="4071" width="30.44140625" style="47" bestFit="1" customWidth="1"/>
    <col min="4072" max="4072" width="13.88671875" style="47" customWidth="1"/>
    <col min="4073" max="4073" width="8.109375" style="47" customWidth="1"/>
    <col min="4074" max="4074" width="9" style="47" customWidth="1"/>
    <col min="4075" max="4076" width="0" style="47" hidden="1" customWidth="1"/>
    <col min="4077" max="4077" width="10.6640625" style="47" customWidth="1"/>
    <col min="4078" max="4078" width="14.109375" style="47" customWidth="1"/>
    <col min="4079" max="4079" width="16.5546875" style="47" bestFit="1" customWidth="1"/>
    <col min="4080" max="4080" width="15.88671875" style="47" customWidth="1"/>
    <col min="4081" max="4081" width="12.6640625" style="47" customWidth="1"/>
    <col min="4082" max="4082" width="9.6640625" style="47" customWidth="1"/>
    <col min="4083" max="4083" width="17.44140625" style="47" customWidth="1"/>
    <col min="4084" max="4084" width="12.5546875" style="47" customWidth="1"/>
    <col min="4085" max="4085" width="14.5546875" style="47" customWidth="1"/>
    <col min="4086" max="4089" width="9.109375" style="47"/>
    <col min="4090" max="4090" width="12.88671875" style="47" bestFit="1" customWidth="1"/>
    <col min="4091" max="4324" width="9.109375" style="47"/>
    <col min="4325" max="4325" width="7.44140625" style="47" customWidth="1"/>
    <col min="4326" max="4326" width="7.6640625" style="47" customWidth="1"/>
    <col min="4327" max="4327" width="30.44140625" style="47" bestFit="1" customWidth="1"/>
    <col min="4328" max="4328" width="13.88671875" style="47" customWidth="1"/>
    <col min="4329" max="4329" width="8.109375" style="47" customWidth="1"/>
    <col min="4330" max="4330" width="9" style="47" customWidth="1"/>
    <col min="4331" max="4332" width="0" style="47" hidden="1" customWidth="1"/>
    <col min="4333" max="4333" width="10.6640625" style="47" customWidth="1"/>
    <col min="4334" max="4334" width="14.109375" style="47" customWidth="1"/>
    <col min="4335" max="4335" width="16.5546875" style="47" bestFit="1" customWidth="1"/>
    <col min="4336" max="4336" width="15.88671875" style="47" customWidth="1"/>
    <col min="4337" max="4337" width="12.6640625" style="47" customWidth="1"/>
    <col min="4338" max="4338" width="9.6640625" style="47" customWidth="1"/>
    <col min="4339" max="4339" width="17.44140625" style="47" customWidth="1"/>
    <col min="4340" max="4340" width="12.5546875" style="47" customWidth="1"/>
    <col min="4341" max="4341" width="14.5546875" style="47" customWidth="1"/>
    <col min="4342" max="4345" width="9.109375" style="47"/>
    <col min="4346" max="4346" width="12.88671875" style="47" bestFit="1" customWidth="1"/>
    <col min="4347" max="4580" width="9.109375" style="47"/>
    <col min="4581" max="4581" width="7.44140625" style="47" customWidth="1"/>
    <col min="4582" max="4582" width="7.6640625" style="47" customWidth="1"/>
    <col min="4583" max="4583" width="30.44140625" style="47" bestFit="1" customWidth="1"/>
    <col min="4584" max="4584" width="13.88671875" style="47" customWidth="1"/>
    <col min="4585" max="4585" width="8.109375" style="47" customWidth="1"/>
    <col min="4586" max="4586" width="9" style="47" customWidth="1"/>
    <col min="4587" max="4588" width="0" style="47" hidden="1" customWidth="1"/>
    <col min="4589" max="4589" width="10.6640625" style="47" customWidth="1"/>
    <col min="4590" max="4590" width="14.109375" style="47" customWidth="1"/>
    <col min="4591" max="4591" width="16.5546875" style="47" bestFit="1" customWidth="1"/>
    <col min="4592" max="4592" width="15.88671875" style="47" customWidth="1"/>
    <col min="4593" max="4593" width="12.6640625" style="47" customWidth="1"/>
    <col min="4594" max="4594" width="9.6640625" style="47" customWidth="1"/>
    <col min="4595" max="4595" width="17.44140625" style="47" customWidth="1"/>
    <col min="4596" max="4596" width="12.5546875" style="47" customWidth="1"/>
    <col min="4597" max="4597" width="14.5546875" style="47" customWidth="1"/>
    <col min="4598" max="4601" width="9.109375" style="47"/>
    <col min="4602" max="4602" width="12.88671875" style="47" bestFit="1" customWidth="1"/>
    <col min="4603" max="4836" width="9.109375" style="47"/>
    <col min="4837" max="4837" width="7.44140625" style="47" customWidth="1"/>
    <col min="4838" max="4838" width="7.6640625" style="47" customWidth="1"/>
    <col min="4839" max="4839" width="30.44140625" style="47" bestFit="1" customWidth="1"/>
    <col min="4840" max="4840" width="13.88671875" style="47" customWidth="1"/>
    <col min="4841" max="4841" width="8.109375" style="47" customWidth="1"/>
    <col min="4842" max="4842" width="9" style="47" customWidth="1"/>
    <col min="4843" max="4844" width="0" style="47" hidden="1" customWidth="1"/>
    <col min="4845" max="4845" width="10.6640625" style="47" customWidth="1"/>
    <col min="4846" max="4846" width="14.109375" style="47" customWidth="1"/>
    <col min="4847" max="4847" width="16.5546875" style="47" bestFit="1" customWidth="1"/>
    <col min="4848" max="4848" width="15.88671875" style="47" customWidth="1"/>
    <col min="4849" max="4849" width="12.6640625" style="47" customWidth="1"/>
    <col min="4850" max="4850" width="9.6640625" style="47" customWidth="1"/>
    <col min="4851" max="4851" width="17.44140625" style="47" customWidth="1"/>
    <col min="4852" max="4852" width="12.5546875" style="47" customWidth="1"/>
    <col min="4853" max="4853" width="14.5546875" style="47" customWidth="1"/>
    <col min="4854" max="4857" width="9.109375" style="47"/>
    <col min="4858" max="4858" width="12.88671875" style="47" bestFit="1" customWidth="1"/>
    <col min="4859" max="5092" width="9.109375" style="47"/>
    <col min="5093" max="5093" width="7.44140625" style="47" customWidth="1"/>
    <col min="5094" max="5094" width="7.6640625" style="47" customWidth="1"/>
    <col min="5095" max="5095" width="30.44140625" style="47" bestFit="1" customWidth="1"/>
    <col min="5096" max="5096" width="13.88671875" style="47" customWidth="1"/>
    <col min="5097" max="5097" width="8.109375" style="47" customWidth="1"/>
    <col min="5098" max="5098" width="9" style="47" customWidth="1"/>
    <col min="5099" max="5100" width="0" style="47" hidden="1" customWidth="1"/>
    <col min="5101" max="5101" width="10.6640625" style="47" customWidth="1"/>
    <col min="5102" max="5102" width="14.109375" style="47" customWidth="1"/>
    <col min="5103" max="5103" width="16.5546875" style="47" bestFit="1" customWidth="1"/>
    <col min="5104" max="5104" width="15.88671875" style="47" customWidth="1"/>
    <col min="5105" max="5105" width="12.6640625" style="47" customWidth="1"/>
    <col min="5106" max="5106" width="9.6640625" style="47" customWidth="1"/>
    <col min="5107" max="5107" width="17.44140625" style="47" customWidth="1"/>
    <col min="5108" max="5108" width="12.5546875" style="47" customWidth="1"/>
    <col min="5109" max="5109" width="14.5546875" style="47" customWidth="1"/>
    <col min="5110" max="5113" width="9.109375" style="47"/>
    <col min="5114" max="5114" width="12.88671875" style="47" bestFit="1" customWidth="1"/>
    <col min="5115" max="5348" width="9.109375" style="47"/>
    <col min="5349" max="5349" width="7.44140625" style="47" customWidth="1"/>
    <col min="5350" max="5350" width="7.6640625" style="47" customWidth="1"/>
    <col min="5351" max="5351" width="30.44140625" style="47" bestFit="1" customWidth="1"/>
    <col min="5352" max="5352" width="13.88671875" style="47" customWidth="1"/>
    <col min="5353" max="5353" width="8.109375" style="47" customWidth="1"/>
    <col min="5354" max="5354" width="9" style="47" customWidth="1"/>
    <col min="5355" max="5356" width="0" style="47" hidden="1" customWidth="1"/>
    <col min="5357" max="5357" width="10.6640625" style="47" customWidth="1"/>
    <col min="5358" max="5358" width="14.109375" style="47" customWidth="1"/>
    <col min="5359" max="5359" width="16.5546875" style="47" bestFit="1" customWidth="1"/>
    <col min="5360" max="5360" width="15.88671875" style="47" customWidth="1"/>
    <col min="5361" max="5361" width="12.6640625" style="47" customWidth="1"/>
    <col min="5362" max="5362" width="9.6640625" style="47" customWidth="1"/>
    <col min="5363" max="5363" width="17.44140625" style="47" customWidth="1"/>
    <col min="5364" max="5364" width="12.5546875" style="47" customWidth="1"/>
    <col min="5365" max="5365" width="14.5546875" style="47" customWidth="1"/>
    <col min="5366" max="5369" width="9.109375" style="47"/>
    <col min="5370" max="5370" width="12.88671875" style="47" bestFit="1" customWidth="1"/>
    <col min="5371" max="5604" width="9.109375" style="47"/>
    <col min="5605" max="5605" width="7.44140625" style="47" customWidth="1"/>
    <col min="5606" max="5606" width="7.6640625" style="47" customWidth="1"/>
    <col min="5607" max="5607" width="30.44140625" style="47" bestFit="1" customWidth="1"/>
    <col min="5608" max="5608" width="13.88671875" style="47" customWidth="1"/>
    <col min="5609" max="5609" width="8.109375" style="47" customWidth="1"/>
    <col min="5610" max="5610" width="9" style="47" customWidth="1"/>
    <col min="5611" max="5612" width="0" style="47" hidden="1" customWidth="1"/>
    <col min="5613" max="5613" width="10.6640625" style="47" customWidth="1"/>
    <col min="5614" max="5614" width="14.109375" style="47" customWidth="1"/>
    <col min="5615" max="5615" width="16.5546875" style="47" bestFit="1" customWidth="1"/>
    <col min="5616" max="5616" width="15.88671875" style="47" customWidth="1"/>
    <col min="5617" max="5617" width="12.6640625" style="47" customWidth="1"/>
    <col min="5618" max="5618" width="9.6640625" style="47" customWidth="1"/>
    <col min="5619" max="5619" width="17.44140625" style="47" customWidth="1"/>
    <col min="5620" max="5620" width="12.5546875" style="47" customWidth="1"/>
    <col min="5621" max="5621" width="14.5546875" style="47" customWidth="1"/>
    <col min="5622" max="5625" width="9.109375" style="47"/>
    <col min="5626" max="5626" width="12.88671875" style="47" bestFit="1" customWidth="1"/>
    <col min="5627" max="5860" width="9.109375" style="47"/>
    <col min="5861" max="5861" width="7.44140625" style="47" customWidth="1"/>
    <col min="5862" max="5862" width="7.6640625" style="47" customWidth="1"/>
    <col min="5863" max="5863" width="30.44140625" style="47" bestFit="1" customWidth="1"/>
    <col min="5864" max="5864" width="13.88671875" style="47" customWidth="1"/>
    <col min="5865" max="5865" width="8.109375" style="47" customWidth="1"/>
    <col min="5866" max="5866" width="9" style="47" customWidth="1"/>
    <col min="5867" max="5868" width="0" style="47" hidden="1" customWidth="1"/>
    <col min="5869" max="5869" width="10.6640625" style="47" customWidth="1"/>
    <col min="5870" max="5870" width="14.109375" style="47" customWidth="1"/>
    <col min="5871" max="5871" width="16.5546875" style="47" bestFit="1" customWidth="1"/>
    <col min="5872" max="5872" width="15.88671875" style="47" customWidth="1"/>
    <col min="5873" max="5873" width="12.6640625" style="47" customWidth="1"/>
    <col min="5874" max="5874" width="9.6640625" style="47" customWidth="1"/>
    <col min="5875" max="5875" width="17.44140625" style="47" customWidth="1"/>
    <col min="5876" max="5876" width="12.5546875" style="47" customWidth="1"/>
    <col min="5877" max="5877" width="14.5546875" style="47" customWidth="1"/>
    <col min="5878" max="5881" width="9.109375" style="47"/>
    <col min="5882" max="5882" width="12.88671875" style="47" bestFit="1" customWidth="1"/>
    <col min="5883" max="6116" width="9.109375" style="47"/>
    <col min="6117" max="6117" width="7.44140625" style="47" customWidth="1"/>
    <col min="6118" max="6118" width="7.6640625" style="47" customWidth="1"/>
    <col min="6119" max="6119" width="30.44140625" style="47" bestFit="1" customWidth="1"/>
    <col min="6120" max="6120" width="13.88671875" style="47" customWidth="1"/>
    <col min="6121" max="6121" width="8.109375" style="47" customWidth="1"/>
    <col min="6122" max="6122" width="9" style="47" customWidth="1"/>
    <col min="6123" max="6124" width="0" style="47" hidden="1" customWidth="1"/>
    <col min="6125" max="6125" width="10.6640625" style="47" customWidth="1"/>
    <col min="6126" max="6126" width="14.109375" style="47" customWidth="1"/>
    <col min="6127" max="6127" width="16.5546875" style="47" bestFit="1" customWidth="1"/>
    <col min="6128" max="6128" width="15.88671875" style="47" customWidth="1"/>
    <col min="6129" max="6129" width="12.6640625" style="47" customWidth="1"/>
    <col min="6130" max="6130" width="9.6640625" style="47" customWidth="1"/>
    <col min="6131" max="6131" width="17.44140625" style="47" customWidth="1"/>
    <col min="6132" max="6132" width="12.5546875" style="47" customWidth="1"/>
    <col min="6133" max="6133" width="14.5546875" style="47" customWidth="1"/>
    <col min="6134" max="6137" width="9.109375" style="47"/>
    <col min="6138" max="6138" width="12.88671875" style="47" bestFit="1" customWidth="1"/>
    <col min="6139" max="6372" width="9.109375" style="47"/>
    <col min="6373" max="6373" width="7.44140625" style="47" customWidth="1"/>
    <col min="6374" max="6374" width="7.6640625" style="47" customWidth="1"/>
    <col min="6375" max="6375" width="30.44140625" style="47" bestFit="1" customWidth="1"/>
    <col min="6376" max="6376" width="13.88671875" style="47" customWidth="1"/>
    <col min="6377" max="6377" width="8.109375" style="47" customWidth="1"/>
    <col min="6378" max="6378" width="9" style="47" customWidth="1"/>
    <col min="6379" max="6380" width="0" style="47" hidden="1" customWidth="1"/>
    <col min="6381" max="6381" width="10.6640625" style="47" customWidth="1"/>
    <col min="6382" max="6382" width="14.109375" style="47" customWidth="1"/>
    <col min="6383" max="6383" width="16.5546875" style="47" bestFit="1" customWidth="1"/>
    <col min="6384" max="6384" width="15.88671875" style="47" customWidth="1"/>
    <col min="6385" max="6385" width="12.6640625" style="47" customWidth="1"/>
    <col min="6386" max="6386" width="9.6640625" style="47" customWidth="1"/>
    <col min="6387" max="6387" width="17.44140625" style="47" customWidth="1"/>
    <col min="6388" max="6388" width="12.5546875" style="47" customWidth="1"/>
    <col min="6389" max="6389" width="14.5546875" style="47" customWidth="1"/>
    <col min="6390" max="6393" width="9.109375" style="47"/>
    <col min="6394" max="6394" width="12.88671875" style="47" bestFit="1" customWidth="1"/>
    <col min="6395" max="6628" width="9.109375" style="47"/>
    <col min="6629" max="6629" width="7.44140625" style="47" customWidth="1"/>
    <col min="6630" max="6630" width="7.6640625" style="47" customWidth="1"/>
    <col min="6631" max="6631" width="30.44140625" style="47" bestFit="1" customWidth="1"/>
    <col min="6632" max="6632" width="13.88671875" style="47" customWidth="1"/>
    <col min="6633" max="6633" width="8.109375" style="47" customWidth="1"/>
    <col min="6634" max="6634" width="9" style="47" customWidth="1"/>
    <col min="6635" max="6636" width="0" style="47" hidden="1" customWidth="1"/>
    <col min="6637" max="6637" width="10.6640625" style="47" customWidth="1"/>
    <col min="6638" max="6638" width="14.109375" style="47" customWidth="1"/>
    <col min="6639" max="6639" width="16.5546875" style="47" bestFit="1" customWidth="1"/>
    <col min="6640" max="6640" width="15.88671875" style="47" customWidth="1"/>
    <col min="6641" max="6641" width="12.6640625" style="47" customWidth="1"/>
    <col min="6642" max="6642" width="9.6640625" style="47" customWidth="1"/>
    <col min="6643" max="6643" width="17.44140625" style="47" customWidth="1"/>
    <col min="6644" max="6644" width="12.5546875" style="47" customWidth="1"/>
    <col min="6645" max="6645" width="14.5546875" style="47" customWidth="1"/>
    <col min="6646" max="6649" width="9.109375" style="47"/>
    <col min="6650" max="6650" width="12.88671875" style="47" bestFit="1" customWidth="1"/>
    <col min="6651" max="6884" width="9.109375" style="47"/>
    <col min="6885" max="6885" width="7.44140625" style="47" customWidth="1"/>
    <col min="6886" max="6886" width="7.6640625" style="47" customWidth="1"/>
    <col min="6887" max="6887" width="30.44140625" style="47" bestFit="1" customWidth="1"/>
    <col min="6888" max="6888" width="13.88671875" style="47" customWidth="1"/>
    <col min="6889" max="6889" width="8.109375" style="47" customWidth="1"/>
    <col min="6890" max="6890" width="9" style="47" customWidth="1"/>
    <col min="6891" max="6892" width="0" style="47" hidden="1" customWidth="1"/>
    <col min="6893" max="6893" width="10.6640625" style="47" customWidth="1"/>
    <col min="6894" max="6894" width="14.109375" style="47" customWidth="1"/>
    <col min="6895" max="6895" width="16.5546875" style="47" bestFit="1" customWidth="1"/>
    <col min="6896" max="6896" width="15.88671875" style="47" customWidth="1"/>
    <col min="6897" max="6897" width="12.6640625" style="47" customWidth="1"/>
    <col min="6898" max="6898" width="9.6640625" style="47" customWidth="1"/>
    <col min="6899" max="6899" width="17.44140625" style="47" customWidth="1"/>
    <col min="6900" max="6900" width="12.5546875" style="47" customWidth="1"/>
    <col min="6901" max="6901" width="14.5546875" style="47" customWidth="1"/>
    <col min="6902" max="6905" width="9.109375" style="47"/>
    <col min="6906" max="6906" width="12.88671875" style="47" bestFit="1" customWidth="1"/>
    <col min="6907" max="7140" width="9.109375" style="47"/>
    <col min="7141" max="7141" width="7.44140625" style="47" customWidth="1"/>
    <col min="7142" max="7142" width="7.6640625" style="47" customWidth="1"/>
    <col min="7143" max="7143" width="30.44140625" style="47" bestFit="1" customWidth="1"/>
    <col min="7144" max="7144" width="13.88671875" style="47" customWidth="1"/>
    <col min="7145" max="7145" width="8.109375" style="47" customWidth="1"/>
    <col min="7146" max="7146" width="9" style="47" customWidth="1"/>
    <col min="7147" max="7148" width="0" style="47" hidden="1" customWidth="1"/>
    <col min="7149" max="7149" width="10.6640625" style="47" customWidth="1"/>
    <col min="7150" max="7150" width="14.109375" style="47" customWidth="1"/>
    <col min="7151" max="7151" width="16.5546875" style="47" bestFit="1" customWidth="1"/>
    <col min="7152" max="7152" width="15.88671875" style="47" customWidth="1"/>
    <col min="7153" max="7153" width="12.6640625" style="47" customWidth="1"/>
    <col min="7154" max="7154" width="9.6640625" style="47" customWidth="1"/>
    <col min="7155" max="7155" width="17.44140625" style="47" customWidth="1"/>
    <col min="7156" max="7156" width="12.5546875" style="47" customWidth="1"/>
    <col min="7157" max="7157" width="14.5546875" style="47" customWidth="1"/>
    <col min="7158" max="7161" width="9.109375" style="47"/>
    <col min="7162" max="7162" width="12.88671875" style="47" bestFit="1" customWidth="1"/>
    <col min="7163" max="7396" width="9.109375" style="47"/>
    <col min="7397" max="7397" width="7.44140625" style="47" customWidth="1"/>
    <col min="7398" max="7398" width="7.6640625" style="47" customWidth="1"/>
    <col min="7399" max="7399" width="30.44140625" style="47" bestFit="1" customWidth="1"/>
    <col min="7400" max="7400" width="13.88671875" style="47" customWidth="1"/>
    <col min="7401" max="7401" width="8.109375" style="47" customWidth="1"/>
    <col min="7402" max="7402" width="9" style="47" customWidth="1"/>
    <col min="7403" max="7404" width="0" style="47" hidden="1" customWidth="1"/>
    <col min="7405" max="7405" width="10.6640625" style="47" customWidth="1"/>
    <col min="7406" max="7406" width="14.109375" style="47" customWidth="1"/>
    <col min="7407" max="7407" width="16.5546875" style="47" bestFit="1" customWidth="1"/>
    <col min="7408" max="7408" width="15.88671875" style="47" customWidth="1"/>
    <col min="7409" max="7409" width="12.6640625" style="47" customWidth="1"/>
    <col min="7410" max="7410" width="9.6640625" style="47" customWidth="1"/>
    <col min="7411" max="7411" width="17.44140625" style="47" customWidth="1"/>
    <col min="7412" max="7412" width="12.5546875" style="47" customWidth="1"/>
    <col min="7413" max="7413" width="14.5546875" style="47" customWidth="1"/>
    <col min="7414" max="7417" width="9.109375" style="47"/>
    <col min="7418" max="7418" width="12.88671875" style="47" bestFit="1" customWidth="1"/>
    <col min="7419" max="7652" width="9.109375" style="47"/>
    <col min="7653" max="7653" width="7.44140625" style="47" customWidth="1"/>
    <col min="7654" max="7654" width="7.6640625" style="47" customWidth="1"/>
    <col min="7655" max="7655" width="30.44140625" style="47" bestFit="1" customWidth="1"/>
    <col min="7656" max="7656" width="13.88671875" style="47" customWidth="1"/>
    <col min="7657" max="7657" width="8.109375" style="47" customWidth="1"/>
    <col min="7658" max="7658" width="9" style="47" customWidth="1"/>
    <col min="7659" max="7660" width="0" style="47" hidden="1" customWidth="1"/>
    <col min="7661" max="7661" width="10.6640625" style="47" customWidth="1"/>
    <col min="7662" max="7662" width="14.109375" style="47" customWidth="1"/>
    <col min="7663" max="7663" width="16.5546875" style="47" bestFit="1" customWidth="1"/>
    <col min="7664" max="7664" width="15.88671875" style="47" customWidth="1"/>
    <col min="7665" max="7665" width="12.6640625" style="47" customWidth="1"/>
    <col min="7666" max="7666" width="9.6640625" style="47" customWidth="1"/>
    <col min="7667" max="7667" width="17.44140625" style="47" customWidth="1"/>
    <col min="7668" max="7668" width="12.5546875" style="47" customWidth="1"/>
    <col min="7669" max="7669" width="14.5546875" style="47" customWidth="1"/>
    <col min="7670" max="7673" width="9.109375" style="47"/>
    <col min="7674" max="7674" width="12.88671875" style="47" bestFit="1" customWidth="1"/>
    <col min="7675" max="7908" width="9.109375" style="47"/>
    <col min="7909" max="7909" width="7.44140625" style="47" customWidth="1"/>
    <col min="7910" max="7910" width="7.6640625" style="47" customWidth="1"/>
    <col min="7911" max="7911" width="30.44140625" style="47" bestFit="1" customWidth="1"/>
    <col min="7912" max="7912" width="13.88671875" style="47" customWidth="1"/>
    <col min="7913" max="7913" width="8.109375" style="47" customWidth="1"/>
    <col min="7914" max="7914" width="9" style="47" customWidth="1"/>
    <col min="7915" max="7916" width="0" style="47" hidden="1" customWidth="1"/>
    <col min="7917" max="7917" width="10.6640625" style="47" customWidth="1"/>
    <col min="7918" max="7918" width="14.109375" style="47" customWidth="1"/>
    <col min="7919" max="7919" width="16.5546875" style="47" bestFit="1" customWidth="1"/>
    <col min="7920" max="7920" width="15.88671875" style="47" customWidth="1"/>
    <col min="7921" max="7921" width="12.6640625" style="47" customWidth="1"/>
    <col min="7922" max="7922" width="9.6640625" style="47" customWidth="1"/>
    <col min="7923" max="7923" width="17.44140625" style="47" customWidth="1"/>
    <col min="7924" max="7924" width="12.5546875" style="47" customWidth="1"/>
    <col min="7925" max="7925" width="14.5546875" style="47" customWidth="1"/>
    <col min="7926" max="7929" width="9.109375" style="47"/>
    <col min="7930" max="7930" width="12.88671875" style="47" bestFit="1" customWidth="1"/>
    <col min="7931" max="8164" width="9.109375" style="47"/>
    <col min="8165" max="8165" width="7.44140625" style="47" customWidth="1"/>
    <col min="8166" max="8166" width="7.6640625" style="47" customWidth="1"/>
    <col min="8167" max="8167" width="30.44140625" style="47" bestFit="1" customWidth="1"/>
    <col min="8168" max="8168" width="13.88671875" style="47" customWidth="1"/>
    <col min="8169" max="8169" width="8.109375" style="47" customWidth="1"/>
    <col min="8170" max="8170" width="9" style="47" customWidth="1"/>
    <col min="8171" max="8172" width="0" style="47" hidden="1" customWidth="1"/>
    <col min="8173" max="8173" width="10.6640625" style="47" customWidth="1"/>
    <col min="8174" max="8174" width="14.109375" style="47" customWidth="1"/>
    <col min="8175" max="8175" width="16.5546875" style="47" bestFit="1" customWidth="1"/>
    <col min="8176" max="8176" width="15.88671875" style="47" customWidth="1"/>
    <col min="8177" max="8177" width="12.6640625" style="47" customWidth="1"/>
    <col min="8178" max="8178" width="9.6640625" style="47" customWidth="1"/>
    <col min="8179" max="8179" width="17.44140625" style="47" customWidth="1"/>
    <col min="8180" max="8180" width="12.5546875" style="47" customWidth="1"/>
    <col min="8181" max="8181" width="14.5546875" style="47" customWidth="1"/>
    <col min="8182" max="8185" width="9.109375" style="47"/>
    <col min="8186" max="8186" width="12.88671875" style="47" bestFit="1" customWidth="1"/>
    <col min="8187" max="8420" width="9.109375" style="47"/>
    <col min="8421" max="8421" width="7.44140625" style="47" customWidth="1"/>
    <col min="8422" max="8422" width="7.6640625" style="47" customWidth="1"/>
    <col min="8423" max="8423" width="30.44140625" style="47" bestFit="1" customWidth="1"/>
    <col min="8424" max="8424" width="13.88671875" style="47" customWidth="1"/>
    <col min="8425" max="8425" width="8.109375" style="47" customWidth="1"/>
    <col min="8426" max="8426" width="9" style="47" customWidth="1"/>
    <col min="8427" max="8428" width="0" style="47" hidden="1" customWidth="1"/>
    <col min="8429" max="8429" width="10.6640625" style="47" customWidth="1"/>
    <col min="8430" max="8430" width="14.109375" style="47" customWidth="1"/>
    <col min="8431" max="8431" width="16.5546875" style="47" bestFit="1" customWidth="1"/>
    <col min="8432" max="8432" width="15.88671875" style="47" customWidth="1"/>
    <col min="8433" max="8433" width="12.6640625" style="47" customWidth="1"/>
    <col min="8434" max="8434" width="9.6640625" style="47" customWidth="1"/>
    <col min="8435" max="8435" width="17.44140625" style="47" customWidth="1"/>
    <col min="8436" max="8436" width="12.5546875" style="47" customWidth="1"/>
    <col min="8437" max="8437" width="14.5546875" style="47" customWidth="1"/>
    <col min="8438" max="8441" width="9.109375" style="47"/>
    <col min="8442" max="8442" width="12.88671875" style="47" bestFit="1" customWidth="1"/>
    <col min="8443" max="8676" width="9.109375" style="47"/>
    <col min="8677" max="8677" width="7.44140625" style="47" customWidth="1"/>
    <col min="8678" max="8678" width="7.6640625" style="47" customWidth="1"/>
    <col min="8679" max="8679" width="30.44140625" style="47" bestFit="1" customWidth="1"/>
    <col min="8680" max="8680" width="13.88671875" style="47" customWidth="1"/>
    <col min="8681" max="8681" width="8.109375" style="47" customWidth="1"/>
    <col min="8682" max="8682" width="9" style="47" customWidth="1"/>
    <col min="8683" max="8684" width="0" style="47" hidden="1" customWidth="1"/>
    <col min="8685" max="8685" width="10.6640625" style="47" customWidth="1"/>
    <col min="8686" max="8686" width="14.109375" style="47" customWidth="1"/>
    <col min="8687" max="8687" width="16.5546875" style="47" bestFit="1" customWidth="1"/>
    <col min="8688" max="8688" width="15.88671875" style="47" customWidth="1"/>
    <col min="8689" max="8689" width="12.6640625" style="47" customWidth="1"/>
    <col min="8690" max="8690" width="9.6640625" style="47" customWidth="1"/>
    <col min="8691" max="8691" width="17.44140625" style="47" customWidth="1"/>
    <col min="8692" max="8692" width="12.5546875" style="47" customWidth="1"/>
    <col min="8693" max="8693" width="14.5546875" style="47" customWidth="1"/>
    <col min="8694" max="8697" width="9.109375" style="47"/>
    <col min="8698" max="8698" width="12.88671875" style="47" bestFit="1" customWidth="1"/>
    <col min="8699" max="8932" width="9.109375" style="47"/>
    <col min="8933" max="8933" width="7.44140625" style="47" customWidth="1"/>
    <col min="8934" max="8934" width="7.6640625" style="47" customWidth="1"/>
    <col min="8935" max="8935" width="30.44140625" style="47" bestFit="1" customWidth="1"/>
    <col min="8936" max="8936" width="13.88671875" style="47" customWidth="1"/>
    <col min="8937" max="8937" width="8.109375" style="47" customWidth="1"/>
    <col min="8938" max="8938" width="9" style="47" customWidth="1"/>
    <col min="8939" max="8940" width="0" style="47" hidden="1" customWidth="1"/>
    <col min="8941" max="8941" width="10.6640625" style="47" customWidth="1"/>
    <col min="8942" max="8942" width="14.109375" style="47" customWidth="1"/>
    <col min="8943" max="8943" width="16.5546875" style="47" bestFit="1" customWidth="1"/>
    <col min="8944" max="8944" width="15.88671875" style="47" customWidth="1"/>
    <col min="8945" max="8945" width="12.6640625" style="47" customWidth="1"/>
    <col min="8946" max="8946" width="9.6640625" style="47" customWidth="1"/>
    <col min="8947" max="8947" width="17.44140625" style="47" customWidth="1"/>
    <col min="8948" max="8948" width="12.5546875" style="47" customWidth="1"/>
    <col min="8949" max="8949" width="14.5546875" style="47" customWidth="1"/>
    <col min="8950" max="8953" width="9.109375" style="47"/>
    <col min="8954" max="8954" width="12.88671875" style="47" bestFit="1" customWidth="1"/>
    <col min="8955" max="9188" width="9.109375" style="47"/>
    <col min="9189" max="9189" width="7.44140625" style="47" customWidth="1"/>
    <col min="9190" max="9190" width="7.6640625" style="47" customWidth="1"/>
    <col min="9191" max="9191" width="30.44140625" style="47" bestFit="1" customWidth="1"/>
    <col min="9192" max="9192" width="13.88671875" style="47" customWidth="1"/>
    <col min="9193" max="9193" width="8.109375" style="47" customWidth="1"/>
    <col min="9194" max="9194" width="9" style="47" customWidth="1"/>
    <col min="9195" max="9196" width="0" style="47" hidden="1" customWidth="1"/>
    <col min="9197" max="9197" width="10.6640625" style="47" customWidth="1"/>
    <col min="9198" max="9198" width="14.109375" style="47" customWidth="1"/>
    <col min="9199" max="9199" width="16.5546875" style="47" bestFit="1" customWidth="1"/>
    <col min="9200" max="9200" width="15.88671875" style="47" customWidth="1"/>
    <col min="9201" max="9201" width="12.6640625" style="47" customWidth="1"/>
    <col min="9202" max="9202" width="9.6640625" style="47" customWidth="1"/>
    <col min="9203" max="9203" width="17.44140625" style="47" customWidth="1"/>
    <col min="9204" max="9204" width="12.5546875" style="47" customWidth="1"/>
    <col min="9205" max="9205" width="14.5546875" style="47" customWidth="1"/>
    <col min="9206" max="9209" width="9.109375" style="47"/>
    <col min="9210" max="9210" width="12.88671875" style="47" bestFit="1" customWidth="1"/>
    <col min="9211" max="9444" width="9.109375" style="47"/>
    <col min="9445" max="9445" width="7.44140625" style="47" customWidth="1"/>
    <col min="9446" max="9446" width="7.6640625" style="47" customWidth="1"/>
    <col min="9447" max="9447" width="30.44140625" style="47" bestFit="1" customWidth="1"/>
    <col min="9448" max="9448" width="13.88671875" style="47" customWidth="1"/>
    <col min="9449" max="9449" width="8.109375" style="47" customWidth="1"/>
    <col min="9450" max="9450" width="9" style="47" customWidth="1"/>
    <col min="9451" max="9452" width="0" style="47" hidden="1" customWidth="1"/>
    <col min="9453" max="9453" width="10.6640625" style="47" customWidth="1"/>
    <col min="9454" max="9454" width="14.109375" style="47" customWidth="1"/>
    <col min="9455" max="9455" width="16.5546875" style="47" bestFit="1" customWidth="1"/>
    <col min="9456" max="9456" width="15.88671875" style="47" customWidth="1"/>
    <col min="9457" max="9457" width="12.6640625" style="47" customWidth="1"/>
    <col min="9458" max="9458" width="9.6640625" style="47" customWidth="1"/>
    <col min="9459" max="9459" width="17.44140625" style="47" customWidth="1"/>
    <col min="9460" max="9460" width="12.5546875" style="47" customWidth="1"/>
    <col min="9461" max="9461" width="14.5546875" style="47" customWidth="1"/>
    <col min="9462" max="9465" width="9.109375" style="47"/>
    <col min="9466" max="9466" width="12.88671875" style="47" bestFit="1" customWidth="1"/>
    <col min="9467" max="9700" width="9.109375" style="47"/>
    <col min="9701" max="9701" width="7.44140625" style="47" customWidth="1"/>
    <col min="9702" max="9702" width="7.6640625" style="47" customWidth="1"/>
    <col min="9703" max="9703" width="30.44140625" style="47" bestFit="1" customWidth="1"/>
    <col min="9704" max="9704" width="13.88671875" style="47" customWidth="1"/>
    <col min="9705" max="9705" width="8.109375" style="47" customWidth="1"/>
    <col min="9706" max="9706" width="9" style="47" customWidth="1"/>
    <col min="9707" max="9708" width="0" style="47" hidden="1" customWidth="1"/>
    <col min="9709" max="9709" width="10.6640625" style="47" customWidth="1"/>
    <col min="9710" max="9710" width="14.109375" style="47" customWidth="1"/>
    <col min="9711" max="9711" width="16.5546875" style="47" bestFit="1" customWidth="1"/>
    <col min="9712" max="9712" width="15.88671875" style="47" customWidth="1"/>
    <col min="9713" max="9713" width="12.6640625" style="47" customWidth="1"/>
    <col min="9714" max="9714" width="9.6640625" style="47" customWidth="1"/>
    <col min="9715" max="9715" width="17.44140625" style="47" customWidth="1"/>
    <col min="9716" max="9716" width="12.5546875" style="47" customWidth="1"/>
    <col min="9717" max="9717" width="14.5546875" style="47" customWidth="1"/>
    <col min="9718" max="9721" width="9.109375" style="47"/>
    <col min="9722" max="9722" width="12.88671875" style="47" bestFit="1" customWidth="1"/>
    <col min="9723" max="9956" width="9.109375" style="47"/>
    <col min="9957" max="9957" width="7.44140625" style="47" customWidth="1"/>
    <col min="9958" max="9958" width="7.6640625" style="47" customWidth="1"/>
    <col min="9959" max="9959" width="30.44140625" style="47" bestFit="1" customWidth="1"/>
    <col min="9960" max="9960" width="13.88671875" style="47" customWidth="1"/>
    <col min="9961" max="9961" width="8.109375" style="47" customWidth="1"/>
    <col min="9962" max="9962" width="9" style="47" customWidth="1"/>
    <col min="9963" max="9964" width="0" style="47" hidden="1" customWidth="1"/>
    <col min="9965" max="9965" width="10.6640625" style="47" customWidth="1"/>
    <col min="9966" max="9966" width="14.109375" style="47" customWidth="1"/>
    <col min="9967" max="9967" width="16.5546875" style="47" bestFit="1" customWidth="1"/>
    <col min="9968" max="9968" width="15.88671875" style="47" customWidth="1"/>
    <col min="9969" max="9969" width="12.6640625" style="47" customWidth="1"/>
    <col min="9970" max="9970" width="9.6640625" style="47" customWidth="1"/>
    <col min="9971" max="9971" width="17.44140625" style="47" customWidth="1"/>
    <col min="9972" max="9972" width="12.5546875" style="47" customWidth="1"/>
    <col min="9973" max="9973" width="14.5546875" style="47" customWidth="1"/>
    <col min="9974" max="9977" width="9.109375" style="47"/>
    <col min="9978" max="9978" width="12.88671875" style="47" bestFit="1" customWidth="1"/>
    <col min="9979" max="10212" width="9.109375" style="47"/>
    <col min="10213" max="10213" width="7.44140625" style="47" customWidth="1"/>
    <col min="10214" max="10214" width="7.6640625" style="47" customWidth="1"/>
    <col min="10215" max="10215" width="30.44140625" style="47" bestFit="1" customWidth="1"/>
    <col min="10216" max="10216" width="13.88671875" style="47" customWidth="1"/>
    <col min="10217" max="10217" width="8.109375" style="47" customWidth="1"/>
    <col min="10218" max="10218" width="9" style="47" customWidth="1"/>
    <col min="10219" max="10220" width="0" style="47" hidden="1" customWidth="1"/>
    <col min="10221" max="10221" width="10.6640625" style="47" customWidth="1"/>
    <col min="10222" max="10222" width="14.109375" style="47" customWidth="1"/>
    <col min="10223" max="10223" width="16.5546875" style="47" bestFit="1" customWidth="1"/>
    <col min="10224" max="10224" width="15.88671875" style="47" customWidth="1"/>
    <col min="10225" max="10225" width="12.6640625" style="47" customWidth="1"/>
    <col min="10226" max="10226" width="9.6640625" style="47" customWidth="1"/>
    <col min="10227" max="10227" width="17.44140625" style="47" customWidth="1"/>
    <col min="10228" max="10228" width="12.5546875" style="47" customWidth="1"/>
    <col min="10229" max="10229" width="14.5546875" style="47" customWidth="1"/>
    <col min="10230" max="10233" width="9.109375" style="47"/>
    <col min="10234" max="10234" width="12.88671875" style="47" bestFit="1" customWidth="1"/>
    <col min="10235" max="10468" width="9.109375" style="47"/>
    <col min="10469" max="10469" width="7.44140625" style="47" customWidth="1"/>
    <col min="10470" max="10470" width="7.6640625" style="47" customWidth="1"/>
    <col min="10471" max="10471" width="30.44140625" style="47" bestFit="1" customWidth="1"/>
    <col min="10472" max="10472" width="13.88671875" style="47" customWidth="1"/>
    <col min="10473" max="10473" width="8.109375" style="47" customWidth="1"/>
    <col min="10474" max="10474" width="9" style="47" customWidth="1"/>
    <col min="10475" max="10476" width="0" style="47" hidden="1" customWidth="1"/>
    <col min="10477" max="10477" width="10.6640625" style="47" customWidth="1"/>
    <col min="10478" max="10478" width="14.109375" style="47" customWidth="1"/>
    <col min="10479" max="10479" width="16.5546875" style="47" bestFit="1" customWidth="1"/>
    <col min="10480" max="10480" width="15.88671875" style="47" customWidth="1"/>
    <col min="10481" max="10481" width="12.6640625" style="47" customWidth="1"/>
    <col min="10482" max="10482" width="9.6640625" style="47" customWidth="1"/>
    <col min="10483" max="10483" width="17.44140625" style="47" customWidth="1"/>
    <col min="10484" max="10484" width="12.5546875" style="47" customWidth="1"/>
    <col min="10485" max="10485" width="14.5546875" style="47" customWidth="1"/>
    <col min="10486" max="10489" width="9.109375" style="47"/>
    <col min="10490" max="10490" width="12.88671875" style="47" bestFit="1" customWidth="1"/>
    <col min="10491" max="10724" width="9.109375" style="47"/>
    <col min="10725" max="10725" width="7.44140625" style="47" customWidth="1"/>
    <col min="10726" max="10726" width="7.6640625" style="47" customWidth="1"/>
    <col min="10727" max="10727" width="30.44140625" style="47" bestFit="1" customWidth="1"/>
    <col min="10728" max="10728" width="13.88671875" style="47" customWidth="1"/>
    <col min="10729" max="10729" width="8.109375" style="47" customWidth="1"/>
    <col min="10730" max="10730" width="9" style="47" customWidth="1"/>
    <col min="10731" max="10732" width="0" style="47" hidden="1" customWidth="1"/>
    <col min="10733" max="10733" width="10.6640625" style="47" customWidth="1"/>
    <col min="10734" max="10734" width="14.109375" style="47" customWidth="1"/>
    <col min="10735" max="10735" width="16.5546875" style="47" bestFit="1" customWidth="1"/>
    <col min="10736" max="10736" width="15.88671875" style="47" customWidth="1"/>
    <col min="10737" max="10737" width="12.6640625" style="47" customWidth="1"/>
    <col min="10738" max="10738" width="9.6640625" style="47" customWidth="1"/>
    <col min="10739" max="10739" width="17.44140625" style="47" customWidth="1"/>
    <col min="10740" max="10740" width="12.5546875" style="47" customWidth="1"/>
    <col min="10741" max="10741" width="14.5546875" style="47" customWidth="1"/>
    <col min="10742" max="10745" width="9.109375" style="47"/>
    <col min="10746" max="10746" width="12.88671875" style="47" bestFit="1" customWidth="1"/>
    <col min="10747" max="10980" width="9.109375" style="47"/>
    <col min="10981" max="10981" width="7.44140625" style="47" customWidth="1"/>
    <col min="10982" max="10982" width="7.6640625" style="47" customWidth="1"/>
    <col min="10983" max="10983" width="30.44140625" style="47" bestFit="1" customWidth="1"/>
    <col min="10984" max="10984" width="13.88671875" style="47" customWidth="1"/>
    <col min="10985" max="10985" width="8.109375" style="47" customWidth="1"/>
    <col min="10986" max="10986" width="9" style="47" customWidth="1"/>
    <col min="10987" max="10988" width="0" style="47" hidden="1" customWidth="1"/>
    <col min="10989" max="10989" width="10.6640625" style="47" customWidth="1"/>
    <col min="10990" max="10990" width="14.109375" style="47" customWidth="1"/>
    <col min="10991" max="10991" width="16.5546875" style="47" bestFit="1" customWidth="1"/>
    <col min="10992" max="10992" width="15.88671875" style="47" customWidth="1"/>
    <col min="10993" max="10993" width="12.6640625" style="47" customWidth="1"/>
    <col min="10994" max="10994" width="9.6640625" style="47" customWidth="1"/>
    <col min="10995" max="10995" width="17.44140625" style="47" customWidth="1"/>
    <col min="10996" max="10996" width="12.5546875" style="47" customWidth="1"/>
    <col min="10997" max="10997" width="14.5546875" style="47" customWidth="1"/>
    <col min="10998" max="11001" width="9.109375" style="47"/>
    <col min="11002" max="11002" width="12.88671875" style="47" bestFit="1" customWidth="1"/>
    <col min="11003" max="11236" width="9.109375" style="47"/>
    <col min="11237" max="11237" width="7.44140625" style="47" customWidth="1"/>
    <col min="11238" max="11238" width="7.6640625" style="47" customWidth="1"/>
    <col min="11239" max="11239" width="30.44140625" style="47" bestFit="1" customWidth="1"/>
    <col min="11240" max="11240" width="13.88671875" style="47" customWidth="1"/>
    <col min="11241" max="11241" width="8.109375" style="47" customWidth="1"/>
    <col min="11242" max="11242" width="9" style="47" customWidth="1"/>
    <col min="11243" max="11244" width="0" style="47" hidden="1" customWidth="1"/>
    <col min="11245" max="11245" width="10.6640625" style="47" customWidth="1"/>
    <col min="11246" max="11246" width="14.109375" style="47" customWidth="1"/>
    <col min="11247" max="11247" width="16.5546875" style="47" bestFit="1" customWidth="1"/>
    <col min="11248" max="11248" width="15.88671875" style="47" customWidth="1"/>
    <col min="11249" max="11249" width="12.6640625" style="47" customWidth="1"/>
    <col min="11250" max="11250" width="9.6640625" style="47" customWidth="1"/>
    <col min="11251" max="11251" width="17.44140625" style="47" customWidth="1"/>
    <col min="11252" max="11252" width="12.5546875" style="47" customWidth="1"/>
    <col min="11253" max="11253" width="14.5546875" style="47" customWidth="1"/>
    <col min="11254" max="11257" width="9.109375" style="47"/>
    <col min="11258" max="11258" width="12.88671875" style="47" bestFit="1" customWidth="1"/>
    <col min="11259" max="11492" width="9.109375" style="47"/>
    <col min="11493" max="11493" width="7.44140625" style="47" customWidth="1"/>
    <col min="11494" max="11494" width="7.6640625" style="47" customWidth="1"/>
    <col min="11495" max="11495" width="30.44140625" style="47" bestFit="1" customWidth="1"/>
    <col min="11496" max="11496" width="13.88671875" style="47" customWidth="1"/>
    <col min="11497" max="11497" width="8.109375" style="47" customWidth="1"/>
    <col min="11498" max="11498" width="9" style="47" customWidth="1"/>
    <col min="11499" max="11500" width="0" style="47" hidden="1" customWidth="1"/>
    <col min="11501" max="11501" width="10.6640625" style="47" customWidth="1"/>
    <col min="11502" max="11502" width="14.109375" style="47" customWidth="1"/>
    <col min="11503" max="11503" width="16.5546875" style="47" bestFit="1" customWidth="1"/>
    <col min="11504" max="11504" width="15.88671875" style="47" customWidth="1"/>
    <col min="11505" max="11505" width="12.6640625" style="47" customWidth="1"/>
    <col min="11506" max="11506" width="9.6640625" style="47" customWidth="1"/>
    <col min="11507" max="11507" width="17.44140625" style="47" customWidth="1"/>
    <col min="11508" max="11508" width="12.5546875" style="47" customWidth="1"/>
    <col min="11509" max="11509" width="14.5546875" style="47" customWidth="1"/>
    <col min="11510" max="11513" width="9.109375" style="47"/>
    <col min="11514" max="11514" width="12.88671875" style="47" bestFit="1" customWidth="1"/>
    <col min="11515" max="11748" width="9.109375" style="47"/>
    <col min="11749" max="11749" width="7.44140625" style="47" customWidth="1"/>
    <col min="11750" max="11750" width="7.6640625" style="47" customWidth="1"/>
    <col min="11751" max="11751" width="30.44140625" style="47" bestFit="1" customWidth="1"/>
    <col min="11752" max="11752" width="13.88671875" style="47" customWidth="1"/>
    <col min="11753" max="11753" width="8.109375" style="47" customWidth="1"/>
    <col min="11754" max="11754" width="9" style="47" customWidth="1"/>
    <col min="11755" max="11756" width="0" style="47" hidden="1" customWidth="1"/>
    <col min="11757" max="11757" width="10.6640625" style="47" customWidth="1"/>
    <col min="11758" max="11758" width="14.109375" style="47" customWidth="1"/>
    <col min="11759" max="11759" width="16.5546875" style="47" bestFit="1" customWidth="1"/>
    <col min="11760" max="11760" width="15.88671875" style="47" customWidth="1"/>
    <col min="11761" max="11761" width="12.6640625" style="47" customWidth="1"/>
    <col min="11762" max="11762" width="9.6640625" style="47" customWidth="1"/>
    <col min="11763" max="11763" width="17.44140625" style="47" customWidth="1"/>
    <col min="11764" max="11764" width="12.5546875" style="47" customWidth="1"/>
    <col min="11765" max="11765" width="14.5546875" style="47" customWidth="1"/>
    <col min="11766" max="11769" width="9.109375" style="47"/>
    <col min="11770" max="11770" width="12.88671875" style="47" bestFit="1" customWidth="1"/>
    <col min="11771" max="12004" width="9.109375" style="47"/>
    <col min="12005" max="12005" width="7.44140625" style="47" customWidth="1"/>
    <col min="12006" max="12006" width="7.6640625" style="47" customWidth="1"/>
    <col min="12007" max="12007" width="30.44140625" style="47" bestFit="1" customWidth="1"/>
    <col min="12008" max="12008" width="13.88671875" style="47" customWidth="1"/>
    <col min="12009" max="12009" width="8.109375" style="47" customWidth="1"/>
    <col min="12010" max="12010" width="9" style="47" customWidth="1"/>
    <col min="12011" max="12012" width="0" style="47" hidden="1" customWidth="1"/>
    <col min="12013" max="12013" width="10.6640625" style="47" customWidth="1"/>
    <col min="12014" max="12014" width="14.109375" style="47" customWidth="1"/>
    <col min="12015" max="12015" width="16.5546875" style="47" bestFit="1" customWidth="1"/>
    <col min="12016" max="12016" width="15.88671875" style="47" customWidth="1"/>
    <col min="12017" max="12017" width="12.6640625" style="47" customWidth="1"/>
    <col min="12018" max="12018" width="9.6640625" style="47" customWidth="1"/>
    <col min="12019" max="12019" width="17.44140625" style="47" customWidth="1"/>
    <col min="12020" max="12020" width="12.5546875" style="47" customWidth="1"/>
    <col min="12021" max="12021" width="14.5546875" style="47" customWidth="1"/>
    <col min="12022" max="12025" width="9.109375" style="47"/>
    <col min="12026" max="12026" width="12.88671875" style="47" bestFit="1" customWidth="1"/>
    <col min="12027" max="12260" width="9.109375" style="47"/>
    <col min="12261" max="12261" width="7.44140625" style="47" customWidth="1"/>
    <col min="12262" max="12262" width="7.6640625" style="47" customWidth="1"/>
    <col min="12263" max="12263" width="30.44140625" style="47" bestFit="1" customWidth="1"/>
    <col min="12264" max="12264" width="13.88671875" style="47" customWidth="1"/>
    <col min="12265" max="12265" width="8.109375" style="47" customWidth="1"/>
    <col min="12266" max="12266" width="9" style="47" customWidth="1"/>
    <col min="12267" max="12268" width="0" style="47" hidden="1" customWidth="1"/>
    <col min="12269" max="12269" width="10.6640625" style="47" customWidth="1"/>
    <col min="12270" max="12270" width="14.109375" style="47" customWidth="1"/>
    <col min="12271" max="12271" width="16.5546875" style="47" bestFit="1" customWidth="1"/>
    <col min="12272" max="12272" width="15.88671875" style="47" customWidth="1"/>
    <col min="12273" max="12273" width="12.6640625" style="47" customWidth="1"/>
    <col min="12274" max="12274" width="9.6640625" style="47" customWidth="1"/>
    <col min="12275" max="12275" width="17.44140625" style="47" customWidth="1"/>
    <col min="12276" max="12276" width="12.5546875" style="47" customWidth="1"/>
    <col min="12277" max="12277" width="14.5546875" style="47" customWidth="1"/>
    <col min="12278" max="12281" width="9.109375" style="47"/>
    <col min="12282" max="12282" width="12.88671875" style="47" bestFit="1" customWidth="1"/>
    <col min="12283" max="12516" width="9.109375" style="47"/>
    <col min="12517" max="12517" width="7.44140625" style="47" customWidth="1"/>
    <col min="12518" max="12518" width="7.6640625" style="47" customWidth="1"/>
    <col min="12519" max="12519" width="30.44140625" style="47" bestFit="1" customWidth="1"/>
    <col min="12520" max="12520" width="13.88671875" style="47" customWidth="1"/>
    <col min="12521" max="12521" width="8.109375" style="47" customWidth="1"/>
    <col min="12522" max="12522" width="9" style="47" customWidth="1"/>
    <col min="12523" max="12524" width="0" style="47" hidden="1" customWidth="1"/>
    <col min="12525" max="12525" width="10.6640625" style="47" customWidth="1"/>
    <col min="12526" max="12526" width="14.109375" style="47" customWidth="1"/>
    <col min="12527" max="12527" width="16.5546875" style="47" bestFit="1" customWidth="1"/>
    <col min="12528" max="12528" width="15.88671875" style="47" customWidth="1"/>
    <col min="12529" max="12529" width="12.6640625" style="47" customWidth="1"/>
    <col min="12530" max="12530" width="9.6640625" style="47" customWidth="1"/>
    <col min="12531" max="12531" width="17.44140625" style="47" customWidth="1"/>
    <col min="12532" max="12532" width="12.5546875" style="47" customWidth="1"/>
    <col min="12533" max="12533" width="14.5546875" style="47" customWidth="1"/>
    <col min="12534" max="12537" width="9.109375" style="47"/>
    <col min="12538" max="12538" width="12.88671875" style="47" bestFit="1" customWidth="1"/>
    <col min="12539" max="12772" width="9.109375" style="47"/>
    <col min="12773" max="12773" width="7.44140625" style="47" customWidth="1"/>
    <col min="12774" max="12774" width="7.6640625" style="47" customWidth="1"/>
    <col min="12775" max="12775" width="30.44140625" style="47" bestFit="1" customWidth="1"/>
    <col min="12776" max="12776" width="13.88671875" style="47" customWidth="1"/>
    <col min="12777" max="12777" width="8.109375" style="47" customWidth="1"/>
    <col min="12778" max="12778" width="9" style="47" customWidth="1"/>
    <col min="12779" max="12780" width="0" style="47" hidden="1" customWidth="1"/>
    <col min="12781" max="12781" width="10.6640625" style="47" customWidth="1"/>
    <col min="12782" max="12782" width="14.109375" style="47" customWidth="1"/>
    <col min="12783" max="12783" width="16.5546875" style="47" bestFit="1" customWidth="1"/>
    <col min="12784" max="12784" width="15.88671875" style="47" customWidth="1"/>
    <col min="12785" max="12785" width="12.6640625" style="47" customWidth="1"/>
    <col min="12786" max="12786" width="9.6640625" style="47" customWidth="1"/>
    <col min="12787" max="12787" width="17.44140625" style="47" customWidth="1"/>
    <col min="12788" max="12788" width="12.5546875" style="47" customWidth="1"/>
    <col min="12789" max="12789" width="14.5546875" style="47" customWidth="1"/>
    <col min="12790" max="12793" width="9.109375" style="47"/>
    <col min="12794" max="12794" width="12.88671875" style="47" bestFit="1" customWidth="1"/>
    <col min="12795" max="13028" width="9.109375" style="47"/>
    <col min="13029" max="13029" width="7.44140625" style="47" customWidth="1"/>
    <col min="13030" max="13030" width="7.6640625" style="47" customWidth="1"/>
    <col min="13031" max="13031" width="30.44140625" style="47" bestFit="1" customWidth="1"/>
    <col min="13032" max="13032" width="13.88671875" style="47" customWidth="1"/>
    <col min="13033" max="13033" width="8.109375" style="47" customWidth="1"/>
    <col min="13034" max="13034" width="9" style="47" customWidth="1"/>
    <col min="13035" max="13036" width="0" style="47" hidden="1" customWidth="1"/>
    <col min="13037" max="13037" width="10.6640625" style="47" customWidth="1"/>
    <col min="13038" max="13038" width="14.109375" style="47" customWidth="1"/>
    <col min="13039" max="13039" width="16.5546875" style="47" bestFit="1" customWidth="1"/>
    <col min="13040" max="13040" width="15.88671875" style="47" customWidth="1"/>
    <col min="13041" max="13041" width="12.6640625" style="47" customWidth="1"/>
    <col min="13042" max="13042" width="9.6640625" style="47" customWidth="1"/>
    <col min="13043" max="13043" width="17.44140625" style="47" customWidth="1"/>
    <col min="13044" max="13044" width="12.5546875" style="47" customWidth="1"/>
    <col min="13045" max="13045" width="14.5546875" style="47" customWidth="1"/>
    <col min="13046" max="13049" width="9.109375" style="47"/>
    <col min="13050" max="13050" width="12.88671875" style="47" bestFit="1" customWidth="1"/>
    <col min="13051" max="13284" width="9.109375" style="47"/>
    <col min="13285" max="13285" width="7.44140625" style="47" customWidth="1"/>
    <col min="13286" max="13286" width="7.6640625" style="47" customWidth="1"/>
    <col min="13287" max="13287" width="30.44140625" style="47" bestFit="1" customWidth="1"/>
    <col min="13288" max="13288" width="13.88671875" style="47" customWidth="1"/>
    <col min="13289" max="13289" width="8.109375" style="47" customWidth="1"/>
    <col min="13290" max="13290" width="9" style="47" customWidth="1"/>
    <col min="13291" max="13292" width="0" style="47" hidden="1" customWidth="1"/>
    <col min="13293" max="13293" width="10.6640625" style="47" customWidth="1"/>
    <col min="13294" max="13294" width="14.109375" style="47" customWidth="1"/>
    <col min="13295" max="13295" width="16.5546875" style="47" bestFit="1" customWidth="1"/>
    <col min="13296" max="13296" width="15.88671875" style="47" customWidth="1"/>
    <col min="13297" max="13297" width="12.6640625" style="47" customWidth="1"/>
    <col min="13298" max="13298" width="9.6640625" style="47" customWidth="1"/>
    <col min="13299" max="13299" width="17.44140625" style="47" customWidth="1"/>
    <col min="13300" max="13300" width="12.5546875" style="47" customWidth="1"/>
    <col min="13301" max="13301" width="14.5546875" style="47" customWidth="1"/>
    <col min="13302" max="13305" width="9.109375" style="47"/>
    <col min="13306" max="13306" width="12.88671875" style="47" bestFit="1" customWidth="1"/>
    <col min="13307" max="13540" width="9.109375" style="47"/>
    <col min="13541" max="13541" width="7.44140625" style="47" customWidth="1"/>
    <col min="13542" max="13542" width="7.6640625" style="47" customWidth="1"/>
    <col min="13543" max="13543" width="30.44140625" style="47" bestFit="1" customWidth="1"/>
    <col min="13544" max="13544" width="13.88671875" style="47" customWidth="1"/>
    <col min="13545" max="13545" width="8.109375" style="47" customWidth="1"/>
    <col min="13546" max="13546" width="9" style="47" customWidth="1"/>
    <col min="13547" max="13548" width="0" style="47" hidden="1" customWidth="1"/>
    <col min="13549" max="13549" width="10.6640625" style="47" customWidth="1"/>
    <col min="13550" max="13550" width="14.109375" style="47" customWidth="1"/>
    <col min="13551" max="13551" width="16.5546875" style="47" bestFit="1" customWidth="1"/>
    <col min="13552" max="13552" width="15.88671875" style="47" customWidth="1"/>
    <col min="13553" max="13553" width="12.6640625" style="47" customWidth="1"/>
    <col min="13554" max="13554" width="9.6640625" style="47" customWidth="1"/>
    <col min="13555" max="13555" width="17.44140625" style="47" customWidth="1"/>
    <col min="13556" max="13556" width="12.5546875" style="47" customWidth="1"/>
    <col min="13557" max="13557" width="14.5546875" style="47" customWidth="1"/>
    <col min="13558" max="13561" width="9.109375" style="47"/>
    <col min="13562" max="13562" width="12.88671875" style="47" bestFit="1" customWidth="1"/>
    <col min="13563" max="13796" width="9.109375" style="47"/>
    <col min="13797" max="13797" width="7.44140625" style="47" customWidth="1"/>
    <col min="13798" max="13798" width="7.6640625" style="47" customWidth="1"/>
    <col min="13799" max="13799" width="30.44140625" style="47" bestFit="1" customWidth="1"/>
    <col min="13800" max="13800" width="13.88671875" style="47" customWidth="1"/>
    <col min="13801" max="13801" width="8.109375" style="47" customWidth="1"/>
    <col min="13802" max="13802" width="9" style="47" customWidth="1"/>
    <col min="13803" max="13804" width="0" style="47" hidden="1" customWidth="1"/>
    <col min="13805" max="13805" width="10.6640625" style="47" customWidth="1"/>
    <col min="13806" max="13806" width="14.109375" style="47" customWidth="1"/>
    <col min="13807" max="13807" width="16.5546875" style="47" bestFit="1" customWidth="1"/>
    <col min="13808" max="13808" width="15.88671875" style="47" customWidth="1"/>
    <col min="13809" max="13809" width="12.6640625" style="47" customWidth="1"/>
    <col min="13810" max="13810" width="9.6640625" style="47" customWidth="1"/>
    <col min="13811" max="13811" width="17.44140625" style="47" customWidth="1"/>
    <col min="13812" max="13812" width="12.5546875" style="47" customWidth="1"/>
    <col min="13813" max="13813" width="14.5546875" style="47" customWidth="1"/>
    <col min="13814" max="13817" width="9.109375" style="47"/>
    <col min="13818" max="13818" width="12.88671875" style="47" bestFit="1" customWidth="1"/>
    <col min="13819" max="14052" width="9.109375" style="47"/>
    <col min="14053" max="14053" width="7.44140625" style="47" customWidth="1"/>
    <col min="14054" max="14054" width="7.6640625" style="47" customWidth="1"/>
    <col min="14055" max="14055" width="30.44140625" style="47" bestFit="1" customWidth="1"/>
    <col min="14056" max="14056" width="13.88671875" style="47" customWidth="1"/>
    <col min="14057" max="14057" width="8.109375" style="47" customWidth="1"/>
    <col min="14058" max="14058" width="9" style="47" customWidth="1"/>
    <col min="14059" max="14060" width="0" style="47" hidden="1" customWidth="1"/>
    <col min="14061" max="14061" width="10.6640625" style="47" customWidth="1"/>
    <col min="14062" max="14062" width="14.109375" style="47" customWidth="1"/>
    <col min="14063" max="14063" width="16.5546875" style="47" bestFit="1" customWidth="1"/>
    <col min="14064" max="14064" width="15.88671875" style="47" customWidth="1"/>
    <col min="14065" max="14065" width="12.6640625" style="47" customWidth="1"/>
    <col min="14066" max="14066" width="9.6640625" style="47" customWidth="1"/>
    <col min="14067" max="14067" width="17.44140625" style="47" customWidth="1"/>
    <col min="14068" max="14068" width="12.5546875" style="47" customWidth="1"/>
    <col min="14069" max="14069" width="14.5546875" style="47" customWidth="1"/>
    <col min="14070" max="14073" width="9.109375" style="47"/>
    <col min="14074" max="14074" width="12.88671875" style="47" bestFit="1" customWidth="1"/>
    <col min="14075" max="14308" width="9.109375" style="47"/>
    <col min="14309" max="14309" width="7.44140625" style="47" customWidth="1"/>
    <col min="14310" max="14310" width="7.6640625" style="47" customWidth="1"/>
    <col min="14311" max="14311" width="30.44140625" style="47" bestFit="1" customWidth="1"/>
    <col min="14312" max="14312" width="13.88671875" style="47" customWidth="1"/>
    <col min="14313" max="14313" width="8.109375" style="47" customWidth="1"/>
    <col min="14314" max="14314" width="9" style="47" customWidth="1"/>
    <col min="14315" max="14316" width="0" style="47" hidden="1" customWidth="1"/>
    <col min="14317" max="14317" width="10.6640625" style="47" customWidth="1"/>
    <col min="14318" max="14318" width="14.109375" style="47" customWidth="1"/>
    <col min="14319" max="14319" width="16.5546875" style="47" bestFit="1" customWidth="1"/>
    <col min="14320" max="14320" width="15.88671875" style="47" customWidth="1"/>
    <col min="14321" max="14321" width="12.6640625" style="47" customWidth="1"/>
    <col min="14322" max="14322" width="9.6640625" style="47" customWidth="1"/>
    <col min="14323" max="14323" width="17.44140625" style="47" customWidth="1"/>
    <col min="14324" max="14324" width="12.5546875" style="47" customWidth="1"/>
    <col min="14325" max="14325" width="14.5546875" style="47" customWidth="1"/>
    <col min="14326" max="14329" width="9.109375" style="47"/>
    <col min="14330" max="14330" width="12.88671875" style="47" bestFit="1" customWidth="1"/>
    <col min="14331" max="14564" width="9.109375" style="47"/>
    <col min="14565" max="14565" width="7.44140625" style="47" customWidth="1"/>
    <col min="14566" max="14566" width="7.6640625" style="47" customWidth="1"/>
    <col min="14567" max="14567" width="30.44140625" style="47" bestFit="1" customWidth="1"/>
    <col min="14568" max="14568" width="13.88671875" style="47" customWidth="1"/>
    <col min="14569" max="14569" width="8.109375" style="47" customWidth="1"/>
    <col min="14570" max="14570" width="9" style="47" customWidth="1"/>
    <col min="14571" max="14572" width="0" style="47" hidden="1" customWidth="1"/>
    <col min="14573" max="14573" width="10.6640625" style="47" customWidth="1"/>
    <col min="14574" max="14574" width="14.109375" style="47" customWidth="1"/>
    <col min="14575" max="14575" width="16.5546875" style="47" bestFit="1" customWidth="1"/>
    <col min="14576" max="14576" width="15.88671875" style="47" customWidth="1"/>
    <col min="14577" max="14577" width="12.6640625" style="47" customWidth="1"/>
    <col min="14578" max="14578" width="9.6640625" style="47" customWidth="1"/>
    <col min="14579" max="14579" width="17.44140625" style="47" customWidth="1"/>
    <col min="14580" max="14580" width="12.5546875" style="47" customWidth="1"/>
    <col min="14581" max="14581" width="14.5546875" style="47" customWidth="1"/>
    <col min="14582" max="14585" width="9.109375" style="47"/>
    <col min="14586" max="14586" width="12.88671875" style="47" bestFit="1" customWidth="1"/>
    <col min="14587" max="14820" width="9.109375" style="47"/>
    <col min="14821" max="14821" width="7.44140625" style="47" customWidth="1"/>
    <col min="14822" max="14822" width="7.6640625" style="47" customWidth="1"/>
    <col min="14823" max="14823" width="30.44140625" style="47" bestFit="1" customWidth="1"/>
    <col min="14824" max="14824" width="13.88671875" style="47" customWidth="1"/>
    <col min="14825" max="14825" width="8.109375" style="47" customWidth="1"/>
    <col min="14826" max="14826" width="9" style="47" customWidth="1"/>
    <col min="14827" max="14828" width="0" style="47" hidden="1" customWidth="1"/>
    <col min="14829" max="14829" width="10.6640625" style="47" customWidth="1"/>
    <col min="14830" max="14830" width="14.109375" style="47" customWidth="1"/>
    <col min="14831" max="14831" width="16.5546875" style="47" bestFit="1" customWidth="1"/>
    <col min="14832" max="14832" width="15.88671875" style="47" customWidth="1"/>
    <col min="14833" max="14833" width="12.6640625" style="47" customWidth="1"/>
    <col min="14834" max="14834" width="9.6640625" style="47" customWidth="1"/>
    <col min="14835" max="14835" width="17.44140625" style="47" customWidth="1"/>
    <col min="14836" max="14836" width="12.5546875" style="47" customWidth="1"/>
    <col min="14837" max="14837" width="14.5546875" style="47" customWidth="1"/>
    <col min="14838" max="14841" width="9.109375" style="47"/>
    <col min="14842" max="14842" width="12.88671875" style="47" bestFit="1" customWidth="1"/>
    <col min="14843" max="15076" width="9.109375" style="47"/>
    <col min="15077" max="15077" width="7.44140625" style="47" customWidth="1"/>
    <col min="15078" max="15078" width="7.6640625" style="47" customWidth="1"/>
    <col min="15079" max="15079" width="30.44140625" style="47" bestFit="1" customWidth="1"/>
    <col min="15080" max="15080" width="13.88671875" style="47" customWidth="1"/>
    <col min="15081" max="15081" width="8.109375" style="47" customWidth="1"/>
    <col min="15082" max="15082" width="9" style="47" customWidth="1"/>
    <col min="15083" max="15084" width="0" style="47" hidden="1" customWidth="1"/>
    <col min="15085" max="15085" width="10.6640625" style="47" customWidth="1"/>
    <col min="15086" max="15086" width="14.109375" style="47" customWidth="1"/>
    <col min="15087" max="15087" width="16.5546875" style="47" bestFit="1" customWidth="1"/>
    <col min="15088" max="15088" width="15.88671875" style="47" customWidth="1"/>
    <col min="15089" max="15089" width="12.6640625" style="47" customWidth="1"/>
    <col min="15090" max="15090" width="9.6640625" style="47" customWidth="1"/>
    <col min="15091" max="15091" width="17.44140625" style="47" customWidth="1"/>
    <col min="15092" max="15092" width="12.5546875" style="47" customWidth="1"/>
    <col min="15093" max="15093" width="14.5546875" style="47" customWidth="1"/>
    <col min="15094" max="15097" width="9.109375" style="47"/>
    <col min="15098" max="15098" width="12.88671875" style="47" bestFit="1" customWidth="1"/>
    <col min="15099" max="15332" width="9.109375" style="47"/>
    <col min="15333" max="15333" width="7.44140625" style="47" customWidth="1"/>
    <col min="15334" max="15334" width="7.6640625" style="47" customWidth="1"/>
    <col min="15335" max="15335" width="30.44140625" style="47" bestFit="1" customWidth="1"/>
    <col min="15336" max="15336" width="13.88671875" style="47" customWidth="1"/>
    <col min="15337" max="15337" width="8.109375" style="47" customWidth="1"/>
    <col min="15338" max="15338" width="9" style="47" customWidth="1"/>
    <col min="15339" max="15340" width="0" style="47" hidden="1" customWidth="1"/>
    <col min="15341" max="15341" width="10.6640625" style="47" customWidth="1"/>
    <col min="15342" max="15342" width="14.109375" style="47" customWidth="1"/>
    <col min="15343" max="15343" width="16.5546875" style="47" bestFit="1" customWidth="1"/>
    <col min="15344" max="15344" width="15.88671875" style="47" customWidth="1"/>
    <col min="15345" max="15345" width="12.6640625" style="47" customWidth="1"/>
    <col min="15346" max="15346" width="9.6640625" style="47" customWidth="1"/>
    <col min="15347" max="15347" width="17.44140625" style="47" customWidth="1"/>
    <col min="15348" max="15348" width="12.5546875" style="47" customWidth="1"/>
    <col min="15349" max="15349" width="14.5546875" style="47" customWidth="1"/>
    <col min="15350" max="15353" width="9.109375" style="47"/>
    <col min="15354" max="15354" width="12.88671875" style="47" bestFit="1" customWidth="1"/>
    <col min="15355" max="15588" width="9.109375" style="47"/>
    <col min="15589" max="15589" width="7.44140625" style="47" customWidth="1"/>
    <col min="15590" max="15590" width="7.6640625" style="47" customWidth="1"/>
    <col min="15591" max="15591" width="30.44140625" style="47" bestFit="1" customWidth="1"/>
    <col min="15592" max="15592" width="13.88671875" style="47" customWidth="1"/>
    <col min="15593" max="15593" width="8.109375" style="47" customWidth="1"/>
    <col min="15594" max="15594" width="9" style="47" customWidth="1"/>
    <col min="15595" max="15596" width="0" style="47" hidden="1" customWidth="1"/>
    <col min="15597" max="15597" width="10.6640625" style="47" customWidth="1"/>
    <col min="15598" max="15598" width="14.109375" style="47" customWidth="1"/>
    <col min="15599" max="15599" width="16.5546875" style="47" bestFit="1" customWidth="1"/>
    <col min="15600" max="15600" width="15.88671875" style="47" customWidth="1"/>
    <col min="15601" max="15601" width="12.6640625" style="47" customWidth="1"/>
    <col min="15602" max="15602" width="9.6640625" style="47" customWidth="1"/>
    <col min="15603" max="15603" width="17.44140625" style="47" customWidth="1"/>
    <col min="15604" max="15604" width="12.5546875" style="47" customWidth="1"/>
    <col min="15605" max="15605" width="14.5546875" style="47" customWidth="1"/>
    <col min="15606" max="15609" width="9.109375" style="47"/>
    <col min="15610" max="15610" width="12.88671875" style="47" bestFit="1" customWidth="1"/>
    <col min="15611" max="15844" width="9.109375" style="47"/>
    <col min="15845" max="15845" width="7.44140625" style="47" customWidth="1"/>
    <col min="15846" max="15846" width="7.6640625" style="47" customWidth="1"/>
    <col min="15847" max="15847" width="30.44140625" style="47" bestFit="1" customWidth="1"/>
    <col min="15848" max="15848" width="13.88671875" style="47" customWidth="1"/>
    <col min="15849" max="15849" width="8.109375" style="47" customWidth="1"/>
    <col min="15850" max="15850" width="9" style="47" customWidth="1"/>
    <col min="15851" max="15852" width="0" style="47" hidden="1" customWidth="1"/>
    <col min="15853" max="15853" width="10.6640625" style="47" customWidth="1"/>
    <col min="15854" max="15854" width="14.109375" style="47" customWidth="1"/>
    <col min="15855" max="15855" width="16.5546875" style="47" bestFit="1" customWidth="1"/>
    <col min="15856" max="15856" width="15.88671875" style="47" customWidth="1"/>
    <col min="15857" max="15857" width="12.6640625" style="47" customWidth="1"/>
    <col min="15858" max="15858" width="9.6640625" style="47" customWidth="1"/>
    <col min="15859" max="15859" width="17.44140625" style="47" customWidth="1"/>
    <col min="15860" max="15860" width="12.5546875" style="47" customWidth="1"/>
    <col min="15861" max="15861" width="14.5546875" style="47" customWidth="1"/>
    <col min="15862" max="15865" width="9.109375" style="47"/>
    <col min="15866" max="15866" width="12.88671875" style="47" bestFit="1" customWidth="1"/>
    <col min="15867" max="16100" width="9.109375" style="47"/>
    <col min="16101" max="16101" width="7.44140625" style="47" customWidth="1"/>
    <col min="16102" max="16102" width="7.6640625" style="47" customWidth="1"/>
    <col min="16103" max="16103" width="30.44140625" style="47" bestFit="1" customWidth="1"/>
    <col min="16104" max="16104" width="13.88671875" style="47" customWidth="1"/>
    <col min="16105" max="16105" width="8.109375" style="47" customWidth="1"/>
    <col min="16106" max="16106" width="9" style="47" customWidth="1"/>
    <col min="16107" max="16108" width="0" style="47" hidden="1" customWidth="1"/>
    <col min="16109" max="16109" width="10.6640625" style="47" customWidth="1"/>
    <col min="16110" max="16110" width="14.109375" style="47" customWidth="1"/>
    <col min="16111" max="16111" width="16.5546875" style="47" bestFit="1" customWidth="1"/>
    <col min="16112" max="16112" width="15.88671875" style="47" customWidth="1"/>
    <col min="16113" max="16113" width="12.6640625" style="47" customWidth="1"/>
    <col min="16114" max="16114" width="9.6640625" style="47" customWidth="1"/>
    <col min="16115" max="16115" width="17.44140625" style="47" customWidth="1"/>
    <col min="16116" max="16116" width="12.5546875" style="47" customWidth="1"/>
    <col min="16117" max="16117" width="14.5546875" style="47" customWidth="1"/>
    <col min="16118" max="16121" width="9.109375" style="47"/>
    <col min="16122" max="16122" width="12.88671875" style="47" bestFit="1" customWidth="1"/>
    <col min="16123" max="16384" width="9.109375" style="47"/>
  </cols>
  <sheetData>
    <row r="1" spans="1:12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2" s="104" customFormat="1" ht="21.75" customHeight="1">
      <c r="A2" s="253" t="s">
        <v>129</v>
      </c>
      <c r="B2" s="253"/>
      <c r="C2" s="253"/>
      <c r="D2" s="253"/>
      <c r="E2" s="162" t="s">
        <v>282</v>
      </c>
      <c r="F2" s="137"/>
      <c r="G2" s="163"/>
      <c r="H2" s="254" t="s">
        <v>190</v>
      </c>
      <c r="I2" s="255"/>
      <c r="J2" s="165" t="s">
        <v>286</v>
      </c>
      <c r="K2" s="167"/>
      <c r="L2" s="104" t="s">
        <v>216</v>
      </c>
    </row>
    <row r="3" spans="1:12" s="104" customFormat="1">
      <c r="A3" s="253" t="s">
        <v>130</v>
      </c>
      <c r="B3" s="253"/>
      <c r="C3" s="253"/>
      <c r="D3" s="253"/>
      <c r="E3" s="162" t="s">
        <v>284</v>
      </c>
      <c r="F3" s="136" t="s">
        <v>188</v>
      </c>
      <c r="G3" s="162" t="s">
        <v>283</v>
      </c>
      <c r="H3" s="254" t="s">
        <v>191</v>
      </c>
      <c r="I3" s="255"/>
      <c r="J3" s="237">
        <v>43454</v>
      </c>
      <c r="K3" s="167"/>
      <c r="L3" s="104" t="s">
        <v>269</v>
      </c>
    </row>
    <row r="4" spans="1:12" s="104" customFormat="1" ht="17.399999999999999">
      <c r="A4" s="253" t="s">
        <v>174</v>
      </c>
      <c r="B4" s="253"/>
      <c r="C4" s="253"/>
      <c r="D4" s="253"/>
      <c r="E4" s="162" t="s">
        <v>274</v>
      </c>
      <c r="F4" s="135"/>
      <c r="G4" s="164"/>
      <c r="H4" s="254" t="s">
        <v>192</v>
      </c>
      <c r="I4" s="255"/>
      <c r="J4" s="165" t="s">
        <v>285</v>
      </c>
      <c r="K4" s="167"/>
      <c r="L4" s="104" t="s">
        <v>270</v>
      </c>
    </row>
    <row r="5" spans="1:12" s="104" customFormat="1">
      <c r="A5" s="253" t="s">
        <v>182</v>
      </c>
      <c r="B5" s="253"/>
      <c r="C5" s="253"/>
      <c r="D5" s="253"/>
      <c r="E5" s="162" t="s">
        <v>317</v>
      </c>
      <c r="F5" s="136" t="s">
        <v>189</v>
      </c>
      <c r="G5" s="162" t="s">
        <v>272</v>
      </c>
      <c r="H5" s="254"/>
      <c r="I5" s="255"/>
      <c r="J5" s="166"/>
      <c r="K5" s="162"/>
      <c r="L5" s="104" t="s">
        <v>271</v>
      </c>
    </row>
    <row r="6" spans="1:12" ht="17.399999999999999">
      <c r="A6" s="253"/>
      <c r="B6" s="253"/>
      <c r="C6" s="253"/>
      <c r="D6" s="253"/>
      <c r="E6" s="133"/>
      <c r="F6" s="133"/>
      <c r="G6" s="258"/>
      <c r="H6" s="258"/>
      <c r="I6" s="258"/>
      <c r="J6" s="258"/>
      <c r="K6" s="134"/>
      <c r="L6" s="47" t="s">
        <v>272</v>
      </c>
    </row>
    <row r="7" spans="1:12" ht="38.25" customHeight="1">
      <c r="A7" s="259" t="s">
        <v>62</v>
      </c>
      <c r="B7" s="261" t="s">
        <v>119</v>
      </c>
      <c r="C7" s="151" t="s">
        <v>211</v>
      </c>
      <c r="D7" s="261" t="s">
        <v>121</v>
      </c>
      <c r="E7" s="261" t="s">
        <v>120</v>
      </c>
      <c r="F7" s="261" t="s">
        <v>122</v>
      </c>
      <c r="G7" s="150" t="s">
        <v>114</v>
      </c>
      <c r="H7" s="125" t="s">
        <v>117</v>
      </c>
      <c r="I7" s="117" t="s">
        <v>118</v>
      </c>
      <c r="J7" s="119" t="s">
        <v>9</v>
      </c>
      <c r="K7" s="256" t="s">
        <v>116</v>
      </c>
      <c r="L7" s="47" t="s">
        <v>273</v>
      </c>
    </row>
    <row r="8" spans="1:12">
      <c r="A8" s="260"/>
      <c r="B8" s="262"/>
      <c r="C8" s="152"/>
      <c r="D8" s="262"/>
      <c r="E8" s="262"/>
      <c r="F8" s="263"/>
      <c r="G8" s="102" t="s">
        <v>2</v>
      </c>
      <c r="H8" s="102" t="s">
        <v>68</v>
      </c>
      <c r="I8" s="115" t="s">
        <v>68</v>
      </c>
      <c r="J8" s="116" t="s">
        <v>115</v>
      </c>
      <c r="K8" s="257"/>
    </row>
    <row r="9" spans="1:12" ht="20.100000000000001" customHeight="1">
      <c r="A9" s="113">
        <v>1</v>
      </c>
      <c r="B9" s="113" t="s">
        <v>213</v>
      </c>
      <c r="C9" s="113" t="s">
        <v>287</v>
      </c>
      <c r="D9" s="229" t="s">
        <v>288</v>
      </c>
      <c r="E9" s="229" t="s">
        <v>289</v>
      </c>
      <c r="F9" s="229" t="s">
        <v>275</v>
      </c>
      <c r="G9" s="229" t="s">
        <v>314</v>
      </c>
      <c r="H9" s="113">
        <v>1982</v>
      </c>
      <c r="I9" s="113">
        <v>1296</v>
      </c>
      <c r="J9" s="113">
        <v>16</v>
      </c>
      <c r="K9" s="123">
        <v>78.28</v>
      </c>
    </row>
    <row r="10" spans="1:12" ht="20.100000000000001" customHeight="1">
      <c r="A10" s="113">
        <v>2</v>
      </c>
      <c r="B10" s="113" t="s">
        <v>214</v>
      </c>
      <c r="C10" s="113" t="s">
        <v>287</v>
      </c>
      <c r="D10" s="229" t="s">
        <v>288</v>
      </c>
      <c r="E10" s="229" t="s">
        <v>289</v>
      </c>
      <c r="F10" s="229" t="s">
        <v>275</v>
      </c>
      <c r="G10" s="229" t="s">
        <v>315</v>
      </c>
      <c r="H10" s="113">
        <v>1372</v>
      </c>
      <c r="I10" s="113">
        <v>1296</v>
      </c>
      <c r="J10" s="113">
        <v>73</v>
      </c>
      <c r="K10" s="123">
        <v>69.739999999999995</v>
      </c>
    </row>
    <row r="11" spans="1:12" ht="20.100000000000001" customHeight="1">
      <c r="A11" s="113">
        <v>3</v>
      </c>
      <c r="B11" s="113" t="s">
        <v>290</v>
      </c>
      <c r="C11" s="113" t="s">
        <v>287</v>
      </c>
      <c r="D11" s="229" t="s">
        <v>288</v>
      </c>
      <c r="E11" s="229" t="s">
        <v>289</v>
      </c>
      <c r="F11" s="229" t="s">
        <v>275</v>
      </c>
      <c r="G11" s="229" t="s">
        <v>315</v>
      </c>
      <c r="H11" s="113">
        <v>1220</v>
      </c>
      <c r="I11" s="113">
        <v>1296</v>
      </c>
      <c r="J11" s="113">
        <v>35</v>
      </c>
      <c r="K11" s="123">
        <v>67.599999999999994</v>
      </c>
    </row>
    <row r="12" spans="1:12" ht="20.100000000000001" customHeight="1">
      <c r="A12" s="113">
        <v>4</v>
      </c>
      <c r="B12" s="113" t="s">
        <v>215</v>
      </c>
      <c r="C12" s="113" t="s">
        <v>291</v>
      </c>
      <c r="D12" s="229" t="s">
        <v>277</v>
      </c>
      <c r="E12" s="229" t="s">
        <v>289</v>
      </c>
      <c r="F12" s="229" t="s">
        <v>275</v>
      </c>
      <c r="G12" s="229" t="s">
        <v>315</v>
      </c>
      <c r="H12" s="113">
        <v>762</v>
      </c>
      <c r="I12" s="113">
        <v>1296</v>
      </c>
      <c r="J12" s="113">
        <v>100</v>
      </c>
      <c r="K12" s="123">
        <v>70.760000000000005</v>
      </c>
    </row>
    <row r="13" spans="1:12" ht="27.6">
      <c r="A13" s="113">
        <v>5</v>
      </c>
      <c r="B13" s="113" t="s">
        <v>276</v>
      </c>
      <c r="C13" s="229" t="s">
        <v>320</v>
      </c>
      <c r="D13" s="229" t="s">
        <v>292</v>
      </c>
      <c r="E13" s="229" t="s">
        <v>289</v>
      </c>
      <c r="F13" s="229" t="s">
        <v>275</v>
      </c>
      <c r="G13" s="229" t="s">
        <v>315</v>
      </c>
      <c r="H13" s="113">
        <v>1068</v>
      </c>
      <c r="I13" s="113">
        <v>1906</v>
      </c>
      <c r="J13" s="113">
        <v>5</v>
      </c>
      <c r="K13" s="123">
        <v>83.76</v>
      </c>
    </row>
    <row r="14" spans="1:12">
      <c r="A14" s="113">
        <v>6</v>
      </c>
      <c r="B14" s="113" t="s">
        <v>293</v>
      </c>
      <c r="C14" s="113" t="s">
        <v>287</v>
      </c>
      <c r="D14" s="229" t="s">
        <v>288</v>
      </c>
      <c r="E14" s="229" t="s">
        <v>289</v>
      </c>
      <c r="F14" s="229" t="s">
        <v>275</v>
      </c>
      <c r="G14" s="229" t="s">
        <v>315</v>
      </c>
      <c r="H14" s="113">
        <v>1982</v>
      </c>
      <c r="I14" s="113">
        <v>1906</v>
      </c>
      <c r="J14" s="113">
        <v>30</v>
      </c>
      <c r="K14" s="123">
        <v>98.16</v>
      </c>
    </row>
    <row r="15" spans="1:12" ht="20.100000000000001" customHeight="1">
      <c r="A15" s="113">
        <v>7</v>
      </c>
      <c r="B15" s="113" t="s">
        <v>294</v>
      </c>
      <c r="C15" s="229" t="s">
        <v>320</v>
      </c>
      <c r="D15" s="229" t="s">
        <v>292</v>
      </c>
      <c r="E15" s="229" t="s">
        <v>289</v>
      </c>
      <c r="F15" s="229" t="s">
        <v>275</v>
      </c>
      <c r="G15" s="229" t="s">
        <v>315</v>
      </c>
      <c r="H15" s="113">
        <v>1372</v>
      </c>
      <c r="I15" s="113">
        <v>1906</v>
      </c>
      <c r="J15" s="113">
        <v>5</v>
      </c>
      <c r="K15" s="123">
        <v>91.2</v>
      </c>
    </row>
    <row r="16" spans="1:12" ht="20.100000000000001" customHeight="1">
      <c r="A16" s="113">
        <v>8</v>
      </c>
      <c r="B16" s="113" t="s">
        <v>295</v>
      </c>
      <c r="C16" s="229" t="s">
        <v>320</v>
      </c>
      <c r="D16" s="229" t="s">
        <v>292</v>
      </c>
      <c r="E16" s="229" t="s">
        <v>289</v>
      </c>
      <c r="F16" s="229" t="s">
        <v>275</v>
      </c>
      <c r="G16" s="229" t="s">
        <v>315</v>
      </c>
      <c r="H16" s="113">
        <v>1220</v>
      </c>
      <c r="I16" s="113">
        <v>1906</v>
      </c>
      <c r="J16" s="113">
        <v>10</v>
      </c>
      <c r="K16" s="123">
        <v>87.41</v>
      </c>
    </row>
    <row r="17" spans="1:11" ht="20.100000000000001" customHeight="1">
      <c r="A17" s="113">
        <v>9</v>
      </c>
      <c r="B17" s="113" t="s">
        <v>296</v>
      </c>
      <c r="C17" s="113" t="s">
        <v>291</v>
      </c>
      <c r="D17" s="229" t="s">
        <v>297</v>
      </c>
      <c r="E17" s="229" t="s">
        <v>289</v>
      </c>
      <c r="F17" s="229" t="s">
        <v>275</v>
      </c>
      <c r="G17" s="229" t="s">
        <v>315</v>
      </c>
      <c r="H17" s="113">
        <v>762</v>
      </c>
      <c r="I17" s="113">
        <v>1906</v>
      </c>
      <c r="J17" s="113">
        <v>10</v>
      </c>
      <c r="K17" s="123">
        <v>92.21</v>
      </c>
    </row>
    <row r="18" spans="1:11" ht="20.100000000000001" customHeight="1">
      <c r="A18" s="113">
        <v>10</v>
      </c>
      <c r="B18" s="113" t="s">
        <v>298</v>
      </c>
      <c r="C18" s="113" t="s">
        <v>291</v>
      </c>
      <c r="D18" s="229" t="s">
        <v>299</v>
      </c>
      <c r="E18" s="229" t="s">
        <v>289</v>
      </c>
      <c r="F18" s="229" t="s">
        <v>275</v>
      </c>
      <c r="G18" s="229" t="s">
        <v>315</v>
      </c>
      <c r="H18" s="113">
        <v>686</v>
      </c>
      <c r="I18" s="113">
        <v>915</v>
      </c>
      <c r="J18" s="113">
        <v>175</v>
      </c>
      <c r="K18" s="123">
        <v>78.09</v>
      </c>
    </row>
    <row r="19" spans="1:11" ht="20.100000000000001" customHeight="1">
      <c r="A19" s="113">
        <v>11</v>
      </c>
      <c r="B19" s="113" t="s">
        <v>300</v>
      </c>
      <c r="C19" s="113" t="s">
        <v>291</v>
      </c>
      <c r="D19" s="229" t="s">
        <v>299</v>
      </c>
      <c r="E19" s="229" t="s">
        <v>289</v>
      </c>
      <c r="F19" s="229" t="s">
        <v>275</v>
      </c>
      <c r="G19" s="229" t="s">
        <v>314</v>
      </c>
      <c r="H19" s="113">
        <v>610</v>
      </c>
      <c r="I19" s="113">
        <v>915</v>
      </c>
      <c r="J19" s="113">
        <v>7</v>
      </c>
      <c r="K19" s="123">
        <v>75.62</v>
      </c>
    </row>
    <row r="20" spans="1:11">
      <c r="A20" s="113">
        <v>12</v>
      </c>
      <c r="B20" s="113" t="s">
        <v>301</v>
      </c>
      <c r="C20" s="113" t="s">
        <v>291</v>
      </c>
      <c r="D20" s="229" t="s">
        <v>302</v>
      </c>
      <c r="E20" s="229" t="s">
        <v>289</v>
      </c>
      <c r="F20" s="229" t="s">
        <v>275</v>
      </c>
      <c r="G20" s="229" t="s">
        <v>315</v>
      </c>
      <c r="H20" s="113">
        <v>1220</v>
      </c>
      <c r="I20" s="113">
        <v>610</v>
      </c>
      <c r="J20" s="113">
        <v>5</v>
      </c>
      <c r="K20" s="123">
        <v>76.459999999999994</v>
      </c>
    </row>
    <row r="21" spans="1:11" ht="20.100000000000001" customHeight="1">
      <c r="A21" s="113">
        <v>13</v>
      </c>
      <c r="B21" s="113" t="s">
        <v>303</v>
      </c>
      <c r="C21" s="113" t="s">
        <v>291</v>
      </c>
      <c r="D21" s="229" t="s">
        <v>304</v>
      </c>
      <c r="E21" s="229" t="s">
        <v>289</v>
      </c>
      <c r="F21" s="229" t="s">
        <v>275</v>
      </c>
      <c r="G21" s="229" t="s">
        <v>314</v>
      </c>
      <c r="H21" s="113">
        <v>1830</v>
      </c>
      <c r="I21" s="113">
        <v>610</v>
      </c>
      <c r="J21" s="113">
        <v>1</v>
      </c>
      <c r="K21" s="123">
        <v>131.31</v>
      </c>
    </row>
    <row r="22" spans="1:11" ht="20.100000000000001" customHeight="1">
      <c r="A22" s="113">
        <v>14</v>
      </c>
      <c r="B22" s="113" t="s">
        <v>305</v>
      </c>
      <c r="C22" s="113" t="s">
        <v>291</v>
      </c>
      <c r="D22" s="229" t="s">
        <v>306</v>
      </c>
      <c r="E22" s="229" t="s">
        <v>289</v>
      </c>
      <c r="F22" s="229" t="s">
        <v>275</v>
      </c>
      <c r="G22" s="229" t="s">
        <v>315</v>
      </c>
      <c r="H22" s="113">
        <v>1068</v>
      </c>
      <c r="I22" s="113">
        <v>1144</v>
      </c>
      <c r="J22" s="113">
        <v>50</v>
      </c>
      <c r="K22" s="123">
        <v>101.09</v>
      </c>
    </row>
    <row r="23" spans="1:11" ht="20.100000000000001" customHeight="1">
      <c r="A23" s="113">
        <v>15</v>
      </c>
      <c r="B23" s="113" t="s">
        <v>307</v>
      </c>
      <c r="C23" s="113" t="s">
        <v>291</v>
      </c>
      <c r="D23" s="229" t="s">
        <v>306</v>
      </c>
      <c r="E23" s="229" t="s">
        <v>289</v>
      </c>
      <c r="F23" s="229" t="s">
        <v>275</v>
      </c>
      <c r="G23" s="229" t="s">
        <v>315</v>
      </c>
      <c r="H23" s="113">
        <v>915</v>
      </c>
      <c r="I23" s="113">
        <v>1144</v>
      </c>
      <c r="J23" s="113">
        <v>11</v>
      </c>
      <c r="K23" s="123">
        <v>97.84</v>
      </c>
    </row>
    <row r="24" spans="1:11" ht="20.100000000000001" customHeight="1">
      <c r="A24" s="113">
        <v>16</v>
      </c>
      <c r="B24" s="113" t="s">
        <v>308</v>
      </c>
      <c r="C24" s="113" t="s">
        <v>287</v>
      </c>
      <c r="D24" s="229" t="s">
        <v>309</v>
      </c>
      <c r="E24" s="229" t="s">
        <v>310</v>
      </c>
      <c r="F24" s="229" t="s">
        <v>275</v>
      </c>
      <c r="G24" s="229" t="s">
        <v>315</v>
      </c>
      <c r="H24" s="113">
        <v>2440</v>
      </c>
      <c r="I24" s="113">
        <v>2135</v>
      </c>
      <c r="J24" s="113">
        <v>50</v>
      </c>
      <c r="K24" s="123">
        <v>109.94</v>
      </c>
    </row>
    <row r="25" spans="1:11" ht="20.100000000000001" customHeight="1">
      <c r="A25" s="113">
        <v>17</v>
      </c>
      <c r="B25" s="113"/>
      <c r="C25" s="113"/>
      <c r="D25" s="229"/>
      <c r="E25" s="229"/>
      <c r="F25" s="229"/>
      <c r="G25" s="229"/>
      <c r="H25" s="113"/>
      <c r="I25" s="113"/>
      <c r="J25" s="113"/>
      <c r="K25" s="123"/>
    </row>
    <row r="26" spans="1:11">
      <c r="A26" s="113">
        <v>18</v>
      </c>
      <c r="B26" s="113"/>
      <c r="C26" s="113"/>
      <c r="D26" s="229"/>
      <c r="E26" s="229"/>
      <c r="F26" s="229"/>
      <c r="G26" s="229"/>
      <c r="H26" s="113"/>
      <c r="I26" s="113"/>
      <c r="J26" s="113"/>
      <c r="K26" s="123"/>
    </row>
    <row r="27" spans="1:11" ht="20.100000000000001" customHeight="1">
      <c r="A27" s="113">
        <v>19</v>
      </c>
      <c r="B27" s="113"/>
      <c r="C27" s="113"/>
      <c r="D27" s="229"/>
      <c r="E27" s="229"/>
      <c r="F27" s="229"/>
      <c r="G27" s="229"/>
      <c r="H27" s="113"/>
      <c r="I27" s="113"/>
      <c r="J27" s="113"/>
      <c r="K27" s="123"/>
    </row>
    <row r="28" spans="1:11" ht="20.100000000000001" customHeight="1">
      <c r="A28" s="113">
        <v>20</v>
      </c>
      <c r="B28" s="113"/>
      <c r="C28" s="113"/>
      <c r="D28" s="229"/>
      <c r="E28" s="229"/>
      <c r="F28" s="229"/>
      <c r="G28" s="229"/>
      <c r="H28" s="113"/>
      <c r="I28" s="113"/>
      <c r="J28" s="113"/>
      <c r="K28" s="123"/>
    </row>
    <row r="29" spans="1:11" ht="20.100000000000001" customHeight="1">
      <c r="A29" s="113">
        <v>21</v>
      </c>
      <c r="B29" s="113"/>
      <c r="C29" s="113"/>
      <c r="D29" s="229"/>
      <c r="E29" s="229"/>
      <c r="F29" s="229"/>
      <c r="G29" s="229"/>
      <c r="H29" s="113"/>
      <c r="I29" s="113"/>
      <c r="J29" s="113"/>
      <c r="K29" s="123"/>
    </row>
    <row r="30" spans="1:11" ht="20.100000000000001" customHeight="1">
      <c r="A30" s="113">
        <v>22</v>
      </c>
      <c r="B30" s="113"/>
      <c r="C30" s="113"/>
      <c r="D30" s="229"/>
      <c r="E30" s="229"/>
      <c r="F30" s="229"/>
      <c r="G30" s="229"/>
      <c r="H30" s="113"/>
      <c r="I30" s="113"/>
      <c r="J30" s="113"/>
      <c r="K30" s="123"/>
    </row>
    <row r="31" spans="1:11" ht="20.100000000000001" customHeight="1">
      <c r="A31" s="113">
        <v>23</v>
      </c>
      <c r="B31" s="113"/>
      <c r="C31" s="113"/>
      <c r="D31" s="229"/>
      <c r="E31" s="229"/>
      <c r="F31" s="229"/>
      <c r="G31" s="229"/>
      <c r="H31" s="113"/>
      <c r="I31" s="113"/>
      <c r="J31" s="113"/>
      <c r="K31" s="123"/>
    </row>
    <row r="32" spans="1:11">
      <c r="A32" s="113">
        <v>24</v>
      </c>
      <c r="B32" s="113"/>
      <c r="C32" s="113"/>
      <c r="D32" s="229"/>
      <c r="E32" s="229"/>
      <c r="F32" s="229"/>
      <c r="G32" s="229"/>
      <c r="H32" s="113"/>
      <c r="I32" s="113"/>
      <c r="J32" s="113"/>
      <c r="K32" s="123"/>
    </row>
    <row r="33" spans="1:11" ht="20.100000000000001" customHeight="1">
      <c r="A33" s="113">
        <v>25</v>
      </c>
      <c r="B33" s="113"/>
      <c r="C33" s="113"/>
      <c r="D33" s="229"/>
      <c r="E33" s="229"/>
      <c r="F33" s="229"/>
      <c r="G33" s="229"/>
      <c r="H33" s="113"/>
      <c r="I33" s="113"/>
      <c r="J33" s="113"/>
      <c r="K33" s="123"/>
    </row>
    <row r="34" spans="1:11" ht="20.100000000000001" customHeight="1">
      <c r="A34" s="113">
        <v>26</v>
      </c>
      <c r="B34" s="113"/>
      <c r="C34" s="113"/>
      <c r="D34" s="229"/>
      <c r="E34" s="229"/>
      <c r="F34" s="229"/>
      <c r="G34" s="229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229"/>
      <c r="E35" s="229"/>
      <c r="F35" s="229"/>
      <c r="G35" s="229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229"/>
      <c r="E36" s="229"/>
      <c r="F36" s="229"/>
      <c r="G36" s="229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229"/>
      <c r="E37" s="229"/>
      <c r="F37" s="229"/>
      <c r="G37" s="229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229"/>
      <c r="E38" s="229"/>
      <c r="F38" s="229"/>
      <c r="G38" s="229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229"/>
      <c r="E39" s="229"/>
      <c r="F39" s="229"/>
      <c r="G39" s="229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229"/>
      <c r="E40" s="229"/>
      <c r="F40" s="229"/>
      <c r="G40" s="229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229"/>
      <c r="E41" s="229"/>
      <c r="F41" s="229"/>
      <c r="G41" s="229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229"/>
      <c r="E42" s="229"/>
      <c r="F42" s="229"/>
      <c r="G42" s="229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229"/>
      <c r="E43" s="229"/>
      <c r="F43" s="229"/>
      <c r="G43" s="229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229"/>
      <c r="E44" s="229"/>
      <c r="F44" s="229"/>
      <c r="G44" s="229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229"/>
      <c r="E45" s="229"/>
      <c r="F45" s="229"/>
      <c r="G45" s="229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229"/>
      <c r="E46" s="229"/>
      <c r="F46" s="229"/>
      <c r="G46" s="229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229"/>
      <c r="E47" s="229"/>
      <c r="F47" s="229"/>
      <c r="G47" s="229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229"/>
      <c r="E48" s="229"/>
      <c r="F48" s="229"/>
      <c r="G48" s="229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229"/>
      <c r="E49" s="229"/>
      <c r="F49" s="229"/>
      <c r="G49" s="229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229"/>
      <c r="E50" s="229"/>
      <c r="F50" s="229"/>
      <c r="G50" s="229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229"/>
      <c r="E51" s="229"/>
      <c r="F51" s="229"/>
      <c r="G51" s="229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229"/>
      <c r="E52" s="229"/>
      <c r="F52" s="229"/>
      <c r="G52" s="229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229"/>
      <c r="E53" s="229"/>
      <c r="F53" s="229"/>
      <c r="G53" s="229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229"/>
      <c r="E54" s="229"/>
      <c r="F54" s="229"/>
      <c r="G54" s="229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229"/>
      <c r="E55" s="229"/>
      <c r="F55" s="229"/>
      <c r="G55" s="229"/>
      <c r="H55" s="113"/>
      <c r="I55" s="113"/>
      <c r="J55" s="113"/>
      <c r="K55" s="123"/>
    </row>
    <row r="56" spans="1:11" ht="20.100000000000001" customHeight="1">
      <c r="A56" s="113">
        <v>48</v>
      </c>
      <c r="B56" s="113" t="s">
        <v>278</v>
      </c>
      <c r="C56" s="113"/>
      <c r="D56" s="113"/>
      <c r="E56" s="113"/>
      <c r="F56" s="113" t="s">
        <v>278</v>
      </c>
      <c r="G56" s="113" t="s">
        <v>278</v>
      </c>
      <c r="H56" s="113"/>
      <c r="I56" s="113"/>
      <c r="J56" s="113"/>
      <c r="K56" s="123"/>
    </row>
    <row r="57" spans="1:11" ht="20.100000000000001" customHeight="1">
      <c r="A57" s="113">
        <v>49</v>
      </c>
      <c r="B57" s="113" t="s">
        <v>278</v>
      </c>
      <c r="C57" s="113"/>
      <c r="D57" s="113"/>
      <c r="E57" s="113"/>
      <c r="F57" s="113" t="s">
        <v>278</v>
      </c>
      <c r="G57" s="113" t="s">
        <v>278</v>
      </c>
      <c r="H57" s="113"/>
      <c r="I57" s="113"/>
      <c r="J57" s="113"/>
      <c r="K57" s="123"/>
    </row>
    <row r="58" spans="1:11" ht="20.100000000000001" customHeight="1">
      <c r="A58" s="113">
        <v>50</v>
      </c>
      <c r="B58" s="113" t="s">
        <v>278</v>
      </c>
      <c r="C58" s="113"/>
      <c r="D58" s="113"/>
      <c r="E58" s="113"/>
      <c r="F58" s="113" t="s">
        <v>278</v>
      </c>
      <c r="G58" s="113" t="s">
        <v>278</v>
      </c>
      <c r="H58" s="113"/>
      <c r="I58" s="113"/>
      <c r="J58" s="113"/>
      <c r="K58" s="123"/>
    </row>
  </sheetData>
  <autoFilter ref="A8:WVB58"/>
  <mergeCells count="16">
    <mergeCell ref="K7:K8"/>
    <mergeCell ref="G6:J6"/>
    <mergeCell ref="A7:A8"/>
    <mergeCell ref="B7:B8"/>
    <mergeCell ref="D7:D8"/>
    <mergeCell ref="E7:E8"/>
    <mergeCell ref="F7:F8"/>
    <mergeCell ref="A5:D5"/>
    <mergeCell ref="A6:D6"/>
    <mergeCell ref="H2:I2"/>
    <mergeCell ref="H3:I3"/>
    <mergeCell ref="H4:I4"/>
    <mergeCell ref="H5:I5"/>
    <mergeCell ref="A2:D2"/>
    <mergeCell ref="A3:D3"/>
    <mergeCell ref="A4:D4"/>
  </mergeCells>
  <dataValidations count="1">
    <dataValidation type="list" allowBlank="1" showInputMessage="1" showErrorMessage="1" sqref="G5">
      <formula1>$L$2:$L$7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4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R54"/>
  <sheetViews>
    <sheetView showGridLines="0" zoomScaleNormal="100" workbookViewId="0">
      <pane xSplit="3" ySplit="4" topLeftCell="F5" activePane="bottomRight" state="frozen"/>
      <selection pane="topRight" activeCell="D1" sqref="D1"/>
      <selection pane="bottomLeft" activeCell="A7" sqref="A7"/>
      <selection pane="bottomRight" activeCell="O20" sqref="O20"/>
    </sheetView>
  </sheetViews>
  <sheetFormatPr defaultRowHeight="14.4"/>
  <cols>
    <col min="1" max="1" width="7.44140625" style="114" customWidth="1"/>
    <col min="2" max="2" width="10.44140625" style="114" bestFit="1" customWidth="1"/>
    <col min="3" max="3" width="10.44140625" style="114" customWidth="1"/>
    <col min="4" max="4" width="46.5546875" style="114" customWidth="1"/>
    <col min="5" max="5" width="26.109375" style="114" customWidth="1"/>
    <col min="6" max="6" width="30.33203125" style="154" customWidth="1"/>
    <col min="7" max="7" width="10" style="114" customWidth="1"/>
    <col min="8" max="8" width="8.109375" style="114" customWidth="1"/>
    <col min="9" max="9" width="6.88671875" style="114" customWidth="1"/>
    <col min="10" max="10" width="14.44140625" style="114" customWidth="1"/>
    <col min="11" max="11" width="16.88671875" style="168" customWidth="1"/>
    <col min="12" max="12" width="17.77734375" style="168" customWidth="1"/>
    <col min="13" max="13" width="19" style="168" customWidth="1"/>
    <col min="14" max="14" width="16" style="168" customWidth="1"/>
    <col min="15" max="15" width="13.109375" style="168" customWidth="1"/>
    <col min="16" max="17" width="21.6640625" style="168" customWidth="1"/>
    <col min="18" max="18" width="13.109375" style="168" customWidth="1"/>
    <col min="19" max="245" width="9.109375" style="114"/>
    <col min="246" max="246" width="7.44140625" style="114" customWidth="1"/>
    <col min="247" max="247" width="7.6640625" style="114" customWidth="1"/>
    <col min="248" max="248" width="30.44140625" style="114" bestFit="1" customWidth="1"/>
    <col min="249" max="249" width="13.88671875" style="114" customWidth="1"/>
    <col min="250" max="250" width="8.109375" style="114" customWidth="1"/>
    <col min="251" max="251" width="9" style="114" customWidth="1"/>
    <col min="252" max="253" width="8.88671875" style="114" customWidth="1"/>
    <col min="254" max="254" width="10.6640625" style="114" customWidth="1"/>
    <col min="255" max="255" width="14.109375" style="114" customWidth="1"/>
    <col min="256" max="256" width="16.5546875" style="114" bestFit="1" customWidth="1"/>
    <col min="257" max="257" width="15.88671875" style="114" customWidth="1"/>
    <col min="258" max="258" width="12.6640625" style="114" customWidth="1"/>
    <col min="259" max="259" width="9.6640625" style="114" customWidth="1"/>
    <col min="260" max="260" width="17.44140625" style="114" customWidth="1"/>
    <col min="261" max="261" width="12.5546875" style="114" customWidth="1"/>
    <col min="262" max="262" width="14.5546875" style="114" customWidth="1"/>
    <col min="263" max="266" width="9.109375" style="114"/>
    <col min="267" max="267" width="12.88671875" style="114" bestFit="1" customWidth="1"/>
    <col min="268" max="501" width="9.109375" style="114"/>
    <col min="502" max="502" width="7.44140625" style="114" customWidth="1"/>
    <col min="503" max="503" width="7.6640625" style="114" customWidth="1"/>
    <col min="504" max="504" width="30.44140625" style="114" bestFit="1" customWidth="1"/>
    <col min="505" max="505" width="13.88671875" style="114" customWidth="1"/>
    <col min="506" max="506" width="8.109375" style="114" customWidth="1"/>
    <col min="507" max="507" width="9" style="114" customWidth="1"/>
    <col min="508" max="509" width="8.88671875" style="114" customWidth="1"/>
    <col min="510" max="510" width="10.6640625" style="114" customWidth="1"/>
    <col min="511" max="511" width="14.109375" style="114" customWidth="1"/>
    <col min="512" max="512" width="16.5546875" style="114" bestFit="1" customWidth="1"/>
    <col min="513" max="513" width="15.88671875" style="114" customWidth="1"/>
    <col min="514" max="514" width="12.6640625" style="114" customWidth="1"/>
    <col min="515" max="515" width="9.6640625" style="114" customWidth="1"/>
    <col min="516" max="516" width="17.44140625" style="114" customWidth="1"/>
    <col min="517" max="517" width="12.5546875" style="114" customWidth="1"/>
    <col min="518" max="518" width="14.5546875" style="114" customWidth="1"/>
    <col min="519" max="522" width="9.109375" style="114"/>
    <col min="523" max="523" width="12.88671875" style="114" bestFit="1" customWidth="1"/>
    <col min="524" max="757" width="9.109375" style="114"/>
    <col min="758" max="758" width="7.44140625" style="114" customWidth="1"/>
    <col min="759" max="759" width="7.6640625" style="114" customWidth="1"/>
    <col min="760" max="760" width="30.44140625" style="114" bestFit="1" customWidth="1"/>
    <col min="761" max="761" width="13.88671875" style="114" customWidth="1"/>
    <col min="762" max="762" width="8.109375" style="114" customWidth="1"/>
    <col min="763" max="763" width="9" style="114" customWidth="1"/>
    <col min="764" max="765" width="8.88671875" style="114" customWidth="1"/>
    <col min="766" max="766" width="10.6640625" style="114" customWidth="1"/>
    <col min="767" max="767" width="14.109375" style="114" customWidth="1"/>
    <col min="768" max="768" width="16.5546875" style="114" bestFit="1" customWidth="1"/>
    <col min="769" max="769" width="15.88671875" style="114" customWidth="1"/>
    <col min="770" max="770" width="12.6640625" style="114" customWidth="1"/>
    <col min="771" max="771" width="9.6640625" style="114" customWidth="1"/>
    <col min="772" max="772" width="17.44140625" style="114" customWidth="1"/>
    <col min="773" max="773" width="12.5546875" style="114" customWidth="1"/>
    <col min="774" max="774" width="14.5546875" style="114" customWidth="1"/>
    <col min="775" max="778" width="9.109375" style="114"/>
    <col min="779" max="779" width="12.88671875" style="114" bestFit="1" customWidth="1"/>
    <col min="780" max="1013" width="9.109375" style="114"/>
    <col min="1014" max="1014" width="7.44140625" style="114" customWidth="1"/>
    <col min="1015" max="1015" width="7.6640625" style="114" customWidth="1"/>
    <col min="1016" max="1016" width="30.44140625" style="114" bestFit="1" customWidth="1"/>
    <col min="1017" max="1017" width="13.88671875" style="114" customWidth="1"/>
    <col min="1018" max="1018" width="8.109375" style="114" customWidth="1"/>
    <col min="1019" max="1019" width="9" style="114" customWidth="1"/>
    <col min="1020" max="1021" width="8.88671875" style="114" customWidth="1"/>
    <col min="1022" max="1022" width="10.6640625" style="114" customWidth="1"/>
    <col min="1023" max="1023" width="14.109375" style="114" customWidth="1"/>
    <col min="1024" max="1024" width="16.5546875" style="114" bestFit="1" customWidth="1"/>
    <col min="1025" max="1025" width="15.88671875" style="114" customWidth="1"/>
    <col min="1026" max="1026" width="12.6640625" style="114" customWidth="1"/>
    <col min="1027" max="1027" width="9.6640625" style="114" customWidth="1"/>
    <col min="1028" max="1028" width="17.44140625" style="114" customWidth="1"/>
    <col min="1029" max="1029" width="12.5546875" style="114" customWidth="1"/>
    <col min="1030" max="1030" width="14.5546875" style="114" customWidth="1"/>
    <col min="1031" max="1034" width="9.109375" style="114"/>
    <col min="1035" max="1035" width="12.88671875" style="114" bestFit="1" customWidth="1"/>
    <col min="1036" max="1269" width="9.109375" style="114"/>
    <col min="1270" max="1270" width="7.44140625" style="114" customWidth="1"/>
    <col min="1271" max="1271" width="7.6640625" style="114" customWidth="1"/>
    <col min="1272" max="1272" width="30.44140625" style="114" bestFit="1" customWidth="1"/>
    <col min="1273" max="1273" width="13.88671875" style="114" customWidth="1"/>
    <col min="1274" max="1274" width="8.109375" style="114" customWidth="1"/>
    <col min="1275" max="1275" width="9" style="114" customWidth="1"/>
    <col min="1276" max="1277" width="8.88671875" style="114" customWidth="1"/>
    <col min="1278" max="1278" width="10.6640625" style="114" customWidth="1"/>
    <col min="1279" max="1279" width="14.109375" style="114" customWidth="1"/>
    <col min="1280" max="1280" width="16.5546875" style="114" bestFit="1" customWidth="1"/>
    <col min="1281" max="1281" width="15.88671875" style="114" customWidth="1"/>
    <col min="1282" max="1282" width="12.6640625" style="114" customWidth="1"/>
    <col min="1283" max="1283" width="9.6640625" style="114" customWidth="1"/>
    <col min="1284" max="1284" width="17.44140625" style="114" customWidth="1"/>
    <col min="1285" max="1285" width="12.5546875" style="114" customWidth="1"/>
    <col min="1286" max="1286" width="14.5546875" style="114" customWidth="1"/>
    <col min="1287" max="1290" width="9.109375" style="114"/>
    <col min="1291" max="1291" width="12.88671875" style="114" bestFit="1" customWidth="1"/>
    <col min="1292" max="1525" width="9.109375" style="114"/>
    <col min="1526" max="1526" width="7.44140625" style="114" customWidth="1"/>
    <col min="1527" max="1527" width="7.6640625" style="114" customWidth="1"/>
    <col min="1528" max="1528" width="30.44140625" style="114" bestFit="1" customWidth="1"/>
    <col min="1529" max="1529" width="13.88671875" style="114" customWidth="1"/>
    <col min="1530" max="1530" width="8.109375" style="114" customWidth="1"/>
    <col min="1531" max="1531" width="9" style="114" customWidth="1"/>
    <col min="1532" max="1533" width="8.88671875" style="114" customWidth="1"/>
    <col min="1534" max="1534" width="10.6640625" style="114" customWidth="1"/>
    <col min="1535" max="1535" width="14.109375" style="114" customWidth="1"/>
    <col min="1536" max="1536" width="16.5546875" style="114" bestFit="1" customWidth="1"/>
    <col min="1537" max="1537" width="15.88671875" style="114" customWidth="1"/>
    <col min="1538" max="1538" width="12.6640625" style="114" customWidth="1"/>
    <col min="1539" max="1539" width="9.6640625" style="114" customWidth="1"/>
    <col min="1540" max="1540" width="17.44140625" style="114" customWidth="1"/>
    <col min="1541" max="1541" width="12.5546875" style="114" customWidth="1"/>
    <col min="1542" max="1542" width="14.5546875" style="114" customWidth="1"/>
    <col min="1543" max="1546" width="9.109375" style="114"/>
    <col min="1547" max="1547" width="12.88671875" style="114" bestFit="1" customWidth="1"/>
    <col min="1548" max="1781" width="9.109375" style="114"/>
    <col min="1782" max="1782" width="7.44140625" style="114" customWidth="1"/>
    <col min="1783" max="1783" width="7.6640625" style="114" customWidth="1"/>
    <col min="1784" max="1784" width="30.44140625" style="114" bestFit="1" customWidth="1"/>
    <col min="1785" max="1785" width="13.88671875" style="114" customWidth="1"/>
    <col min="1786" max="1786" width="8.109375" style="114" customWidth="1"/>
    <col min="1787" max="1787" width="9" style="114" customWidth="1"/>
    <col min="1788" max="1789" width="8.88671875" style="114" customWidth="1"/>
    <col min="1790" max="1790" width="10.6640625" style="114" customWidth="1"/>
    <col min="1791" max="1791" width="14.109375" style="114" customWidth="1"/>
    <col min="1792" max="1792" width="16.5546875" style="114" bestFit="1" customWidth="1"/>
    <col min="1793" max="1793" width="15.88671875" style="114" customWidth="1"/>
    <col min="1794" max="1794" width="12.6640625" style="114" customWidth="1"/>
    <col min="1795" max="1795" width="9.6640625" style="114" customWidth="1"/>
    <col min="1796" max="1796" width="17.44140625" style="114" customWidth="1"/>
    <col min="1797" max="1797" width="12.5546875" style="114" customWidth="1"/>
    <col min="1798" max="1798" width="14.5546875" style="114" customWidth="1"/>
    <col min="1799" max="1802" width="9.109375" style="114"/>
    <col min="1803" max="1803" width="12.88671875" style="114" bestFit="1" customWidth="1"/>
    <col min="1804" max="2037" width="9.109375" style="114"/>
    <col min="2038" max="2038" width="7.44140625" style="114" customWidth="1"/>
    <col min="2039" max="2039" width="7.6640625" style="114" customWidth="1"/>
    <col min="2040" max="2040" width="30.44140625" style="114" bestFit="1" customWidth="1"/>
    <col min="2041" max="2041" width="13.88671875" style="114" customWidth="1"/>
    <col min="2042" max="2042" width="8.109375" style="114" customWidth="1"/>
    <col min="2043" max="2043" width="9" style="114" customWidth="1"/>
    <col min="2044" max="2045" width="8.88671875" style="114" customWidth="1"/>
    <col min="2046" max="2046" width="10.6640625" style="114" customWidth="1"/>
    <col min="2047" max="2047" width="14.109375" style="114" customWidth="1"/>
    <col min="2048" max="2048" width="16.5546875" style="114" bestFit="1" customWidth="1"/>
    <col min="2049" max="2049" width="15.88671875" style="114" customWidth="1"/>
    <col min="2050" max="2050" width="12.6640625" style="114" customWidth="1"/>
    <col min="2051" max="2051" width="9.6640625" style="114" customWidth="1"/>
    <col min="2052" max="2052" width="17.44140625" style="114" customWidth="1"/>
    <col min="2053" max="2053" width="12.5546875" style="114" customWidth="1"/>
    <col min="2054" max="2054" width="14.5546875" style="114" customWidth="1"/>
    <col min="2055" max="2058" width="9.109375" style="114"/>
    <col min="2059" max="2059" width="12.88671875" style="114" bestFit="1" customWidth="1"/>
    <col min="2060" max="2293" width="9.109375" style="114"/>
    <col min="2294" max="2294" width="7.44140625" style="114" customWidth="1"/>
    <col min="2295" max="2295" width="7.6640625" style="114" customWidth="1"/>
    <col min="2296" max="2296" width="30.44140625" style="114" bestFit="1" customWidth="1"/>
    <col min="2297" max="2297" width="13.88671875" style="114" customWidth="1"/>
    <col min="2298" max="2298" width="8.109375" style="114" customWidth="1"/>
    <col min="2299" max="2299" width="9" style="114" customWidth="1"/>
    <col min="2300" max="2301" width="8.88671875" style="114" customWidth="1"/>
    <col min="2302" max="2302" width="10.6640625" style="114" customWidth="1"/>
    <col min="2303" max="2303" width="14.109375" style="114" customWidth="1"/>
    <col min="2304" max="2304" width="16.5546875" style="114" bestFit="1" customWidth="1"/>
    <col min="2305" max="2305" width="15.88671875" style="114" customWidth="1"/>
    <col min="2306" max="2306" width="12.6640625" style="114" customWidth="1"/>
    <col min="2307" max="2307" width="9.6640625" style="114" customWidth="1"/>
    <col min="2308" max="2308" width="17.44140625" style="114" customWidth="1"/>
    <col min="2309" max="2309" width="12.5546875" style="114" customWidth="1"/>
    <col min="2310" max="2310" width="14.5546875" style="114" customWidth="1"/>
    <col min="2311" max="2314" width="9.109375" style="114"/>
    <col min="2315" max="2315" width="12.88671875" style="114" bestFit="1" customWidth="1"/>
    <col min="2316" max="2549" width="9.109375" style="114"/>
    <col min="2550" max="2550" width="7.44140625" style="114" customWidth="1"/>
    <col min="2551" max="2551" width="7.6640625" style="114" customWidth="1"/>
    <col min="2552" max="2552" width="30.44140625" style="114" bestFit="1" customWidth="1"/>
    <col min="2553" max="2553" width="13.88671875" style="114" customWidth="1"/>
    <col min="2554" max="2554" width="8.109375" style="114" customWidth="1"/>
    <col min="2555" max="2555" width="9" style="114" customWidth="1"/>
    <col min="2556" max="2557" width="8.88671875" style="114" customWidth="1"/>
    <col min="2558" max="2558" width="10.6640625" style="114" customWidth="1"/>
    <col min="2559" max="2559" width="14.109375" style="114" customWidth="1"/>
    <col min="2560" max="2560" width="16.5546875" style="114" bestFit="1" customWidth="1"/>
    <col min="2561" max="2561" width="15.88671875" style="114" customWidth="1"/>
    <col min="2562" max="2562" width="12.6640625" style="114" customWidth="1"/>
    <col min="2563" max="2563" width="9.6640625" style="114" customWidth="1"/>
    <col min="2564" max="2564" width="17.44140625" style="114" customWidth="1"/>
    <col min="2565" max="2565" width="12.5546875" style="114" customWidth="1"/>
    <col min="2566" max="2566" width="14.5546875" style="114" customWidth="1"/>
    <col min="2567" max="2570" width="9.109375" style="114"/>
    <col min="2571" max="2571" width="12.88671875" style="114" bestFit="1" customWidth="1"/>
    <col min="2572" max="2805" width="9.109375" style="114"/>
    <col min="2806" max="2806" width="7.44140625" style="114" customWidth="1"/>
    <col min="2807" max="2807" width="7.6640625" style="114" customWidth="1"/>
    <col min="2808" max="2808" width="30.44140625" style="114" bestFit="1" customWidth="1"/>
    <col min="2809" max="2809" width="13.88671875" style="114" customWidth="1"/>
    <col min="2810" max="2810" width="8.109375" style="114" customWidth="1"/>
    <col min="2811" max="2811" width="9" style="114" customWidth="1"/>
    <col min="2812" max="2813" width="8.88671875" style="114" customWidth="1"/>
    <col min="2814" max="2814" width="10.6640625" style="114" customWidth="1"/>
    <col min="2815" max="2815" width="14.109375" style="114" customWidth="1"/>
    <col min="2816" max="2816" width="16.5546875" style="114" bestFit="1" customWidth="1"/>
    <col min="2817" max="2817" width="15.88671875" style="114" customWidth="1"/>
    <col min="2818" max="2818" width="12.6640625" style="114" customWidth="1"/>
    <col min="2819" max="2819" width="9.6640625" style="114" customWidth="1"/>
    <col min="2820" max="2820" width="17.44140625" style="114" customWidth="1"/>
    <col min="2821" max="2821" width="12.5546875" style="114" customWidth="1"/>
    <col min="2822" max="2822" width="14.5546875" style="114" customWidth="1"/>
    <col min="2823" max="2826" width="9.109375" style="114"/>
    <col min="2827" max="2827" width="12.88671875" style="114" bestFit="1" customWidth="1"/>
    <col min="2828" max="3061" width="9.109375" style="114"/>
    <col min="3062" max="3062" width="7.44140625" style="114" customWidth="1"/>
    <col min="3063" max="3063" width="7.6640625" style="114" customWidth="1"/>
    <col min="3064" max="3064" width="30.44140625" style="114" bestFit="1" customWidth="1"/>
    <col min="3065" max="3065" width="13.88671875" style="114" customWidth="1"/>
    <col min="3066" max="3066" width="8.109375" style="114" customWidth="1"/>
    <col min="3067" max="3067" width="9" style="114" customWidth="1"/>
    <col min="3068" max="3069" width="8.88671875" style="114" customWidth="1"/>
    <col min="3070" max="3070" width="10.6640625" style="114" customWidth="1"/>
    <col min="3071" max="3071" width="14.109375" style="114" customWidth="1"/>
    <col min="3072" max="3072" width="16.5546875" style="114" bestFit="1" customWidth="1"/>
    <col min="3073" max="3073" width="15.88671875" style="114" customWidth="1"/>
    <col min="3074" max="3074" width="12.6640625" style="114" customWidth="1"/>
    <col min="3075" max="3075" width="9.6640625" style="114" customWidth="1"/>
    <col min="3076" max="3076" width="17.44140625" style="114" customWidth="1"/>
    <col min="3077" max="3077" width="12.5546875" style="114" customWidth="1"/>
    <col min="3078" max="3078" width="14.5546875" style="114" customWidth="1"/>
    <col min="3079" max="3082" width="9.109375" style="114"/>
    <col min="3083" max="3083" width="12.88671875" style="114" bestFit="1" customWidth="1"/>
    <col min="3084" max="3317" width="9.109375" style="114"/>
    <col min="3318" max="3318" width="7.44140625" style="114" customWidth="1"/>
    <col min="3319" max="3319" width="7.6640625" style="114" customWidth="1"/>
    <col min="3320" max="3320" width="30.44140625" style="114" bestFit="1" customWidth="1"/>
    <col min="3321" max="3321" width="13.88671875" style="114" customWidth="1"/>
    <col min="3322" max="3322" width="8.109375" style="114" customWidth="1"/>
    <col min="3323" max="3323" width="9" style="114" customWidth="1"/>
    <col min="3324" max="3325" width="8.88671875" style="114" customWidth="1"/>
    <col min="3326" max="3326" width="10.6640625" style="114" customWidth="1"/>
    <col min="3327" max="3327" width="14.109375" style="114" customWidth="1"/>
    <col min="3328" max="3328" width="16.5546875" style="114" bestFit="1" customWidth="1"/>
    <col min="3329" max="3329" width="15.88671875" style="114" customWidth="1"/>
    <col min="3330" max="3330" width="12.6640625" style="114" customWidth="1"/>
    <col min="3331" max="3331" width="9.6640625" style="114" customWidth="1"/>
    <col min="3332" max="3332" width="17.44140625" style="114" customWidth="1"/>
    <col min="3333" max="3333" width="12.5546875" style="114" customWidth="1"/>
    <col min="3334" max="3334" width="14.5546875" style="114" customWidth="1"/>
    <col min="3335" max="3338" width="9.109375" style="114"/>
    <col min="3339" max="3339" width="12.88671875" style="114" bestFit="1" customWidth="1"/>
    <col min="3340" max="3573" width="9.109375" style="114"/>
    <col min="3574" max="3574" width="7.44140625" style="114" customWidth="1"/>
    <col min="3575" max="3575" width="7.6640625" style="114" customWidth="1"/>
    <col min="3576" max="3576" width="30.44140625" style="114" bestFit="1" customWidth="1"/>
    <col min="3577" max="3577" width="13.88671875" style="114" customWidth="1"/>
    <col min="3578" max="3578" width="8.109375" style="114" customWidth="1"/>
    <col min="3579" max="3579" width="9" style="114" customWidth="1"/>
    <col min="3580" max="3581" width="8.88671875" style="114" customWidth="1"/>
    <col min="3582" max="3582" width="10.6640625" style="114" customWidth="1"/>
    <col min="3583" max="3583" width="14.109375" style="114" customWidth="1"/>
    <col min="3584" max="3584" width="16.5546875" style="114" bestFit="1" customWidth="1"/>
    <col min="3585" max="3585" width="15.88671875" style="114" customWidth="1"/>
    <col min="3586" max="3586" width="12.6640625" style="114" customWidth="1"/>
    <col min="3587" max="3587" width="9.6640625" style="114" customWidth="1"/>
    <col min="3588" max="3588" width="17.44140625" style="114" customWidth="1"/>
    <col min="3589" max="3589" width="12.5546875" style="114" customWidth="1"/>
    <col min="3590" max="3590" width="14.5546875" style="114" customWidth="1"/>
    <col min="3591" max="3594" width="9.109375" style="114"/>
    <col min="3595" max="3595" width="12.88671875" style="114" bestFit="1" customWidth="1"/>
    <col min="3596" max="3829" width="9.109375" style="114"/>
    <col min="3830" max="3830" width="7.44140625" style="114" customWidth="1"/>
    <col min="3831" max="3831" width="7.6640625" style="114" customWidth="1"/>
    <col min="3832" max="3832" width="30.44140625" style="114" bestFit="1" customWidth="1"/>
    <col min="3833" max="3833" width="13.88671875" style="114" customWidth="1"/>
    <col min="3834" max="3834" width="8.109375" style="114" customWidth="1"/>
    <col min="3835" max="3835" width="9" style="114" customWidth="1"/>
    <col min="3836" max="3837" width="8.88671875" style="114" customWidth="1"/>
    <col min="3838" max="3838" width="10.6640625" style="114" customWidth="1"/>
    <col min="3839" max="3839" width="14.109375" style="114" customWidth="1"/>
    <col min="3840" max="3840" width="16.5546875" style="114" bestFit="1" customWidth="1"/>
    <col min="3841" max="3841" width="15.88671875" style="114" customWidth="1"/>
    <col min="3842" max="3842" width="12.6640625" style="114" customWidth="1"/>
    <col min="3843" max="3843" width="9.6640625" style="114" customWidth="1"/>
    <col min="3844" max="3844" width="17.44140625" style="114" customWidth="1"/>
    <col min="3845" max="3845" width="12.5546875" style="114" customWidth="1"/>
    <col min="3846" max="3846" width="14.5546875" style="114" customWidth="1"/>
    <col min="3847" max="3850" width="9.109375" style="114"/>
    <col min="3851" max="3851" width="12.88671875" style="114" bestFit="1" customWidth="1"/>
    <col min="3852" max="4085" width="9.109375" style="114"/>
    <col min="4086" max="4086" width="7.44140625" style="114" customWidth="1"/>
    <col min="4087" max="4087" width="7.6640625" style="114" customWidth="1"/>
    <col min="4088" max="4088" width="30.44140625" style="114" bestFit="1" customWidth="1"/>
    <col min="4089" max="4089" width="13.88671875" style="114" customWidth="1"/>
    <col min="4090" max="4090" width="8.109375" style="114" customWidth="1"/>
    <col min="4091" max="4091" width="9" style="114" customWidth="1"/>
    <col min="4092" max="4093" width="8.88671875" style="114" customWidth="1"/>
    <col min="4094" max="4094" width="10.6640625" style="114" customWidth="1"/>
    <col min="4095" max="4095" width="14.109375" style="114" customWidth="1"/>
    <col min="4096" max="4096" width="16.5546875" style="114" bestFit="1" customWidth="1"/>
    <col min="4097" max="4097" width="15.88671875" style="114" customWidth="1"/>
    <col min="4098" max="4098" width="12.6640625" style="114" customWidth="1"/>
    <col min="4099" max="4099" width="9.6640625" style="114" customWidth="1"/>
    <col min="4100" max="4100" width="17.44140625" style="114" customWidth="1"/>
    <col min="4101" max="4101" width="12.5546875" style="114" customWidth="1"/>
    <col min="4102" max="4102" width="14.5546875" style="114" customWidth="1"/>
    <col min="4103" max="4106" width="9.109375" style="114"/>
    <col min="4107" max="4107" width="12.88671875" style="114" bestFit="1" customWidth="1"/>
    <col min="4108" max="4341" width="9.109375" style="114"/>
    <col min="4342" max="4342" width="7.44140625" style="114" customWidth="1"/>
    <col min="4343" max="4343" width="7.6640625" style="114" customWidth="1"/>
    <col min="4344" max="4344" width="30.44140625" style="114" bestFit="1" customWidth="1"/>
    <col min="4345" max="4345" width="13.88671875" style="114" customWidth="1"/>
    <col min="4346" max="4346" width="8.109375" style="114" customWidth="1"/>
    <col min="4347" max="4347" width="9" style="114" customWidth="1"/>
    <col min="4348" max="4349" width="8.88671875" style="114" customWidth="1"/>
    <col min="4350" max="4350" width="10.6640625" style="114" customWidth="1"/>
    <col min="4351" max="4351" width="14.109375" style="114" customWidth="1"/>
    <col min="4352" max="4352" width="16.5546875" style="114" bestFit="1" customWidth="1"/>
    <col min="4353" max="4353" width="15.88671875" style="114" customWidth="1"/>
    <col min="4354" max="4354" width="12.6640625" style="114" customWidth="1"/>
    <col min="4355" max="4355" width="9.6640625" style="114" customWidth="1"/>
    <col min="4356" max="4356" width="17.44140625" style="114" customWidth="1"/>
    <col min="4357" max="4357" width="12.5546875" style="114" customWidth="1"/>
    <col min="4358" max="4358" width="14.5546875" style="114" customWidth="1"/>
    <col min="4359" max="4362" width="9.109375" style="114"/>
    <col min="4363" max="4363" width="12.88671875" style="114" bestFit="1" customWidth="1"/>
    <col min="4364" max="4597" width="9.109375" style="114"/>
    <col min="4598" max="4598" width="7.44140625" style="114" customWidth="1"/>
    <col min="4599" max="4599" width="7.6640625" style="114" customWidth="1"/>
    <col min="4600" max="4600" width="30.44140625" style="114" bestFit="1" customWidth="1"/>
    <col min="4601" max="4601" width="13.88671875" style="114" customWidth="1"/>
    <col min="4602" max="4602" width="8.109375" style="114" customWidth="1"/>
    <col min="4603" max="4603" width="9" style="114" customWidth="1"/>
    <col min="4604" max="4605" width="8.88671875" style="114" customWidth="1"/>
    <col min="4606" max="4606" width="10.6640625" style="114" customWidth="1"/>
    <col min="4607" max="4607" width="14.109375" style="114" customWidth="1"/>
    <col min="4608" max="4608" width="16.5546875" style="114" bestFit="1" customWidth="1"/>
    <col min="4609" max="4609" width="15.88671875" style="114" customWidth="1"/>
    <col min="4610" max="4610" width="12.6640625" style="114" customWidth="1"/>
    <col min="4611" max="4611" width="9.6640625" style="114" customWidth="1"/>
    <col min="4612" max="4612" width="17.44140625" style="114" customWidth="1"/>
    <col min="4613" max="4613" width="12.5546875" style="114" customWidth="1"/>
    <col min="4614" max="4614" width="14.5546875" style="114" customWidth="1"/>
    <col min="4615" max="4618" width="9.109375" style="114"/>
    <col min="4619" max="4619" width="12.88671875" style="114" bestFit="1" customWidth="1"/>
    <col min="4620" max="4853" width="9.109375" style="114"/>
    <col min="4854" max="4854" width="7.44140625" style="114" customWidth="1"/>
    <col min="4855" max="4855" width="7.6640625" style="114" customWidth="1"/>
    <col min="4856" max="4856" width="30.44140625" style="114" bestFit="1" customWidth="1"/>
    <col min="4857" max="4857" width="13.88671875" style="114" customWidth="1"/>
    <col min="4858" max="4858" width="8.109375" style="114" customWidth="1"/>
    <col min="4859" max="4859" width="9" style="114" customWidth="1"/>
    <col min="4860" max="4861" width="8.88671875" style="114" customWidth="1"/>
    <col min="4862" max="4862" width="10.6640625" style="114" customWidth="1"/>
    <col min="4863" max="4863" width="14.109375" style="114" customWidth="1"/>
    <col min="4864" max="4864" width="16.5546875" style="114" bestFit="1" customWidth="1"/>
    <col min="4865" max="4865" width="15.88671875" style="114" customWidth="1"/>
    <col min="4866" max="4866" width="12.6640625" style="114" customWidth="1"/>
    <col min="4867" max="4867" width="9.6640625" style="114" customWidth="1"/>
    <col min="4868" max="4868" width="17.44140625" style="114" customWidth="1"/>
    <col min="4869" max="4869" width="12.5546875" style="114" customWidth="1"/>
    <col min="4870" max="4870" width="14.5546875" style="114" customWidth="1"/>
    <col min="4871" max="4874" width="9.109375" style="114"/>
    <col min="4875" max="4875" width="12.88671875" style="114" bestFit="1" customWidth="1"/>
    <col min="4876" max="5109" width="9.109375" style="114"/>
    <col min="5110" max="5110" width="7.44140625" style="114" customWidth="1"/>
    <col min="5111" max="5111" width="7.6640625" style="114" customWidth="1"/>
    <col min="5112" max="5112" width="30.44140625" style="114" bestFit="1" customWidth="1"/>
    <col min="5113" max="5113" width="13.88671875" style="114" customWidth="1"/>
    <col min="5114" max="5114" width="8.109375" style="114" customWidth="1"/>
    <col min="5115" max="5115" width="9" style="114" customWidth="1"/>
    <col min="5116" max="5117" width="8.88671875" style="114" customWidth="1"/>
    <col min="5118" max="5118" width="10.6640625" style="114" customWidth="1"/>
    <col min="5119" max="5119" width="14.109375" style="114" customWidth="1"/>
    <col min="5120" max="5120" width="16.5546875" style="114" bestFit="1" customWidth="1"/>
    <col min="5121" max="5121" width="15.88671875" style="114" customWidth="1"/>
    <col min="5122" max="5122" width="12.6640625" style="114" customWidth="1"/>
    <col min="5123" max="5123" width="9.6640625" style="114" customWidth="1"/>
    <col min="5124" max="5124" width="17.44140625" style="114" customWidth="1"/>
    <col min="5125" max="5125" width="12.5546875" style="114" customWidth="1"/>
    <col min="5126" max="5126" width="14.5546875" style="114" customWidth="1"/>
    <col min="5127" max="5130" width="9.109375" style="114"/>
    <col min="5131" max="5131" width="12.88671875" style="114" bestFit="1" customWidth="1"/>
    <col min="5132" max="5365" width="9.109375" style="114"/>
    <col min="5366" max="5366" width="7.44140625" style="114" customWidth="1"/>
    <col min="5367" max="5367" width="7.6640625" style="114" customWidth="1"/>
    <col min="5368" max="5368" width="30.44140625" style="114" bestFit="1" customWidth="1"/>
    <col min="5369" max="5369" width="13.88671875" style="114" customWidth="1"/>
    <col min="5370" max="5370" width="8.109375" style="114" customWidth="1"/>
    <col min="5371" max="5371" width="9" style="114" customWidth="1"/>
    <col min="5372" max="5373" width="8.88671875" style="114" customWidth="1"/>
    <col min="5374" max="5374" width="10.6640625" style="114" customWidth="1"/>
    <col min="5375" max="5375" width="14.109375" style="114" customWidth="1"/>
    <col min="5376" max="5376" width="16.5546875" style="114" bestFit="1" customWidth="1"/>
    <col min="5377" max="5377" width="15.88671875" style="114" customWidth="1"/>
    <col min="5378" max="5378" width="12.6640625" style="114" customWidth="1"/>
    <col min="5379" max="5379" width="9.6640625" style="114" customWidth="1"/>
    <col min="5380" max="5380" width="17.44140625" style="114" customWidth="1"/>
    <col min="5381" max="5381" width="12.5546875" style="114" customWidth="1"/>
    <col min="5382" max="5382" width="14.5546875" style="114" customWidth="1"/>
    <col min="5383" max="5386" width="9.109375" style="114"/>
    <col min="5387" max="5387" width="12.88671875" style="114" bestFit="1" customWidth="1"/>
    <col min="5388" max="5621" width="9.109375" style="114"/>
    <col min="5622" max="5622" width="7.44140625" style="114" customWidth="1"/>
    <col min="5623" max="5623" width="7.6640625" style="114" customWidth="1"/>
    <col min="5624" max="5624" width="30.44140625" style="114" bestFit="1" customWidth="1"/>
    <col min="5625" max="5625" width="13.88671875" style="114" customWidth="1"/>
    <col min="5626" max="5626" width="8.109375" style="114" customWidth="1"/>
    <col min="5627" max="5627" width="9" style="114" customWidth="1"/>
    <col min="5628" max="5629" width="8.88671875" style="114" customWidth="1"/>
    <col min="5630" max="5630" width="10.6640625" style="114" customWidth="1"/>
    <col min="5631" max="5631" width="14.109375" style="114" customWidth="1"/>
    <col min="5632" max="5632" width="16.5546875" style="114" bestFit="1" customWidth="1"/>
    <col min="5633" max="5633" width="15.88671875" style="114" customWidth="1"/>
    <col min="5634" max="5634" width="12.6640625" style="114" customWidth="1"/>
    <col min="5635" max="5635" width="9.6640625" style="114" customWidth="1"/>
    <col min="5636" max="5636" width="17.44140625" style="114" customWidth="1"/>
    <col min="5637" max="5637" width="12.5546875" style="114" customWidth="1"/>
    <col min="5638" max="5638" width="14.5546875" style="114" customWidth="1"/>
    <col min="5639" max="5642" width="9.109375" style="114"/>
    <col min="5643" max="5643" width="12.88671875" style="114" bestFit="1" customWidth="1"/>
    <col min="5644" max="5877" width="9.109375" style="114"/>
    <col min="5878" max="5878" width="7.44140625" style="114" customWidth="1"/>
    <col min="5879" max="5879" width="7.6640625" style="114" customWidth="1"/>
    <col min="5880" max="5880" width="30.44140625" style="114" bestFit="1" customWidth="1"/>
    <col min="5881" max="5881" width="13.88671875" style="114" customWidth="1"/>
    <col min="5882" max="5882" width="8.109375" style="114" customWidth="1"/>
    <col min="5883" max="5883" width="9" style="114" customWidth="1"/>
    <col min="5884" max="5885" width="8.88671875" style="114" customWidth="1"/>
    <col min="5886" max="5886" width="10.6640625" style="114" customWidth="1"/>
    <col min="5887" max="5887" width="14.109375" style="114" customWidth="1"/>
    <col min="5888" max="5888" width="16.5546875" style="114" bestFit="1" customWidth="1"/>
    <col min="5889" max="5889" width="15.88671875" style="114" customWidth="1"/>
    <col min="5890" max="5890" width="12.6640625" style="114" customWidth="1"/>
    <col min="5891" max="5891" width="9.6640625" style="114" customWidth="1"/>
    <col min="5892" max="5892" width="17.44140625" style="114" customWidth="1"/>
    <col min="5893" max="5893" width="12.5546875" style="114" customWidth="1"/>
    <col min="5894" max="5894" width="14.5546875" style="114" customWidth="1"/>
    <col min="5895" max="5898" width="9.109375" style="114"/>
    <col min="5899" max="5899" width="12.88671875" style="114" bestFit="1" customWidth="1"/>
    <col min="5900" max="6133" width="9.109375" style="114"/>
    <col min="6134" max="6134" width="7.44140625" style="114" customWidth="1"/>
    <col min="6135" max="6135" width="7.6640625" style="114" customWidth="1"/>
    <col min="6136" max="6136" width="30.44140625" style="114" bestFit="1" customWidth="1"/>
    <col min="6137" max="6137" width="13.88671875" style="114" customWidth="1"/>
    <col min="6138" max="6138" width="8.109375" style="114" customWidth="1"/>
    <col min="6139" max="6139" width="9" style="114" customWidth="1"/>
    <col min="6140" max="6141" width="8.88671875" style="114" customWidth="1"/>
    <col min="6142" max="6142" width="10.6640625" style="114" customWidth="1"/>
    <col min="6143" max="6143" width="14.109375" style="114" customWidth="1"/>
    <col min="6144" max="6144" width="16.5546875" style="114" bestFit="1" customWidth="1"/>
    <col min="6145" max="6145" width="15.88671875" style="114" customWidth="1"/>
    <col min="6146" max="6146" width="12.6640625" style="114" customWidth="1"/>
    <col min="6147" max="6147" width="9.6640625" style="114" customWidth="1"/>
    <col min="6148" max="6148" width="17.44140625" style="114" customWidth="1"/>
    <col min="6149" max="6149" width="12.5546875" style="114" customWidth="1"/>
    <col min="6150" max="6150" width="14.5546875" style="114" customWidth="1"/>
    <col min="6151" max="6154" width="9.109375" style="114"/>
    <col min="6155" max="6155" width="12.88671875" style="114" bestFit="1" customWidth="1"/>
    <col min="6156" max="6389" width="9.109375" style="114"/>
    <col min="6390" max="6390" width="7.44140625" style="114" customWidth="1"/>
    <col min="6391" max="6391" width="7.6640625" style="114" customWidth="1"/>
    <col min="6392" max="6392" width="30.44140625" style="114" bestFit="1" customWidth="1"/>
    <col min="6393" max="6393" width="13.88671875" style="114" customWidth="1"/>
    <col min="6394" max="6394" width="8.109375" style="114" customWidth="1"/>
    <col min="6395" max="6395" width="9" style="114" customWidth="1"/>
    <col min="6396" max="6397" width="8.88671875" style="114" customWidth="1"/>
    <col min="6398" max="6398" width="10.6640625" style="114" customWidth="1"/>
    <col min="6399" max="6399" width="14.109375" style="114" customWidth="1"/>
    <col min="6400" max="6400" width="16.5546875" style="114" bestFit="1" customWidth="1"/>
    <col min="6401" max="6401" width="15.88671875" style="114" customWidth="1"/>
    <col min="6402" max="6402" width="12.6640625" style="114" customWidth="1"/>
    <col min="6403" max="6403" width="9.6640625" style="114" customWidth="1"/>
    <col min="6404" max="6404" width="17.44140625" style="114" customWidth="1"/>
    <col min="6405" max="6405" width="12.5546875" style="114" customWidth="1"/>
    <col min="6406" max="6406" width="14.5546875" style="114" customWidth="1"/>
    <col min="6407" max="6410" width="9.109375" style="114"/>
    <col min="6411" max="6411" width="12.88671875" style="114" bestFit="1" customWidth="1"/>
    <col min="6412" max="6645" width="9.109375" style="114"/>
    <col min="6646" max="6646" width="7.44140625" style="114" customWidth="1"/>
    <col min="6647" max="6647" width="7.6640625" style="114" customWidth="1"/>
    <col min="6648" max="6648" width="30.44140625" style="114" bestFit="1" customWidth="1"/>
    <col min="6649" max="6649" width="13.88671875" style="114" customWidth="1"/>
    <col min="6650" max="6650" width="8.109375" style="114" customWidth="1"/>
    <col min="6651" max="6651" width="9" style="114" customWidth="1"/>
    <col min="6652" max="6653" width="8.88671875" style="114" customWidth="1"/>
    <col min="6654" max="6654" width="10.6640625" style="114" customWidth="1"/>
    <col min="6655" max="6655" width="14.109375" style="114" customWidth="1"/>
    <col min="6656" max="6656" width="16.5546875" style="114" bestFit="1" customWidth="1"/>
    <col min="6657" max="6657" width="15.88671875" style="114" customWidth="1"/>
    <col min="6658" max="6658" width="12.6640625" style="114" customWidth="1"/>
    <col min="6659" max="6659" width="9.6640625" style="114" customWidth="1"/>
    <col min="6660" max="6660" width="17.44140625" style="114" customWidth="1"/>
    <col min="6661" max="6661" width="12.5546875" style="114" customWidth="1"/>
    <col min="6662" max="6662" width="14.5546875" style="114" customWidth="1"/>
    <col min="6663" max="6666" width="9.109375" style="114"/>
    <col min="6667" max="6667" width="12.88671875" style="114" bestFit="1" customWidth="1"/>
    <col min="6668" max="6901" width="9.109375" style="114"/>
    <col min="6902" max="6902" width="7.44140625" style="114" customWidth="1"/>
    <col min="6903" max="6903" width="7.6640625" style="114" customWidth="1"/>
    <col min="6904" max="6904" width="30.44140625" style="114" bestFit="1" customWidth="1"/>
    <col min="6905" max="6905" width="13.88671875" style="114" customWidth="1"/>
    <col min="6906" max="6906" width="8.109375" style="114" customWidth="1"/>
    <col min="6907" max="6907" width="9" style="114" customWidth="1"/>
    <col min="6908" max="6909" width="8.88671875" style="114" customWidth="1"/>
    <col min="6910" max="6910" width="10.6640625" style="114" customWidth="1"/>
    <col min="6911" max="6911" width="14.109375" style="114" customWidth="1"/>
    <col min="6912" max="6912" width="16.5546875" style="114" bestFit="1" customWidth="1"/>
    <col min="6913" max="6913" width="15.88671875" style="114" customWidth="1"/>
    <col min="6914" max="6914" width="12.6640625" style="114" customWidth="1"/>
    <col min="6915" max="6915" width="9.6640625" style="114" customWidth="1"/>
    <col min="6916" max="6916" width="17.44140625" style="114" customWidth="1"/>
    <col min="6917" max="6917" width="12.5546875" style="114" customWidth="1"/>
    <col min="6918" max="6918" width="14.5546875" style="114" customWidth="1"/>
    <col min="6919" max="6922" width="9.109375" style="114"/>
    <col min="6923" max="6923" width="12.88671875" style="114" bestFit="1" customWidth="1"/>
    <col min="6924" max="7157" width="9.109375" style="114"/>
    <col min="7158" max="7158" width="7.44140625" style="114" customWidth="1"/>
    <col min="7159" max="7159" width="7.6640625" style="114" customWidth="1"/>
    <col min="7160" max="7160" width="30.44140625" style="114" bestFit="1" customWidth="1"/>
    <col min="7161" max="7161" width="13.88671875" style="114" customWidth="1"/>
    <col min="7162" max="7162" width="8.109375" style="114" customWidth="1"/>
    <col min="7163" max="7163" width="9" style="114" customWidth="1"/>
    <col min="7164" max="7165" width="8.88671875" style="114" customWidth="1"/>
    <col min="7166" max="7166" width="10.6640625" style="114" customWidth="1"/>
    <col min="7167" max="7167" width="14.109375" style="114" customWidth="1"/>
    <col min="7168" max="7168" width="16.5546875" style="114" bestFit="1" customWidth="1"/>
    <col min="7169" max="7169" width="15.88671875" style="114" customWidth="1"/>
    <col min="7170" max="7170" width="12.6640625" style="114" customWidth="1"/>
    <col min="7171" max="7171" width="9.6640625" style="114" customWidth="1"/>
    <col min="7172" max="7172" width="17.44140625" style="114" customWidth="1"/>
    <col min="7173" max="7173" width="12.5546875" style="114" customWidth="1"/>
    <col min="7174" max="7174" width="14.5546875" style="114" customWidth="1"/>
    <col min="7175" max="7178" width="9.109375" style="114"/>
    <col min="7179" max="7179" width="12.88671875" style="114" bestFit="1" customWidth="1"/>
    <col min="7180" max="7413" width="9.109375" style="114"/>
    <col min="7414" max="7414" width="7.44140625" style="114" customWidth="1"/>
    <col min="7415" max="7415" width="7.6640625" style="114" customWidth="1"/>
    <col min="7416" max="7416" width="30.44140625" style="114" bestFit="1" customWidth="1"/>
    <col min="7417" max="7417" width="13.88671875" style="114" customWidth="1"/>
    <col min="7418" max="7418" width="8.109375" style="114" customWidth="1"/>
    <col min="7419" max="7419" width="9" style="114" customWidth="1"/>
    <col min="7420" max="7421" width="8.88671875" style="114" customWidth="1"/>
    <col min="7422" max="7422" width="10.6640625" style="114" customWidth="1"/>
    <col min="7423" max="7423" width="14.109375" style="114" customWidth="1"/>
    <col min="7424" max="7424" width="16.5546875" style="114" bestFit="1" customWidth="1"/>
    <col min="7425" max="7425" width="15.88671875" style="114" customWidth="1"/>
    <col min="7426" max="7426" width="12.6640625" style="114" customWidth="1"/>
    <col min="7427" max="7427" width="9.6640625" style="114" customWidth="1"/>
    <col min="7428" max="7428" width="17.44140625" style="114" customWidth="1"/>
    <col min="7429" max="7429" width="12.5546875" style="114" customWidth="1"/>
    <col min="7430" max="7430" width="14.5546875" style="114" customWidth="1"/>
    <col min="7431" max="7434" width="9.109375" style="114"/>
    <col min="7435" max="7435" width="12.88671875" style="114" bestFit="1" customWidth="1"/>
    <col min="7436" max="7669" width="9.109375" style="114"/>
    <col min="7670" max="7670" width="7.44140625" style="114" customWidth="1"/>
    <col min="7671" max="7671" width="7.6640625" style="114" customWidth="1"/>
    <col min="7672" max="7672" width="30.44140625" style="114" bestFit="1" customWidth="1"/>
    <col min="7673" max="7673" width="13.88671875" style="114" customWidth="1"/>
    <col min="7674" max="7674" width="8.109375" style="114" customWidth="1"/>
    <col min="7675" max="7675" width="9" style="114" customWidth="1"/>
    <col min="7676" max="7677" width="8.88671875" style="114" customWidth="1"/>
    <col min="7678" max="7678" width="10.6640625" style="114" customWidth="1"/>
    <col min="7679" max="7679" width="14.109375" style="114" customWidth="1"/>
    <col min="7680" max="7680" width="16.5546875" style="114" bestFit="1" customWidth="1"/>
    <col min="7681" max="7681" width="15.88671875" style="114" customWidth="1"/>
    <col min="7682" max="7682" width="12.6640625" style="114" customWidth="1"/>
    <col min="7683" max="7683" width="9.6640625" style="114" customWidth="1"/>
    <col min="7684" max="7684" width="17.44140625" style="114" customWidth="1"/>
    <col min="7685" max="7685" width="12.5546875" style="114" customWidth="1"/>
    <col min="7686" max="7686" width="14.5546875" style="114" customWidth="1"/>
    <col min="7687" max="7690" width="9.109375" style="114"/>
    <col min="7691" max="7691" width="12.88671875" style="114" bestFit="1" customWidth="1"/>
    <col min="7692" max="7925" width="9.109375" style="114"/>
    <col min="7926" max="7926" width="7.44140625" style="114" customWidth="1"/>
    <col min="7927" max="7927" width="7.6640625" style="114" customWidth="1"/>
    <col min="7928" max="7928" width="30.44140625" style="114" bestFit="1" customWidth="1"/>
    <col min="7929" max="7929" width="13.88671875" style="114" customWidth="1"/>
    <col min="7930" max="7930" width="8.109375" style="114" customWidth="1"/>
    <col min="7931" max="7931" width="9" style="114" customWidth="1"/>
    <col min="7932" max="7933" width="8.88671875" style="114" customWidth="1"/>
    <col min="7934" max="7934" width="10.6640625" style="114" customWidth="1"/>
    <col min="7935" max="7935" width="14.109375" style="114" customWidth="1"/>
    <col min="7936" max="7936" width="16.5546875" style="114" bestFit="1" customWidth="1"/>
    <col min="7937" max="7937" width="15.88671875" style="114" customWidth="1"/>
    <col min="7938" max="7938" width="12.6640625" style="114" customWidth="1"/>
    <col min="7939" max="7939" width="9.6640625" style="114" customWidth="1"/>
    <col min="7940" max="7940" width="17.44140625" style="114" customWidth="1"/>
    <col min="7941" max="7941" width="12.5546875" style="114" customWidth="1"/>
    <col min="7942" max="7942" width="14.5546875" style="114" customWidth="1"/>
    <col min="7943" max="7946" width="9.109375" style="114"/>
    <col min="7947" max="7947" width="12.88671875" style="114" bestFit="1" customWidth="1"/>
    <col min="7948" max="8181" width="9.109375" style="114"/>
    <col min="8182" max="8182" width="7.44140625" style="114" customWidth="1"/>
    <col min="8183" max="8183" width="7.6640625" style="114" customWidth="1"/>
    <col min="8184" max="8184" width="30.44140625" style="114" bestFit="1" customWidth="1"/>
    <col min="8185" max="8185" width="13.88671875" style="114" customWidth="1"/>
    <col min="8186" max="8186" width="8.109375" style="114" customWidth="1"/>
    <col min="8187" max="8187" width="9" style="114" customWidth="1"/>
    <col min="8188" max="8189" width="8.88671875" style="114" customWidth="1"/>
    <col min="8190" max="8190" width="10.6640625" style="114" customWidth="1"/>
    <col min="8191" max="8191" width="14.109375" style="114" customWidth="1"/>
    <col min="8192" max="8192" width="16.5546875" style="114" bestFit="1" customWidth="1"/>
    <col min="8193" max="8193" width="15.88671875" style="114" customWidth="1"/>
    <col min="8194" max="8194" width="12.6640625" style="114" customWidth="1"/>
    <col min="8195" max="8195" width="9.6640625" style="114" customWidth="1"/>
    <col min="8196" max="8196" width="17.44140625" style="114" customWidth="1"/>
    <col min="8197" max="8197" width="12.5546875" style="114" customWidth="1"/>
    <col min="8198" max="8198" width="14.5546875" style="114" customWidth="1"/>
    <col min="8199" max="8202" width="9.109375" style="114"/>
    <col min="8203" max="8203" width="12.88671875" style="114" bestFit="1" customWidth="1"/>
    <col min="8204" max="8437" width="9.109375" style="114"/>
    <col min="8438" max="8438" width="7.44140625" style="114" customWidth="1"/>
    <col min="8439" max="8439" width="7.6640625" style="114" customWidth="1"/>
    <col min="8440" max="8440" width="30.44140625" style="114" bestFit="1" customWidth="1"/>
    <col min="8441" max="8441" width="13.88671875" style="114" customWidth="1"/>
    <col min="8442" max="8442" width="8.109375" style="114" customWidth="1"/>
    <col min="8443" max="8443" width="9" style="114" customWidth="1"/>
    <col min="8444" max="8445" width="8.88671875" style="114" customWidth="1"/>
    <col min="8446" max="8446" width="10.6640625" style="114" customWidth="1"/>
    <col min="8447" max="8447" width="14.109375" style="114" customWidth="1"/>
    <col min="8448" max="8448" width="16.5546875" style="114" bestFit="1" customWidth="1"/>
    <col min="8449" max="8449" width="15.88671875" style="114" customWidth="1"/>
    <col min="8450" max="8450" width="12.6640625" style="114" customWidth="1"/>
    <col min="8451" max="8451" width="9.6640625" style="114" customWidth="1"/>
    <col min="8452" max="8452" width="17.44140625" style="114" customWidth="1"/>
    <col min="8453" max="8453" width="12.5546875" style="114" customWidth="1"/>
    <col min="8454" max="8454" width="14.5546875" style="114" customWidth="1"/>
    <col min="8455" max="8458" width="9.109375" style="114"/>
    <col min="8459" max="8459" width="12.88671875" style="114" bestFit="1" customWidth="1"/>
    <col min="8460" max="8693" width="9.109375" style="114"/>
    <col min="8694" max="8694" width="7.44140625" style="114" customWidth="1"/>
    <col min="8695" max="8695" width="7.6640625" style="114" customWidth="1"/>
    <col min="8696" max="8696" width="30.44140625" style="114" bestFit="1" customWidth="1"/>
    <col min="8697" max="8697" width="13.88671875" style="114" customWidth="1"/>
    <col min="8698" max="8698" width="8.109375" style="114" customWidth="1"/>
    <col min="8699" max="8699" width="9" style="114" customWidth="1"/>
    <col min="8700" max="8701" width="8.88671875" style="114" customWidth="1"/>
    <col min="8702" max="8702" width="10.6640625" style="114" customWidth="1"/>
    <col min="8703" max="8703" width="14.109375" style="114" customWidth="1"/>
    <col min="8704" max="8704" width="16.5546875" style="114" bestFit="1" customWidth="1"/>
    <col min="8705" max="8705" width="15.88671875" style="114" customWidth="1"/>
    <col min="8706" max="8706" width="12.6640625" style="114" customWidth="1"/>
    <col min="8707" max="8707" width="9.6640625" style="114" customWidth="1"/>
    <col min="8708" max="8708" width="17.44140625" style="114" customWidth="1"/>
    <col min="8709" max="8709" width="12.5546875" style="114" customWidth="1"/>
    <col min="8710" max="8710" width="14.5546875" style="114" customWidth="1"/>
    <col min="8711" max="8714" width="9.109375" style="114"/>
    <col min="8715" max="8715" width="12.88671875" style="114" bestFit="1" customWidth="1"/>
    <col min="8716" max="8949" width="9.109375" style="114"/>
    <col min="8950" max="8950" width="7.44140625" style="114" customWidth="1"/>
    <col min="8951" max="8951" width="7.6640625" style="114" customWidth="1"/>
    <col min="8952" max="8952" width="30.44140625" style="114" bestFit="1" customWidth="1"/>
    <col min="8953" max="8953" width="13.88671875" style="114" customWidth="1"/>
    <col min="8954" max="8954" width="8.109375" style="114" customWidth="1"/>
    <col min="8955" max="8955" width="9" style="114" customWidth="1"/>
    <col min="8956" max="8957" width="8.88671875" style="114" customWidth="1"/>
    <col min="8958" max="8958" width="10.6640625" style="114" customWidth="1"/>
    <col min="8959" max="8959" width="14.109375" style="114" customWidth="1"/>
    <col min="8960" max="8960" width="16.5546875" style="114" bestFit="1" customWidth="1"/>
    <col min="8961" max="8961" width="15.88671875" style="114" customWidth="1"/>
    <col min="8962" max="8962" width="12.6640625" style="114" customWidth="1"/>
    <col min="8963" max="8963" width="9.6640625" style="114" customWidth="1"/>
    <col min="8964" max="8964" width="17.44140625" style="114" customWidth="1"/>
    <col min="8965" max="8965" width="12.5546875" style="114" customWidth="1"/>
    <col min="8966" max="8966" width="14.5546875" style="114" customWidth="1"/>
    <col min="8967" max="8970" width="9.109375" style="114"/>
    <col min="8971" max="8971" width="12.88671875" style="114" bestFit="1" customWidth="1"/>
    <col min="8972" max="9205" width="9.109375" style="114"/>
    <col min="9206" max="9206" width="7.44140625" style="114" customWidth="1"/>
    <col min="9207" max="9207" width="7.6640625" style="114" customWidth="1"/>
    <col min="9208" max="9208" width="30.44140625" style="114" bestFit="1" customWidth="1"/>
    <col min="9209" max="9209" width="13.88671875" style="114" customWidth="1"/>
    <col min="9210" max="9210" width="8.109375" style="114" customWidth="1"/>
    <col min="9211" max="9211" width="9" style="114" customWidth="1"/>
    <col min="9212" max="9213" width="8.88671875" style="114" customWidth="1"/>
    <col min="9214" max="9214" width="10.6640625" style="114" customWidth="1"/>
    <col min="9215" max="9215" width="14.109375" style="114" customWidth="1"/>
    <col min="9216" max="9216" width="16.5546875" style="114" bestFit="1" customWidth="1"/>
    <col min="9217" max="9217" width="15.88671875" style="114" customWidth="1"/>
    <col min="9218" max="9218" width="12.6640625" style="114" customWidth="1"/>
    <col min="9219" max="9219" width="9.6640625" style="114" customWidth="1"/>
    <col min="9220" max="9220" width="17.44140625" style="114" customWidth="1"/>
    <col min="9221" max="9221" width="12.5546875" style="114" customWidth="1"/>
    <col min="9222" max="9222" width="14.5546875" style="114" customWidth="1"/>
    <col min="9223" max="9226" width="9.109375" style="114"/>
    <col min="9227" max="9227" width="12.88671875" style="114" bestFit="1" customWidth="1"/>
    <col min="9228" max="9461" width="9.109375" style="114"/>
    <col min="9462" max="9462" width="7.44140625" style="114" customWidth="1"/>
    <col min="9463" max="9463" width="7.6640625" style="114" customWidth="1"/>
    <col min="9464" max="9464" width="30.44140625" style="114" bestFit="1" customWidth="1"/>
    <col min="9465" max="9465" width="13.88671875" style="114" customWidth="1"/>
    <col min="9466" max="9466" width="8.109375" style="114" customWidth="1"/>
    <col min="9467" max="9467" width="9" style="114" customWidth="1"/>
    <col min="9468" max="9469" width="8.88671875" style="114" customWidth="1"/>
    <col min="9470" max="9470" width="10.6640625" style="114" customWidth="1"/>
    <col min="9471" max="9471" width="14.109375" style="114" customWidth="1"/>
    <col min="9472" max="9472" width="16.5546875" style="114" bestFit="1" customWidth="1"/>
    <col min="9473" max="9473" width="15.88671875" style="114" customWidth="1"/>
    <col min="9474" max="9474" width="12.6640625" style="114" customWidth="1"/>
    <col min="9475" max="9475" width="9.6640625" style="114" customWidth="1"/>
    <col min="9476" max="9476" width="17.44140625" style="114" customWidth="1"/>
    <col min="9477" max="9477" width="12.5546875" style="114" customWidth="1"/>
    <col min="9478" max="9478" width="14.5546875" style="114" customWidth="1"/>
    <col min="9479" max="9482" width="9.109375" style="114"/>
    <col min="9483" max="9483" width="12.88671875" style="114" bestFit="1" customWidth="1"/>
    <col min="9484" max="9717" width="9.109375" style="114"/>
    <col min="9718" max="9718" width="7.44140625" style="114" customWidth="1"/>
    <col min="9719" max="9719" width="7.6640625" style="114" customWidth="1"/>
    <col min="9720" max="9720" width="30.44140625" style="114" bestFit="1" customWidth="1"/>
    <col min="9721" max="9721" width="13.88671875" style="114" customWidth="1"/>
    <col min="9722" max="9722" width="8.109375" style="114" customWidth="1"/>
    <col min="9723" max="9723" width="9" style="114" customWidth="1"/>
    <col min="9724" max="9725" width="8.88671875" style="114" customWidth="1"/>
    <col min="9726" max="9726" width="10.6640625" style="114" customWidth="1"/>
    <col min="9727" max="9727" width="14.109375" style="114" customWidth="1"/>
    <col min="9728" max="9728" width="16.5546875" style="114" bestFit="1" customWidth="1"/>
    <col min="9729" max="9729" width="15.88671875" style="114" customWidth="1"/>
    <col min="9730" max="9730" width="12.6640625" style="114" customWidth="1"/>
    <col min="9731" max="9731" width="9.6640625" style="114" customWidth="1"/>
    <col min="9732" max="9732" width="17.44140625" style="114" customWidth="1"/>
    <col min="9733" max="9733" width="12.5546875" style="114" customWidth="1"/>
    <col min="9734" max="9734" width="14.5546875" style="114" customWidth="1"/>
    <col min="9735" max="9738" width="9.109375" style="114"/>
    <col min="9739" max="9739" width="12.88671875" style="114" bestFit="1" customWidth="1"/>
    <col min="9740" max="9973" width="9.109375" style="114"/>
    <col min="9974" max="9974" width="7.44140625" style="114" customWidth="1"/>
    <col min="9975" max="9975" width="7.6640625" style="114" customWidth="1"/>
    <col min="9976" max="9976" width="30.44140625" style="114" bestFit="1" customWidth="1"/>
    <col min="9977" max="9977" width="13.88671875" style="114" customWidth="1"/>
    <col min="9978" max="9978" width="8.109375" style="114" customWidth="1"/>
    <col min="9979" max="9979" width="9" style="114" customWidth="1"/>
    <col min="9980" max="9981" width="8.88671875" style="114" customWidth="1"/>
    <col min="9982" max="9982" width="10.6640625" style="114" customWidth="1"/>
    <col min="9983" max="9983" width="14.109375" style="114" customWidth="1"/>
    <col min="9984" max="9984" width="16.5546875" style="114" bestFit="1" customWidth="1"/>
    <col min="9985" max="9985" width="15.88671875" style="114" customWidth="1"/>
    <col min="9986" max="9986" width="12.6640625" style="114" customWidth="1"/>
    <col min="9987" max="9987" width="9.6640625" style="114" customWidth="1"/>
    <col min="9988" max="9988" width="17.44140625" style="114" customWidth="1"/>
    <col min="9989" max="9989" width="12.5546875" style="114" customWidth="1"/>
    <col min="9990" max="9990" width="14.5546875" style="114" customWidth="1"/>
    <col min="9991" max="9994" width="9.109375" style="114"/>
    <col min="9995" max="9995" width="12.88671875" style="114" bestFit="1" customWidth="1"/>
    <col min="9996" max="10229" width="9.109375" style="114"/>
    <col min="10230" max="10230" width="7.44140625" style="114" customWidth="1"/>
    <col min="10231" max="10231" width="7.6640625" style="114" customWidth="1"/>
    <col min="10232" max="10232" width="30.44140625" style="114" bestFit="1" customWidth="1"/>
    <col min="10233" max="10233" width="13.88671875" style="114" customWidth="1"/>
    <col min="10234" max="10234" width="8.109375" style="114" customWidth="1"/>
    <col min="10235" max="10235" width="9" style="114" customWidth="1"/>
    <col min="10236" max="10237" width="8.88671875" style="114" customWidth="1"/>
    <col min="10238" max="10238" width="10.6640625" style="114" customWidth="1"/>
    <col min="10239" max="10239" width="14.109375" style="114" customWidth="1"/>
    <col min="10240" max="10240" width="16.5546875" style="114" bestFit="1" customWidth="1"/>
    <col min="10241" max="10241" width="15.88671875" style="114" customWidth="1"/>
    <col min="10242" max="10242" width="12.6640625" style="114" customWidth="1"/>
    <col min="10243" max="10243" width="9.6640625" style="114" customWidth="1"/>
    <col min="10244" max="10244" width="17.44140625" style="114" customWidth="1"/>
    <col min="10245" max="10245" width="12.5546875" style="114" customWidth="1"/>
    <col min="10246" max="10246" width="14.5546875" style="114" customWidth="1"/>
    <col min="10247" max="10250" width="9.109375" style="114"/>
    <col min="10251" max="10251" width="12.88671875" style="114" bestFit="1" customWidth="1"/>
    <col min="10252" max="10485" width="9.109375" style="114"/>
    <col min="10486" max="10486" width="7.44140625" style="114" customWidth="1"/>
    <col min="10487" max="10487" width="7.6640625" style="114" customWidth="1"/>
    <col min="10488" max="10488" width="30.44140625" style="114" bestFit="1" customWidth="1"/>
    <col min="10489" max="10489" width="13.88671875" style="114" customWidth="1"/>
    <col min="10490" max="10490" width="8.109375" style="114" customWidth="1"/>
    <col min="10491" max="10491" width="9" style="114" customWidth="1"/>
    <col min="10492" max="10493" width="8.88671875" style="114" customWidth="1"/>
    <col min="10494" max="10494" width="10.6640625" style="114" customWidth="1"/>
    <col min="10495" max="10495" width="14.109375" style="114" customWidth="1"/>
    <col min="10496" max="10496" width="16.5546875" style="114" bestFit="1" customWidth="1"/>
    <col min="10497" max="10497" width="15.88671875" style="114" customWidth="1"/>
    <col min="10498" max="10498" width="12.6640625" style="114" customWidth="1"/>
    <col min="10499" max="10499" width="9.6640625" style="114" customWidth="1"/>
    <col min="10500" max="10500" width="17.44140625" style="114" customWidth="1"/>
    <col min="10501" max="10501" width="12.5546875" style="114" customWidth="1"/>
    <col min="10502" max="10502" width="14.5546875" style="114" customWidth="1"/>
    <col min="10503" max="10506" width="9.109375" style="114"/>
    <col min="10507" max="10507" width="12.88671875" style="114" bestFit="1" customWidth="1"/>
    <col min="10508" max="10741" width="9.109375" style="114"/>
    <col min="10742" max="10742" width="7.44140625" style="114" customWidth="1"/>
    <col min="10743" max="10743" width="7.6640625" style="114" customWidth="1"/>
    <col min="10744" max="10744" width="30.44140625" style="114" bestFit="1" customWidth="1"/>
    <col min="10745" max="10745" width="13.88671875" style="114" customWidth="1"/>
    <col min="10746" max="10746" width="8.109375" style="114" customWidth="1"/>
    <col min="10747" max="10747" width="9" style="114" customWidth="1"/>
    <col min="10748" max="10749" width="8.88671875" style="114" customWidth="1"/>
    <col min="10750" max="10750" width="10.6640625" style="114" customWidth="1"/>
    <col min="10751" max="10751" width="14.109375" style="114" customWidth="1"/>
    <col min="10752" max="10752" width="16.5546875" style="114" bestFit="1" customWidth="1"/>
    <col min="10753" max="10753" width="15.88671875" style="114" customWidth="1"/>
    <col min="10754" max="10754" width="12.6640625" style="114" customWidth="1"/>
    <col min="10755" max="10755" width="9.6640625" style="114" customWidth="1"/>
    <col min="10756" max="10756" width="17.44140625" style="114" customWidth="1"/>
    <col min="10757" max="10757" width="12.5546875" style="114" customWidth="1"/>
    <col min="10758" max="10758" width="14.5546875" style="114" customWidth="1"/>
    <col min="10759" max="10762" width="9.109375" style="114"/>
    <col min="10763" max="10763" width="12.88671875" style="114" bestFit="1" customWidth="1"/>
    <col min="10764" max="10997" width="9.109375" style="114"/>
    <col min="10998" max="10998" width="7.44140625" style="114" customWidth="1"/>
    <col min="10999" max="10999" width="7.6640625" style="114" customWidth="1"/>
    <col min="11000" max="11000" width="30.44140625" style="114" bestFit="1" customWidth="1"/>
    <col min="11001" max="11001" width="13.88671875" style="114" customWidth="1"/>
    <col min="11002" max="11002" width="8.109375" style="114" customWidth="1"/>
    <col min="11003" max="11003" width="9" style="114" customWidth="1"/>
    <col min="11004" max="11005" width="8.88671875" style="114" customWidth="1"/>
    <col min="11006" max="11006" width="10.6640625" style="114" customWidth="1"/>
    <col min="11007" max="11007" width="14.109375" style="114" customWidth="1"/>
    <col min="11008" max="11008" width="16.5546875" style="114" bestFit="1" customWidth="1"/>
    <col min="11009" max="11009" width="15.88671875" style="114" customWidth="1"/>
    <col min="11010" max="11010" width="12.6640625" style="114" customWidth="1"/>
    <col min="11011" max="11011" width="9.6640625" style="114" customWidth="1"/>
    <col min="11012" max="11012" width="17.44140625" style="114" customWidth="1"/>
    <col min="11013" max="11013" width="12.5546875" style="114" customWidth="1"/>
    <col min="11014" max="11014" width="14.5546875" style="114" customWidth="1"/>
    <col min="11015" max="11018" width="9.109375" style="114"/>
    <col min="11019" max="11019" width="12.88671875" style="114" bestFit="1" customWidth="1"/>
    <col min="11020" max="11253" width="9.109375" style="114"/>
    <col min="11254" max="11254" width="7.44140625" style="114" customWidth="1"/>
    <col min="11255" max="11255" width="7.6640625" style="114" customWidth="1"/>
    <col min="11256" max="11256" width="30.44140625" style="114" bestFit="1" customWidth="1"/>
    <col min="11257" max="11257" width="13.88671875" style="114" customWidth="1"/>
    <col min="11258" max="11258" width="8.109375" style="114" customWidth="1"/>
    <col min="11259" max="11259" width="9" style="114" customWidth="1"/>
    <col min="11260" max="11261" width="8.88671875" style="114" customWidth="1"/>
    <col min="11262" max="11262" width="10.6640625" style="114" customWidth="1"/>
    <col min="11263" max="11263" width="14.109375" style="114" customWidth="1"/>
    <col min="11264" max="11264" width="16.5546875" style="114" bestFit="1" customWidth="1"/>
    <col min="11265" max="11265" width="15.88671875" style="114" customWidth="1"/>
    <col min="11266" max="11266" width="12.6640625" style="114" customWidth="1"/>
    <col min="11267" max="11267" width="9.6640625" style="114" customWidth="1"/>
    <col min="11268" max="11268" width="17.44140625" style="114" customWidth="1"/>
    <col min="11269" max="11269" width="12.5546875" style="114" customWidth="1"/>
    <col min="11270" max="11270" width="14.5546875" style="114" customWidth="1"/>
    <col min="11271" max="11274" width="9.109375" style="114"/>
    <col min="11275" max="11275" width="12.88671875" style="114" bestFit="1" customWidth="1"/>
    <col min="11276" max="11509" width="9.109375" style="114"/>
    <col min="11510" max="11510" width="7.44140625" style="114" customWidth="1"/>
    <col min="11511" max="11511" width="7.6640625" style="114" customWidth="1"/>
    <col min="11512" max="11512" width="30.44140625" style="114" bestFit="1" customWidth="1"/>
    <col min="11513" max="11513" width="13.88671875" style="114" customWidth="1"/>
    <col min="11514" max="11514" width="8.109375" style="114" customWidth="1"/>
    <col min="11515" max="11515" width="9" style="114" customWidth="1"/>
    <col min="11516" max="11517" width="8.88671875" style="114" customWidth="1"/>
    <col min="11518" max="11518" width="10.6640625" style="114" customWidth="1"/>
    <col min="11519" max="11519" width="14.109375" style="114" customWidth="1"/>
    <col min="11520" max="11520" width="16.5546875" style="114" bestFit="1" customWidth="1"/>
    <col min="11521" max="11521" width="15.88671875" style="114" customWidth="1"/>
    <col min="11522" max="11522" width="12.6640625" style="114" customWidth="1"/>
    <col min="11523" max="11523" width="9.6640625" style="114" customWidth="1"/>
    <col min="11524" max="11524" width="17.44140625" style="114" customWidth="1"/>
    <col min="11525" max="11525" width="12.5546875" style="114" customWidth="1"/>
    <col min="11526" max="11526" width="14.5546875" style="114" customWidth="1"/>
    <col min="11527" max="11530" width="9.109375" style="114"/>
    <col min="11531" max="11531" width="12.88671875" style="114" bestFit="1" customWidth="1"/>
    <col min="11532" max="11765" width="9.109375" style="114"/>
    <col min="11766" max="11766" width="7.44140625" style="114" customWidth="1"/>
    <col min="11767" max="11767" width="7.6640625" style="114" customWidth="1"/>
    <col min="11768" max="11768" width="30.44140625" style="114" bestFit="1" customWidth="1"/>
    <col min="11769" max="11769" width="13.88671875" style="114" customWidth="1"/>
    <col min="11770" max="11770" width="8.109375" style="114" customWidth="1"/>
    <col min="11771" max="11771" width="9" style="114" customWidth="1"/>
    <col min="11772" max="11773" width="8.88671875" style="114" customWidth="1"/>
    <col min="11774" max="11774" width="10.6640625" style="114" customWidth="1"/>
    <col min="11775" max="11775" width="14.109375" style="114" customWidth="1"/>
    <col min="11776" max="11776" width="16.5546875" style="114" bestFit="1" customWidth="1"/>
    <col min="11777" max="11777" width="15.88671875" style="114" customWidth="1"/>
    <col min="11778" max="11778" width="12.6640625" style="114" customWidth="1"/>
    <col min="11779" max="11779" width="9.6640625" style="114" customWidth="1"/>
    <col min="11780" max="11780" width="17.44140625" style="114" customWidth="1"/>
    <col min="11781" max="11781" width="12.5546875" style="114" customWidth="1"/>
    <col min="11782" max="11782" width="14.5546875" style="114" customWidth="1"/>
    <col min="11783" max="11786" width="9.109375" style="114"/>
    <col min="11787" max="11787" width="12.88671875" style="114" bestFit="1" customWidth="1"/>
    <col min="11788" max="12021" width="9.109375" style="114"/>
    <col min="12022" max="12022" width="7.44140625" style="114" customWidth="1"/>
    <col min="12023" max="12023" width="7.6640625" style="114" customWidth="1"/>
    <col min="12024" max="12024" width="30.44140625" style="114" bestFit="1" customWidth="1"/>
    <col min="12025" max="12025" width="13.88671875" style="114" customWidth="1"/>
    <col min="12026" max="12026" width="8.109375" style="114" customWidth="1"/>
    <col min="12027" max="12027" width="9" style="114" customWidth="1"/>
    <col min="12028" max="12029" width="8.88671875" style="114" customWidth="1"/>
    <col min="12030" max="12030" width="10.6640625" style="114" customWidth="1"/>
    <col min="12031" max="12031" width="14.109375" style="114" customWidth="1"/>
    <col min="12032" max="12032" width="16.5546875" style="114" bestFit="1" customWidth="1"/>
    <col min="12033" max="12033" width="15.88671875" style="114" customWidth="1"/>
    <col min="12034" max="12034" width="12.6640625" style="114" customWidth="1"/>
    <col min="12035" max="12035" width="9.6640625" style="114" customWidth="1"/>
    <col min="12036" max="12036" width="17.44140625" style="114" customWidth="1"/>
    <col min="12037" max="12037" width="12.5546875" style="114" customWidth="1"/>
    <col min="12038" max="12038" width="14.5546875" style="114" customWidth="1"/>
    <col min="12039" max="12042" width="9.109375" style="114"/>
    <col min="12043" max="12043" width="12.88671875" style="114" bestFit="1" customWidth="1"/>
    <col min="12044" max="12277" width="9.109375" style="114"/>
    <col min="12278" max="12278" width="7.44140625" style="114" customWidth="1"/>
    <col min="12279" max="12279" width="7.6640625" style="114" customWidth="1"/>
    <col min="12280" max="12280" width="30.44140625" style="114" bestFit="1" customWidth="1"/>
    <col min="12281" max="12281" width="13.88671875" style="114" customWidth="1"/>
    <col min="12282" max="12282" width="8.109375" style="114" customWidth="1"/>
    <col min="12283" max="12283" width="9" style="114" customWidth="1"/>
    <col min="12284" max="12285" width="8.88671875" style="114" customWidth="1"/>
    <col min="12286" max="12286" width="10.6640625" style="114" customWidth="1"/>
    <col min="12287" max="12287" width="14.109375" style="114" customWidth="1"/>
    <col min="12288" max="12288" width="16.5546875" style="114" bestFit="1" customWidth="1"/>
    <col min="12289" max="12289" width="15.88671875" style="114" customWidth="1"/>
    <col min="12290" max="12290" width="12.6640625" style="114" customWidth="1"/>
    <col min="12291" max="12291" width="9.6640625" style="114" customWidth="1"/>
    <col min="12292" max="12292" width="17.44140625" style="114" customWidth="1"/>
    <col min="12293" max="12293" width="12.5546875" style="114" customWidth="1"/>
    <col min="12294" max="12294" width="14.5546875" style="114" customWidth="1"/>
    <col min="12295" max="12298" width="9.109375" style="114"/>
    <col min="12299" max="12299" width="12.88671875" style="114" bestFit="1" customWidth="1"/>
    <col min="12300" max="12533" width="9.109375" style="114"/>
    <col min="12534" max="12534" width="7.44140625" style="114" customWidth="1"/>
    <col min="12535" max="12535" width="7.6640625" style="114" customWidth="1"/>
    <col min="12536" max="12536" width="30.44140625" style="114" bestFit="1" customWidth="1"/>
    <col min="12537" max="12537" width="13.88671875" style="114" customWidth="1"/>
    <col min="12538" max="12538" width="8.109375" style="114" customWidth="1"/>
    <col min="12539" max="12539" width="9" style="114" customWidth="1"/>
    <col min="12540" max="12541" width="8.88671875" style="114" customWidth="1"/>
    <col min="12542" max="12542" width="10.6640625" style="114" customWidth="1"/>
    <col min="12543" max="12543" width="14.109375" style="114" customWidth="1"/>
    <col min="12544" max="12544" width="16.5546875" style="114" bestFit="1" customWidth="1"/>
    <col min="12545" max="12545" width="15.88671875" style="114" customWidth="1"/>
    <col min="12546" max="12546" width="12.6640625" style="114" customWidth="1"/>
    <col min="12547" max="12547" width="9.6640625" style="114" customWidth="1"/>
    <col min="12548" max="12548" width="17.44140625" style="114" customWidth="1"/>
    <col min="12549" max="12549" width="12.5546875" style="114" customWidth="1"/>
    <col min="12550" max="12550" width="14.5546875" style="114" customWidth="1"/>
    <col min="12551" max="12554" width="9.109375" style="114"/>
    <col min="12555" max="12555" width="12.88671875" style="114" bestFit="1" customWidth="1"/>
    <col min="12556" max="12789" width="9.109375" style="114"/>
    <col min="12790" max="12790" width="7.44140625" style="114" customWidth="1"/>
    <col min="12791" max="12791" width="7.6640625" style="114" customWidth="1"/>
    <col min="12792" max="12792" width="30.44140625" style="114" bestFit="1" customWidth="1"/>
    <col min="12793" max="12793" width="13.88671875" style="114" customWidth="1"/>
    <col min="12794" max="12794" width="8.109375" style="114" customWidth="1"/>
    <col min="12795" max="12795" width="9" style="114" customWidth="1"/>
    <col min="12796" max="12797" width="8.88671875" style="114" customWidth="1"/>
    <col min="12798" max="12798" width="10.6640625" style="114" customWidth="1"/>
    <col min="12799" max="12799" width="14.109375" style="114" customWidth="1"/>
    <col min="12800" max="12800" width="16.5546875" style="114" bestFit="1" customWidth="1"/>
    <col min="12801" max="12801" width="15.88671875" style="114" customWidth="1"/>
    <col min="12802" max="12802" width="12.6640625" style="114" customWidth="1"/>
    <col min="12803" max="12803" width="9.6640625" style="114" customWidth="1"/>
    <col min="12804" max="12804" width="17.44140625" style="114" customWidth="1"/>
    <col min="12805" max="12805" width="12.5546875" style="114" customWidth="1"/>
    <col min="12806" max="12806" width="14.5546875" style="114" customWidth="1"/>
    <col min="12807" max="12810" width="9.109375" style="114"/>
    <col min="12811" max="12811" width="12.88671875" style="114" bestFit="1" customWidth="1"/>
    <col min="12812" max="13045" width="9.109375" style="114"/>
    <col min="13046" max="13046" width="7.44140625" style="114" customWidth="1"/>
    <col min="13047" max="13047" width="7.6640625" style="114" customWidth="1"/>
    <col min="13048" max="13048" width="30.44140625" style="114" bestFit="1" customWidth="1"/>
    <col min="13049" max="13049" width="13.88671875" style="114" customWidth="1"/>
    <col min="13050" max="13050" width="8.109375" style="114" customWidth="1"/>
    <col min="13051" max="13051" width="9" style="114" customWidth="1"/>
    <col min="13052" max="13053" width="8.88671875" style="114" customWidth="1"/>
    <col min="13054" max="13054" width="10.6640625" style="114" customWidth="1"/>
    <col min="13055" max="13055" width="14.109375" style="114" customWidth="1"/>
    <col min="13056" max="13056" width="16.5546875" style="114" bestFit="1" customWidth="1"/>
    <col min="13057" max="13057" width="15.88671875" style="114" customWidth="1"/>
    <col min="13058" max="13058" width="12.6640625" style="114" customWidth="1"/>
    <col min="13059" max="13059" width="9.6640625" style="114" customWidth="1"/>
    <col min="13060" max="13060" width="17.44140625" style="114" customWidth="1"/>
    <col min="13061" max="13061" width="12.5546875" style="114" customWidth="1"/>
    <col min="13062" max="13062" width="14.5546875" style="114" customWidth="1"/>
    <col min="13063" max="13066" width="9.109375" style="114"/>
    <col min="13067" max="13067" width="12.88671875" style="114" bestFit="1" customWidth="1"/>
    <col min="13068" max="13301" width="9.109375" style="114"/>
    <col min="13302" max="13302" width="7.44140625" style="114" customWidth="1"/>
    <col min="13303" max="13303" width="7.6640625" style="114" customWidth="1"/>
    <col min="13304" max="13304" width="30.44140625" style="114" bestFit="1" customWidth="1"/>
    <col min="13305" max="13305" width="13.88671875" style="114" customWidth="1"/>
    <col min="13306" max="13306" width="8.109375" style="114" customWidth="1"/>
    <col min="13307" max="13307" width="9" style="114" customWidth="1"/>
    <col min="13308" max="13309" width="8.88671875" style="114" customWidth="1"/>
    <col min="13310" max="13310" width="10.6640625" style="114" customWidth="1"/>
    <col min="13311" max="13311" width="14.109375" style="114" customWidth="1"/>
    <col min="13312" max="13312" width="16.5546875" style="114" bestFit="1" customWidth="1"/>
    <col min="13313" max="13313" width="15.88671875" style="114" customWidth="1"/>
    <col min="13314" max="13314" width="12.6640625" style="114" customWidth="1"/>
    <col min="13315" max="13315" width="9.6640625" style="114" customWidth="1"/>
    <col min="13316" max="13316" width="17.44140625" style="114" customWidth="1"/>
    <col min="13317" max="13317" width="12.5546875" style="114" customWidth="1"/>
    <col min="13318" max="13318" width="14.5546875" style="114" customWidth="1"/>
    <col min="13319" max="13322" width="9.109375" style="114"/>
    <col min="13323" max="13323" width="12.88671875" style="114" bestFit="1" customWidth="1"/>
    <col min="13324" max="13557" width="9.109375" style="114"/>
    <col min="13558" max="13558" width="7.44140625" style="114" customWidth="1"/>
    <col min="13559" max="13559" width="7.6640625" style="114" customWidth="1"/>
    <col min="13560" max="13560" width="30.44140625" style="114" bestFit="1" customWidth="1"/>
    <col min="13561" max="13561" width="13.88671875" style="114" customWidth="1"/>
    <col min="13562" max="13562" width="8.109375" style="114" customWidth="1"/>
    <col min="13563" max="13563" width="9" style="114" customWidth="1"/>
    <col min="13564" max="13565" width="8.88671875" style="114" customWidth="1"/>
    <col min="13566" max="13566" width="10.6640625" style="114" customWidth="1"/>
    <col min="13567" max="13567" width="14.109375" style="114" customWidth="1"/>
    <col min="13568" max="13568" width="16.5546875" style="114" bestFit="1" customWidth="1"/>
    <col min="13569" max="13569" width="15.88671875" style="114" customWidth="1"/>
    <col min="13570" max="13570" width="12.6640625" style="114" customWidth="1"/>
    <col min="13571" max="13571" width="9.6640625" style="114" customWidth="1"/>
    <col min="13572" max="13572" width="17.44140625" style="114" customWidth="1"/>
    <col min="13573" max="13573" width="12.5546875" style="114" customWidth="1"/>
    <col min="13574" max="13574" width="14.5546875" style="114" customWidth="1"/>
    <col min="13575" max="13578" width="9.109375" style="114"/>
    <col min="13579" max="13579" width="12.88671875" style="114" bestFit="1" customWidth="1"/>
    <col min="13580" max="13813" width="9.109375" style="114"/>
    <col min="13814" max="13814" width="7.44140625" style="114" customWidth="1"/>
    <col min="13815" max="13815" width="7.6640625" style="114" customWidth="1"/>
    <col min="13816" max="13816" width="30.44140625" style="114" bestFit="1" customWidth="1"/>
    <col min="13817" max="13817" width="13.88671875" style="114" customWidth="1"/>
    <col min="13818" max="13818" width="8.109375" style="114" customWidth="1"/>
    <col min="13819" max="13819" width="9" style="114" customWidth="1"/>
    <col min="13820" max="13821" width="8.88671875" style="114" customWidth="1"/>
    <col min="13822" max="13822" width="10.6640625" style="114" customWidth="1"/>
    <col min="13823" max="13823" width="14.109375" style="114" customWidth="1"/>
    <col min="13824" max="13824" width="16.5546875" style="114" bestFit="1" customWidth="1"/>
    <col min="13825" max="13825" width="15.88671875" style="114" customWidth="1"/>
    <col min="13826" max="13826" width="12.6640625" style="114" customWidth="1"/>
    <col min="13827" max="13827" width="9.6640625" style="114" customWidth="1"/>
    <col min="13828" max="13828" width="17.44140625" style="114" customWidth="1"/>
    <col min="13829" max="13829" width="12.5546875" style="114" customWidth="1"/>
    <col min="13830" max="13830" width="14.5546875" style="114" customWidth="1"/>
    <col min="13831" max="13834" width="9.109375" style="114"/>
    <col min="13835" max="13835" width="12.88671875" style="114" bestFit="1" customWidth="1"/>
    <col min="13836" max="14069" width="9.109375" style="114"/>
    <col min="14070" max="14070" width="7.44140625" style="114" customWidth="1"/>
    <col min="14071" max="14071" width="7.6640625" style="114" customWidth="1"/>
    <col min="14072" max="14072" width="30.44140625" style="114" bestFit="1" customWidth="1"/>
    <col min="14073" max="14073" width="13.88671875" style="114" customWidth="1"/>
    <col min="14074" max="14074" width="8.109375" style="114" customWidth="1"/>
    <col min="14075" max="14075" width="9" style="114" customWidth="1"/>
    <col min="14076" max="14077" width="8.88671875" style="114" customWidth="1"/>
    <col min="14078" max="14078" width="10.6640625" style="114" customWidth="1"/>
    <col min="14079" max="14079" width="14.109375" style="114" customWidth="1"/>
    <col min="14080" max="14080" width="16.5546875" style="114" bestFit="1" customWidth="1"/>
    <col min="14081" max="14081" width="15.88671875" style="114" customWidth="1"/>
    <col min="14082" max="14082" width="12.6640625" style="114" customWidth="1"/>
    <col min="14083" max="14083" width="9.6640625" style="114" customWidth="1"/>
    <col min="14084" max="14084" width="17.44140625" style="114" customWidth="1"/>
    <col min="14085" max="14085" width="12.5546875" style="114" customWidth="1"/>
    <col min="14086" max="14086" width="14.5546875" style="114" customWidth="1"/>
    <col min="14087" max="14090" width="9.109375" style="114"/>
    <col min="14091" max="14091" width="12.88671875" style="114" bestFit="1" customWidth="1"/>
    <col min="14092" max="14325" width="9.109375" style="114"/>
    <col min="14326" max="14326" width="7.44140625" style="114" customWidth="1"/>
    <col min="14327" max="14327" width="7.6640625" style="114" customWidth="1"/>
    <col min="14328" max="14328" width="30.44140625" style="114" bestFit="1" customWidth="1"/>
    <col min="14329" max="14329" width="13.88671875" style="114" customWidth="1"/>
    <col min="14330" max="14330" width="8.109375" style="114" customWidth="1"/>
    <col min="14331" max="14331" width="9" style="114" customWidth="1"/>
    <col min="14332" max="14333" width="8.88671875" style="114" customWidth="1"/>
    <col min="14334" max="14334" width="10.6640625" style="114" customWidth="1"/>
    <col min="14335" max="14335" width="14.109375" style="114" customWidth="1"/>
    <col min="14336" max="14336" width="16.5546875" style="114" bestFit="1" customWidth="1"/>
    <col min="14337" max="14337" width="15.88671875" style="114" customWidth="1"/>
    <col min="14338" max="14338" width="12.6640625" style="114" customWidth="1"/>
    <col min="14339" max="14339" width="9.6640625" style="114" customWidth="1"/>
    <col min="14340" max="14340" width="17.44140625" style="114" customWidth="1"/>
    <col min="14341" max="14341" width="12.5546875" style="114" customWidth="1"/>
    <col min="14342" max="14342" width="14.5546875" style="114" customWidth="1"/>
    <col min="14343" max="14346" width="9.109375" style="114"/>
    <col min="14347" max="14347" width="12.88671875" style="114" bestFit="1" customWidth="1"/>
    <col min="14348" max="14581" width="9.109375" style="114"/>
    <col min="14582" max="14582" width="7.44140625" style="114" customWidth="1"/>
    <col min="14583" max="14583" width="7.6640625" style="114" customWidth="1"/>
    <col min="14584" max="14584" width="30.44140625" style="114" bestFit="1" customWidth="1"/>
    <col min="14585" max="14585" width="13.88671875" style="114" customWidth="1"/>
    <col min="14586" max="14586" width="8.109375" style="114" customWidth="1"/>
    <col min="14587" max="14587" width="9" style="114" customWidth="1"/>
    <col min="14588" max="14589" width="8.88671875" style="114" customWidth="1"/>
    <col min="14590" max="14590" width="10.6640625" style="114" customWidth="1"/>
    <col min="14591" max="14591" width="14.109375" style="114" customWidth="1"/>
    <col min="14592" max="14592" width="16.5546875" style="114" bestFit="1" customWidth="1"/>
    <col min="14593" max="14593" width="15.88671875" style="114" customWidth="1"/>
    <col min="14594" max="14594" width="12.6640625" style="114" customWidth="1"/>
    <col min="14595" max="14595" width="9.6640625" style="114" customWidth="1"/>
    <col min="14596" max="14596" width="17.44140625" style="114" customWidth="1"/>
    <col min="14597" max="14597" width="12.5546875" style="114" customWidth="1"/>
    <col min="14598" max="14598" width="14.5546875" style="114" customWidth="1"/>
    <col min="14599" max="14602" width="9.109375" style="114"/>
    <col min="14603" max="14603" width="12.88671875" style="114" bestFit="1" customWidth="1"/>
    <col min="14604" max="14837" width="9.109375" style="114"/>
    <col min="14838" max="14838" width="7.44140625" style="114" customWidth="1"/>
    <col min="14839" max="14839" width="7.6640625" style="114" customWidth="1"/>
    <col min="14840" max="14840" width="30.44140625" style="114" bestFit="1" customWidth="1"/>
    <col min="14841" max="14841" width="13.88671875" style="114" customWidth="1"/>
    <col min="14842" max="14842" width="8.109375" style="114" customWidth="1"/>
    <col min="14843" max="14843" width="9" style="114" customWidth="1"/>
    <col min="14844" max="14845" width="8.88671875" style="114" customWidth="1"/>
    <col min="14846" max="14846" width="10.6640625" style="114" customWidth="1"/>
    <col min="14847" max="14847" width="14.109375" style="114" customWidth="1"/>
    <col min="14848" max="14848" width="16.5546875" style="114" bestFit="1" customWidth="1"/>
    <col min="14849" max="14849" width="15.88671875" style="114" customWidth="1"/>
    <col min="14850" max="14850" width="12.6640625" style="114" customWidth="1"/>
    <col min="14851" max="14851" width="9.6640625" style="114" customWidth="1"/>
    <col min="14852" max="14852" width="17.44140625" style="114" customWidth="1"/>
    <col min="14853" max="14853" width="12.5546875" style="114" customWidth="1"/>
    <col min="14854" max="14854" width="14.5546875" style="114" customWidth="1"/>
    <col min="14855" max="14858" width="9.109375" style="114"/>
    <col min="14859" max="14859" width="12.88671875" style="114" bestFit="1" customWidth="1"/>
    <col min="14860" max="15093" width="9.109375" style="114"/>
    <col min="15094" max="15094" width="7.44140625" style="114" customWidth="1"/>
    <col min="15095" max="15095" width="7.6640625" style="114" customWidth="1"/>
    <col min="15096" max="15096" width="30.44140625" style="114" bestFit="1" customWidth="1"/>
    <col min="15097" max="15097" width="13.88671875" style="114" customWidth="1"/>
    <col min="15098" max="15098" width="8.109375" style="114" customWidth="1"/>
    <col min="15099" max="15099" width="9" style="114" customWidth="1"/>
    <col min="15100" max="15101" width="8.88671875" style="114" customWidth="1"/>
    <col min="15102" max="15102" width="10.6640625" style="114" customWidth="1"/>
    <col min="15103" max="15103" width="14.109375" style="114" customWidth="1"/>
    <col min="15104" max="15104" width="16.5546875" style="114" bestFit="1" customWidth="1"/>
    <col min="15105" max="15105" width="15.88671875" style="114" customWidth="1"/>
    <col min="15106" max="15106" width="12.6640625" style="114" customWidth="1"/>
    <col min="15107" max="15107" width="9.6640625" style="114" customWidth="1"/>
    <col min="15108" max="15108" width="17.44140625" style="114" customWidth="1"/>
    <col min="15109" max="15109" width="12.5546875" style="114" customWidth="1"/>
    <col min="15110" max="15110" width="14.5546875" style="114" customWidth="1"/>
    <col min="15111" max="15114" width="9.109375" style="114"/>
    <col min="15115" max="15115" width="12.88671875" style="114" bestFit="1" customWidth="1"/>
    <col min="15116" max="15349" width="9.109375" style="114"/>
    <col min="15350" max="15350" width="7.44140625" style="114" customWidth="1"/>
    <col min="15351" max="15351" width="7.6640625" style="114" customWidth="1"/>
    <col min="15352" max="15352" width="30.44140625" style="114" bestFit="1" customWidth="1"/>
    <col min="15353" max="15353" width="13.88671875" style="114" customWidth="1"/>
    <col min="15354" max="15354" width="8.109375" style="114" customWidth="1"/>
    <col min="15355" max="15355" width="9" style="114" customWidth="1"/>
    <col min="15356" max="15357" width="8.88671875" style="114" customWidth="1"/>
    <col min="15358" max="15358" width="10.6640625" style="114" customWidth="1"/>
    <col min="15359" max="15359" width="14.109375" style="114" customWidth="1"/>
    <col min="15360" max="15360" width="16.5546875" style="114" bestFit="1" customWidth="1"/>
    <col min="15361" max="15361" width="15.88671875" style="114" customWidth="1"/>
    <col min="15362" max="15362" width="12.6640625" style="114" customWidth="1"/>
    <col min="15363" max="15363" width="9.6640625" style="114" customWidth="1"/>
    <col min="15364" max="15364" width="17.44140625" style="114" customWidth="1"/>
    <col min="15365" max="15365" width="12.5546875" style="114" customWidth="1"/>
    <col min="15366" max="15366" width="14.5546875" style="114" customWidth="1"/>
    <col min="15367" max="15370" width="9.109375" style="114"/>
    <col min="15371" max="15371" width="12.88671875" style="114" bestFit="1" customWidth="1"/>
    <col min="15372" max="15605" width="9.109375" style="114"/>
    <col min="15606" max="15606" width="7.44140625" style="114" customWidth="1"/>
    <col min="15607" max="15607" width="7.6640625" style="114" customWidth="1"/>
    <col min="15608" max="15608" width="30.44140625" style="114" bestFit="1" customWidth="1"/>
    <col min="15609" max="15609" width="13.88671875" style="114" customWidth="1"/>
    <col min="15610" max="15610" width="8.109375" style="114" customWidth="1"/>
    <col min="15611" max="15611" width="9" style="114" customWidth="1"/>
    <col min="15612" max="15613" width="8.88671875" style="114" customWidth="1"/>
    <col min="15614" max="15614" width="10.6640625" style="114" customWidth="1"/>
    <col min="15615" max="15615" width="14.109375" style="114" customWidth="1"/>
    <col min="15616" max="15616" width="16.5546875" style="114" bestFit="1" customWidth="1"/>
    <col min="15617" max="15617" width="15.88671875" style="114" customWidth="1"/>
    <col min="15618" max="15618" width="12.6640625" style="114" customWidth="1"/>
    <col min="15619" max="15619" width="9.6640625" style="114" customWidth="1"/>
    <col min="15620" max="15620" width="17.44140625" style="114" customWidth="1"/>
    <col min="15621" max="15621" width="12.5546875" style="114" customWidth="1"/>
    <col min="15622" max="15622" width="14.5546875" style="114" customWidth="1"/>
    <col min="15623" max="15626" width="9.109375" style="114"/>
    <col min="15627" max="15627" width="12.88671875" style="114" bestFit="1" customWidth="1"/>
    <col min="15628" max="15861" width="9.109375" style="114"/>
    <col min="15862" max="15862" width="7.44140625" style="114" customWidth="1"/>
    <col min="15863" max="15863" width="7.6640625" style="114" customWidth="1"/>
    <col min="15864" max="15864" width="30.44140625" style="114" bestFit="1" customWidth="1"/>
    <col min="15865" max="15865" width="13.88671875" style="114" customWidth="1"/>
    <col min="15866" max="15866" width="8.109375" style="114" customWidth="1"/>
    <col min="15867" max="15867" width="9" style="114" customWidth="1"/>
    <col min="15868" max="15869" width="8.88671875" style="114" customWidth="1"/>
    <col min="15870" max="15870" width="10.6640625" style="114" customWidth="1"/>
    <col min="15871" max="15871" width="14.109375" style="114" customWidth="1"/>
    <col min="15872" max="15872" width="16.5546875" style="114" bestFit="1" customWidth="1"/>
    <col min="15873" max="15873" width="15.88671875" style="114" customWidth="1"/>
    <col min="15874" max="15874" width="12.6640625" style="114" customWidth="1"/>
    <col min="15875" max="15875" width="9.6640625" style="114" customWidth="1"/>
    <col min="15876" max="15876" width="17.44140625" style="114" customWidth="1"/>
    <col min="15877" max="15877" width="12.5546875" style="114" customWidth="1"/>
    <col min="15878" max="15878" width="14.5546875" style="114" customWidth="1"/>
    <col min="15879" max="15882" width="9.109375" style="114"/>
    <col min="15883" max="15883" width="12.88671875" style="114" bestFit="1" customWidth="1"/>
    <col min="15884" max="16117" width="9.109375" style="114"/>
    <col min="16118" max="16118" width="7.44140625" style="114" customWidth="1"/>
    <col min="16119" max="16119" width="7.6640625" style="114" customWidth="1"/>
    <col min="16120" max="16120" width="30.44140625" style="114" bestFit="1" customWidth="1"/>
    <col min="16121" max="16121" width="13.88671875" style="114" customWidth="1"/>
    <col min="16122" max="16122" width="8.109375" style="114" customWidth="1"/>
    <col min="16123" max="16123" width="9" style="114" customWidth="1"/>
    <col min="16124" max="16125" width="8.88671875" style="114" customWidth="1"/>
    <col min="16126" max="16126" width="10.6640625" style="114" customWidth="1"/>
    <col min="16127" max="16127" width="14.109375" style="114" customWidth="1"/>
    <col min="16128" max="16128" width="16.5546875" style="114" bestFit="1" customWidth="1"/>
    <col min="16129" max="16129" width="15.88671875" style="114" customWidth="1"/>
    <col min="16130" max="16130" width="12.6640625" style="114" customWidth="1"/>
    <col min="16131" max="16131" width="9.6640625" style="114" customWidth="1"/>
    <col min="16132" max="16132" width="17.44140625" style="114" customWidth="1"/>
    <col min="16133" max="16133" width="12.5546875" style="114" customWidth="1"/>
    <col min="16134" max="16134" width="14.5546875" style="114" customWidth="1"/>
    <col min="16135" max="16138" width="9.109375" style="114"/>
    <col min="16139" max="16139" width="12.88671875" style="114" bestFit="1" customWidth="1"/>
    <col min="16140" max="16379" width="9.109375" style="114"/>
    <col min="16380" max="16384" width="9.109375" style="114" customWidth="1"/>
  </cols>
  <sheetData>
    <row r="1" spans="1:18" ht="17.399999999999999">
      <c r="A1" s="264" t="s">
        <v>123</v>
      </c>
      <c r="B1" s="265"/>
      <c r="C1" s="265"/>
      <c r="D1" s="265"/>
      <c r="E1" s="265"/>
      <c r="F1" s="265"/>
      <c r="G1" s="265"/>
      <c r="H1" s="265"/>
      <c r="I1" s="265"/>
      <c r="J1" s="265"/>
    </row>
    <row r="2" spans="1:18" ht="38.25" customHeight="1">
      <c r="A2" s="120" t="s">
        <v>62</v>
      </c>
      <c r="B2" s="120" t="s">
        <v>193</v>
      </c>
      <c r="C2" s="120" t="s">
        <v>211</v>
      </c>
      <c r="D2" s="120" t="s">
        <v>37</v>
      </c>
      <c r="E2" s="120" t="s">
        <v>122</v>
      </c>
      <c r="F2" s="161" t="s">
        <v>114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225</v>
      </c>
      <c r="L2" s="169" t="s">
        <v>226</v>
      </c>
      <c r="M2" s="170" t="s">
        <v>227</v>
      </c>
      <c r="N2" s="170" t="s">
        <v>108</v>
      </c>
      <c r="O2" s="170" t="s">
        <v>228</v>
      </c>
      <c r="P2" s="169" t="s">
        <v>248</v>
      </c>
      <c r="Q2" s="169" t="s">
        <v>249</v>
      </c>
      <c r="R2" s="170" t="s">
        <v>195</v>
      </c>
    </row>
    <row r="3" spans="1:18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236</v>
      </c>
      <c r="P3" s="171" t="s">
        <v>236</v>
      </c>
      <c r="Q3" s="171" t="s">
        <v>236</v>
      </c>
      <c r="R3" s="171" t="s">
        <v>237</v>
      </c>
    </row>
    <row r="4" spans="1:18" ht="27.6">
      <c r="A4" s="118">
        <f>'BD Team'!A9</f>
        <v>1</v>
      </c>
      <c r="B4" s="118" t="str">
        <f>'BD Team'!B9</f>
        <v>W1</v>
      </c>
      <c r="C4" s="118" t="str">
        <f>'BD Team'!C9</f>
        <v>M900</v>
      </c>
      <c r="D4" s="118" t="str">
        <f>'BD Team'!D9</f>
        <v>2 TRACK 2 SHUTTER SLIDING WINDOW</v>
      </c>
      <c r="E4" s="118" t="str">
        <f>'BD Team'!F9</f>
        <v>NO</v>
      </c>
      <c r="F4" s="121" t="str">
        <f>'BD Team'!G9</f>
        <v>St.F + 1st + 2nd + 3rd + 4th + 5th</v>
      </c>
      <c r="G4" s="118">
        <f>'BD Team'!H9</f>
        <v>1982</v>
      </c>
      <c r="H4" s="118">
        <f>'BD Team'!I9</f>
        <v>1296</v>
      </c>
      <c r="I4" s="118">
        <f>'BD Team'!J9</f>
        <v>16</v>
      </c>
      <c r="J4" s="103">
        <f t="shared" ref="J4:J53" si="0">G4*H4*I4*10.764/1000000</f>
        <v>442.38696652800002</v>
      </c>
      <c r="K4" s="172">
        <v>93.11</v>
      </c>
      <c r="L4" s="171">
        <f>K4*I4</f>
        <v>1489.76</v>
      </c>
      <c r="M4" s="170">
        <f>L4*'Changable Values'!$D$4</f>
        <v>128119.36</v>
      </c>
      <c r="N4" s="170" t="str">
        <f>'BD Team'!E9</f>
        <v>6MM</v>
      </c>
      <c r="O4" s="172">
        <v>1002</v>
      </c>
      <c r="P4" s="173"/>
      <c r="Q4" s="185"/>
      <c r="R4" s="172">
        <v>537.16607999999997</v>
      </c>
    </row>
    <row r="5" spans="1:18">
      <c r="A5" s="118">
        <f>'BD Team'!A10</f>
        <v>2</v>
      </c>
      <c r="B5" s="118" t="str">
        <f>'BD Team'!B10</f>
        <v>W2</v>
      </c>
      <c r="C5" s="118" t="str">
        <f>'BD Team'!C10</f>
        <v>M900</v>
      </c>
      <c r="D5" s="118" t="str">
        <f>'BD Team'!D10</f>
        <v>2 TRACK 2 SHUTTER SLIDING WINDOW</v>
      </c>
      <c r="E5" s="118" t="str">
        <f>'BD Team'!F10</f>
        <v>NO</v>
      </c>
      <c r="F5" s="121" t="str">
        <f>'BD Team'!G10</f>
        <v>1st + 2nd + 3rd + 4th + 5th</v>
      </c>
      <c r="G5" s="118">
        <f>'BD Team'!H10</f>
        <v>1372</v>
      </c>
      <c r="H5" s="118">
        <f>'BD Team'!I10</f>
        <v>1296</v>
      </c>
      <c r="I5" s="118">
        <f>'BD Team'!J10</f>
        <v>73</v>
      </c>
      <c r="J5" s="103">
        <f t="shared" si="0"/>
        <v>1397.1906224639999</v>
      </c>
      <c r="K5" s="172">
        <v>83.19</v>
      </c>
      <c r="L5" s="171">
        <f t="shared" ref="L5:L53" si="1">K5*I5</f>
        <v>6072.87</v>
      </c>
      <c r="M5" s="170">
        <f>L5*'Changable Values'!$D$4</f>
        <v>522266.82</v>
      </c>
      <c r="N5" s="170" t="str">
        <f>'BD Team'!E10</f>
        <v>6MM</v>
      </c>
      <c r="O5" s="172">
        <v>1002</v>
      </c>
      <c r="P5" s="173"/>
      <c r="Q5" s="185"/>
      <c r="R5" s="172"/>
    </row>
    <row r="6" spans="1:18">
      <c r="A6" s="118">
        <f>'BD Team'!A11</f>
        <v>3</v>
      </c>
      <c r="B6" s="118" t="str">
        <f>'BD Team'!B11</f>
        <v>W2'</v>
      </c>
      <c r="C6" s="118" t="str">
        <f>'BD Team'!C11</f>
        <v>M900</v>
      </c>
      <c r="D6" s="118" t="str">
        <f>'BD Team'!D11</f>
        <v>2 TRACK 2 SHUTTER SLIDING WINDOW</v>
      </c>
      <c r="E6" s="118" t="str">
        <f>'BD Team'!F11</f>
        <v>NO</v>
      </c>
      <c r="F6" s="121" t="str">
        <f>'BD Team'!G11</f>
        <v>1st + 2nd + 3rd + 4th + 5th</v>
      </c>
      <c r="G6" s="118">
        <f>'BD Team'!H11</f>
        <v>1220</v>
      </c>
      <c r="H6" s="118">
        <f>'BD Team'!I11</f>
        <v>1296</v>
      </c>
      <c r="I6" s="118">
        <f>'BD Team'!J11</f>
        <v>35</v>
      </c>
      <c r="J6" s="103">
        <f t="shared" si="0"/>
        <v>595.67114879999997</v>
      </c>
      <c r="K6" s="172">
        <v>80.72</v>
      </c>
      <c r="L6" s="171">
        <f t="shared" si="1"/>
        <v>2825.2</v>
      </c>
      <c r="M6" s="170">
        <f>L6*'Changable Values'!$D$4</f>
        <v>242967.19999999998</v>
      </c>
      <c r="N6" s="170" t="str">
        <f>'BD Team'!E11</f>
        <v>6MM</v>
      </c>
      <c r="O6" s="172">
        <v>1002</v>
      </c>
      <c r="P6" s="173"/>
      <c r="Q6" s="185"/>
      <c r="R6" s="172"/>
    </row>
    <row r="7" spans="1:18">
      <c r="A7" s="118">
        <f>'BD Team'!A12</f>
        <v>4</v>
      </c>
      <c r="B7" s="118" t="str">
        <f>'BD Team'!B12</f>
        <v>W4</v>
      </c>
      <c r="C7" s="118" t="str">
        <f>'BD Team'!C12</f>
        <v>M940</v>
      </c>
      <c r="D7" s="118" t="str">
        <f>'BD Team'!D12</f>
        <v>SIDE HUNG WINDOW</v>
      </c>
      <c r="E7" s="118" t="str">
        <f>'BD Team'!F12</f>
        <v>NO</v>
      </c>
      <c r="F7" s="121" t="str">
        <f>'BD Team'!G12</f>
        <v>1st + 2nd + 3rd + 4th + 5th</v>
      </c>
      <c r="G7" s="118">
        <f>'BD Team'!H12</f>
        <v>762</v>
      </c>
      <c r="H7" s="118">
        <f>'BD Team'!I12</f>
        <v>1296</v>
      </c>
      <c r="I7" s="118">
        <f>'BD Team'!J12</f>
        <v>100</v>
      </c>
      <c r="J7" s="103">
        <f t="shared" si="0"/>
        <v>1063.0009728</v>
      </c>
      <c r="K7" s="172">
        <v>102.13</v>
      </c>
      <c r="L7" s="171">
        <f t="shared" si="1"/>
        <v>10213</v>
      </c>
      <c r="M7" s="170">
        <f>L7*'Changable Values'!$D$4</f>
        <v>878318</v>
      </c>
      <c r="N7" s="170" t="str">
        <f>'BD Team'!E12</f>
        <v>6MM</v>
      </c>
      <c r="O7" s="172">
        <v>1002</v>
      </c>
      <c r="P7" s="173"/>
      <c r="Q7" s="185"/>
      <c r="R7" s="172"/>
    </row>
    <row r="8" spans="1:18">
      <c r="A8" s="118">
        <f>'BD Team'!A13</f>
        <v>5</v>
      </c>
      <c r="B8" s="118" t="str">
        <f>'BD Team'!B13</f>
        <v>W5</v>
      </c>
      <c r="C8" s="118" t="str">
        <f>'BD Team'!C13</f>
        <v>M940 &amp; M900</v>
      </c>
      <c r="D8" s="118" t="str">
        <f>'BD Team'!D13</f>
        <v>2 TRACK 2 SHUTTER SLIDING WINDOW WITH BOTTOM FIXED</v>
      </c>
      <c r="E8" s="118" t="str">
        <f>'BD Team'!F13</f>
        <v>NO</v>
      </c>
      <c r="F8" s="121" t="str">
        <f>'BD Team'!G13</f>
        <v>1st + 2nd + 3rd + 4th + 5th</v>
      </c>
      <c r="G8" s="118">
        <f>'BD Team'!H13</f>
        <v>1068</v>
      </c>
      <c r="H8" s="118">
        <f>'BD Team'!I13</f>
        <v>1906</v>
      </c>
      <c r="I8" s="118">
        <f>'BD Team'!J13</f>
        <v>5</v>
      </c>
      <c r="J8" s="103">
        <f t="shared" si="0"/>
        <v>109.55642255999999</v>
      </c>
      <c r="K8" s="172">
        <v>101.04</v>
      </c>
      <c r="L8" s="171">
        <f t="shared" si="1"/>
        <v>505.20000000000005</v>
      </c>
      <c r="M8" s="170">
        <f>L8*'Changable Values'!$D$4</f>
        <v>43447.200000000004</v>
      </c>
      <c r="N8" s="170" t="str">
        <f>'BD Team'!E13</f>
        <v>6MM</v>
      </c>
      <c r="O8" s="172">
        <v>1002</v>
      </c>
      <c r="P8" s="173"/>
      <c r="Q8" s="185"/>
      <c r="R8" s="172"/>
    </row>
    <row r="9" spans="1:18">
      <c r="A9" s="118">
        <f>'BD Team'!A14</f>
        <v>6</v>
      </c>
      <c r="B9" s="118" t="str">
        <f>'BD Team'!B14</f>
        <v>EW1</v>
      </c>
      <c r="C9" s="118" t="str">
        <f>'BD Team'!C14</f>
        <v>M900</v>
      </c>
      <c r="D9" s="118" t="str">
        <f>'BD Team'!D14</f>
        <v>2 TRACK 2 SHUTTER SLIDING WINDOW</v>
      </c>
      <c r="E9" s="118" t="str">
        <f>'BD Team'!F14</f>
        <v>NO</v>
      </c>
      <c r="F9" s="121" t="str">
        <f>'BD Team'!G14</f>
        <v>1st + 2nd + 3rd + 4th + 5th</v>
      </c>
      <c r="G9" s="118">
        <f>'BD Team'!H14</f>
        <v>1982</v>
      </c>
      <c r="H9" s="118">
        <f>'BD Team'!I14</f>
        <v>1906</v>
      </c>
      <c r="I9" s="118">
        <f>'BD Team'!J14</f>
        <v>30</v>
      </c>
      <c r="J9" s="103">
        <f t="shared" si="0"/>
        <v>1219.8923006399998</v>
      </c>
      <c r="K9" s="172">
        <v>110.8</v>
      </c>
      <c r="L9" s="171">
        <f t="shared" si="1"/>
        <v>3324</v>
      </c>
      <c r="M9" s="170">
        <f>L9*'Changable Values'!$D$4</f>
        <v>285864</v>
      </c>
      <c r="N9" s="170" t="str">
        <f>'BD Team'!E14</f>
        <v>6MM</v>
      </c>
      <c r="O9" s="172">
        <v>1002</v>
      </c>
      <c r="P9" s="173"/>
      <c r="Q9" s="185"/>
      <c r="R9" s="172">
        <v>789.99887999999987</v>
      </c>
    </row>
    <row r="10" spans="1:18">
      <c r="A10" s="118">
        <f>'BD Team'!A15</f>
        <v>7</v>
      </c>
      <c r="B10" s="118" t="str">
        <f>'BD Team'!B15</f>
        <v>EW2</v>
      </c>
      <c r="C10" s="118" t="str">
        <f>'BD Team'!C15</f>
        <v>M940 &amp; M900</v>
      </c>
      <c r="D10" s="118" t="str">
        <f>'BD Team'!D15</f>
        <v>2 TRACK 2 SHUTTER SLIDING WINDOW WITH BOTTOM FIXED</v>
      </c>
      <c r="E10" s="118" t="str">
        <f>'BD Team'!F15</f>
        <v>NO</v>
      </c>
      <c r="F10" s="121" t="str">
        <f>'BD Team'!G15</f>
        <v>1st + 2nd + 3rd + 4th + 5th</v>
      </c>
      <c r="G10" s="118">
        <f>'BD Team'!H15</f>
        <v>1372</v>
      </c>
      <c r="H10" s="118">
        <f>'BD Team'!I15</f>
        <v>1906</v>
      </c>
      <c r="I10" s="118">
        <f>'BD Team'!J15</f>
        <v>5</v>
      </c>
      <c r="J10" s="103">
        <f t="shared" si="0"/>
        <v>140.74102223999998</v>
      </c>
      <c r="K10" s="172">
        <v>110.3</v>
      </c>
      <c r="L10" s="171">
        <f t="shared" si="1"/>
        <v>551.5</v>
      </c>
      <c r="M10" s="170">
        <f>L10*'Changable Values'!$D$4</f>
        <v>47429</v>
      </c>
      <c r="N10" s="170" t="str">
        <f>'BD Team'!E15</f>
        <v>6MM</v>
      </c>
      <c r="O10" s="172">
        <v>1002</v>
      </c>
      <c r="P10" s="173"/>
      <c r="Q10" s="185"/>
      <c r="R10" s="172"/>
    </row>
    <row r="11" spans="1:18">
      <c r="A11" s="118">
        <f>'BD Team'!A16</f>
        <v>8</v>
      </c>
      <c r="B11" s="118" t="str">
        <f>'BD Team'!B16</f>
        <v>EW3</v>
      </c>
      <c r="C11" s="118" t="str">
        <f>'BD Team'!C16</f>
        <v>M940 &amp; M900</v>
      </c>
      <c r="D11" s="118" t="str">
        <f>'BD Team'!D16</f>
        <v>2 TRACK 2 SHUTTER SLIDING WINDOW WITH BOTTOM FIXED</v>
      </c>
      <c r="E11" s="118" t="str">
        <f>'BD Team'!F16</f>
        <v>NO</v>
      </c>
      <c r="F11" s="121" t="str">
        <f>'BD Team'!G16</f>
        <v>1st + 2nd + 3rd + 4th + 5th</v>
      </c>
      <c r="G11" s="118">
        <f>'BD Team'!H16</f>
        <v>1220</v>
      </c>
      <c r="H11" s="118">
        <f>'BD Team'!I16</f>
        <v>1906</v>
      </c>
      <c r="I11" s="118">
        <f>'BD Team'!J16</f>
        <v>10</v>
      </c>
      <c r="J11" s="103">
        <f t="shared" si="0"/>
        <v>250.29744479999999</v>
      </c>
      <c r="K11" s="172">
        <v>105.6</v>
      </c>
      <c r="L11" s="171">
        <f t="shared" si="1"/>
        <v>1056</v>
      </c>
      <c r="M11" s="170">
        <f>L11*'Changable Values'!$D$4</f>
        <v>90816</v>
      </c>
      <c r="N11" s="170" t="str">
        <f>'BD Team'!E16</f>
        <v>6MM</v>
      </c>
      <c r="O11" s="172">
        <v>1002</v>
      </c>
      <c r="P11" s="173"/>
      <c r="Q11" s="185"/>
      <c r="R11" s="172"/>
    </row>
    <row r="12" spans="1:18">
      <c r="A12" s="118">
        <f>'BD Team'!A17</f>
        <v>9</v>
      </c>
      <c r="B12" s="118" t="str">
        <f>'BD Team'!B17</f>
        <v>EW4</v>
      </c>
      <c r="C12" s="118" t="str">
        <f>'BD Team'!C17</f>
        <v>M940</v>
      </c>
      <c r="D12" s="118" t="str">
        <f>'BD Team'!D17</f>
        <v>SIDE HUNG WINDOW WITH BOTTOM FIXED</v>
      </c>
      <c r="E12" s="118" t="str">
        <f>'BD Team'!F17</f>
        <v>NO</v>
      </c>
      <c r="F12" s="121" t="str">
        <f>'BD Team'!G17</f>
        <v>1st + 2nd + 3rd + 4th + 5th</v>
      </c>
      <c r="G12" s="118">
        <f>'BD Team'!H17</f>
        <v>762</v>
      </c>
      <c r="H12" s="118">
        <f>'BD Team'!I17</f>
        <v>1906</v>
      </c>
      <c r="I12" s="118">
        <f>'BD Team'!J17</f>
        <v>10</v>
      </c>
      <c r="J12" s="103">
        <f t="shared" si="0"/>
        <v>156.33332207999999</v>
      </c>
      <c r="K12" s="172">
        <v>126.3</v>
      </c>
      <c r="L12" s="171">
        <f t="shared" si="1"/>
        <v>1263</v>
      </c>
      <c r="M12" s="170">
        <f>L12*'Changable Values'!$D$4</f>
        <v>108618</v>
      </c>
      <c r="N12" s="170" t="str">
        <f>'BD Team'!E17</f>
        <v>6MM</v>
      </c>
      <c r="O12" s="172">
        <v>1002</v>
      </c>
      <c r="P12" s="173"/>
      <c r="Q12" s="185"/>
      <c r="R12" s="172"/>
    </row>
    <row r="13" spans="1:18">
      <c r="A13" s="118">
        <f>'BD Team'!A18</f>
        <v>10</v>
      </c>
      <c r="B13" s="118" t="str">
        <f>'BD Team'!B18</f>
        <v>V</v>
      </c>
      <c r="C13" s="118" t="str">
        <f>'BD Team'!C18</f>
        <v>M940</v>
      </c>
      <c r="D13" s="118" t="str">
        <f>'BD Team'!D18</f>
        <v>TOP HUNG WITH EXHAUSTE POSITION WITH FIXED BOTTOM</v>
      </c>
      <c r="E13" s="118" t="str">
        <f>'BD Team'!F18</f>
        <v>NO</v>
      </c>
      <c r="F13" s="121" t="str">
        <f>'BD Team'!G18</f>
        <v>1st + 2nd + 3rd + 4th + 5th</v>
      </c>
      <c r="G13" s="118">
        <f>'BD Team'!H18</f>
        <v>686</v>
      </c>
      <c r="H13" s="118">
        <f>'BD Team'!I18</f>
        <v>915</v>
      </c>
      <c r="I13" s="118">
        <f>'BD Team'!J18</f>
        <v>175</v>
      </c>
      <c r="J13" s="103">
        <f t="shared" si="0"/>
        <v>1182.379653</v>
      </c>
      <c r="K13" s="172">
        <v>108.34</v>
      </c>
      <c r="L13" s="171">
        <f t="shared" si="1"/>
        <v>18959.5</v>
      </c>
      <c r="M13" s="170">
        <f>L13*'Changable Values'!$D$4</f>
        <v>1630517</v>
      </c>
      <c r="N13" s="170" t="str">
        <f>'BD Team'!E18</f>
        <v>6MM</v>
      </c>
      <c r="O13" s="172">
        <v>1002</v>
      </c>
      <c r="P13" s="173"/>
      <c r="Q13" s="185"/>
      <c r="R13" s="172"/>
    </row>
    <row r="14" spans="1:18" ht="27.6">
      <c r="A14" s="118">
        <f>'BD Team'!A19</f>
        <v>11</v>
      </c>
      <c r="B14" s="118" t="str">
        <f>'BD Team'!B19</f>
        <v>V1</v>
      </c>
      <c r="C14" s="118" t="str">
        <f>'BD Team'!C19</f>
        <v>M940</v>
      </c>
      <c r="D14" s="118" t="str">
        <f>'BD Team'!D19</f>
        <v>TOP HUNG WITH EXHAUSTE POSITION WITH FIXED BOTTOM</v>
      </c>
      <c r="E14" s="118" t="str">
        <f>'BD Team'!F19</f>
        <v>NO</v>
      </c>
      <c r="F14" s="121" t="str">
        <f>'BD Team'!G19</f>
        <v>St.F + 1st + 2nd + 3rd + 4th + 5th</v>
      </c>
      <c r="G14" s="118">
        <f>'BD Team'!H19</f>
        <v>610</v>
      </c>
      <c r="H14" s="118">
        <f>'BD Team'!I19</f>
        <v>915</v>
      </c>
      <c r="I14" s="118">
        <f>'BD Team'!J19</f>
        <v>7</v>
      </c>
      <c r="J14" s="103">
        <f t="shared" si="0"/>
        <v>42.055486199999997</v>
      </c>
      <c r="K14" s="172">
        <v>105.52</v>
      </c>
      <c r="L14" s="171">
        <f t="shared" si="1"/>
        <v>738.64</v>
      </c>
      <c r="M14" s="170">
        <f>L14*'Changable Values'!$D$4</f>
        <v>63523.040000000001</v>
      </c>
      <c r="N14" s="170" t="str">
        <f>'BD Team'!E19</f>
        <v>6MM</v>
      </c>
      <c r="O14" s="172">
        <v>1002</v>
      </c>
      <c r="P14" s="173"/>
      <c r="Q14" s="185"/>
      <c r="R14" s="172"/>
    </row>
    <row r="15" spans="1:18">
      <c r="A15" s="118">
        <f>'BD Team'!A20</f>
        <v>12</v>
      </c>
      <c r="B15" s="118" t="str">
        <f>'BD Team'!B20</f>
        <v>V2</v>
      </c>
      <c r="C15" s="118" t="str">
        <f>'BD Team'!C20</f>
        <v>M940</v>
      </c>
      <c r="D15" s="118" t="str">
        <f>'BD Team'!D20</f>
        <v>TOP HUNG WINDOW</v>
      </c>
      <c r="E15" s="118" t="str">
        <f>'BD Team'!F20</f>
        <v>NO</v>
      </c>
      <c r="F15" s="121" t="str">
        <f>'BD Team'!G20</f>
        <v>1st + 2nd + 3rd + 4th + 5th</v>
      </c>
      <c r="G15" s="118">
        <f>'BD Team'!H20</f>
        <v>1220</v>
      </c>
      <c r="H15" s="118">
        <f>'BD Team'!I20</f>
        <v>610</v>
      </c>
      <c r="I15" s="118">
        <f>'BD Team'!J20</f>
        <v>5</v>
      </c>
      <c r="J15" s="103">
        <f t="shared" si="0"/>
        <v>40.052844</v>
      </c>
      <c r="K15" s="172">
        <v>107.74</v>
      </c>
      <c r="L15" s="171">
        <f t="shared" si="1"/>
        <v>538.69999999999993</v>
      </c>
      <c r="M15" s="170">
        <f>L15*'Changable Values'!$D$4</f>
        <v>46328.2</v>
      </c>
      <c r="N15" s="170" t="str">
        <f>'BD Team'!E20</f>
        <v>6MM</v>
      </c>
      <c r="O15" s="172">
        <v>1002</v>
      </c>
      <c r="P15" s="173"/>
      <c r="Q15" s="185"/>
      <c r="R15" s="172"/>
    </row>
    <row r="16" spans="1:18" ht="27.6">
      <c r="A16" s="118">
        <f>'BD Team'!A21</f>
        <v>13</v>
      </c>
      <c r="B16" s="118" t="str">
        <f>'BD Team'!B21</f>
        <v>V3</v>
      </c>
      <c r="C16" s="118" t="str">
        <f>'BD Team'!C21</f>
        <v>M940</v>
      </c>
      <c r="D16" s="118" t="str">
        <f>'BD Team'!D21</f>
        <v>2 TOP HUNG WINDOWS</v>
      </c>
      <c r="E16" s="118" t="str">
        <f>'BD Team'!F21</f>
        <v>NO</v>
      </c>
      <c r="F16" s="121" t="str">
        <f>'BD Team'!G21</f>
        <v>St.F + 1st + 2nd + 3rd + 4th + 5th</v>
      </c>
      <c r="G16" s="118">
        <f>'BD Team'!H21</f>
        <v>1830</v>
      </c>
      <c r="H16" s="118">
        <f>'BD Team'!I21</f>
        <v>610</v>
      </c>
      <c r="I16" s="118">
        <f>'BD Team'!J21</f>
        <v>1</v>
      </c>
      <c r="J16" s="103">
        <f t="shared" si="0"/>
        <v>12.015853199999999</v>
      </c>
      <c r="K16" s="172">
        <v>189.38</v>
      </c>
      <c r="L16" s="171">
        <f t="shared" si="1"/>
        <v>189.38</v>
      </c>
      <c r="M16" s="170">
        <f>L16*'Changable Values'!$D$4</f>
        <v>16286.68</v>
      </c>
      <c r="N16" s="170" t="str">
        <f>'BD Team'!E21</f>
        <v>6MM</v>
      </c>
      <c r="O16" s="172">
        <v>1002</v>
      </c>
      <c r="P16" s="173"/>
      <c r="Q16" s="185"/>
      <c r="R16" s="172"/>
    </row>
    <row r="17" spans="1:18">
      <c r="A17" s="118">
        <f>'BD Team'!A22</f>
        <v>14</v>
      </c>
      <c r="B17" s="118" t="str">
        <f>'BD Team'!B22</f>
        <v>K/W</v>
      </c>
      <c r="C17" s="118" t="str">
        <f>'BD Team'!C22</f>
        <v>M940</v>
      </c>
      <c r="D17" s="118" t="str">
        <f>'BD Team'!D22</f>
        <v>DOUBLE OPENING WINDOW</v>
      </c>
      <c r="E17" s="118" t="str">
        <f>'BD Team'!F22</f>
        <v>NO</v>
      </c>
      <c r="F17" s="121" t="str">
        <f>'BD Team'!G22</f>
        <v>1st + 2nd + 3rd + 4th + 5th</v>
      </c>
      <c r="G17" s="118">
        <f>'BD Team'!H22</f>
        <v>1068</v>
      </c>
      <c r="H17" s="118">
        <f>'BD Team'!I22</f>
        <v>1144</v>
      </c>
      <c r="I17" s="118">
        <f>'BD Team'!J22</f>
        <v>50</v>
      </c>
      <c r="J17" s="103">
        <f t="shared" si="0"/>
        <v>657.56845439999995</v>
      </c>
      <c r="K17" s="172">
        <v>135.28</v>
      </c>
      <c r="L17" s="171">
        <f t="shared" si="1"/>
        <v>6764</v>
      </c>
      <c r="M17" s="170">
        <f>L17*'Changable Values'!$D$4</f>
        <v>581704</v>
      </c>
      <c r="N17" s="170" t="str">
        <f>'BD Team'!E22</f>
        <v>6MM</v>
      </c>
      <c r="O17" s="172">
        <v>1002</v>
      </c>
      <c r="P17" s="173"/>
      <c r="Q17" s="185"/>
      <c r="R17" s="172"/>
    </row>
    <row r="18" spans="1:18">
      <c r="A18" s="118">
        <f>'BD Team'!A23</f>
        <v>15</v>
      </c>
      <c r="B18" s="118" t="str">
        <f>'BD Team'!B23</f>
        <v>K/W1</v>
      </c>
      <c r="C18" s="118" t="str">
        <f>'BD Team'!C23</f>
        <v>M940</v>
      </c>
      <c r="D18" s="118" t="str">
        <f>'BD Team'!D23</f>
        <v>DOUBLE OPENING WINDOW</v>
      </c>
      <c r="E18" s="118" t="str">
        <f>'BD Team'!F23</f>
        <v>NO</v>
      </c>
      <c r="F18" s="121" t="str">
        <f>'BD Team'!G23</f>
        <v>1st + 2nd + 3rd + 4th + 5th</v>
      </c>
      <c r="G18" s="118">
        <f>'BD Team'!H23</f>
        <v>915</v>
      </c>
      <c r="H18" s="118">
        <f>'BD Team'!I23</f>
        <v>1144</v>
      </c>
      <c r="I18" s="118">
        <f>'BD Team'!J23</f>
        <v>11</v>
      </c>
      <c r="J18" s="103">
        <f t="shared" si="0"/>
        <v>123.94057103999999</v>
      </c>
      <c r="K18" s="172">
        <v>131.72</v>
      </c>
      <c r="L18" s="171">
        <f t="shared" si="1"/>
        <v>1448.92</v>
      </c>
      <c r="M18" s="170">
        <f>L18*'Changable Values'!$D$4</f>
        <v>124607.12000000001</v>
      </c>
      <c r="N18" s="170" t="str">
        <f>'BD Team'!E23</f>
        <v>6MM</v>
      </c>
      <c r="O18" s="172">
        <v>1002</v>
      </c>
      <c r="P18" s="173"/>
      <c r="Q18" s="185"/>
      <c r="R18" s="172"/>
    </row>
    <row r="19" spans="1:18">
      <c r="A19" s="118">
        <f>'BD Team'!A24</f>
        <v>16</v>
      </c>
      <c r="B19" s="118" t="str">
        <f>'BD Team'!B24</f>
        <v>S/D1</v>
      </c>
      <c r="C19" s="118" t="str">
        <f>'BD Team'!C24</f>
        <v>M900</v>
      </c>
      <c r="D19" s="118" t="str">
        <f>'BD Team'!D24</f>
        <v>2 TRACK 2 SHUTTER SLIDING DOOR</v>
      </c>
      <c r="E19" s="118" t="str">
        <f>'BD Team'!F24</f>
        <v>NO</v>
      </c>
      <c r="F19" s="121" t="str">
        <f>'BD Team'!G24</f>
        <v>1st + 2nd + 3rd + 4th + 5th</v>
      </c>
      <c r="G19" s="118">
        <f>'BD Team'!H24</f>
        <v>2440</v>
      </c>
      <c r="H19" s="118">
        <f>'BD Team'!I24</f>
        <v>2135</v>
      </c>
      <c r="I19" s="118">
        <f>'BD Team'!J24</f>
        <v>50</v>
      </c>
      <c r="J19" s="103">
        <f t="shared" si="0"/>
        <v>2803.6990799999999</v>
      </c>
      <c r="K19" s="172">
        <v>297.57</v>
      </c>
      <c r="L19" s="171">
        <f t="shared" si="1"/>
        <v>14878.5</v>
      </c>
      <c r="M19" s="170">
        <f>L19*'Changable Values'!$D$4</f>
        <v>1279551</v>
      </c>
      <c r="N19" s="170" t="str">
        <f>'BD Team'!E24</f>
        <v>8MM</v>
      </c>
      <c r="O19" s="172">
        <v>1322</v>
      </c>
      <c r="P19" s="173"/>
      <c r="Q19" s="185"/>
      <c r="R19" s="172">
        <v>884.9147999999999</v>
      </c>
    </row>
    <row r="20" spans="1:18">
      <c r="A20" s="118">
        <f>'BD Team'!A25</f>
        <v>17</v>
      </c>
      <c r="B20" s="118">
        <f>'BD Team'!B25</f>
        <v>0</v>
      </c>
      <c r="C20" s="118">
        <f>'BD Team'!C25</f>
        <v>0</v>
      </c>
      <c r="D20" s="118">
        <f>'BD Team'!D25</f>
        <v>0</v>
      </c>
      <c r="E20" s="118">
        <f>'BD Team'!F25</f>
        <v>0</v>
      </c>
      <c r="F20" s="121">
        <f>'BD Team'!G25</f>
        <v>0</v>
      </c>
      <c r="G20" s="118">
        <f>'BD Team'!H25</f>
        <v>0</v>
      </c>
      <c r="H20" s="118">
        <f>'BD Team'!I25</f>
        <v>0</v>
      </c>
      <c r="I20" s="118">
        <f>'BD Team'!J25</f>
        <v>0</v>
      </c>
      <c r="J20" s="103">
        <f t="shared" si="0"/>
        <v>0</v>
      </c>
      <c r="K20" s="172"/>
      <c r="L20" s="171">
        <f t="shared" si="1"/>
        <v>0</v>
      </c>
      <c r="M20" s="170">
        <f>L20*'Changable Values'!$D$4</f>
        <v>0</v>
      </c>
      <c r="N20" s="170">
        <f>'BD Team'!E25</f>
        <v>0</v>
      </c>
      <c r="O20" s="172"/>
      <c r="P20" s="173"/>
      <c r="Q20" s="185"/>
      <c r="R20" s="172"/>
    </row>
    <row r="21" spans="1:18">
      <c r="A21" s="118">
        <f>'BD Team'!A26</f>
        <v>18</v>
      </c>
      <c r="B21" s="118">
        <f>'BD Team'!B26</f>
        <v>0</v>
      </c>
      <c r="C21" s="118">
        <f>'BD Team'!C26</f>
        <v>0</v>
      </c>
      <c r="D21" s="118">
        <f>'BD Team'!D26</f>
        <v>0</v>
      </c>
      <c r="E21" s="118">
        <f>'BD Team'!F26</f>
        <v>0</v>
      </c>
      <c r="F21" s="121">
        <f>'BD Team'!G26</f>
        <v>0</v>
      </c>
      <c r="G21" s="118">
        <f>'BD Team'!H26</f>
        <v>0</v>
      </c>
      <c r="H21" s="118">
        <f>'BD Team'!I26</f>
        <v>0</v>
      </c>
      <c r="I21" s="118">
        <f>'BD Team'!J26</f>
        <v>0</v>
      </c>
      <c r="J21" s="103">
        <f t="shared" si="0"/>
        <v>0</v>
      </c>
      <c r="K21" s="172"/>
      <c r="L21" s="171">
        <f t="shared" si="1"/>
        <v>0</v>
      </c>
      <c r="M21" s="170">
        <f>L21*'Changable Values'!$D$4</f>
        <v>0</v>
      </c>
      <c r="N21" s="170">
        <f>'BD Team'!E26</f>
        <v>0</v>
      </c>
      <c r="O21" s="172"/>
      <c r="P21" s="173"/>
      <c r="Q21" s="185"/>
      <c r="R21" s="172"/>
    </row>
    <row r="22" spans="1:18">
      <c r="A22" s="118">
        <f>'BD Team'!A27</f>
        <v>19</v>
      </c>
      <c r="B22" s="118">
        <f>'BD Team'!B27</f>
        <v>0</v>
      </c>
      <c r="C22" s="118">
        <f>'BD Team'!C27</f>
        <v>0</v>
      </c>
      <c r="D22" s="118">
        <f>'BD Team'!D27</f>
        <v>0</v>
      </c>
      <c r="E22" s="118">
        <f>'BD Team'!F27</f>
        <v>0</v>
      </c>
      <c r="F22" s="121">
        <f>'BD Team'!G27</f>
        <v>0</v>
      </c>
      <c r="G22" s="118">
        <f>'BD Team'!H27</f>
        <v>0</v>
      </c>
      <c r="H22" s="118">
        <f>'BD Team'!I27</f>
        <v>0</v>
      </c>
      <c r="I22" s="118">
        <f>'BD Team'!J27</f>
        <v>0</v>
      </c>
      <c r="J22" s="103">
        <f t="shared" si="0"/>
        <v>0</v>
      </c>
      <c r="K22" s="172"/>
      <c r="L22" s="171">
        <f t="shared" si="1"/>
        <v>0</v>
      </c>
      <c r="M22" s="170">
        <f>L22*'Changable Values'!$D$4</f>
        <v>0</v>
      </c>
      <c r="N22" s="170">
        <f>'BD Team'!E27</f>
        <v>0</v>
      </c>
      <c r="O22" s="172"/>
      <c r="P22" s="173"/>
      <c r="Q22" s="185"/>
      <c r="R22" s="172"/>
    </row>
    <row r="23" spans="1:18">
      <c r="A23" s="118">
        <f>'BD Team'!A28</f>
        <v>20</v>
      </c>
      <c r="B23" s="118">
        <f>'BD Team'!B28</f>
        <v>0</v>
      </c>
      <c r="C23" s="118">
        <f>'BD Team'!C28</f>
        <v>0</v>
      </c>
      <c r="D23" s="118">
        <f>'BD Team'!D28</f>
        <v>0</v>
      </c>
      <c r="E23" s="118">
        <f>'BD Team'!F28</f>
        <v>0</v>
      </c>
      <c r="F23" s="121">
        <f>'BD Team'!G28</f>
        <v>0</v>
      </c>
      <c r="G23" s="118">
        <f>'BD Team'!H28</f>
        <v>0</v>
      </c>
      <c r="H23" s="118">
        <f>'BD Team'!I28</f>
        <v>0</v>
      </c>
      <c r="I23" s="118">
        <f>'BD Team'!J28</f>
        <v>0</v>
      </c>
      <c r="J23" s="103">
        <f t="shared" si="0"/>
        <v>0</v>
      </c>
      <c r="K23" s="172"/>
      <c r="L23" s="171">
        <f t="shared" si="1"/>
        <v>0</v>
      </c>
      <c r="M23" s="170">
        <f>L23*'Changable Values'!$D$4</f>
        <v>0</v>
      </c>
      <c r="N23" s="170">
        <f>'BD Team'!E28</f>
        <v>0</v>
      </c>
      <c r="O23" s="172"/>
      <c r="P23" s="173"/>
      <c r="Q23" s="185"/>
      <c r="R23" s="172"/>
    </row>
    <row r="24" spans="1:18">
      <c r="A24" s="118">
        <f>'BD Team'!A29</f>
        <v>21</v>
      </c>
      <c r="B24" s="118">
        <f>'BD Team'!B29</f>
        <v>0</v>
      </c>
      <c r="C24" s="118">
        <f>'BD Team'!C29</f>
        <v>0</v>
      </c>
      <c r="D24" s="118">
        <f>'BD Team'!D29</f>
        <v>0</v>
      </c>
      <c r="E24" s="118">
        <f>'BD Team'!F29</f>
        <v>0</v>
      </c>
      <c r="F24" s="121">
        <f>'BD Team'!G29</f>
        <v>0</v>
      </c>
      <c r="G24" s="118">
        <f>'BD Team'!H29</f>
        <v>0</v>
      </c>
      <c r="H24" s="118">
        <f>'BD Team'!I29</f>
        <v>0</v>
      </c>
      <c r="I24" s="118">
        <f>'BD Team'!J29</f>
        <v>0</v>
      </c>
      <c r="J24" s="103">
        <f t="shared" si="0"/>
        <v>0</v>
      </c>
      <c r="K24" s="172"/>
      <c r="L24" s="171">
        <f t="shared" si="1"/>
        <v>0</v>
      </c>
      <c r="M24" s="170">
        <f>L24*'Changable Values'!$D$4</f>
        <v>0</v>
      </c>
      <c r="N24" s="170">
        <f>'BD Team'!E29</f>
        <v>0</v>
      </c>
      <c r="O24" s="172"/>
      <c r="P24" s="173"/>
      <c r="Q24" s="185"/>
      <c r="R24" s="172"/>
    </row>
    <row r="25" spans="1:18">
      <c r="A25" s="118">
        <f>'BD Team'!A30</f>
        <v>22</v>
      </c>
      <c r="B25" s="118">
        <f>'BD Team'!B30</f>
        <v>0</v>
      </c>
      <c r="C25" s="118">
        <f>'BD Team'!C30</f>
        <v>0</v>
      </c>
      <c r="D25" s="118">
        <f>'BD Team'!D30</f>
        <v>0</v>
      </c>
      <c r="E25" s="118">
        <f>'BD Team'!F30</f>
        <v>0</v>
      </c>
      <c r="F25" s="121">
        <f>'BD Team'!G30</f>
        <v>0</v>
      </c>
      <c r="G25" s="118">
        <f>'BD Team'!H30</f>
        <v>0</v>
      </c>
      <c r="H25" s="118">
        <f>'BD Team'!I30</f>
        <v>0</v>
      </c>
      <c r="I25" s="118">
        <f>'BD Team'!J30</f>
        <v>0</v>
      </c>
      <c r="J25" s="103">
        <f t="shared" si="0"/>
        <v>0</v>
      </c>
      <c r="K25" s="172"/>
      <c r="L25" s="171">
        <f t="shared" si="1"/>
        <v>0</v>
      </c>
      <c r="M25" s="170">
        <f>L25*'Changable Values'!$D$4</f>
        <v>0</v>
      </c>
      <c r="N25" s="170">
        <f>'BD Team'!E30</f>
        <v>0</v>
      </c>
      <c r="O25" s="172"/>
      <c r="P25" s="173"/>
      <c r="Q25" s="185"/>
      <c r="R25" s="172"/>
    </row>
    <row r="26" spans="1:18">
      <c r="A26" s="118">
        <f>'BD Team'!A31</f>
        <v>23</v>
      </c>
      <c r="B26" s="118">
        <f>'BD Team'!B31</f>
        <v>0</v>
      </c>
      <c r="C26" s="118">
        <f>'BD Team'!C31</f>
        <v>0</v>
      </c>
      <c r="D26" s="118">
        <f>'BD Team'!D31</f>
        <v>0</v>
      </c>
      <c r="E26" s="118">
        <f>'BD Team'!F31</f>
        <v>0</v>
      </c>
      <c r="F26" s="121">
        <f>'BD Team'!G31</f>
        <v>0</v>
      </c>
      <c r="G26" s="118">
        <f>'BD Team'!H31</f>
        <v>0</v>
      </c>
      <c r="H26" s="118">
        <f>'BD Team'!I31</f>
        <v>0</v>
      </c>
      <c r="I26" s="118">
        <f>'BD Team'!J31</f>
        <v>0</v>
      </c>
      <c r="J26" s="103">
        <f t="shared" si="0"/>
        <v>0</v>
      </c>
      <c r="K26" s="172"/>
      <c r="L26" s="171">
        <f t="shared" si="1"/>
        <v>0</v>
      </c>
      <c r="M26" s="170">
        <f>L26*'Changable Values'!$D$4</f>
        <v>0</v>
      </c>
      <c r="N26" s="170">
        <f>'BD Team'!E31</f>
        <v>0</v>
      </c>
      <c r="O26" s="172"/>
      <c r="P26" s="173"/>
      <c r="Q26" s="185"/>
      <c r="R26" s="172"/>
    </row>
    <row r="27" spans="1:18">
      <c r="A27" s="118">
        <f>'BD Team'!A32</f>
        <v>24</v>
      </c>
      <c r="B27" s="118">
        <f>'BD Team'!B32</f>
        <v>0</v>
      </c>
      <c r="C27" s="118">
        <f>'BD Team'!C32</f>
        <v>0</v>
      </c>
      <c r="D27" s="118">
        <f>'BD Team'!D32</f>
        <v>0</v>
      </c>
      <c r="E27" s="118">
        <f>'BD Team'!F32</f>
        <v>0</v>
      </c>
      <c r="F27" s="121">
        <f>'BD Team'!G32</f>
        <v>0</v>
      </c>
      <c r="G27" s="118">
        <f>'BD Team'!H32</f>
        <v>0</v>
      </c>
      <c r="H27" s="118">
        <f>'BD Team'!I32</f>
        <v>0</v>
      </c>
      <c r="I27" s="118">
        <f>'BD Team'!J32</f>
        <v>0</v>
      </c>
      <c r="J27" s="103">
        <f t="shared" si="0"/>
        <v>0</v>
      </c>
      <c r="K27" s="172"/>
      <c r="L27" s="171">
        <f t="shared" si="1"/>
        <v>0</v>
      </c>
      <c r="M27" s="170">
        <f>L27*'Changable Values'!$D$4</f>
        <v>0</v>
      </c>
      <c r="N27" s="170">
        <f>'BD Team'!E32</f>
        <v>0</v>
      </c>
      <c r="O27" s="172"/>
      <c r="P27" s="173"/>
      <c r="Q27" s="185"/>
      <c r="R27" s="172"/>
    </row>
    <row r="28" spans="1:18">
      <c r="A28" s="118">
        <f>'BD Team'!A33</f>
        <v>25</v>
      </c>
      <c r="B28" s="118">
        <f>'BD Team'!B33</f>
        <v>0</v>
      </c>
      <c r="C28" s="118">
        <f>'BD Team'!C33</f>
        <v>0</v>
      </c>
      <c r="D28" s="118">
        <f>'BD Team'!D33</f>
        <v>0</v>
      </c>
      <c r="E28" s="118">
        <f>'BD Team'!F33</f>
        <v>0</v>
      </c>
      <c r="F28" s="121">
        <f>'BD Team'!G33</f>
        <v>0</v>
      </c>
      <c r="G28" s="118">
        <f>'BD Team'!H33</f>
        <v>0</v>
      </c>
      <c r="H28" s="118">
        <f>'BD Team'!I33</f>
        <v>0</v>
      </c>
      <c r="I28" s="118">
        <f>'BD Team'!J33</f>
        <v>0</v>
      </c>
      <c r="J28" s="103">
        <f t="shared" si="0"/>
        <v>0</v>
      </c>
      <c r="K28" s="172"/>
      <c r="L28" s="171">
        <f t="shared" si="1"/>
        <v>0</v>
      </c>
      <c r="M28" s="170">
        <f>L28*'Changable Values'!$D$4</f>
        <v>0</v>
      </c>
      <c r="N28" s="170">
        <f>'BD Team'!E33</f>
        <v>0</v>
      </c>
      <c r="O28" s="172"/>
      <c r="P28" s="173"/>
      <c r="Q28" s="185"/>
      <c r="R28" s="172"/>
    </row>
    <row r="29" spans="1:18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2"/>
      <c r="L29" s="171">
        <f t="shared" si="1"/>
        <v>0</v>
      </c>
      <c r="M29" s="170">
        <f>L29*'Changable Values'!$D$4</f>
        <v>0</v>
      </c>
      <c r="N29" s="170">
        <f>'BD Team'!E34</f>
        <v>0</v>
      </c>
      <c r="O29" s="172"/>
      <c r="P29" s="173"/>
      <c r="Q29" s="185"/>
      <c r="R29" s="172"/>
    </row>
    <row r="30" spans="1:18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2"/>
      <c r="L30" s="171">
        <f t="shared" si="1"/>
        <v>0</v>
      </c>
      <c r="M30" s="170">
        <f>L30*'Changable Values'!$D$4</f>
        <v>0</v>
      </c>
      <c r="N30" s="170">
        <f>'BD Team'!E35</f>
        <v>0</v>
      </c>
      <c r="O30" s="172"/>
      <c r="P30" s="173"/>
      <c r="Q30" s="185"/>
      <c r="R30" s="172"/>
    </row>
    <row r="31" spans="1:18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2"/>
      <c r="L31" s="171">
        <f t="shared" si="1"/>
        <v>0</v>
      </c>
      <c r="M31" s="170">
        <f>L31*'Changable Values'!$D$4</f>
        <v>0</v>
      </c>
      <c r="N31" s="170">
        <f>'BD Team'!E36</f>
        <v>0</v>
      </c>
      <c r="O31" s="172"/>
      <c r="P31" s="173"/>
      <c r="Q31" s="185"/>
      <c r="R31" s="172"/>
    </row>
    <row r="32" spans="1:18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2"/>
      <c r="L32" s="171">
        <f t="shared" si="1"/>
        <v>0</v>
      </c>
      <c r="M32" s="170">
        <f>L32*'Changable Values'!$D$4</f>
        <v>0</v>
      </c>
      <c r="N32" s="170">
        <f>'BD Team'!E37</f>
        <v>0</v>
      </c>
      <c r="O32" s="172"/>
      <c r="P32" s="173"/>
      <c r="Q32" s="185"/>
      <c r="R32" s="172"/>
    </row>
    <row r="33" spans="1:18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2"/>
      <c r="L33" s="171">
        <f t="shared" si="1"/>
        <v>0</v>
      </c>
      <c r="M33" s="170">
        <f>L33*'Changable Values'!$D$4</f>
        <v>0</v>
      </c>
      <c r="N33" s="170">
        <f>'BD Team'!E38</f>
        <v>0</v>
      </c>
      <c r="O33" s="172"/>
      <c r="P33" s="173"/>
      <c r="Q33" s="185"/>
      <c r="R33" s="172"/>
    </row>
    <row r="34" spans="1:18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/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173"/>
      <c r="Q34" s="185"/>
      <c r="R34" s="172"/>
    </row>
    <row r="35" spans="1:18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/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173"/>
      <c r="Q35" s="185"/>
      <c r="R35" s="172"/>
    </row>
    <row r="36" spans="1:18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/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173"/>
      <c r="Q36" s="185"/>
      <c r="R36" s="172"/>
    </row>
    <row r="37" spans="1:18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/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173"/>
      <c r="Q37" s="185"/>
      <c r="R37" s="172"/>
    </row>
    <row r="38" spans="1:18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/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173"/>
      <c r="Q38" s="185"/>
      <c r="R38" s="172"/>
    </row>
    <row r="39" spans="1:18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/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173"/>
      <c r="Q39" s="185"/>
      <c r="R39" s="172"/>
    </row>
    <row r="40" spans="1:18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/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173"/>
      <c r="Q40" s="185"/>
      <c r="R40" s="172"/>
    </row>
    <row r="41" spans="1:18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/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173"/>
      <c r="Q41" s="185"/>
      <c r="R41" s="172"/>
    </row>
    <row r="42" spans="1:18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/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173"/>
      <c r="Q42" s="185"/>
      <c r="R42" s="172"/>
    </row>
    <row r="43" spans="1:18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/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173"/>
      <c r="Q43" s="185"/>
      <c r="R43" s="172"/>
    </row>
    <row r="44" spans="1:18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/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173"/>
      <c r="Q44" s="185"/>
      <c r="R44" s="172"/>
    </row>
    <row r="45" spans="1:18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/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173"/>
      <c r="Q45" s="185"/>
      <c r="R45" s="172"/>
    </row>
    <row r="46" spans="1:18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/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173"/>
      <c r="Q46" s="185"/>
      <c r="R46" s="172"/>
    </row>
    <row r="47" spans="1:18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/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173"/>
      <c r="Q47" s="185"/>
      <c r="R47" s="172"/>
    </row>
    <row r="48" spans="1:18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/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173"/>
      <c r="Q48" s="185"/>
      <c r="R48" s="172"/>
    </row>
    <row r="49" spans="1:18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/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173"/>
      <c r="Q49" s="185"/>
      <c r="R49" s="172"/>
    </row>
    <row r="50" spans="1:18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/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173"/>
      <c r="Q50" s="185"/>
      <c r="R50" s="172"/>
    </row>
    <row r="51" spans="1:18">
      <c r="A51" s="118">
        <f>'BD Team'!A56</f>
        <v>48</v>
      </c>
      <c r="B51" s="118" t="str">
        <f>'BD Team'!B56</f>
        <v/>
      </c>
      <c r="C51" s="118">
        <f>'BD Team'!C56</f>
        <v>0</v>
      </c>
      <c r="D51" s="118">
        <f>'BD Team'!D56</f>
        <v>0</v>
      </c>
      <c r="E51" s="118" t="str">
        <f>'BD Team'!F56</f>
        <v/>
      </c>
      <c r="F51" s="121" t="str">
        <f>'BD Team'!G56</f>
        <v/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/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173"/>
      <c r="Q51" s="185"/>
      <c r="R51" s="172"/>
    </row>
    <row r="52" spans="1:18">
      <c r="A52" s="118">
        <f>'BD Team'!A57</f>
        <v>49</v>
      </c>
      <c r="B52" s="118" t="str">
        <f>'BD Team'!B57</f>
        <v/>
      </c>
      <c r="C52" s="118">
        <f>'BD Team'!C57</f>
        <v>0</v>
      </c>
      <c r="D52" s="118">
        <f>'BD Team'!D57</f>
        <v>0</v>
      </c>
      <c r="E52" s="118" t="str">
        <f>'BD Team'!F57</f>
        <v/>
      </c>
      <c r="F52" s="121" t="str">
        <f>'BD Team'!G57</f>
        <v/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/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173"/>
      <c r="Q52" s="185"/>
      <c r="R52" s="172"/>
    </row>
    <row r="53" spans="1:18">
      <c r="A53" s="118">
        <f>'BD Team'!A58</f>
        <v>50</v>
      </c>
      <c r="B53" s="118" t="str">
        <f>'BD Team'!B58</f>
        <v/>
      </c>
      <c r="C53" s="118">
        <f>'BD Team'!C58</f>
        <v>0</v>
      </c>
      <c r="D53" s="118">
        <f>'BD Team'!D58</f>
        <v>0</v>
      </c>
      <c r="E53" s="118" t="str">
        <f>'BD Team'!F58</f>
        <v/>
      </c>
      <c r="F53" s="121" t="str">
        <f>'BD Team'!G58</f>
        <v/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/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173"/>
      <c r="Q53" s="185"/>
      <c r="R53" s="172"/>
    </row>
    <row r="54" spans="1:18">
      <c r="K54" s="168">
        <f>SUM(K4:K53)</f>
        <v>1988.74</v>
      </c>
      <c r="L54" s="168">
        <f t="shared" ref="L54:M54" si="2">SUM(L4:L53)</f>
        <v>70818.169999999984</v>
      </c>
      <c r="M54" s="168">
        <f t="shared" si="2"/>
        <v>6090362.6200000001</v>
      </c>
    </row>
  </sheetData>
  <mergeCells count="1">
    <mergeCell ref="A1:J1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10"/>
  <sheetViews>
    <sheetView workbookViewId="0">
      <selection activeCell="O7" sqref="O7"/>
    </sheetView>
  </sheetViews>
  <sheetFormatPr defaultColWidth="9.109375" defaultRowHeight="14.4"/>
  <cols>
    <col min="1" max="1" width="9.109375" style="141"/>
    <col min="2" max="2" width="10.77734375" style="141" bestFit="1" customWidth="1"/>
    <col min="3" max="3" width="19.88671875" style="141" bestFit="1" customWidth="1"/>
    <col min="4" max="5" width="9.109375" style="141"/>
    <col min="6" max="7" width="9.5546875" style="141" customWidth="1"/>
    <col min="8" max="16384" width="9.109375" style="141"/>
  </cols>
  <sheetData>
    <row r="2" spans="1:16">
      <c r="C2" s="141" t="s">
        <v>196</v>
      </c>
    </row>
    <row r="3" spans="1:16">
      <c r="N3" s="141" t="s">
        <v>197</v>
      </c>
      <c r="O3" s="141">
        <v>150</v>
      </c>
    </row>
    <row r="4" spans="1:16" ht="57.6">
      <c r="A4" s="142" t="s">
        <v>193</v>
      </c>
      <c r="B4" s="142" t="s">
        <v>198</v>
      </c>
      <c r="C4" s="142" t="s">
        <v>199</v>
      </c>
      <c r="D4" s="142" t="s">
        <v>117</v>
      </c>
      <c r="E4" s="142" t="s">
        <v>118</v>
      </c>
      <c r="F4" s="142" t="s">
        <v>200</v>
      </c>
      <c r="G4" s="506" t="s">
        <v>319</v>
      </c>
      <c r="H4" s="142" t="s">
        <v>201</v>
      </c>
      <c r="I4" s="142" t="s">
        <v>202</v>
      </c>
      <c r="J4" s="142" t="s">
        <v>203</v>
      </c>
      <c r="K4" s="142" t="s">
        <v>204</v>
      </c>
      <c r="L4" s="142" t="s">
        <v>205</v>
      </c>
      <c r="M4" s="142" t="s">
        <v>206</v>
      </c>
      <c r="N4" s="142" t="s">
        <v>207</v>
      </c>
      <c r="O4" s="142" t="s">
        <v>208</v>
      </c>
      <c r="P4" s="142" t="s">
        <v>209</v>
      </c>
    </row>
    <row r="5" spans="1:16">
      <c r="A5" s="505" t="s">
        <v>213</v>
      </c>
      <c r="B5" s="505" t="s">
        <v>318</v>
      </c>
      <c r="C5" s="141" t="s">
        <v>280</v>
      </c>
      <c r="G5" s="141">
        <v>176</v>
      </c>
      <c r="H5" s="141">
        <v>2</v>
      </c>
      <c r="I5" s="141">
        <v>1</v>
      </c>
      <c r="J5" s="141">
        <v>7.8499999999999993E-3</v>
      </c>
      <c r="K5" s="141">
        <f>G5*J5</f>
        <v>1.3815999999999999</v>
      </c>
      <c r="L5" s="141">
        <v>1.296</v>
      </c>
      <c r="M5" s="141">
        <f>H5*I5*L5</f>
        <v>2.5920000000000001</v>
      </c>
      <c r="N5" s="141">
        <f>K5*M5</f>
        <v>3.5811071999999999</v>
      </c>
      <c r="O5" s="141">
        <f>N5*$O$3</f>
        <v>537.16607999999997</v>
      </c>
      <c r="P5" s="143">
        <f>O5/I5</f>
        <v>537.16607999999997</v>
      </c>
    </row>
    <row r="6" spans="1:16">
      <c r="A6" s="505" t="s">
        <v>293</v>
      </c>
      <c r="B6" s="505" t="s">
        <v>318</v>
      </c>
      <c r="C6" s="141" t="s">
        <v>280</v>
      </c>
      <c r="G6" s="141">
        <v>176</v>
      </c>
      <c r="H6" s="141">
        <v>2</v>
      </c>
      <c r="I6" s="141">
        <v>1</v>
      </c>
      <c r="J6" s="141">
        <v>7.8499999999999993E-3</v>
      </c>
      <c r="K6" s="141">
        <f>G6*J6</f>
        <v>1.3815999999999999</v>
      </c>
      <c r="L6" s="141">
        <v>1.9059999999999999</v>
      </c>
      <c r="M6" s="141">
        <f t="shared" ref="M6:M10" si="0">H6*I6*L6</f>
        <v>3.8119999999999998</v>
      </c>
      <c r="N6" s="141">
        <f t="shared" ref="N6:N10" si="1">K6*M6</f>
        <v>5.2666591999999994</v>
      </c>
      <c r="O6" s="141">
        <f t="shared" ref="O6:O10" si="2">N6*$O$3</f>
        <v>789.99887999999987</v>
      </c>
      <c r="P6" s="143">
        <f t="shared" ref="P6:P10" si="3">O6/I6</f>
        <v>789.99887999999987</v>
      </c>
    </row>
    <row r="7" spans="1:16">
      <c r="A7" s="505" t="s">
        <v>308</v>
      </c>
      <c r="B7" s="505" t="s">
        <v>318</v>
      </c>
      <c r="C7" s="141" t="s">
        <v>280</v>
      </c>
      <c r="G7" s="141">
        <v>176</v>
      </c>
      <c r="H7" s="141">
        <v>2</v>
      </c>
      <c r="I7" s="141">
        <v>1</v>
      </c>
      <c r="J7" s="141">
        <v>7.8499999999999993E-3</v>
      </c>
      <c r="K7" s="141">
        <f>G7*J7</f>
        <v>1.3815999999999999</v>
      </c>
      <c r="L7" s="141">
        <v>2.1349999999999998</v>
      </c>
      <c r="M7" s="141">
        <f t="shared" si="0"/>
        <v>4.2699999999999996</v>
      </c>
      <c r="N7" s="141">
        <f t="shared" si="1"/>
        <v>5.8994319999999991</v>
      </c>
      <c r="O7" s="141">
        <f t="shared" si="2"/>
        <v>884.9147999999999</v>
      </c>
      <c r="P7" s="143">
        <f t="shared" si="3"/>
        <v>884.9147999999999</v>
      </c>
    </row>
    <row r="8" spans="1:16">
      <c r="J8" s="141">
        <v>7.8499999999999993E-3</v>
      </c>
      <c r="K8" s="141">
        <f t="shared" ref="K6:K10" si="4">(2*(D8+E8)-4*F8)*F8*J8</f>
        <v>0</v>
      </c>
      <c r="M8" s="141">
        <f t="shared" si="0"/>
        <v>0</v>
      </c>
      <c r="N8" s="141">
        <f t="shared" si="1"/>
        <v>0</v>
      </c>
      <c r="O8" s="141">
        <f t="shared" si="2"/>
        <v>0</v>
      </c>
      <c r="P8" s="143" t="e">
        <f t="shared" si="3"/>
        <v>#DIV/0!</v>
      </c>
    </row>
    <row r="9" spans="1:16">
      <c r="J9" s="141">
        <v>7.8499999999999993E-3</v>
      </c>
      <c r="K9" s="141">
        <f t="shared" si="4"/>
        <v>0</v>
      </c>
      <c r="M9" s="141">
        <f t="shared" si="0"/>
        <v>0</v>
      </c>
      <c r="N9" s="141">
        <f t="shared" si="1"/>
        <v>0</v>
      </c>
      <c r="O9" s="141">
        <f t="shared" si="2"/>
        <v>0</v>
      </c>
      <c r="P9" s="143" t="e">
        <f t="shared" si="3"/>
        <v>#DIV/0!</v>
      </c>
    </row>
    <row r="10" spans="1:16">
      <c r="J10" s="141">
        <v>7.8499999999999993E-3</v>
      </c>
      <c r="K10" s="141">
        <f t="shared" si="4"/>
        <v>0</v>
      </c>
      <c r="M10" s="141">
        <f t="shared" si="0"/>
        <v>0</v>
      </c>
      <c r="N10" s="141">
        <f t="shared" si="1"/>
        <v>0</v>
      </c>
      <c r="O10" s="141">
        <f t="shared" si="2"/>
        <v>0</v>
      </c>
      <c r="P10" s="143" t="e">
        <f t="shared" si="3"/>
        <v>#DIV/0!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AZ61"/>
  <sheetViews>
    <sheetView zoomScale="75" zoomScaleNormal="75" workbookViewId="0">
      <pane ySplit="6" topLeftCell="A7" activePane="bottomLeft" state="frozen"/>
      <selection pane="bottomLeft" activeCell="U8" sqref="U8"/>
    </sheetView>
  </sheetViews>
  <sheetFormatPr defaultRowHeight="13.8"/>
  <cols>
    <col min="1" max="1" width="4.109375" style="49" customWidth="1"/>
    <col min="2" max="2" width="8" style="50" bestFit="1" customWidth="1"/>
    <col min="3" max="3" width="28.5546875" style="49" customWidth="1"/>
    <col min="4" max="4" width="11.44140625" style="49" bestFit="1" customWidth="1"/>
    <col min="5" max="5" width="24.88671875" style="49" customWidth="1"/>
    <col min="6" max="6" width="12.88671875" style="49" customWidth="1"/>
    <col min="7" max="7" width="16.6640625" style="49" bestFit="1" customWidth="1"/>
    <col min="8" max="8" width="9.109375" style="49" customWidth="1"/>
    <col min="9" max="9" width="9.33203125" style="50" bestFit="1" customWidth="1"/>
    <col min="10" max="11" width="9.33203125" style="49" bestFit="1" customWidth="1"/>
    <col min="12" max="13" width="9.109375" style="49" hidden="1" customWidth="1"/>
    <col min="14" max="14" width="12.44140625" style="49" bestFit="1" customWidth="1"/>
    <col min="15" max="15" width="9.33203125" style="49" bestFit="1" customWidth="1"/>
    <col min="16" max="16" width="11.6640625" style="49" bestFit="1" customWidth="1"/>
    <col min="17" max="17" width="10" style="49" bestFit="1" customWidth="1"/>
    <col min="18" max="18" width="12.5546875" style="49" bestFit="1" customWidth="1"/>
    <col min="19" max="19" width="14.44140625" style="49" bestFit="1" customWidth="1"/>
    <col min="20" max="20" width="13.6640625" style="49" bestFit="1" customWidth="1"/>
    <col min="21" max="21" width="12.109375" style="49" customWidth="1"/>
    <col min="22" max="22" width="9.109375" style="49" hidden="1" customWidth="1"/>
    <col min="23" max="24" width="9.88671875" style="49" hidden="1" customWidth="1"/>
    <col min="25" max="25" width="9.33203125" style="49" hidden="1" customWidth="1"/>
    <col min="26" max="26" width="12" style="49" customWidth="1"/>
    <col min="27" max="27" width="10.44140625" style="49" bestFit="1" customWidth="1"/>
    <col min="28" max="28" width="13.44140625" style="49" bestFit="1" customWidth="1"/>
    <col min="29" max="29" width="13.6640625" style="49" bestFit="1" customWidth="1"/>
    <col min="30" max="31" width="8" style="49" bestFit="1" customWidth="1"/>
    <col min="32" max="32" width="23" style="49" bestFit="1" customWidth="1"/>
    <col min="33" max="33" width="10.5546875" style="49" bestFit="1" customWidth="1"/>
    <col min="34" max="35" width="18.44140625" style="49" bestFit="1" customWidth="1"/>
    <col min="36" max="36" width="14.88671875" style="49" bestFit="1" customWidth="1"/>
    <col min="37" max="37" width="17.33203125" style="49" hidden="1" customWidth="1"/>
    <col min="38" max="38" width="13.6640625" style="49" bestFit="1" customWidth="1"/>
    <col min="39" max="39" width="12.6640625" style="49" bestFit="1" customWidth="1"/>
    <col min="40" max="40" width="10.33203125" style="49" customWidth="1"/>
    <col min="41" max="41" width="12.88671875" style="49" hidden="1" customWidth="1"/>
    <col min="42" max="42" width="24.33203125" style="49" bestFit="1" customWidth="1"/>
    <col min="43" max="43" width="16.109375" style="49" bestFit="1" customWidth="1"/>
    <col min="44" max="44" width="11.5546875" style="49" bestFit="1" customWidth="1"/>
    <col min="45" max="45" width="10.5546875" style="49" bestFit="1" customWidth="1"/>
    <col min="46" max="46" width="9.109375" style="49"/>
    <col min="47" max="47" width="17.109375" style="49" bestFit="1" customWidth="1"/>
    <col min="48" max="48" width="11" style="49" bestFit="1" customWidth="1"/>
    <col min="49" max="257" width="9.109375" style="49"/>
    <col min="258" max="258" width="4.109375" style="49" customWidth="1"/>
    <col min="259" max="259" width="9.109375" style="49"/>
    <col min="260" max="260" width="33" style="49" bestFit="1" customWidth="1"/>
    <col min="261" max="270" width="9.109375" style="49"/>
    <col min="271" max="271" width="11" style="49" customWidth="1"/>
    <col min="272" max="272" width="9.109375" style="49"/>
    <col min="273" max="274" width="9.88671875" style="49" bestFit="1" customWidth="1"/>
    <col min="275" max="275" width="9.109375" style="49"/>
    <col min="276" max="276" width="12" style="49" customWidth="1"/>
    <col min="277" max="277" width="9.109375" style="49"/>
    <col min="278" max="278" width="11.44140625" style="49" customWidth="1"/>
    <col min="279" max="279" width="9.109375" style="49"/>
    <col min="280" max="281" width="9.88671875" style="49" bestFit="1" customWidth="1"/>
    <col min="282" max="282" width="9.109375" style="49"/>
    <col min="283" max="283" width="12" style="49" customWidth="1"/>
    <col min="284" max="284" width="9.109375" style="49"/>
    <col min="285" max="285" width="11" style="49" customWidth="1"/>
    <col min="286" max="286" width="9.109375" style="49"/>
    <col min="287" max="287" width="5.5546875" style="49" customWidth="1"/>
    <col min="288" max="288" width="5.44140625" style="49" customWidth="1"/>
    <col min="289" max="291" width="9.109375" style="49"/>
    <col min="292" max="292" width="9.5546875" style="49" bestFit="1" customWidth="1"/>
    <col min="293" max="293" width="12.5546875" style="49" bestFit="1" customWidth="1"/>
    <col min="294" max="294" width="9.88671875" style="49" bestFit="1" customWidth="1"/>
    <col min="295" max="295" width="11.44140625" style="49" customWidth="1"/>
    <col min="296" max="296" width="10.109375" style="49" customWidth="1"/>
    <col min="297" max="297" width="12.88671875" style="49" customWidth="1"/>
    <col min="298" max="298" width="9.109375" style="49"/>
    <col min="299" max="299" width="11.6640625" style="49" bestFit="1" customWidth="1"/>
    <col min="300" max="513" width="9.109375" style="49"/>
    <col min="514" max="514" width="4.109375" style="49" customWidth="1"/>
    <col min="515" max="515" width="9.109375" style="49"/>
    <col min="516" max="516" width="33" style="49" bestFit="1" customWidth="1"/>
    <col min="517" max="526" width="9.109375" style="49"/>
    <col min="527" max="527" width="11" style="49" customWidth="1"/>
    <col min="528" max="528" width="9.109375" style="49"/>
    <col min="529" max="530" width="9.88671875" style="49" bestFit="1" customWidth="1"/>
    <col min="531" max="531" width="9.109375" style="49"/>
    <col min="532" max="532" width="12" style="49" customWidth="1"/>
    <col min="533" max="533" width="9.109375" style="49"/>
    <col min="534" max="534" width="11.44140625" style="49" customWidth="1"/>
    <col min="535" max="535" width="9.109375" style="49"/>
    <col min="536" max="537" width="9.88671875" style="49" bestFit="1" customWidth="1"/>
    <col min="538" max="538" width="9.109375" style="49"/>
    <col min="539" max="539" width="12" style="49" customWidth="1"/>
    <col min="540" max="540" width="9.109375" style="49"/>
    <col min="541" max="541" width="11" style="49" customWidth="1"/>
    <col min="542" max="542" width="9.109375" style="49"/>
    <col min="543" max="543" width="5.5546875" style="49" customWidth="1"/>
    <col min="544" max="544" width="5.44140625" style="49" customWidth="1"/>
    <col min="545" max="547" width="9.109375" style="49"/>
    <col min="548" max="548" width="9.5546875" style="49" bestFit="1" customWidth="1"/>
    <col min="549" max="549" width="12.5546875" style="49" bestFit="1" customWidth="1"/>
    <col min="550" max="550" width="9.88671875" style="49" bestFit="1" customWidth="1"/>
    <col min="551" max="551" width="11.44140625" style="49" customWidth="1"/>
    <col min="552" max="552" width="10.109375" style="49" customWidth="1"/>
    <col min="553" max="553" width="12.88671875" style="49" customWidth="1"/>
    <col min="554" max="554" width="9.109375" style="49"/>
    <col min="555" max="555" width="11.6640625" style="49" bestFit="1" customWidth="1"/>
    <col min="556" max="769" width="9.109375" style="49"/>
    <col min="770" max="770" width="4.109375" style="49" customWidth="1"/>
    <col min="771" max="771" width="9.109375" style="49"/>
    <col min="772" max="772" width="33" style="49" bestFit="1" customWidth="1"/>
    <col min="773" max="782" width="9.109375" style="49"/>
    <col min="783" max="783" width="11" style="49" customWidth="1"/>
    <col min="784" max="784" width="9.109375" style="49"/>
    <col min="785" max="786" width="9.88671875" style="49" bestFit="1" customWidth="1"/>
    <col min="787" max="787" width="9.109375" style="49"/>
    <col min="788" max="788" width="12" style="49" customWidth="1"/>
    <col min="789" max="789" width="9.109375" style="49"/>
    <col min="790" max="790" width="11.44140625" style="49" customWidth="1"/>
    <col min="791" max="791" width="9.109375" style="49"/>
    <col min="792" max="793" width="9.88671875" style="49" bestFit="1" customWidth="1"/>
    <col min="794" max="794" width="9.109375" style="49"/>
    <col min="795" max="795" width="12" style="49" customWidth="1"/>
    <col min="796" max="796" width="9.109375" style="49"/>
    <col min="797" max="797" width="11" style="49" customWidth="1"/>
    <col min="798" max="798" width="9.109375" style="49"/>
    <col min="799" max="799" width="5.5546875" style="49" customWidth="1"/>
    <col min="800" max="800" width="5.44140625" style="49" customWidth="1"/>
    <col min="801" max="803" width="9.109375" style="49"/>
    <col min="804" max="804" width="9.5546875" style="49" bestFit="1" customWidth="1"/>
    <col min="805" max="805" width="12.5546875" style="49" bestFit="1" customWidth="1"/>
    <col min="806" max="806" width="9.88671875" style="49" bestFit="1" customWidth="1"/>
    <col min="807" max="807" width="11.44140625" style="49" customWidth="1"/>
    <col min="808" max="808" width="10.109375" style="49" customWidth="1"/>
    <col min="809" max="809" width="12.88671875" style="49" customWidth="1"/>
    <col min="810" max="810" width="9.109375" style="49"/>
    <col min="811" max="811" width="11.6640625" style="49" bestFit="1" customWidth="1"/>
    <col min="812" max="1025" width="9.109375" style="49"/>
    <col min="1026" max="1026" width="4.109375" style="49" customWidth="1"/>
    <col min="1027" max="1027" width="9.109375" style="49"/>
    <col min="1028" max="1028" width="33" style="49" bestFit="1" customWidth="1"/>
    <col min="1029" max="1038" width="9.109375" style="49"/>
    <col min="1039" max="1039" width="11" style="49" customWidth="1"/>
    <col min="1040" max="1040" width="9.109375" style="49"/>
    <col min="1041" max="1042" width="9.88671875" style="49" bestFit="1" customWidth="1"/>
    <col min="1043" max="1043" width="9.109375" style="49"/>
    <col min="1044" max="1044" width="12" style="49" customWidth="1"/>
    <col min="1045" max="1045" width="9.109375" style="49"/>
    <col min="1046" max="1046" width="11.44140625" style="49" customWidth="1"/>
    <col min="1047" max="1047" width="9.109375" style="49"/>
    <col min="1048" max="1049" width="9.88671875" style="49" bestFit="1" customWidth="1"/>
    <col min="1050" max="1050" width="9.109375" style="49"/>
    <col min="1051" max="1051" width="12" style="49" customWidth="1"/>
    <col min="1052" max="1052" width="9.109375" style="49"/>
    <col min="1053" max="1053" width="11" style="49" customWidth="1"/>
    <col min="1054" max="1054" width="9.109375" style="49"/>
    <col min="1055" max="1055" width="5.5546875" style="49" customWidth="1"/>
    <col min="1056" max="1056" width="5.44140625" style="49" customWidth="1"/>
    <col min="1057" max="1059" width="9.109375" style="49"/>
    <col min="1060" max="1060" width="9.5546875" style="49" bestFit="1" customWidth="1"/>
    <col min="1061" max="1061" width="12.5546875" style="49" bestFit="1" customWidth="1"/>
    <col min="1062" max="1062" width="9.88671875" style="49" bestFit="1" customWidth="1"/>
    <col min="1063" max="1063" width="11.44140625" style="49" customWidth="1"/>
    <col min="1064" max="1064" width="10.109375" style="49" customWidth="1"/>
    <col min="1065" max="1065" width="12.88671875" style="49" customWidth="1"/>
    <col min="1066" max="1066" width="9.109375" style="49"/>
    <col min="1067" max="1067" width="11.6640625" style="49" bestFit="1" customWidth="1"/>
    <col min="1068" max="1281" width="9.109375" style="49"/>
    <col min="1282" max="1282" width="4.109375" style="49" customWidth="1"/>
    <col min="1283" max="1283" width="9.109375" style="49"/>
    <col min="1284" max="1284" width="33" style="49" bestFit="1" customWidth="1"/>
    <col min="1285" max="1294" width="9.109375" style="49"/>
    <col min="1295" max="1295" width="11" style="49" customWidth="1"/>
    <col min="1296" max="1296" width="9.109375" style="49"/>
    <col min="1297" max="1298" width="9.88671875" style="49" bestFit="1" customWidth="1"/>
    <col min="1299" max="1299" width="9.109375" style="49"/>
    <col min="1300" max="1300" width="12" style="49" customWidth="1"/>
    <col min="1301" max="1301" width="9.109375" style="49"/>
    <col min="1302" max="1302" width="11.44140625" style="49" customWidth="1"/>
    <col min="1303" max="1303" width="9.109375" style="49"/>
    <col min="1304" max="1305" width="9.88671875" style="49" bestFit="1" customWidth="1"/>
    <col min="1306" max="1306" width="9.109375" style="49"/>
    <col min="1307" max="1307" width="12" style="49" customWidth="1"/>
    <col min="1308" max="1308" width="9.109375" style="49"/>
    <col min="1309" max="1309" width="11" style="49" customWidth="1"/>
    <col min="1310" max="1310" width="9.109375" style="49"/>
    <col min="1311" max="1311" width="5.5546875" style="49" customWidth="1"/>
    <col min="1312" max="1312" width="5.44140625" style="49" customWidth="1"/>
    <col min="1313" max="1315" width="9.109375" style="49"/>
    <col min="1316" max="1316" width="9.5546875" style="49" bestFit="1" customWidth="1"/>
    <col min="1317" max="1317" width="12.5546875" style="49" bestFit="1" customWidth="1"/>
    <col min="1318" max="1318" width="9.88671875" style="49" bestFit="1" customWidth="1"/>
    <col min="1319" max="1319" width="11.44140625" style="49" customWidth="1"/>
    <col min="1320" max="1320" width="10.109375" style="49" customWidth="1"/>
    <col min="1321" max="1321" width="12.88671875" style="49" customWidth="1"/>
    <col min="1322" max="1322" width="9.109375" style="49"/>
    <col min="1323" max="1323" width="11.6640625" style="49" bestFit="1" customWidth="1"/>
    <col min="1324" max="1537" width="9.109375" style="49"/>
    <col min="1538" max="1538" width="4.109375" style="49" customWidth="1"/>
    <col min="1539" max="1539" width="9.109375" style="49"/>
    <col min="1540" max="1540" width="33" style="49" bestFit="1" customWidth="1"/>
    <col min="1541" max="1550" width="9.109375" style="49"/>
    <col min="1551" max="1551" width="11" style="49" customWidth="1"/>
    <col min="1552" max="1552" width="9.109375" style="49"/>
    <col min="1553" max="1554" width="9.88671875" style="49" bestFit="1" customWidth="1"/>
    <col min="1555" max="1555" width="9.109375" style="49"/>
    <col min="1556" max="1556" width="12" style="49" customWidth="1"/>
    <col min="1557" max="1557" width="9.109375" style="49"/>
    <col min="1558" max="1558" width="11.44140625" style="49" customWidth="1"/>
    <col min="1559" max="1559" width="9.109375" style="49"/>
    <col min="1560" max="1561" width="9.88671875" style="49" bestFit="1" customWidth="1"/>
    <col min="1562" max="1562" width="9.109375" style="49"/>
    <col min="1563" max="1563" width="12" style="49" customWidth="1"/>
    <col min="1564" max="1564" width="9.109375" style="49"/>
    <col min="1565" max="1565" width="11" style="49" customWidth="1"/>
    <col min="1566" max="1566" width="9.109375" style="49"/>
    <col min="1567" max="1567" width="5.5546875" style="49" customWidth="1"/>
    <col min="1568" max="1568" width="5.44140625" style="49" customWidth="1"/>
    <col min="1569" max="1571" width="9.109375" style="49"/>
    <col min="1572" max="1572" width="9.5546875" style="49" bestFit="1" customWidth="1"/>
    <col min="1573" max="1573" width="12.5546875" style="49" bestFit="1" customWidth="1"/>
    <col min="1574" max="1574" width="9.88671875" style="49" bestFit="1" customWidth="1"/>
    <col min="1575" max="1575" width="11.44140625" style="49" customWidth="1"/>
    <col min="1576" max="1576" width="10.109375" style="49" customWidth="1"/>
    <col min="1577" max="1577" width="12.88671875" style="49" customWidth="1"/>
    <col min="1578" max="1578" width="9.109375" style="49"/>
    <col min="1579" max="1579" width="11.6640625" style="49" bestFit="1" customWidth="1"/>
    <col min="1580" max="1793" width="9.109375" style="49"/>
    <col min="1794" max="1794" width="4.109375" style="49" customWidth="1"/>
    <col min="1795" max="1795" width="9.109375" style="49"/>
    <col min="1796" max="1796" width="33" style="49" bestFit="1" customWidth="1"/>
    <col min="1797" max="1806" width="9.109375" style="49"/>
    <col min="1807" max="1807" width="11" style="49" customWidth="1"/>
    <col min="1808" max="1808" width="9.109375" style="49"/>
    <col min="1809" max="1810" width="9.88671875" style="49" bestFit="1" customWidth="1"/>
    <col min="1811" max="1811" width="9.109375" style="49"/>
    <col min="1812" max="1812" width="12" style="49" customWidth="1"/>
    <col min="1813" max="1813" width="9.109375" style="49"/>
    <col min="1814" max="1814" width="11.44140625" style="49" customWidth="1"/>
    <col min="1815" max="1815" width="9.109375" style="49"/>
    <col min="1816" max="1817" width="9.88671875" style="49" bestFit="1" customWidth="1"/>
    <col min="1818" max="1818" width="9.109375" style="49"/>
    <col min="1819" max="1819" width="12" style="49" customWidth="1"/>
    <col min="1820" max="1820" width="9.109375" style="49"/>
    <col min="1821" max="1821" width="11" style="49" customWidth="1"/>
    <col min="1822" max="1822" width="9.109375" style="49"/>
    <col min="1823" max="1823" width="5.5546875" style="49" customWidth="1"/>
    <col min="1824" max="1824" width="5.44140625" style="49" customWidth="1"/>
    <col min="1825" max="1827" width="9.109375" style="49"/>
    <col min="1828" max="1828" width="9.5546875" style="49" bestFit="1" customWidth="1"/>
    <col min="1829" max="1829" width="12.5546875" style="49" bestFit="1" customWidth="1"/>
    <col min="1830" max="1830" width="9.88671875" style="49" bestFit="1" customWidth="1"/>
    <col min="1831" max="1831" width="11.44140625" style="49" customWidth="1"/>
    <col min="1832" max="1832" width="10.109375" style="49" customWidth="1"/>
    <col min="1833" max="1833" width="12.88671875" style="49" customWidth="1"/>
    <col min="1834" max="1834" width="9.109375" style="49"/>
    <col min="1835" max="1835" width="11.6640625" style="49" bestFit="1" customWidth="1"/>
    <col min="1836" max="2049" width="9.109375" style="49"/>
    <col min="2050" max="2050" width="4.109375" style="49" customWidth="1"/>
    <col min="2051" max="2051" width="9.109375" style="49"/>
    <col min="2052" max="2052" width="33" style="49" bestFit="1" customWidth="1"/>
    <col min="2053" max="2062" width="9.109375" style="49"/>
    <col min="2063" max="2063" width="11" style="49" customWidth="1"/>
    <col min="2064" max="2064" width="9.109375" style="49"/>
    <col min="2065" max="2066" width="9.88671875" style="49" bestFit="1" customWidth="1"/>
    <col min="2067" max="2067" width="9.109375" style="49"/>
    <col min="2068" max="2068" width="12" style="49" customWidth="1"/>
    <col min="2069" max="2069" width="9.109375" style="49"/>
    <col min="2070" max="2070" width="11.44140625" style="49" customWidth="1"/>
    <col min="2071" max="2071" width="9.109375" style="49"/>
    <col min="2072" max="2073" width="9.88671875" style="49" bestFit="1" customWidth="1"/>
    <col min="2074" max="2074" width="9.109375" style="49"/>
    <col min="2075" max="2075" width="12" style="49" customWidth="1"/>
    <col min="2076" max="2076" width="9.109375" style="49"/>
    <col min="2077" max="2077" width="11" style="49" customWidth="1"/>
    <col min="2078" max="2078" width="9.109375" style="49"/>
    <col min="2079" max="2079" width="5.5546875" style="49" customWidth="1"/>
    <col min="2080" max="2080" width="5.44140625" style="49" customWidth="1"/>
    <col min="2081" max="2083" width="9.109375" style="49"/>
    <col min="2084" max="2084" width="9.5546875" style="49" bestFit="1" customWidth="1"/>
    <col min="2085" max="2085" width="12.5546875" style="49" bestFit="1" customWidth="1"/>
    <col min="2086" max="2086" width="9.88671875" style="49" bestFit="1" customWidth="1"/>
    <col min="2087" max="2087" width="11.44140625" style="49" customWidth="1"/>
    <col min="2088" max="2088" width="10.109375" style="49" customWidth="1"/>
    <col min="2089" max="2089" width="12.88671875" style="49" customWidth="1"/>
    <col min="2090" max="2090" width="9.109375" style="49"/>
    <col min="2091" max="2091" width="11.6640625" style="49" bestFit="1" customWidth="1"/>
    <col min="2092" max="2305" width="9.109375" style="49"/>
    <col min="2306" max="2306" width="4.109375" style="49" customWidth="1"/>
    <col min="2307" max="2307" width="9.109375" style="49"/>
    <col min="2308" max="2308" width="33" style="49" bestFit="1" customWidth="1"/>
    <col min="2309" max="2318" width="9.109375" style="49"/>
    <col min="2319" max="2319" width="11" style="49" customWidth="1"/>
    <col min="2320" max="2320" width="9.109375" style="49"/>
    <col min="2321" max="2322" width="9.88671875" style="49" bestFit="1" customWidth="1"/>
    <col min="2323" max="2323" width="9.109375" style="49"/>
    <col min="2324" max="2324" width="12" style="49" customWidth="1"/>
    <col min="2325" max="2325" width="9.109375" style="49"/>
    <col min="2326" max="2326" width="11.44140625" style="49" customWidth="1"/>
    <col min="2327" max="2327" width="9.109375" style="49"/>
    <col min="2328" max="2329" width="9.88671875" style="49" bestFit="1" customWidth="1"/>
    <col min="2330" max="2330" width="9.109375" style="49"/>
    <col min="2331" max="2331" width="12" style="49" customWidth="1"/>
    <col min="2332" max="2332" width="9.109375" style="49"/>
    <col min="2333" max="2333" width="11" style="49" customWidth="1"/>
    <col min="2334" max="2334" width="9.109375" style="49"/>
    <col min="2335" max="2335" width="5.5546875" style="49" customWidth="1"/>
    <col min="2336" max="2336" width="5.44140625" style="49" customWidth="1"/>
    <col min="2337" max="2339" width="9.109375" style="49"/>
    <col min="2340" max="2340" width="9.5546875" style="49" bestFit="1" customWidth="1"/>
    <col min="2341" max="2341" width="12.5546875" style="49" bestFit="1" customWidth="1"/>
    <col min="2342" max="2342" width="9.88671875" style="49" bestFit="1" customWidth="1"/>
    <col min="2343" max="2343" width="11.44140625" style="49" customWidth="1"/>
    <col min="2344" max="2344" width="10.109375" style="49" customWidth="1"/>
    <col min="2345" max="2345" width="12.88671875" style="49" customWidth="1"/>
    <col min="2346" max="2346" width="9.109375" style="49"/>
    <col min="2347" max="2347" width="11.6640625" style="49" bestFit="1" customWidth="1"/>
    <col min="2348" max="2561" width="9.109375" style="49"/>
    <col min="2562" max="2562" width="4.109375" style="49" customWidth="1"/>
    <col min="2563" max="2563" width="9.109375" style="49"/>
    <col min="2564" max="2564" width="33" style="49" bestFit="1" customWidth="1"/>
    <col min="2565" max="2574" width="9.109375" style="49"/>
    <col min="2575" max="2575" width="11" style="49" customWidth="1"/>
    <col min="2576" max="2576" width="9.109375" style="49"/>
    <col min="2577" max="2578" width="9.88671875" style="49" bestFit="1" customWidth="1"/>
    <col min="2579" max="2579" width="9.109375" style="49"/>
    <col min="2580" max="2580" width="12" style="49" customWidth="1"/>
    <col min="2581" max="2581" width="9.109375" style="49"/>
    <col min="2582" max="2582" width="11.44140625" style="49" customWidth="1"/>
    <col min="2583" max="2583" width="9.109375" style="49"/>
    <col min="2584" max="2585" width="9.88671875" style="49" bestFit="1" customWidth="1"/>
    <col min="2586" max="2586" width="9.109375" style="49"/>
    <col min="2587" max="2587" width="12" style="49" customWidth="1"/>
    <col min="2588" max="2588" width="9.109375" style="49"/>
    <col min="2589" max="2589" width="11" style="49" customWidth="1"/>
    <col min="2590" max="2590" width="9.109375" style="49"/>
    <col min="2591" max="2591" width="5.5546875" style="49" customWidth="1"/>
    <col min="2592" max="2592" width="5.44140625" style="49" customWidth="1"/>
    <col min="2593" max="2595" width="9.109375" style="49"/>
    <col min="2596" max="2596" width="9.5546875" style="49" bestFit="1" customWidth="1"/>
    <col min="2597" max="2597" width="12.5546875" style="49" bestFit="1" customWidth="1"/>
    <col min="2598" max="2598" width="9.88671875" style="49" bestFit="1" customWidth="1"/>
    <col min="2599" max="2599" width="11.44140625" style="49" customWidth="1"/>
    <col min="2600" max="2600" width="10.109375" style="49" customWidth="1"/>
    <col min="2601" max="2601" width="12.88671875" style="49" customWidth="1"/>
    <col min="2602" max="2602" width="9.109375" style="49"/>
    <col min="2603" max="2603" width="11.6640625" style="49" bestFit="1" customWidth="1"/>
    <col min="2604" max="2817" width="9.109375" style="49"/>
    <col min="2818" max="2818" width="4.109375" style="49" customWidth="1"/>
    <col min="2819" max="2819" width="9.109375" style="49"/>
    <col min="2820" max="2820" width="33" style="49" bestFit="1" customWidth="1"/>
    <col min="2821" max="2830" width="9.109375" style="49"/>
    <col min="2831" max="2831" width="11" style="49" customWidth="1"/>
    <col min="2832" max="2832" width="9.109375" style="49"/>
    <col min="2833" max="2834" width="9.88671875" style="49" bestFit="1" customWidth="1"/>
    <col min="2835" max="2835" width="9.109375" style="49"/>
    <col min="2836" max="2836" width="12" style="49" customWidth="1"/>
    <col min="2837" max="2837" width="9.109375" style="49"/>
    <col min="2838" max="2838" width="11.44140625" style="49" customWidth="1"/>
    <col min="2839" max="2839" width="9.109375" style="49"/>
    <col min="2840" max="2841" width="9.88671875" style="49" bestFit="1" customWidth="1"/>
    <col min="2842" max="2842" width="9.109375" style="49"/>
    <col min="2843" max="2843" width="12" style="49" customWidth="1"/>
    <col min="2844" max="2844" width="9.109375" style="49"/>
    <col min="2845" max="2845" width="11" style="49" customWidth="1"/>
    <col min="2846" max="2846" width="9.109375" style="49"/>
    <col min="2847" max="2847" width="5.5546875" style="49" customWidth="1"/>
    <col min="2848" max="2848" width="5.44140625" style="49" customWidth="1"/>
    <col min="2849" max="2851" width="9.109375" style="49"/>
    <col min="2852" max="2852" width="9.5546875" style="49" bestFit="1" customWidth="1"/>
    <col min="2853" max="2853" width="12.5546875" style="49" bestFit="1" customWidth="1"/>
    <col min="2854" max="2854" width="9.88671875" style="49" bestFit="1" customWidth="1"/>
    <col min="2855" max="2855" width="11.44140625" style="49" customWidth="1"/>
    <col min="2856" max="2856" width="10.109375" style="49" customWidth="1"/>
    <col min="2857" max="2857" width="12.88671875" style="49" customWidth="1"/>
    <col min="2858" max="2858" width="9.109375" style="49"/>
    <col min="2859" max="2859" width="11.6640625" style="49" bestFit="1" customWidth="1"/>
    <col min="2860" max="3073" width="9.109375" style="49"/>
    <col min="3074" max="3074" width="4.109375" style="49" customWidth="1"/>
    <col min="3075" max="3075" width="9.109375" style="49"/>
    <col min="3076" max="3076" width="33" style="49" bestFit="1" customWidth="1"/>
    <col min="3077" max="3086" width="9.109375" style="49"/>
    <col min="3087" max="3087" width="11" style="49" customWidth="1"/>
    <col min="3088" max="3088" width="9.109375" style="49"/>
    <col min="3089" max="3090" width="9.88671875" style="49" bestFit="1" customWidth="1"/>
    <col min="3091" max="3091" width="9.109375" style="49"/>
    <col min="3092" max="3092" width="12" style="49" customWidth="1"/>
    <col min="3093" max="3093" width="9.109375" style="49"/>
    <col min="3094" max="3094" width="11.44140625" style="49" customWidth="1"/>
    <col min="3095" max="3095" width="9.109375" style="49"/>
    <col min="3096" max="3097" width="9.88671875" style="49" bestFit="1" customWidth="1"/>
    <col min="3098" max="3098" width="9.109375" style="49"/>
    <col min="3099" max="3099" width="12" style="49" customWidth="1"/>
    <col min="3100" max="3100" width="9.109375" style="49"/>
    <col min="3101" max="3101" width="11" style="49" customWidth="1"/>
    <col min="3102" max="3102" width="9.109375" style="49"/>
    <col min="3103" max="3103" width="5.5546875" style="49" customWidth="1"/>
    <col min="3104" max="3104" width="5.44140625" style="49" customWidth="1"/>
    <col min="3105" max="3107" width="9.109375" style="49"/>
    <col min="3108" max="3108" width="9.5546875" style="49" bestFit="1" customWidth="1"/>
    <col min="3109" max="3109" width="12.5546875" style="49" bestFit="1" customWidth="1"/>
    <col min="3110" max="3110" width="9.88671875" style="49" bestFit="1" customWidth="1"/>
    <col min="3111" max="3111" width="11.44140625" style="49" customWidth="1"/>
    <col min="3112" max="3112" width="10.109375" style="49" customWidth="1"/>
    <col min="3113" max="3113" width="12.88671875" style="49" customWidth="1"/>
    <col min="3114" max="3114" width="9.109375" style="49"/>
    <col min="3115" max="3115" width="11.6640625" style="49" bestFit="1" customWidth="1"/>
    <col min="3116" max="3329" width="9.109375" style="49"/>
    <col min="3330" max="3330" width="4.109375" style="49" customWidth="1"/>
    <col min="3331" max="3331" width="9.109375" style="49"/>
    <col min="3332" max="3332" width="33" style="49" bestFit="1" customWidth="1"/>
    <col min="3333" max="3342" width="9.109375" style="49"/>
    <col min="3343" max="3343" width="11" style="49" customWidth="1"/>
    <col min="3344" max="3344" width="9.109375" style="49"/>
    <col min="3345" max="3346" width="9.88671875" style="49" bestFit="1" customWidth="1"/>
    <col min="3347" max="3347" width="9.109375" style="49"/>
    <col min="3348" max="3348" width="12" style="49" customWidth="1"/>
    <col min="3349" max="3349" width="9.109375" style="49"/>
    <col min="3350" max="3350" width="11.44140625" style="49" customWidth="1"/>
    <col min="3351" max="3351" width="9.109375" style="49"/>
    <col min="3352" max="3353" width="9.88671875" style="49" bestFit="1" customWidth="1"/>
    <col min="3354" max="3354" width="9.109375" style="49"/>
    <col min="3355" max="3355" width="12" style="49" customWidth="1"/>
    <col min="3356" max="3356" width="9.109375" style="49"/>
    <col min="3357" max="3357" width="11" style="49" customWidth="1"/>
    <col min="3358" max="3358" width="9.109375" style="49"/>
    <col min="3359" max="3359" width="5.5546875" style="49" customWidth="1"/>
    <col min="3360" max="3360" width="5.44140625" style="49" customWidth="1"/>
    <col min="3361" max="3363" width="9.109375" style="49"/>
    <col min="3364" max="3364" width="9.5546875" style="49" bestFit="1" customWidth="1"/>
    <col min="3365" max="3365" width="12.5546875" style="49" bestFit="1" customWidth="1"/>
    <col min="3366" max="3366" width="9.88671875" style="49" bestFit="1" customWidth="1"/>
    <col min="3367" max="3367" width="11.44140625" style="49" customWidth="1"/>
    <col min="3368" max="3368" width="10.109375" style="49" customWidth="1"/>
    <col min="3369" max="3369" width="12.88671875" style="49" customWidth="1"/>
    <col min="3370" max="3370" width="9.109375" style="49"/>
    <col min="3371" max="3371" width="11.6640625" style="49" bestFit="1" customWidth="1"/>
    <col min="3372" max="3585" width="9.109375" style="49"/>
    <col min="3586" max="3586" width="4.109375" style="49" customWidth="1"/>
    <col min="3587" max="3587" width="9.109375" style="49"/>
    <col min="3588" max="3588" width="33" style="49" bestFit="1" customWidth="1"/>
    <col min="3589" max="3598" width="9.109375" style="49"/>
    <col min="3599" max="3599" width="11" style="49" customWidth="1"/>
    <col min="3600" max="3600" width="9.109375" style="49"/>
    <col min="3601" max="3602" width="9.88671875" style="49" bestFit="1" customWidth="1"/>
    <col min="3603" max="3603" width="9.109375" style="49"/>
    <col min="3604" max="3604" width="12" style="49" customWidth="1"/>
    <col min="3605" max="3605" width="9.109375" style="49"/>
    <col min="3606" max="3606" width="11.44140625" style="49" customWidth="1"/>
    <col min="3607" max="3607" width="9.109375" style="49"/>
    <col min="3608" max="3609" width="9.88671875" style="49" bestFit="1" customWidth="1"/>
    <col min="3610" max="3610" width="9.109375" style="49"/>
    <col min="3611" max="3611" width="12" style="49" customWidth="1"/>
    <col min="3612" max="3612" width="9.109375" style="49"/>
    <col min="3613" max="3613" width="11" style="49" customWidth="1"/>
    <col min="3614" max="3614" width="9.109375" style="49"/>
    <col min="3615" max="3615" width="5.5546875" style="49" customWidth="1"/>
    <col min="3616" max="3616" width="5.44140625" style="49" customWidth="1"/>
    <col min="3617" max="3619" width="9.109375" style="49"/>
    <col min="3620" max="3620" width="9.5546875" style="49" bestFit="1" customWidth="1"/>
    <col min="3621" max="3621" width="12.5546875" style="49" bestFit="1" customWidth="1"/>
    <col min="3622" max="3622" width="9.88671875" style="49" bestFit="1" customWidth="1"/>
    <col min="3623" max="3623" width="11.44140625" style="49" customWidth="1"/>
    <col min="3624" max="3624" width="10.109375" style="49" customWidth="1"/>
    <col min="3625" max="3625" width="12.88671875" style="49" customWidth="1"/>
    <col min="3626" max="3626" width="9.109375" style="49"/>
    <col min="3627" max="3627" width="11.6640625" style="49" bestFit="1" customWidth="1"/>
    <col min="3628" max="3841" width="9.109375" style="49"/>
    <col min="3842" max="3842" width="4.109375" style="49" customWidth="1"/>
    <col min="3843" max="3843" width="9.109375" style="49"/>
    <col min="3844" max="3844" width="33" style="49" bestFit="1" customWidth="1"/>
    <col min="3845" max="3854" width="9.109375" style="49"/>
    <col min="3855" max="3855" width="11" style="49" customWidth="1"/>
    <col min="3856" max="3856" width="9.109375" style="49"/>
    <col min="3857" max="3858" width="9.88671875" style="49" bestFit="1" customWidth="1"/>
    <col min="3859" max="3859" width="9.109375" style="49"/>
    <col min="3860" max="3860" width="12" style="49" customWidth="1"/>
    <col min="3861" max="3861" width="9.109375" style="49"/>
    <col min="3862" max="3862" width="11.44140625" style="49" customWidth="1"/>
    <col min="3863" max="3863" width="9.109375" style="49"/>
    <col min="3864" max="3865" width="9.88671875" style="49" bestFit="1" customWidth="1"/>
    <col min="3866" max="3866" width="9.109375" style="49"/>
    <col min="3867" max="3867" width="12" style="49" customWidth="1"/>
    <col min="3868" max="3868" width="9.109375" style="49"/>
    <col min="3869" max="3869" width="11" style="49" customWidth="1"/>
    <col min="3870" max="3870" width="9.109375" style="49"/>
    <col min="3871" max="3871" width="5.5546875" style="49" customWidth="1"/>
    <col min="3872" max="3872" width="5.44140625" style="49" customWidth="1"/>
    <col min="3873" max="3875" width="9.109375" style="49"/>
    <col min="3876" max="3876" width="9.5546875" style="49" bestFit="1" customWidth="1"/>
    <col min="3877" max="3877" width="12.5546875" style="49" bestFit="1" customWidth="1"/>
    <col min="3878" max="3878" width="9.88671875" style="49" bestFit="1" customWidth="1"/>
    <col min="3879" max="3879" width="11.44140625" style="49" customWidth="1"/>
    <col min="3880" max="3880" width="10.109375" style="49" customWidth="1"/>
    <col min="3881" max="3881" width="12.88671875" style="49" customWidth="1"/>
    <col min="3882" max="3882" width="9.109375" style="49"/>
    <col min="3883" max="3883" width="11.6640625" style="49" bestFit="1" customWidth="1"/>
    <col min="3884" max="4097" width="9.109375" style="49"/>
    <col min="4098" max="4098" width="4.109375" style="49" customWidth="1"/>
    <col min="4099" max="4099" width="9.109375" style="49"/>
    <col min="4100" max="4100" width="33" style="49" bestFit="1" customWidth="1"/>
    <col min="4101" max="4110" width="9.109375" style="49"/>
    <col min="4111" max="4111" width="11" style="49" customWidth="1"/>
    <col min="4112" max="4112" width="9.109375" style="49"/>
    <col min="4113" max="4114" width="9.88671875" style="49" bestFit="1" customWidth="1"/>
    <col min="4115" max="4115" width="9.109375" style="49"/>
    <col min="4116" max="4116" width="12" style="49" customWidth="1"/>
    <col min="4117" max="4117" width="9.109375" style="49"/>
    <col min="4118" max="4118" width="11.44140625" style="49" customWidth="1"/>
    <col min="4119" max="4119" width="9.109375" style="49"/>
    <col min="4120" max="4121" width="9.88671875" style="49" bestFit="1" customWidth="1"/>
    <col min="4122" max="4122" width="9.109375" style="49"/>
    <col min="4123" max="4123" width="12" style="49" customWidth="1"/>
    <col min="4124" max="4124" width="9.109375" style="49"/>
    <col min="4125" max="4125" width="11" style="49" customWidth="1"/>
    <col min="4126" max="4126" width="9.109375" style="49"/>
    <col min="4127" max="4127" width="5.5546875" style="49" customWidth="1"/>
    <col min="4128" max="4128" width="5.44140625" style="49" customWidth="1"/>
    <col min="4129" max="4131" width="9.109375" style="49"/>
    <col min="4132" max="4132" width="9.5546875" style="49" bestFit="1" customWidth="1"/>
    <col min="4133" max="4133" width="12.5546875" style="49" bestFit="1" customWidth="1"/>
    <col min="4134" max="4134" width="9.88671875" style="49" bestFit="1" customWidth="1"/>
    <col min="4135" max="4135" width="11.44140625" style="49" customWidth="1"/>
    <col min="4136" max="4136" width="10.109375" style="49" customWidth="1"/>
    <col min="4137" max="4137" width="12.88671875" style="49" customWidth="1"/>
    <col min="4138" max="4138" width="9.109375" style="49"/>
    <col min="4139" max="4139" width="11.6640625" style="49" bestFit="1" customWidth="1"/>
    <col min="4140" max="4353" width="9.109375" style="49"/>
    <col min="4354" max="4354" width="4.109375" style="49" customWidth="1"/>
    <col min="4355" max="4355" width="9.109375" style="49"/>
    <col min="4356" max="4356" width="33" style="49" bestFit="1" customWidth="1"/>
    <col min="4357" max="4366" width="9.109375" style="49"/>
    <col min="4367" max="4367" width="11" style="49" customWidth="1"/>
    <col min="4368" max="4368" width="9.109375" style="49"/>
    <col min="4369" max="4370" width="9.88671875" style="49" bestFit="1" customWidth="1"/>
    <col min="4371" max="4371" width="9.109375" style="49"/>
    <col min="4372" max="4372" width="12" style="49" customWidth="1"/>
    <col min="4373" max="4373" width="9.109375" style="49"/>
    <col min="4374" max="4374" width="11.44140625" style="49" customWidth="1"/>
    <col min="4375" max="4375" width="9.109375" style="49"/>
    <col min="4376" max="4377" width="9.88671875" style="49" bestFit="1" customWidth="1"/>
    <col min="4378" max="4378" width="9.109375" style="49"/>
    <col min="4379" max="4379" width="12" style="49" customWidth="1"/>
    <col min="4380" max="4380" width="9.109375" style="49"/>
    <col min="4381" max="4381" width="11" style="49" customWidth="1"/>
    <col min="4382" max="4382" width="9.109375" style="49"/>
    <col min="4383" max="4383" width="5.5546875" style="49" customWidth="1"/>
    <col min="4384" max="4384" width="5.44140625" style="49" customWidth="1"/>
    <col min="4385" max="4387" width="9.109375" style="49"/>
    <col min="4388" max="4388" width="9.5546875" style="49" bestFit="1" customWidth="1"/>
    <col min="4389" max="4389" width="12.5546875" style="49" bestFit="1" customWidth="1"/>
    <col min="4390" max="4390" width="9.88671875" style="49" bestFit="1" customWidth="1"/>
    <col min="4391" max="4391" width="11.44140625" style="49" customWidth="1"/>
    <col min="4392" max="4392" width="10.109375" style="49" customWidth="1"/>
    <col min="4393" max="4393" width="12.88671875" style="49" customWidth="1"/>
    <col min="4394" max="4394" width="9.109375" style="49"/>
    <col min="4395" max="4395" width="11.6640625" style="49" bestFit="1" customWidth="1"/>
    <col min="4396" max="4609" width="9.109375" style="49"/>
    <col min="4610" max="4610" width="4.109375" style="49" customWidth="1"/>
    <col min="4611" max="4611" width="9.109375" style="49"/>
    <col min="4612" max="4612" width="33" style="49" bestFit="1" customWidth="1"/>
    <col min="4613" max="4622" width="9.109375" style="49"/>
    <col min="4623" max="4623" width="11" style="49" customWidth="1"/>
    <col min="4624" max="4624" width="9.109375" style="49"/>
    <col min="4625" max="4626" width="9.88671875" style="49" bestFit="1" customWidth="1"/>
    <col min="4627" max="4627" width="9.109375" style="49"/>
    <col min="4628" max="4628" width="12" style="49" customWidth="1"/>
    <col min="4629" max="4629" width="9.109375" style="49"/>
    <col min="4630" max="4630" width="11.44140625" style="49" customWidth="1"/>
    <col min="4631" max="4631" width="9.109375" style="49"/>
    <col min="4632" max="4633" width="9.88671875" style="49" bestFit="1" customWidth="1"/>
    <col min="4634" max="4634" width="9.109375" style="49"/>
    <col min="4635" max="4635" width="12" style="49" customWidth="1"/>
    <col min="4636" max="4636" width="9.109375" style="49"/>
    <col min="4637" max="4637" width="11" style="49" customWidth="1"/>
    <col min="4638" max="4638" width="9.109375" style="49"/>
    <col min="4639" max="4639" width="5.5546875" style="49" customWidth="1"/>
    <col min="4640" max="4640" width="5.44140625" style="49" customWidth="1"/>
    <col min="4641" max="4643" width="9.109375" style="49"/>
    <col min="4644" max="4644" width="9.5546875" style="49" bestFit="1" customWidth="1"/>
    <col min="4645" max="4645" width="12.5546875" style="49" bestFit="1" customWidth="1"/>
    <col min="4646" max="4646" width="9.88671875" style="49" bestFit="1" customWidth="1"/>
    <col min="4647" max="4647" width="11.44140625" style="49" customWidth="1"/>
    <col min="4648" max="4648" width="10.109375" style="49" customWidth="1"/>
    <col min="4649" max="4649" width="12.88671875" style="49" customWidth="1"/>
    <col min="4650" max="4650" width="9.109375" style="49"/>
    <col min="4651" max="4651" width="11.6640625" style="49" bestFit="1" customWidth="1"/>
    <col min="4652" max="4865" width="9.109375" style="49"/>
    <col min="4866" max="4866" width="4.109375" style="49" customWidth="1"/>
    <col min="4867" max="4867" width="9.109375" style="49"/>
    <col min="4868" max="4868" width="33" style="49" bestFit="1" customWidth="1"/>
    <col min="4869" max="4878" width="9.109375" style="49"/>
    <col min="4879" max="4879" width="11" style="49" customWidth="1"/>
    <col min="4880" max="4880" width="9.109375" style="49"/>
    <col min="4881" max="4882" width="9.88671875" style="49" bestFit="1" customWidth="1"/>
    <col min="4883" max="4883" width="9.109375" style="49"/>
    <col min="4884" max="4884" width="12" style="49" customWidth="1"/>
    <col min="4885" max="4885" width="9.109375" style="49"/>
    <col min="4886" max="4886" width="11.44140625" style="49" customWidth="1"/>
    <col min="4887" max="4887" width="9.109375" style="49"/>
    <col min="4888" max="4889" width="9.88671875" style="49" bestFit="1" customWidth="1"/>
    <col min="4890" max="4890" width="9.109375" style="49"/>
    <col min="4891" max="4891" width="12" style="49" customWidth="1"/>
    <col min="4892" max="4892" width="9.109375" style="49"/>
    <col min="4893" max="4893" width="11" style="49" customWidth="1"/>
    <col min="4894" max="4894" width="9.109375" style="49"/>
    <col min="4895" max="4895" width="5.5546875" style="49" customWidth="1"/>
    <col min="4896" max="4896" width="5.44140625" style="49" customWidth="1"/>
    <col min="4897" max="4899" width="9.109375" style="49"/>
    <col min="4900" max="4900" width="9.5546875" style="49" bestFit="1" customWidth="1"/>
    <col min="4901" max="4901" width="12.5546875" style="49" bestFit="1" customWidth="1"/>
    <col min="4902" max="4902" width="9.88671875" style="49" bestFit="1" customWidth="1"/>
    <col min="4903" max="4903" width="11.44140625" style="49" customWidth="1"/>
    <col min="4904" max="4904" width="10.109375" style="49" customWidth="1"/>
    <col min="4905" max="4905" width="12.88671875" style="49" customWidth="1"/>
    <col min="4906" max="4906" width="9.109375" style="49"/>
    <col min="4907" max="4907" width="11.6640625" style="49" bestFit="1" customWidth="1"/>
    <col min="4908" max="5121" width="9.109375" style="49"/>
    <col min="5122" max="5122" width="4.109375" style="49" customWidth="1"/>
    <col min="5123" max="5123" width="9.109375" style="49"/>
    <col min="5124" max="5124" width="33" style="49" bestFit="1" customWidth="1"/>
    <col min="5125" max="5134" width="9.109375" style="49"/>
    <col min="5135" max="5135" width="11" style="49" customWidth="1"/>
    <col min="5136" max="5136" width="9.109375" style="49"/>
    <col min="5137" max="5138" width="9.88671875" style="49" bestFit="1" customWidth="1"/>
    <col min="5139" max="5139" width="9.109375" style="49"/>
    <col min="5140" max="5140" width="12" style="49" customWidth="1"/>
    <col min="5141" max="5141" width="9.109375" style="49"/>
    <col min="5142" max="5142" width="11.44140625" style="49" customWidth="1"/>
    <col min="5143" max="5143" width="9.109375" style="49"/>
    <col min="5144" max="5145" width="9.88671875" style="49" bestFit="1" customWidth="1"/>
    <col min="5146" max="5146" width="9.109375" style="49"/>
    <col min="5147" max="5147" width="12" style="49" customWidth="1"/>
    <col min="5148" max="5148" width="9.109375" style="49"/>
    <col min="5149" max="5149" width="11" style="49" customWidth="1"/>
    <col min="5150" max="5150" width="9.109375" style="49"/>
    <col min="5151" max="5151" width="5.5546875" style="49" customWidth="1"/>
    <col min="5152" max="5152" width="5.44140625" style="49" customWidth="1"/>
    <col min="5153" max="5155" width="9.109375" style="49"/>
    <col min="5156" max="5156" width="9.5546875" style="49" bestFit="1" customWidth="1"/>
    <col min="5157" max="5157" width="12.5546875" style="49" bestFit="1" customWidth="1"/>
    <col min="5158" max="5158" width="9.88671875" style="49" bestFit="1" customWidth="1"/>
    <col min="5159" max="5159" width="11.44140625" style="49" customWidth="1"/>
    <col min="5160" max="5160" width="10.109375" style="49" customWidth="1"/>
    <col min="5161" max="5161" width="12.88671875" style="49" customWidth="1"/>
    <col min="5162" max="5162" width="9.109375" style="49"/>
    <col min="5163" max="5163" width="11.6640625" style="49" bestFit="1" customWidth="1"/>
    <col min="5164" max="5377" width="9.109375" style="49"/>
    <col min="5378" max="5378" width="4.109375" style="49" customWidth="1"/>
    <col min="5379" max="5379" width="9.109375" style="49"/>
    <col min="5380" max="5380" width="33" style="49" bestFit="1" customWidth="1"/>
    <col min="5381" max="5390" width="9.109375" style="49"/>
    <col min="5391" max="5391" width="11" style="49" customWidth="1"/>
    <col min="5392" max="5392" width="9.109375" style="49"/>
    <col min="5393" max="5394" width="9.88671875" style="49" bestFit="1" customWidth="1"/>
    <col min="5395" max="5395" width="9.109375" style="49"/>
    <col min="5396" max="5396" width="12" style="49" customWidth="1"/>
    <col min="5397" max="5397" width="9.109375" style="49"/>
    <col min="5398" max="5398" width="11.44140625" style="49" customWidth="1"/>
    <col min="5399" max="5399" width="9.109375" style="49"/>
    <col min="5400" max="5401" width="9.88671875" style="49" bestFit="1" customWidth="1"/>
    <col min="5402" max="5402" width="9.109375" style="49"/>
    <col min="5403" max="5403" width="12" style="49" customWidth="1"/>
    <col min="5404" max="5404" width="9.109375" style="49"/>
    <col min="5405" max="5405" width="11" style="49" customWidth="1"/>
    <col min="5406" max="5406" width="9.109375" style="49"/>
    <col min="5407" max="5407" width="5.5546875" style="49" customWidth="1"/>
    <col min="5408" max="5408" width="5.44140625" style="49" customWidth="1"/>
    <col min="5409" max="5411" width="9.109375" style="49"/>
    <col min="5412" max="5412" width="9.5546875" style="49" bestFit="1" customWidth="1"/>
    <col min="5413" max="5413" width="12.5546875" style="49" bestFit="1" customWidth="1"/>
    <col min="5414" max="5414" width="9.88671875" style="49" bestFit="1" customWidth="1"/>
    <col min="5415" max="5415" width="11.44140625" style="49" customWidth="1"/>
    <col min="5416" max="5416" width="10.109375" style="49" customWidth="1"/>
    <col min="5417" max="5417" width="12.88671875" style="49" customWidth="1"/>
    <col min="5418" max="5418" width="9.109375" style="49"/>
    <col min="5419" max="5419" width="11.6640625" style="49" bestFit="1" customWidth="1"/>
    <col min="5420" max="5633" width="9.109375" style="49"/>
    <col min="5634" max="5634" width="4.109375" style="49" customWidth="1"/>
    <col min="5635" max="5635" width="9.109375" style="49"/>
    <col min="5636" max="5636" width="33" style="49" bestFit="1" customWidth="1"/>
    <col min="5637" max="5646" width="9.109375" style="49"/>
    <col min="5647" max="5647" width="11" style="49" customWidth="1"/>
    <col min="5648" max="5648" width="9.109375" style="49"/>
    <col min="5649" max="5650" width="9.88671875" style="49" bestFit="1" customWidth="1"/>
    <col min="5651" max="5651" width="9.109375" style="49"/>
    <col min="5652" max="5652" width="12" style="49" customWidth="1"/>
    <col min="5653" max="5653" width="9.109375" style="49"/>
    <col min="5654" max="5654" width="11.44140625" style="49" customWidth="1"/>
    <col min="5655" max="5655" width="9.109375" style="49"/>
    <col min="5656" max="5657" width="9.88671875" style="49" bestFit="1" customWidth="1"/>
    <col min="5658" max="5658" width="9.109375" style="49"/>
    <col min="5659" max="5659" width="12" style="49" customWidth="1"/>
    <col min="5660" max="5660" width="9.109375" style="49"/>
    <col min="5661" max="5661" width="11" style="49" customWidth="1"/>
    <col min="5662" max="5662" width="9.109375" style="49"/>
    <col min="5663" max="5663" width="5.5546875" style="49" customWidth="1"/>
    <col min="5664" max="5664" width="5.44140625" style="49" customWidth="1"/>
    <col min="5665" max="5667" width="9.109375" style="49"/>
    <col min="5668" max="5668" width="9.5546875" style="49" bestFit="1" customWidth="1"/>
    <col min="5669" max="5669" width="12.5546875" style="49" bestFit="1" customWidth="1"/>
    <col min="5670" max="5670" width="9.88671875" style="49" bestFit="1" customWidth="1"/>
    <col min="5671" max="5671" width="11.44140625" style="49" customWidth="1"/>
    <col min="5672" max="5672" width="10.109375" style="49" customWidth="1"/>
    <col min="5673" max="5673" width="12.88671875" style="49" customWidth="1"/>
    <col min="5674" max="5674" width="9.109375" style="49"/>
    <col min="5675" max="5675" width="11.6640625" style="49" bestFit="1" customWidth="1"/>
    <col min="5676" max="5889" width="9.109375" style="49"/>
    <col min="5890" max="5890" width="4.109375" style="49" customWidth="1"/>
    <col min="5891" max="5891" width="9.109375" style="49"/>
    <col min="5892" max="5892" width="33" style="49" bestFit="1" customWidth="1"/>
    <col min="5893" max="5902" width="9.109375" style="49"/>
    <col min="5903" max="5903" width="11" style="49" customWidth="1"/>
    <col min="5904" max="5904" width="9.109375" style="49"/>
    <col min="5905" max="5906" width="9.88671875" style="49" bestFit="1" customWidth="1"/>
    <col min="5907" max="5907" width="9.109375" style="49"/>
    <col min="5908" max="5908" width="12" style="49" customWidth="1"/>
    <col min="5909" max="5909" width="9.109375" style="49"/>
    <col min="5910" max="5910" width="11.44140625" style="49" customWidth="1"/>
    <col min="5911" max="5911" width="9.109375" style="49"/>
    <col min="5912" max="5913" width="9.88671875" style="49" bestFit="1" customWidth="1"/>
    <col min="5914" max="5914" width="9.109375" style="49"/>
    <col min="5915" max="5915" width="12" style="49" customWidth="1"/>
    <col min="5916" max="5916" width="9.109375" style="49"/>
    <col min="5917" max="5917" width="11" style="49" customWidth="1"/>
    <col min="5918" max="5918" width="9.109375" style="49"/>
    <col min="5919" max="5919" width="5.5546875" style="49" customWidth="1"/>
    <col min="5920" max="5920" width="5.44140625" style="49" customWidth="1"/>
    <col min="5921" max="5923" width="9.109375" style="49"/>
    <col min="5924" max="5924" width="9.5546875" style="49" bestFit="1" customWidth="1"/>
    <col min="5925" max="5925" width="12.5546875" style="49" bestFit="1" customWidth="1"/>
    <col min="5926" max="5926" width="9.88671875" style="49" bestFit="1" customWidth="1"/>
    <col min="5927" max="5927" width="11.44140625" style="49" customWidth="1"/>
    <col min="5928" max="5928" width="10.109375" style="49" customWidth="1"/>
    <col min="5929" max="5929" width="12.88671875" style="49" customWidth="1"/>
    <col min="5930" max="5930" width="9.109375" style="49"/>
    <col min="5931" max="5931" width="11.6640625" style="49" bestFit="1" customWidth="1"/>
    <col min="5932" max="6145" width="9.109375" style="49"/>
    <col min="6146" max="6146" width="4.109375" style="49" customWidth="1"/>
    <col min="6147" max="6147" width="9.109375" style="49"/>
    <col min="6148" max="6148" width="33" style="49" bestFit="1" customWidth="1"/>
    <col min="6149" max="6158" width="9.109375" style="49"/>
    <col min="6159" max="6159" width="11" style="49" customWidth="1"/>
    <col min="6160" max="6160" width="9.109375" style="49"/>
    <col min="6161" max="6162" width="9.88671875" style="49" bestFit="1" customWidth="1"/>
    <col min="6163" max="6163" width="9.109375" style="49"/>
    <col min="6164" max="6164" width="12" style="49" customWidth="1"/>
    <col min="6165" max="6165" width="9.109375" style="49"/>
    <col min="6166" max="6166" width="11.44140625" style="49" customWidth="1"/>
    <col min="6167" max="6167" width="9.109375" style="49"/>
    <col min="6168" max="6169" width="9.88671875" style="49" bestFit="1" customWidth="1"/>
    <col min="6170" max="6170" width="9.109375" style="49"/>
    <col min="6171" max="6171" width="12" style="49" customWidth="1"/>
    <col min="6172" max="6172" width="9.109375" style="49"/>
    <col min="6173" max="6173" width="11" style="49" customWidth="1"/>
    <col min="6174" max="6174" width="9.109375" style="49"/>
    <col min="6175" max="6175" width="5.5546875" style="49" customWidth="1"/>
    <col min="6176" max="6176" width="5.44140625" style="49" customWidth="1"/>
    <col min="6177" max="6179" width="9.109375" style="49"/>
    <col min="6180" max="6180" width="9.5546875" style="49" bestFit="1" customWidth="1"/>
    <col min="6181" max="6181" width="12.5546875" style="49" bestFit="1" customWidth="1"/>
    <col min="6182" max="6182" width="9.88671875" style="49" bestFit="1" customWidth="1"/>
    <col min="6183" max="6183" width="11.44140625" style="49" customWidth="1"/>
    <col min="6184" max="6184" width="10.109375" style="49" customWidth="1"/>
    <col min="6185" max="6185" width="12.88671875" style="49" customWidth="1"/>
    <col min="6186" max="6186" width="9.109375" style="49"/>
    <col min="6187" max="6187" width="11.6640625" style="49" bestFit="1" customWidth="1"/>
    <col min="6188" max="6401" width="9.109375" style="49"/>
    <col min="6402" max="6402" width="4.109375" style="49" customWidth="1"/>
    <col min="6403" max="6403" width="9.109375" style="49"/>
    <col min="6404" max="6404" width="33" style="49" bestFit="1" customWidth="1"/>
    <col min="6405" max="6414" width="9.109375" style="49"/>
    <col min="6415" max="6415" width="11" style="49" customWidth="1"/>
    <col min="6416" max="6416" width="9.109375" style="49"/>
    <col min="6417" max="6418" width="9.88671875" style="49" bestFit="1" customWidth="1"/>
    <col min="6419" max="6419" width="9.109375" style="49"/>
    <col min="6420" max="6420" width="12" style="49" customWidth="1"/>
    <col min="6421" max="6421" width="9.109375" style="49"/>
    <col min="6422" max="6422" width="11.44140625" style="49" customWidth="1"/>
    <col min="6423" max="6423" width="9.109375" style="49"/>
    <col min="6424" max="6425" width="9.88671875" style="49" bestFit="1" customWidth="1"/>
    <col min="6426" max="6426" width="9.109375" style="49"/>
    <col min="6427" max="6427" width="12" style="49" customWidth="1"/>
    <col min="6428" max="6428" width="9.109375" style="49"/>
    <col min="6429" max="6429" width="11" style="49" customWidth="1"/>
    <col min="6430" max="6430" width="9.109375" style="49"/>
    <col min="6431" max="6431" width="5.5546875" style="49" customWidth="1"/>
    <col min="6432" max="6432" width="5.44140625" style="49" customWidth="1"/>
    <col min="6433" max="6435" width="9.109375" style="49"/>
    <col min="6436" max="6436" width="9.5546875" style="49" bestFit="1" customWidth="1"/>
    <col min="6437" max="6437" width="12.5546875" style="49" bestFit="1" customWidth="1"/>
    <col min="6438" max="6438" width="9.88671875" style="49" bestFit="1" customWidth="1"/>
    <col min="6439" max="6439" width="11.44140625" style="49" customWidth="1"/>
    <col min="6440" max="6440" width="10.109375" style="49" customWidth="1"/>
    <col min="6441" max="6441" width="12.88671875" style="49" customWidth="1"/>
    <col min="6442" max="6442" width="9.109375" style="49"/>
    <col min="6443" max="6443" width="11.6640625" style="49" bestFit="1" customWidth="1"/>
    <col min="6444" max="6657" width="9.109375" style="49"/>
    <col min="6658" max="6658" width="4.109375" style="49" customWidth="1"/>
    <col min="6659" max="6659" width="9.109375" style="49"/>
    <col min="6660" max="6660" width="33" style="49" bestFit="1" customWidth="1"/>
    <col min="6661" max="6670" width="9.109375" style="49"/>
    <col min="6671" max="6671" width="11" style="49" customWidth="1"/>
    <col min="6672" max="6672" width="9.109375" style="49"/>
    <col min="6673" max="6674" width="9.88671875" style="49" bestFit="1" customWidth="1"/>
    <col min="6675" max="6675" width="9.109375" style="49"/>
    <col min="6676" max="6676" width="12" style="49" customWidth="1"/>
    <col min="6677" max="6677" width="9.109375" style="49"/>
    <col min="6678" max="6678" width="11.44140625" style="49" customWidth="1"/>
    <col min="6679" max="6679" width="9.109375" style="49"/>
    <col min="6680" max="6681" width="9.88671875" style="49" bestFit="1" customWidth="1"/>
    <col min="6682" max="6682" width="9.109375" style="49"/>
    <col min="6683" max="6683" width="12" style="49" customWidth="1"/>
    <col min="6684" max="6684" width="9.109375" style="49"/>
    <col min="6685" max="6685" width="11" style="49" customWidth="1"/>
    <col min="6686" max="6686" width="9.109375" style="49"/>
    <col min="6687" max="6687" width="5.5546875" style="49" customWidth="1"/>
    <col min="6688" max="6688" width="5.44140625" style="49" customWidth="1"/>
    <col min="6689" max="6691" width="9.109375" style="49"/>
    <col min="6692" max="6692" width="9.5546875" style="49" bestFit="1" customWidth="1"/>
    <col min="6693" max="6693" width="12.5546875" style="49" bestFit="1" customWidth="1"/>
    <col min="6694" max="6694" width="9.88671875" style="49" bestFit="1" customWidth="1"/>
    <col min="6695" max="6695" width="11.44140625" style="49" customWidth="1"/>
    <col min="6696" max="6696" width="10.109375" style="49" customWidth="1"/>
    <col min="6697" max="6697" width="12.88671875" style="49" customWidth="1"/>
    <col min="6698" max="6698" width="9.109375" style="49"/>
    <col min="6699" max="6699" width="11.6640625" style="49" bestFit="1" customWidth="1"/>
    <col min="6700" max="6913" width="9.109375" style="49"/>
    <col min="6914" max="6914" width="4.109375" style="49" customWidth="1"/>
    <col min="6915" max="6915" width="9.109375" style="49"/>
    <col min="6916" max="6916" width="33" style="49" bestFit="1" customWidth="1"/>
    <col min="6917" max="6926" width="9.109375" style="49"/>
    <col min="6927" max="6927" width="11" style="49" customWidth="1"/>
    <col min="6928" max="6928" width="9.109375" style="49"/>
    <col min="6929" max="6930" width="9.88671875" style="49" bestFit="1" customWidth="1"/>
    <col min="6931" max="6931" width="9.109375" style="49"/>
    <col min="6932" max="6932" width="12" style="49" customWidth="1"/>
    <col min="6933" max="6933" width="9.109375" style="49"/>
    <col min="6934" max="6934" width="11.44140625" style="49" customWidth="1"/>
    <col min="6935" max="6935" width="9.109375" style="49"/>
    <col min="6936" max="6937" width="9.88671875" style="49" bestFit="1" customWidth="1"/>
    <col min="6938" max="6938" width="9.109375" style="49"/>
    <col min="6939" max="6939" width="12" style="49" customWidth="1"/>
    <col min="6940" max="6940" width="9.109375" style="49"/>
    <col min="6941" max="6941" width="11" style="49" customWidth="1"/>
    <col min="6942" max="6942" width="9.109375" style="49"/>
    <col min="6943" max="6943" width="5.5546875" style="49" customWidth="1"/>
    <col min="6944" max="6944" width="5.44140625" style="49" customWidth="1"/>
    <col min="6945" max="6947" width="9.109375" style="49"/>
    <col min="6948" max="6948" width="9.5546875" style="49" bestFit="1" customWidth="1"/>
    <col min="6949" max="6949" width="12.5546875" style="49" bestFit="1" customWidth="1"/>
    <col min="6950" max="6950" width="9.88671875" style="49" bestFit="1" customWidth="1"/>
    <col min="6951" max="6951" width="11.44140625" style="49" customWidth="1"/>
    <col min="6952" max="6952" width="10.109375" style="49" customWidth="1"/>
    <col min="6953" max="6953" width="12.88671875" style="49" customWidth="1"/>
    <col min="6954" max="6954" width="9.109375" style="49"/>
    <col min="6955" max="6955" width="11.6640625" style="49" bestFit="1" customWidth="1"/>
    <col min="6956" max="7169" width="9.109375" style="49"/>
    <col min="7170" max="7170" width="4.109375" style="49" customWidth="1"/>
    <col min="7171" max="7171" width="9.109375" style="49"/>
    <col min="7172" max="7172" width="33" style="49" bestFit="1" customWidth="1"/>
    <col min="7173" max="7182" width="9.109375" style="49"/>
    <col min="7183" max="7183" width="11" style="49" customWidth="1"/>
    <col min="7184" max="7184" width="9.109375" style="49"/>
    <col min="7185" max="7186" width="9.88671875" style="49" bestFit="1" customWidth="1"/>
    <col min="7187" max="7187" width="9.109375" style="49"/>
    <col min="7188" max="7188" width="12" style="49" customWidth="1"/>
    <col min="7189" max="7189" width="9.109375" style="49"/>
    <col min="7190" max="7190" width="11.44140625" style="49" customWidth="1"/>
    <col min="7191" max="7191" width="9.109375" style="49"/>
    <col min="7192" max="7193" width="9.88671875" style="49" bestFit="1" customWidth="1"/>
    <col min="7194" max="7194" width="9.109375" style="49"/>
    <col min="7195" max="7195" width="12" style="49" customWidth="1"/>
    <col min="7196" max="7196" width="9.109375" style="49"/>
    <col min="7197" max="7197" width="11" style="49" customWidth="1"/>
    <col min="7198" max="7198" width="9.109375" style="49"/>
    <col min="7199" max="7199" width="5.5546875" style="49" customWidth="1"/>
    <col min="7200" max="7200" width="5.44140625" style="49" customWidth="1"/>
    <col min="7201" max="7203" width="9.109375" style="49"/>
    <col min="7204" max="7204" width="9.5546875" style="49" bestFit="1" customWidth="1"/>
    <col min="7205" max="7205" width="12.5546875" style="49" bestFit="1" customWidth="1"/>
    <col min="7206" max="7206" width="9.88671875" style="49" bestFit="1" customWidth="1"/>
    <col min="7207" max="7207" width="11.44140625" style="49" customWidth="1"/>
    <col min="7208" max="7208" width="10.109375" style="49" customWidth="1"/>
    <col min="7209" max="7209" width="12.88671875" style="49" customWidth="1"/>
    <col min="7210" max="7210" width="9.109375" style="49"/>
    <col min="7211" max="7211" width="11.6640625" style="49" bestFit="1" customWidth="1"/>
    <col min="7212" max="7425" width="9.109375" style="49"/>
    <col min="7426" max="7426" width="4.109375" style="49" customWidth="1"/>
    <col min="7427" max="7427" width="9.109375" style="49"/>
    <col min="7428" max="7428" width="33" style="49" bestFit="1" customWidth="1"/>
    <col min="7429" max="7438" width="9.109375" style="49"/>
    <col min="7439" max="7439" width="11" style="49" customWidth="1"/>
    <col min="7440" max="7440" width="9.109375" style="49"/>
    <col min="7441" max="7442" width="9.88671875" style="49" bestFit="1" customWidth="1"/>
    <col min="7443" max="7443" width="9.109375" style="49"/>
    <col min="7444" max="7444" width="12" style="49" customWidth="1"/>
    <col min="7445" max="7445" width="9.109375" style="49"/>
    <col min="7446" max="7446" width="11.44140625" style="49" customWidth="1"/>
    <col min="7447" max="7447" width="9.109375" style="49"/>
    <col min="7448" max="7449" width="9.88671875" style="49" bestFit="1" customWidth="1"/>
    <col min="7450" max="7450" width="9.109375" style="49"/>
    <col min="7451" max="7451" width="12" style="49" customWidth="1"/>
    <col min="7452" max="7452" width="9.109375" style="49"/>
    <col min="7453" max="7453" width="11" style="49" customWidth="1"/>
    <col min="7454" max="7454" width="9.109375" style="49"/>
    <col min="7455" max="7455" width="5.5546875" style="49" customWidth="1"/>
    <col min="7456" max="7456" width="5.44140625" style="49" customWidth="1"/>
    <col min="7457" max="7459" width="9.109375" style="49"/>
    <col min="7460" max="7460" width="9.5546875" style="49" bestFit="1" customWidth="1"/>
    <col min="7461" max="7461" width="12.5546875" style="49" bestFit="1" customWidth="1"/>
    <col min="7462" max="7462" width="9.88671875" style="49" bestFit="1" customWidth="1"/>
    <col min="7463" max="7463" width="11.44140625" style="49" customWidth="1"/>
    <col min="7464" max="7464" width="10.109375" style="49" customWidth="1"/>
    <col min="7465" max="7465" width="12.88671875" style="49" customWidth="1"/>
    <col min="7466" max="7466" width="9.109375" style="49"/>
    <col min="7467" max="7467" width="11.6640625" style="49" bestFit="1" customWidth="1"/>
    <col min="7468" max="7681" width="9.109375" style="49"/>
    <col min="7682" max="7682" width="4.109375" style="49" customWidth="1"/>
    <col min="7683" max="7683" width="9.109375" style="49"/>
    <col min="7684" max="7684" width="33" style="49" bestFit="1" customWidth="1"/>
    <col min="7685" max="7694" width="9.109375" style="49"/>
    <col min="7695" max="7695" width="11" style="49" customWidth="1"/>
    <col min="7696" max="7696" width="9.109375" style="49"/>
    <col min="7697" max="7698" width="9.88671875" style="49" bestFit="1" customWidth="1"/>
    <col min="7699" max="7699" width="9.109375" style="49"/>
    <col min="7700" max="7700" width="12" style="49" customWidth="1"/>
    <col min="7701" max="7701" width="9.109375" style="49"/>
    <col min="7702" max="7702" width="11.44140625" style="49" customWidth="1"/>
    <col min="7703" max="7703" width="9.109375" style="49"/>
    <col min="7704" max="7705" width="9.88671875" style="49" bestFit="1" customWidth="1"/>
    <col min="7706" max="7706" width="9.109375" style="49"/>
    <col min="7707" max="7707" width="12" style="49" customWidth="1"/>
    <col min="7708" max="7708" width="9.109375" style="49"/>
    <col min="7709" max="7709" width="11" style="49" customWidth="1"/>
    <col min="7710" max="7710" width="9.109375" style="49"/>
    <col min="7711" max="7711" width="5.5546875" style="49" customWidth="1"/>
    <col min="7712" max="7712" width="5.44140625" style="49" customWidth="1"/>
    <col min="7713" max="7715" width="9.109375" style="49"/>
    <col min="7716" max="7716" width="9.5546875" style="49" bestFit="1" customWidth="1"/>
    <col min="7717" max="7717" width="12.5546875" style="49" bestFit="1" customWidth="1"/>
    <col min="7718" max="7718" width="9.88671875" style="49" bestFit="1" customWidth="1"/>
    <col min="7719" max="7719" width="11.44140625" style="49" customWidth="1"/>
    <col min="7720" max="7720" width="10.109375" style="49" customWidth="1"/>
    <col min="7721" max="7721" width="12.88671875" style="49" customWidth="1"/>
    <col min="7722" max="7722" width="9.109375" style="49"/>
    <col min="7723" max="7723" width="11.6640625" style="49" bestFit="1" customWidth="1"/>
    <col min="7724" max="7937" width="9.109375" style="49"/>
    <col min="7938" max="7938" width="4.109375" style="49" customWidth="1"/>
    <col min="7939" max="7939" width="9.109375" style="49"/>
    <col min="7940" max="7940" width="33" style="49" bestFit="1" customWidth="1"/>
    <col min="7941" max="7950" width="9.109375" style="49"/>
    <col min="7951" max="7951" width="11" style="49" customWidth="1"/>
    <col min="7952" max="7952" width="9.109375" style="49"/>
    <col min="7953" max="7954" width="9.88671875" style="49" bestFit="1" customWidth="1"/>
    <col min="7955" max="7955" width="9.109375" style="49"/>
    <col min="7956" max="7956" width="12" style="49" customWidth="1"/>
    <col min="7957" max="7957" width="9.109375" style="49"/>
    <col min="7958" max="7958" width="11.44140625" style="49" customWidth="1"/>
    <col min="7959" max="7959" width="9.109375" style="49"/>
    <col min="7960" max="7961" width="9.88671875" style="49" bestFit="1" customWidth="1"/>
    <col min="7962" max="7962" width="9.109375" style="49"/>
    <col min="7963" max="7963" width="12" style="49" customWidth="1"/>
    <col min="7964" max="7964" width="9.109375" style="49"/>
    <col min="7965" max="7965" width="11" style="49" customWidth="1"/>
    <col min="7966" max="7966" width="9.109375" style="49"/>
    <col min="7967" max="7967" width="5.5546875" style="49" customWidth="1"/>
    <col min="7968" max="7968" width="5.44140625" style="49" customWidth="1"/>
    <col min="7969" max="7971" width="9.109375" style="49"/>
    <col min="7972" max="7972" width="9.5546875" style="49" bestFit="1" customWidth="1"/>
    <col min="7973" max="7973" width="12.5546875" style="49" bestFit="1" customWidth="1"/>
    <col min="7974" max="7974" width="9.88671875" style="49" bestFit="1" customWidth="1"/>
    <col min="7975" max="7975" width="11.44140625" style="49" customWidth="1"/>
    <col min="7976" max="7976" width="10.109375" style="49" customWidth="1"/>
    <col min="7977" max="7977" width="12.88671875" style="49" customWidth="1"/>
    <col min="7978" max="7978" width="9.109375" style="49"/>
    <col min="7979" max="7979" width="11.6640625" style="49" bestFit="1" customWidth="1"/>
    <col min="7980" max="8193" width="9.109375" style="49"/>
    <col min="8194" max="8194" width="4.109375" style="49" customWidth="1"/>
    <col min="8195" max="8195" width="9.109375" style="49"/>
    <col min="8196" max="8196" width="33" style="49" bestFit="1" customWidth="1"/>
    <col min="8197" max="8206" width="9.109375" style="49"/>
    <col min="8207" max="8207" width="11" style="49" customWidth="1"/>
    <col min="8208" max="8208" width="9.109375" style="49"/>
    <col min="8209" max="8210" width="9.88671875" style="49" bestFit="1" customWidth="1"/>
    <col min="8211" max="8211" width="9.109375" style="49"/>
    <col min="8212" max="8212" width="12" style="49" customWidth="1"/>
    <col min="8213" max="8213" width="9.109375" style="49"/>
    <col min="8214" max="8214" width="11.44140625" style="49" customWidth="1"/>
    <col min="8215" max="8215" width="9.109375" style="49"/>
    <col min="8216" max="8217" width="9.88671875" style="49" bestFit="1" customWidth="1"/>
    <col min="8218" max="8218" width="9.109375" style="49"/>
    <col min="8219" max="8219" width="12" style="49" customWidth="1"/>
    <col min="8220" max="8220" width="9.109375" style="49"/>
    <col min="8221" max="8221" width="11" style="49" customWidth="1"/>
    <col min="8222" max="8222" width="9.109375" style="49"/>
    <col min="8223" max="8223" width="5.5546875" style="49" customWidth="1"/>
    <col min="8224" max="8224" width="5.44140625" style="49" customWidth="1"/>
    <col min="8225" max="8227" width="9.109375" style="49"/>
    <col min="8228" max="8228" width="9.5546875" style="49" bestFit="1" customWidth="1"/>
    <col min="8229" max="8229" width="12.5546875" style="49" bestFit="1" customWidth="1"/>
    <col min="8230" max="8230" width="9.88671875" style="49" bestFit="1" customWidth="1"/>
    <col min="8231" max="8231" width="11.44140625" style="49" customWidth="1"/>
    <col min="8232" max="8232" width="10.109375" style="49" customWidth="1"/>
    <col min="8233" max="8233" width="12.88671875" style="49" customWidth="1"/>
    <col min="8234" max="8234" width="9.109375" style="49"/>
    <col min="8235" max="8235" width="11.6640625" style="49" bestFit="1" customWidth="1"/>
    <col min="8236" max="8449" width="9.109375" style="49"/>
    <col min="8450" max="8450" width="4.109375" style="49" customWidth="1"/>
    <col min="8451" max="8451" width="9.109375" style="49"/>
    <col min="8452" max="8452" width="33" style="49" bestFit="1" customWidth="1"/>
    <col min="8453" max="8462" width="9.109375" style="49"/>
    <col min="8463" max="8463" width="11" style="49" customWidth="1"/>
    <col min="8464" max="8464" width="9.109375" style="49"/>
    <col min="8465" max="8466" width="9.88671875" style="49" bestFit="1" customWidth="1"/>
    <col min="8467" max="8467" width="9.109375" style="49"/>
    <col min="8468" max="8468" width="12" style="49" customWidth="1"/>
    <col min="8469" max="8469" width="9.109375" style="49"/>
    <col min="8470" max="8470" width="11.44140625" style="49" customWidth="1"/>
    <col min="8471" max="8471" width="9.109375" style="49"/>
    <col min="8472" max="8473" width="9.88671875" style="49" bestFit="1" customWidth="1"/>
    <col min="8474" max="8474" width="9.109375" style="49"/>
    <col min="8475" max="8475" width="12" style="49" customWidth="1"/>
    <col min="8476" max="8476" width="9.109375" style="49"/>
    <col min="8477" max="8477" width="11" style="49" customWidth="1"/>
    <col min="8478" max="8478" width="9.109375" style="49"/>
    <col min="8479" max="8479" width="5.5546875" style="49" customWidth="1"/>
    <col min="8480" max="8480" width="5.44140625" style="49" customWidth="1"/>
    <col min="8481" max="8483" width="9.109375" style="49"/>
    <col min="8484" max="8484" width="9.5546875" style="49" bestFit="1" customWidth="1"/>
    <col min="8485" max="8485" width="12.5546875" style="49" bestFit="1" customWidth="1"/>
    <col min="8486" max="8486" width="9.88671875" style="49" bestFit="1" customWidth="1"/>
    <col min="8487" max="8487" width="11.44140625" style="49" customWidth="1"/>
    <col min="8488" max="8488" width="10.109375" style="49" customWidth="1"/>
    <col min="8489" max="8489" width="12.88671875" style="49" customWidth="1"/>
    <col min="8490" max="8490" width="9.109375" style="49"/>
    <col min="8491" max="8491" width="11.6640625" style="49" bestFit="1" customWidth="1"/>
    <col min="8492" max="8705" width="9.109375" style="49"/>
    <col min="8706" max="8706" width="4.109375" style="49" customWidth="1"/>
    <col min="8707" max="8707" width="9.109375" style="49"/>
    <col min="8708" max="8708" width="33" style="49" bestFit="1" customWidth="1"/>
    <col min="8709" max="8718" width="9.109375" style="49"/>
    <col min="8719" max="8719" width="11" style="49" customWidth="1"/>
    <col min="8720" max="8720" width="9.109375" style="49"/>
    <col min="8721" max="8722" width="9.88671875" style="49" bestFit="1" customWidth="1"/>
    <col min="8723" max="8723" width="9.109375" style="49"/>
    <col min="8724" max="8724" width="12" style="49" customWidth="1"/>
    <col min="8725" max="8725" width="9.109375" style="49"/>
    <col min="8726" max="8726" width="11.44140625" style="49" customWidth="1"/>
    <col min="8727" max="8727" width="9.109375" style="49"/>
    <col min="8728" max="8729" width="9.88671875" style="49" bestFit="1" customWidth="1"/>
    <col min="8730" max="8730" width="9.109375" style="49"/>
    <col min="8731" max="8731" width="12" style="49" customWidth="1"/>
    <col min="8732" max="8732" width="9.109375" style="49"/>
    <col min="8733" max="8733" width="11" style="49" customWidth="1"/>
    <col min="8734" max="8734" width="9.109375" style="49"/>
    <col min="8735" max="8735" width="5.5546875" style="49" customWidth="1"/>
    <col min="8736" max="8736" width="5.44140625" style="49" customWidth="1"/>
    <col min="8737" max="8739" width="9.109375" style="49"/>
    <col min="8740" max="8740" width="9.5546875" style="49" bestFit="1" customWidth="1"/>
    <col min="8741" max="8741" width="12.5546875" style="49" bestFit="1" customWidth="1"/>
    <col min="8742" max="8742" width="9.88671875" style="49" bestFit="1" customWidth="1"/>
    <col min="8743" max="8743" width="11.44140625" style="49" customWidth="1"/>
    <col min="8744" max="8744" width="10.109375" style="49" customWidth="1"/>
    <col min="8745" max="8745" width="12.88671875" style="49" customWidth="1"/>
    <col min="8746" max="8746" width="9.109375" style="49"/>
    <col min="8747" max="8747" width="11.6640625" style="49" bestFit="1" customWidth="1"/>
    <col min="8748" max="8961" width="9.109375" style="49"/>
    <col min="8962" max="8962" width="4.109375" style="49" customWidth="1"/>
    <col min="8963" max="8963" width="9.109375" style="49"/>
    <col min="8964" max="8964" width="33" style="49" bestFit="1" customWidth="1"/>
    <col min="8965" max="8974" width="9.109375" style="49"/>
    <col min="8975" max="8975" width="11" style="49" customWidth="1"/>
    <col min="8976" max="8976" width="9.109375" style="49"/>
    <col min="8977" max="8978" width="9.88671875" style="49" bestFit="1" customWidth="1"/>
    <col min="8979" max="8979" width="9.109375" style="49"/>
    <col min="8980" max="8980" width="12" style="49" customWidth="1"/>
    <col min="8981" max="8981" width="9.109375" style="49"/>
    <col min="8982" max="8982" width="11.44140625" style="49" customWidth="1"/>
    <col min="8983" max="8983" width="9.109375" style="49"/>
    <col min="8984" max="8985" width="9.88671875" style="49" bestFit="1" customWidth="1"/>
    <col min="8986" max="8986" width="9.109375" style="49"/>
    <col min="8987" max="8987" width="12" style="49" customWidth="1"/>
    <col min="8988" max="8988" width="9.109375" style="49"/>
    <col min="8989" max="8989" width="11" style="49" customWidth="1"/>
    <col min="8990" max="8990" width="9.109375" style="49"/>
    <col min="8991" max="8991" width="5.5546875" style="49" customWidth="1"/>
    <col min="8992" max="8992" width="5.44140625" style="49" customWidth="1"/>
    <col min="8993" max="8995" width="9.109375" style="49"/>
    <col min="8996" max="8996" width="9.5546875" style="49" bestFit="1" customWidth="1"/>
    <col min="8997" max="8997" width="12.5546875" style="49" bestFit="1" customWidth="1"/>
    <col min="8998" max="8998" width="9.88671875" style="49" bestFit="1" customWidth="1"/>
    <col min="8999" max="8999" width="11.44140625" style="49" customWidth="1"/>
    <col min="9000" max="9000" width="10.109375" style="49" customWidth="1"/>
    <col min="9001" max="9001" width="12.88671875" style="49" customWidth="1"/>
    <col min="9002" max="9002" width="9.109375" style="49"/>
    <col min="9003" max="9003" width="11.6640625" style="49" bestFit="1" customWidth="1"/>
    <col min="9004" max="9217" width="9.109375" style="49"/>
    <col min="9218" max="9218" width="4.109375" style="49" customWidth="1"/>
    <col min="9219" max="9219" width="9.109375" style="49"/>
    <col min="9220" max="9220" width="33" style="49" bestFit="1" customWidth="1"/>
    <col min="9221" max="9230" width="9.109375" style="49"/>
    <col min="9231" max="9231" width="11" style="49" customWidth="1"/>
    <col min="9232" max="9232" width="9.109375" style="49"/>
    <col min="9233" max="9234" width="9.88671875" style="49" bestFit="1" customWidth="1"/>
    <col min="9235" max="9235" width="9.109375" style="49"/>
    <col min="9236" max="9236" width="12" style="49" customWidth="1"/>
    <col min="9237" max="9237" width="9.109375" style="49"/>
    <col min="9238" max="9238" width="11.44140625" style="49" customWidth="1"/>
    <col min="9239" max="9239" width="9.109375" style="49"/>
    <col min="9240" max="9241" width="9.88671875" style="49" bestFit="1" customWidth="1"/>
    <col min="9242" max="9242" width="9.109375" style="49"/>
    <col min="9243" max="9243" width="12" style="49" customWidth="1"/>
    <col min="9244" max="9244" width="9.109375" style="49"/>
    <col min="9245" max="9245" width="11" style="49" customWidth="1"/>
    <col min="9246" max="9246" width="9.109375" style="49"/>
    <col min="9247" max="9247" width="5.5546875" style="49" customWidth="1"/>
    <col min="9248" max="9248" width="5.44140625" style="49" customWidth="1"/>
    <col min="9249" max="9251" width="9.109375" style="49"/>
    <col min="9252" max="9252" width="9.5546875" style="49" bestFit="1" customWidth="1"/>
    <col min="9253" max="9253" width="12.5546875" style="49" bestFit="1" customWidth="1"/>
    <col min="9254" max="9254" width="9.88671875" style="49" bestFit="1" customWidth="1"/>
    <col min="9255" max="9255" width="11.44140625" style="49" customWidth="1"/>
    <col min="9256" max="9256" width="10.109375" style="49" customWidth="1"/>
    <col min="9257" max="9257" width="12.88671875" style="49" customWidth="1"/>
    <col min="9258" max="9258" width="9.109375" style="49"/>
    <col min="9259" max="9259" width="11.6640625" style="49" bestFit="1" customWidth="1"/>
    <col min="9260" max="9473" width="9.109375" style="49"/>
    <col min="9474" max="9474" width="4.109375" style="49" customWidth="1"/>
    <col min="9475" max="9475" width="9.109375" style="49"/>
    <col min="9476" max="9476" width="33" style="49" bestFit="1" customWidth="1"/>
    <col min="9477" max="9486" width="9.109375" style="49"/>
    <col min="9487" max="9487" width="11" style="49" customWidth="1"/>
    <col min="9488" max="9488" width="9.109375" style="49"/>
    <col min="9489" max="9490" width="9.88671875" style="49" bestFit="1" customWidth="1"/>
    <col min="9491" max="9491" width="9.109375" style="49"/>
    <col min="9492" max="9492" width="12" style="49" customWidth="1"/>
    <col min="9493" max="9493" width="9.109375" style="49"/>
    <col min="9494" max="9494" width="11.44140625" style="49" customWidth="1"/>
    <col min="9495" max="9495" width="9.109375" style="49"/>
    <col min="9496" max="9497" width="9.88671875" style="49" bestFit="1" customWidth="1"/>
    <col min="9498" max="9498" width="9.109375" style="49"/>
    <col min="9499" max="9499" width="12" style="49" customWidth="1"/>
    <col min="9500" max="9500" width="9.109375" style="49"/>
    <col min="9501" max="9501" width="11" style="49" customWidth="1"/>
    <col min="9502" max="9502" width="9.109375" style="49"/>
    <col min="9503" max="9503" width="5.5546875" style="49" customWidth="1"/>
    <col min="9504" max="9504" width="5.44140625" style="49" customWidth="1"/>
    <col min="9505" max="9507" width="9.109375" style="49"/>
    <col min="9508" max="9508" width="9.5546875" style="49" bestFit="1" customWidth="1"/>
    <col min="9509" max="9509" width="12.5546875" style="49" bestFit="1" customWidth="1"/>
    <col min="9510" max="9510" width="9.88671875" style="49" bestFit="1" customWidth="1"/>
    <col min="9511" max="9511" width="11.44140625" style="49" customWidth="1"/>
    <col min="9512" max="9512" width="10.109375" style="49" customWidth="1"/>
    <col min="9513" max="9513" width="12.88671875" style="49" customWidth="1"/>
    <col min="9514" max="9514" width="9.109375" style="49"/>
    <col min="9515" max="9515" width="11.6640625" style="49" bestFit="1" customWidth="1"/>
    <col min="9516" max="9729" width="9.109375" style="49"/>
    <col min="9730" max="9730" width="4.109375" style="49" customWidth="1"/>
    <col min="9731" max="9731" width="9.109375" style="49"/>
    <col min="9732" max="9732" width="33" style="49" bestFit="1" customWidth="1"/>
    <col min="9733" max="9742" width="9.109375" style="49"/>
    <col min="9743" max="9743" width="11" style="49" customWidth="1"/>
    <col min="9744" max="9744" width="9.109375" style="49"/>
    <col min="9745" max="9746" width="9.88671875" style="49" bestFit="1" customWidth="1"/>
    <col min="9747" max="9747" width="9.109375" style="49"/>
    <col min="9748" max="9748" width="12" style="49" customWidth="1"/>
    <col min="9749" max="9749" width="9.109375" style="49"/>
    <col min="9750" max="9750" width="11.44140625" style="49" customWidth="1"/>
    <col min="9751" max="9751" width="9.109375" style="49"/>
    <col min="9752" max="9753" width="9.88671875" style="49" bestFit="1" customWidth="1"/>
    <col min="9754" max="9754" width="9.109375" style="49"/>
    <col min="9755" max="9755" width="12" style="49" customWidth="1"/>
    <col min="9756" max="9756" width="9.109375" style="49"/>
    <col min="9757" max="9757" width="11" style="49" customWidth="1"/>
    <col min="9758" max="9758" width="9.109375" style="49"/>
    <col min="9759" max="9759" width="5.5546875" style="49" customWidth="1"/>
    <col min="9760" max="9760" width="5.44140625" style="49" customWidth="1"/>
    <col min="9761" max="9763" width="9.109375" style="49"/>
    <col min="9764" max="9764" width="9.5546875" style="49" bestFit="1" customWidth="1"/>
    <col min="9765" max="9765" width="12.5546875" style="49" bestFit="1" customWidth="1"/>
    <col min="9766" max="9766" width="9.88671875" style="49" bestFit="1" customWidth="1"/>
    <col min="9767" max="9767" width="11.44140625" style="49" customWidth="1"/>
    <col min="9768" max="9768" width="10.109375" style="49" customWidth="1"/>
    <col min="9769" max="9769" width="12.88671875" style="49" customWidth="1"/>
    <col min="9770" max="9770" width="9.109375" style="49"/>
    <col min="9771" max="9771" width="11.6640625" style="49" bestFit="1" customWidth="1"/>
    <col min="9772" max="9985" width="9.109375" style="49"/>
    <col min="9986" max="9986" width="4.109375" style="49" customWidth="1"/>
    <col min="9987" max="9987" width="9.109375" style="49"/>
    <col min="9988" max="9988" width="33" style="49" bestFit="1" customWidth="1"/>
    <col min="9989" max="9998" width="9.109375" style="49"/>
    <col min="9999" max="9999" width="11" style="49" customWidth="1"/>
    <col min="10000" max="10000" width="9.109375" style="49"/>
    <col min="10001" max="10002" width="9.88671875" style="49" bestFit="1" customWidth="1"/>
    <col min="10003" max="10003" width="9.109375" style="49"/>
    <col min="10004" max="10004" width="12" style="49" customWidth="1"/>
    <col min="10005" max="10005" width="9.109375" style="49"/>
    <col min="10006" max="10006" width="11.44140625" style="49" customWidth="1"/>
    <col min="10007" max="10007" width="9.109375" style="49"/>
    <col min="10008" max="10009" width="9.88671875" style="49" bestFit="1" customWidth="1"/>
    <col min="10010" max="10010" width="9.109375" style="49"/>
    <col min="10011" max="10011" width="12" style="49" customWidth="1"/>
    <col min="10012" max="10012" width="9.109375" style="49"/>
    <col min="10013" max="10013" width="11" style="49" customWidth="1"/>
    <col min="10014" max="10014" width="9.109375" style="49"/>
    <col min="10015" max="10015" width="5.5546875" style="49" customWidth="1"/>
    <col min="10016" max="10016" width="5.44140625" style="49" customWidth="1"/>
    <col min="10017" max="10019" width="9.109375" style="49"/>
    <col min="10020" max="10020" width="9.5546875" style="49" bestFit="1" customWidth="1"/>
    <col min="10021" max="10021" width="12.5546875" style="49" bestFit="1" customWidth="1"/>
    <col min="10022" max="10022" width="9.88671875" style="49" bestFit="1" customWidth="1"/>
    <col min="10023" max="10023" width="11.44140625" style="49" customWidth="1"/>
    <col min="10024" max="10024" width="10.109375" style="49" customWidth="1"/>
    <col min="10025" max="10025" width="12.88671875" style="49" customWidth="1"/>
    <col min="10026" max="10026" width="9.109375" style="49"/>
    <col min="10027" max="10027" width="11.6640625" style="49" bestFit="1" customWidth="1"/>
    <col min="10028" max="10241" width="9.109375" style="49"/>
    <col min="10242" max="10242" width="4.109375" style="49" customWidth="1"/>
    <col min="10243" max="10243" width="9.109375" style="49"/>
    <col min="10244" max="10244" width="33" style="49" bestFit="1" customWidth="1"/>
    <col min="10245" max="10254" width="9.109375" style="49"/>
    <col min="10255" max="10255" width="11" style="49" customWidth="1"/>
    <col min="10256" max="10256" width="9.109375" style="49"/>
    <col min="10257" max="10258" width="9.88671875" style="49" bestFit="1" customWidth="1"/>
    <col min="10259" max="10259" width="9.109375" style="49"/>
    <col min="10260" max="10260" width="12" style="49" customWidth="1"/>
    <col min="10261" max="10261" width="9.109375" style="49"/>
    <col min="10262" max="10262" width="11.44140625" style="49" customWidth="1"/>
    <col min="10263" max="10263" width="9.109375" style="49"/>
    <col min="10264" max="10265" width="9.88671875" style="49" bestFit="1" customWidth="1"/>
    <col min="10266" max="10266" width="9.109375" style="49"/>
    <col min="10267" max="10267" width="12" style="49" customWidth="1"/>
    <col min="10268" max="10268" width="9.109375" style="49"/>
    <col min="10269" max="10269" width="11" style="49" customWidth="1"/>
    <col min="10270" max="10270" width="9.109375" style="49"/>
    <col min="10271" max="10271" width="5.5546875" style="49" customWidth="1"/>
    <col min="10272" max="10272" width="5.44140625" style="49" customWidth="1"/>
    <col min="10273" max="10275" width="9.109375" style="49"/>
    <col min="10276" max="10276" width="9.5546875" style="49" bestFit="1" customWidth="1"/>
    <col min="10277" max="10277" width="12.5546875" style="49" bestFit="1" customWidth="1"/>
    <col min="10278" max="10278" width="9.88671875" style="49" bestFit="1" customWidth="1"/>
    <col min="10279" max="10279" width="11.44140625" style="49" customWidth="1"/>
    <col min="10280" max="10280" width="10.109375" style="49" customWidth="1"/>
    <col min="10281" max="10281" width="12.88671875" style="49" customWidth="1"/>
    <col min="10282" max="10282" width="9.109375" style="49"/>
    <col min="10283" max="10283" width="11.6640625" style="49" bestFit="1" customWidth="1"/>
    <col min="10284" max="10497" width="9.109375" style="49"/>
    <col min="10498" max="10498" width="4.109375" style="49" customWidth="1"/>
    <col min="10499" max="10499" width="9.109375" style="49"/>
    <col min="10500" max="10500" width="33" style="49" bestFit="1" customWidth="1"/>
    <col min="10501" max="10510" width="9.109375" style="49"/>
    <col min="10511" max="10511" width="11" style="49" customWidth="1"/>
    <col min="10512" max="10512" width="9.109375" style="49"/>
    <col min="10513" max="10514" width="9.88671875" style="49" bestFit="1" customWidth="1"/>
    <col min="10515" max="10515" width="9.109375" style="49"/>
    <col min="10516" max="10516" width="12" style="49" customWidth="1"/>
    <col min="10517" max="10517" width="9.109375" style="49"/>
    <col min="10518" max="10518" width="11.44140625" style="49" customWidth="1"/>
    <col min="10519" max="10519" width="9.109375" style="49"/>
    <col min="10520" max="10521" width="9.88671875" style="49" bestFit="1" customWidth="1"/>
    <col min="10522" max="10522" width="9.109375" style="49"/>
    <col min="10523" max="10523" width="12" style="49" customWidth="1"/>
    <col min="10524" max="10524" width="9.109375" style="49"/>
    <col min="10525" max="10525" width="11" style="49" customWidth="1"/>
    <col min="10526" max="10526" width="9.109375" style="49"/>
    <col min="10527" max="10527" width="5.5546875" style="49" customWidth="1"/>
    <col min="10528" max="10528" width="5.44140625" style="49" customWidth="1"/>
    <col min="10529" max="10531" width="9.109375" style="49"/>
    <col min="10532" max="10532" width="9.5546875" style="49" bestFit="1" customWidth="1"/>
    <col min="10533" max="10533" width="12.5546875" style="49" bestFit="1" customWidth="1"/>
    <col min="10534" max="10534" width="9.88671875" style="49" bestFit="1" customWidth="1"/>
    <col min="10535" max="10535" width="11.44140625" style="49" customWidth="1"/>
    <col min="10536" max="10536" width="10.109375" style="49" customWidth="1"/>
    <col min="10537" max="10537" width="12.88671875" style="49" customWidth="1"/>
    <col min="10538" max="10538" width="9.109375" style="49"/>
    <col min="10539" max="10539" width="11.6640625" style="49" bestFit="1" customWidth="1"/>
    <col min="10540" max="10753" width="9.109375" style="49"/>
    <col min="10754" max="10754" width="4.109375" style="49" customWidth="1"/>
    <col min="10755" max="10755" width="9.109375" style="49"/>
    <col min="10756" max="10756" width="33" style="49" bestFit="1" customWidth="1"/>
    <col min="10757" max="10766" width="9.109375" style="49"/>
    <col min="10767" max="10767" width="11" style="49" customWidth="1"/>
    <col min="10768" max="10768" width="9.109375" style="49"/>
    <col min="10769" max="10770" width="9.88671875" style="49" bestFit="1" customWidth="1"/>
    <col min="10771" max="10771" width="9.109375" style="49"/>
    <col min="10772" max="10772" width="12" style="49" customWidth="1"/>
    <col min="10773" max="10773" width="9.109375" style="49"/>
    <col min="10774" max="10774" width="11.44140625" style="49" customWidth="1"/>
    <col min="10775" max="10775" width="9.109375" style="49"/>
    <col min="10776" max="10777" width="9.88671875" style="49" bestFit="1" customWidth="1"/>
    <col min="10778" max="10778" width="9.109375" style="49"/>
    <col min="10779" max="10779" width="12" style="49" customWidth="1"/>
    <col min="10780" max="10780" width="9.109375" style="49"/>
    <col min="10781" max="10781" width="11" style="49" customWidth="1"/>
    <col min="10782" max="10782" width="9.109375" style="49"/>
    <col min="10783" max="10783" width="5.5546875" style="49" customWidth="1"/>
    <col min="10784" max="10784" width="5.44140625" style="49" customWidth="1"/>
    <col min="10785" max="10787" width="9.109375" style="49"/>
    <col min="10788" max="10788" width="9.5546875" style="49" bestFit="1" customWidth="1"/>
    <col min="10789" max="10789" width="12.5546875" style="49" bestFit="1" customWidth="1"/>
    <col min="10790" max="10790" width="9.88671875" style="49" bestFit="1" customWidth="1"/>
    <col min="10791" max="10791" width="11.44140625" style="49" customWidth="1"/>
    <col min="10792" max="10792" width="10.109375" style="49" customWidth="1"/>
    <col min="10793" max="10793" width="12.88671875" style="49" customWidth="1"/>
    <col min="10794" max="10794" width="9.109375" style="49"/>
    <col min="10795" max="10795" width="11.6640625" style="49" bestFit="1" customWidth="1"/>
    <col min="10796" max="11009" width="9.109375" style="49"/>
    <col min="11010" max="11010" width="4.109375" style="49" customWidth="1"/>
    <col min="11011" max="11011" width="9.109375" style="49"/>
    <col min="11012" max="11012" width="33" style="49" bestFit="1" customWidth="1"/>
    <col min="11013" max="11022" width="9.109375" style="49"/>
    <col min="11023" max="11023" width="11" style="49" customWidth="1"/>
    <col min="11024" max="11024" width="9.109375" style="49"/>
    <col min="11025" max="11026" width="9.88671875" style="49" bestFit="1" customWidth="1"/>
    <col min="11027" max="11027" width="9.109375" style="49"/>
    <col min="11028" max="11028" width="12" style="49" customWidth="1"/>
    <col min="11029" max="11029" width="9.109375" style="49"/>
    <col min="11030" max="11030" width="11.44140625" style="49" customWidth="1"/>
    <col min="11031" max="11031" width="9.109375" style="49"/>
    <col min="11032" max="11033" width="9.88671875" style="49" bestFit="1" customWidth="1"/>
    <col min="11034" max="11034" width="9.109375" style="49"/>
    <col min="11035" max="11035" width="12" style="49" customWidth="1"/>
    <col min="11036" max="11036" width="9.109375" style="49"/>
    <col min="11037" max="11037" width="11" style="49" customWidth="1"/>
    <col min="11038" max="11038" width="9.109375" style="49"/>
    <col min="11039" max="11039" width="5.5546875" style="49" customWidth="1"/>
    <col min="11040" max="11040" width="5.44140625" style="49" customWidth="1"/>
    <col min="11041" max="11043" width="9.109375" style="49"/>
    <col min="11044" max="11044" width="9.5546875" style="49" bestFit="1" customWidth="1"/>
    <col min="11045" max="11045" width="12.5546875" style="49" bestFit="1" customWidth="1"/>
    <col min="11046" max="11046" width="9.88671875" style="49" bestFit="1" customWidth="1"/>
    <col min="11047" max="11047" width="11.44140625" style="49" customWidth="1"/>
    <col min="11048" max="11048" width="10.109375" style="49" customWidth="1"/>
    <col min="11049" max="11049" width="12.88671875" style="49" customWidth="1"/>
    <col min="11050" max="11050" width="9.109375" style="49"/>
    <col min="11051" max="11051" width="11.6640625" style="49" bestFit="1" customWidth="1"/>
    <col min="11052" max="11265" width="9.109375" style="49"/>
    <col min="11266" max="11266" width="4.109375" style="49" customWidth="1"/>
    <col min="11267" max="11267" width="9.109375" style="49"/>
    <col min="11268" max="11268" width="33" style="49" bestFit="1" customWidth="1"/>
    <col min="11269" max="11278" width="9.109375" style="49"/>
    <col min="11279" max="11279" width="11" style="49" customWidth="1"/>
    <col min="11280" max="11280" width="9.109375" style="49"/>
    <col min="11281" max="11282" width="9.88671875" style="49" bestFit="1" customWidth="1"/>
    <col min="11283" max="11283" width="9.109375" style="49"/>
    <col min="11284" max="11284" width="12" style="49" customWidth="1"/>
    <col min="11285" max="11285" width="9.109375" style="49"/>
    <col min="11286" max="11286" width="11.44140625" style="49" customWidth="1"/>
    <col min="11287" max="11287" width="9.109375" style="49"/>
    <col min="11288" max="11289" width="9.88671875" style="49" bestFit="1" customWidth="1"/>
    <col min="11290" max="11290" width="9.109375" style="49"/>
    <col min="11291" max="11291" width="12" style="49" customWidth="1"/>
    <col min="11292" max="11292" width="9.109375" style="49"/>
    <col min="11293" max="11293" width="11" style="49" customWidth="1"/>
    <col min="11294" max="11294" width="9.109375" style="49"/>
    <col min="11295" max="11295" width="5.5546875" style="49" customWidth="1"/>
    <col min="11296" max="11296" width="5.44140625" style="49" customWidth="1"/>
    <col min="11297" max="11299" width="9.109375" style="49"/>
    <col min="11300" max="11300" width="9.5546875" style="49" bestFit="1" customWidth="1"/>
    <col min="11301" max="11301" width="12.5546875" style="49" bestFit="1" customWidth="1"/>
    <col min="11302" max="11302" width="9.88671875" style="49" bestFit="1" customWidth="1"/>
    <col min="11303" max="11303" width="11.44140625" style="49" customWidth="1"/>
    <col min="11304" max="11304" width="10.109375" style="49" customWidth="1"/>
    <col min="11305" max="11305" width="12.88671875" style="49" customWidth="1"/>
    <col min="11306" max="11306" width="9.109375" style="49"/>
    <col min="11307" max="11307" width="11.6640625" style="49" bestFit="1" customWidth="1"/>
    <col min="11308" max="11521" width="9.109375" style="49"/>
    <col min="11522" max="11522" width="4.109375" style="49" customWidth="1"/>
    <col min="11523" max="11523" width="9.109375" style="49"/>
    <col min="11524" max="11524" width="33" style="49" bestFit="1" customWidth="1"/>
    <col min="11525" max="11534" width="9.109375" style="49"/>
    <col min="11535" max="11535" width="11" style="49" customWidth="1"/>
    <col min="11536" max="11536" width="9.109375" style="49"/>
    <col min="11537" max="11538" width="9.88671875" style="49" bestFit="1" customWidth="1"/>
    <col min="11539" max="11539" width="9.109375" style="49"/>
    <col min="11540" max="11540" width="12" style="49" customWidth="1"/>
    <col min="11541" max="11541" width="9.109375" style="49"/>
    <col min="11542" max="11542" width="11.44140625" style="49" customWidth="1"/>
    <col min="11543" max="11543" width="9.109375" style="49"/>
    <col min="11544" max="11545" width="9.88671875" style="49" bestFit="1" customWidth="1"/>
    <col min="11546" max="11546" width="9.109375" style="49"/>
    <col min="11547" max="11547" width="12" style="49" customWidth="1"/>
    <col min="11548" max="11548" width="9.109375" style="49"/>
    <col min="11549" max="11549" width="11" style="49" customWidth="1"/>
    <col min="11550" max="11550" width="9.109375" style="49"/>
    <col min="11551" max="11551" width="5.5546875" style="49" customWidth="1"/>
    <col min="11552" max="11552" width="5.44140625" style="49" customWidth="1"/>
    <col min="11553" max="11555" width="9.109375" style="49"/>
    <col min="11556" max="11556" width="9.5546875" style="49" bestFit="1" customWidth="1"/>
    <col min="11557" max="11557" width="12.5546875" style="49" bestFit="1" customWidth="1"/>
    <col min="11558" max="11558" width="9.88671875" style="49" bestFit="1" customWidth="1"/>
    <col min="11559" max="11559" width="11.44140625" style="49" customWidth="1"/>
    <col min="11560" max="11560" width="10.109375" style="49" customWidth="1"/>
    <col min="11561" max="11561" width="12.88671875" style="49" customWidth="1"/>
    <col min="11562" max="11562" width="9.109375" style="49"/>
    <col min="11563" max="11563" width="11.6640625" style="49" bestFit="1" customWidth="1"/>
    <col min="11564" max="11777" width="9.109375" style="49"/>
    <col min="11778" max="11778" width="4.109375" style="49" customWidth="1"/>
    <col min="11779" max="11779" width="9.109375" style="49"/>
    <col min="11780" max="11780" width="33" style="49" bestFit="1" customWidth="1"/>
    <col min="11781" max="11790" width="9.109375" style="49"/>
    <col min="11791" max="11791" width="11" style="49" customWidth="1"/>
    <col min="11792" max="11792" width="9.109375" style="49"/>
    <col min="11793" max="11794" width="9.88671875" style="49" bestFit="1" customWidth="1"/>
    <col min="11795" max="11795" width="9.109375" style="49"/>
    <col min="11796" max="11796" width="12" style="49" customWidth="1"/>
    <col min="11797" max="11797" width="9.109375" style="49"/>
    <col min="11798" max="11798" width="11.44140625" style="49" customWidth="1"/>
    <col min="11799" max="11799" width="9.109375" style="49"/>
    <col min="11800" max="11801" width="9.88671875" style="49" bestFit="1" customWidth="1"/>
    <col min="11802" max="11802" width="9.109375" style="49"/>
    <col min="11803" max="11803" width="12" style="49" customWidth="1"/>
    <col min="11804" max="11804" width="9.109375" style="49"/>
    <col min="11805" max="11805" width="11" style="49" customWidth="1"/>
    <col min="11806" max="11806" width="9.109375" style="49"/>
    <col min="11807" max="11807" width="5.5546875" style="49" customWidth="1"/>
    <col min="11808" max="11808" width="5.44140625" style="49" customWidth="1"/>
    <col min="11809" max="11811" width="9.109375" style="49"/>
    <col min="11812" max="11812" width="9.5546875" style="49" bestFit="1" customWidth="1"/>
    <col min="11813" max="11813" width="12.5546875" style="49" bestFit="1" customWidth="1"/>
    <col min="11814" max="11814" width="9.88671875" style="49" bestFit="1" customWidth="1"/>
    <col min="11815" max="11815" width="11.44140625" style="49" customWidth="1"/>
    <col min="11816" max="11816" width="10.109375" style="49" customWidth="1"/>
    <col min="11817" max="11817" width="12.88671875" style="49" customWidth="1"/>
    <col min="11818" max="11818" width="9.109375" style="49"/>
    <col min="11819" max="11819" width="11.6640625" style="49" bestFit="1" customWidth="1"/>
    <col min="11820" max="12033" width="9.109375" style="49"/>
    <col min="12034" max="12034" width="4.109375" style="49" customWidth="1"/>
    <col min="12035" max="12035" width="9.109375" style="49"/>
    <col min="12036" max="12036" width="33" style="49" bestFit="1" customWidth="1"/>
    <col min="12037" max="12046" width="9.109375" style="49"/>
    <col min="12047" max="12047" width="11" style="49" customWidth="1"/>
    <col min="12048" max="12048" width="9.109375" style="49"/>
    <col min="12049" max="12050" width="9.88671875" style="49" bestFit="1" customWidth="1"/>
    <col min="12051" max="12051" width="9.109375" style="49"/>
    <col min="12052" max="12052" width="12" style="49" customWidth="1"/>
    <col min="12053" max="12053" width="9.109375" style="49"/>
    <col min="12054" max="12054" width="11.44140625" style="49" customWidth="1"/>
    <col min="12055" max="12055" width="9.109375" style="49"/>
    <col min="12056" max="12057" width="9.88671875" style="49" bestFit="1" customWidth="1"/>
    <col min="12058" max="12058" width="9.109375" style="49"/>
    <col min="12059" max="12059" width="12" style="49" customWidth="1"/>
    <col min="12060" max="12060" width="9.109375" style="49"/>
    <col min="12061" max="12061" width="11" style="49" customWidth="1"/>
    <col min="12062" max="12062" width="9.109375" style="49"/>
    <col min="12063" max="12063" width="5.5546875" style="49" customWidth="1"/>
    <col min="12064" max="12064" width="5.44140625" style="49" customWidth="1"/>
    <col min="12065" max="12067" width="9.109375" style="49"/>
    <col min="12068" max="12068" width="9.5546875" style="49" bestFit="1" customWidth="1"/>
    <col min="12069" max="12069" width="12.5546875" style="49" bestFit="1" customWidth="1"/>
    <col min="12070" max="12070" width="9.88671875" style="49" bestFit="1" customWidth="1"/>
    <col min="12071" max="12071" width="11.44140625" style="49" customWidth="1"/>
    <col min="12072" max="12072" width="10.109375" style="49" customWidth="1"/>
    <col min="12073" max="12073" width="12.88671875" style="49" customWidth="1"/>
    <col min="12074" max="12074" width="9.109375" style="49"/>
    <col min="12075" max="12075" width="11.6640625" style="49" bestFit="1" customWidth="1"/>
    <col min="12076" max="12289" width="9.109375" style="49"/>
    <col min="12290" max="12290" width="4.109375" style="49" customWidth="1"/>
    <col min="12291" max="12291" width="9.109375" style="49"/>
    <col min="12292" max="12292" width="33" style="49" bestFit="1" customWidth="1"/>
    <col min="12293" max="12302" width="9.109375" style="49"/>
    <col min="12303" max="12303" width="11" style="49" customWidth="1"/>
    <col min="12304" max="12304" width="9.109375" style="49"/>
    <col min="12305" max="12306" width="9.88671875" style="49" bestFit="1" customWidth="1"/>
    <col min="12307" max="12307" width="9.109375" style="49"/>
    <col min="12308" max="12308" width="12" style="49" customWidth="1"/>
    <col min="12309" max="12309" width="9.109375" style="49"/>
    <col min="12310" max="12310" width="11.44140625" style="49" customWidth="1"/>
    <col min="12311" max="12311" width="9.109375" style="49"/>
    <col min="12312" max="12313" width="9.88671875" style="49" bestFit="1" customWidth="1"/>
    <col min="12314" max="12314" width="9.109375" style="49"/>
    <col min="12315" max="12315" width="12" style="49" customWidth="1"/>
    <col min="12316" max="12316" width="9.109375" style="49"/>
    <col min="12317" max="12317" width="11" style="49" customWidth="1"/>
    <col min="12318" max="12318" width="9.109375" style="49"/>
    <col min="12319" max="12319" width="5.5546875" style="49" customWidth="1"/>
    <col min="12320" max="12320" width="5.44140625" style="49" customWidth="1"/>
    <col min="12321" max="12323" width="9.109375" style="49"/>
    <col min="12324" max="12324" width="9.5546875" style="49" bestFit="1" customWidth="1"/>
    <col min="12325" max="12325" width="12.5546875" style="49" bestFit="1" customWidth="1"/>
    <col min="12326" max="12326" width="9.88671875" style="49" bestFit="1" customWidth="1"/>
    <col min="12327" max="12327" width="11.44140625" style="49" customWidth="1"/>
    <col min="12328" max="12328" width="10.109375" style="49" customWidth="1"/>
    <col min="12329" max="12329" width="12.88671875" style="49" customWidth="1"/>
    <col min="12330" max="12330" width="9.109375" style="49"/>
    <col min="12331" max="12331" width="11.6640625" style="49" bestFit="1" customWidth="1"/>
    <col min="12332" max="12545" width="9.109375" style="49"/>
    <col min="12546" max="12546" width="4.109375" style="49" customWidth="1"/>
    <col min="12547" max="12547" width="9.109375" style="49"/>
    <col min="12548" max="12548" width="33" style="49" bestFit="1" customWidth="1"/>
    <col min="12549" max="12558" width="9.109375" style="49"/>
    <col min="12559" max="12559" width="11" style="49" customWidth="1"/>
    <col min="12560" max="12560" width="9.109375" style="49"/>
    <col min="12561" max="12562" width="9.88671875" style="49" bestFit="1" customWidth="1"/>
    <col min="12563" max="12563" width="9.109375" style="49"/>
    <col min="12564" max="12564" width="12" style="49" customWidth="1"/>
    <col min="12565" max="12565" width="9.109375" style="49"/>
    <col min="12566" max="12566" width="11.44140625" style="49" customWidth="1"/>
    <col min="12567" max="12567" width="9.109375" style="49"/>
    <col min="12568" max="12569" width="9.88671875" style="49" bestFit="1" customWidth="1"/>
    <col min="12570" max="12570" width="9.109375" style="49"/>
    <col min="12571" max="12571" width="12" style="49" customWidth="1"/>
    <col min="12572" max="12572" width="9.109375" style="49"/>
    <col min="12573" max="12573" width="11" style="49" customWidth="1"/>
    <col min="12574" max="12574" width="9.109375" style="49"/>
    <col min="12575" max="12575" width="5.5546875" style="49" customWidth="1"/>
    <col min="12576" max="12576" width="5.44140625" style="49" customWidth="1"/>
    <col min="12577" max="12579" width="9.109375" style="49"/>
    <col min="12580" max="12580" width="9.5546875" style="49" bestFit="1" customWidth="1"/>
    <col min="12581" max="12581" width="12.5546875" style="49" bestFit="1" customWidth="1"/>
    <col min="12582" max="12582" width="9.88671875" style="49" bestFit="1" customWidth="1"/>
    <col min="12583" max="12583" width="11.44140625" style="49" customWidth="1"/>
    <col min="12584" max="12584" width="10.109375" style="49" customWidth="1"/>
    <col min="12585" max="12585" width="12.88671875" style="49" customWidth="1"/>
    <col min="12586" max="12586" width="9.109375" style="49"/>
    <col min="12587" max="12587" width="11.6640625" style="49" bestFit="1" customWidth="1"/>
    <col min="12588" max="12801" width="9.109375" style="49"/>
    <col min="12802" max="12802" width="4.109375" style="49" customWidth="1"/>
    <col min="12803" max="12803" width="9.109375" style="49"/>
    <col min="12804" max="12804" width="33" style="49" bestFit="1" customWidth="1"/>
    <col min="12805" max="12814" width="9.109375" style="49"/>
    <col min="12815" max="12815" width="11" style="49" customWidth="1"/>
    <col min="12816" max="12816" width="9.109375" style="49"/>
    <col min="12817" max="12818" width="9.88671875" style="49" bestFit="1" customWidth="1"/>
    <col min="12819" max="12819" width="9.109375" style="49"/>
    <col min="12820" max="12820" width="12" style="49" customWidth="1"/>
    <col min="12821" max="12821" width="9.109375" style="49"/>
    <col min="12822" max="12822" width="11.44140625" style="49" customWidth="1"/>
    <col min="12823" max="12823" width="9.109375" style="49"/>
    <col min="12824" max="12825" width="9.88671875" style="49" bestFit="1" customWidth="1"/>
    <col min="12826" max="12826" width="9.109375" style="49"/>
    <col min="12827" max="12827" width="12" style="49" customWidth="1"/>
    <col min="12828" max="12828" width="9.109375" style="49"/>
    <col min="12829" max="12829" width="11" style="49" customWidth="1"/>
    <col min="12830" max="12830" width="9.109375" style="49"/>
    <col min="12831" max="12831" width="5.5546875" style="49" customWidth="1"/>
    <col min="12832" max="12832" width="5.44140625" style="49" customWidth="1"/>
    <col min="12833" max="12835" width="9.109375" style="49"/>
    <col min="12836" max="12836" width="9.5546875" style="49" bestFit="1" customWidth="1"/>
    <col min="12837" max="12837" width="12.5546875" style="49" bestFit="1" customWidth="1"/>
    <col min="12838" max="12838" width="9.88671875" style="49" bestFit="1" customWidth="1"/>
    <col min="12839" max="12839" width="11.44140625" style="49" customWidth="1"/>
    <col min="12840" max="12840" width="10.109375" style="49" customWidth="1"/>
    <col min="12841" max="12841" width="12.88671875" style="49" customWidth="1"/>
    <col min="12842" max="12842" width="9.109375" style="49"/>
    <col min="12843" max="12843" width="11.6640625" style="49" bestFit="1" customWidth="1"/>
    <col min="12844" max="13057" width="9.109375" style="49"/>
    <col min="13058" max="13058" width="4.109375" style="49" customWidth="1"/>
    <col min="13059" max="13059" width="9.109375" style="49"/>
    <col min="13060" max="13060" width="33" style="49" bestFit="1" customWidth="1"/>
    <col min="13061" max="13070" width="9.109375" style="49"/>
    <col min="13071" max="13071" width="11" style="49" customWidth="1"/>
    <col min="13072" max="13072" width="9.109375" style="49"/>
    <col min="13073" max="13074" width="9.88671875" style="49" bestFit="1" customWidth="1"/>
    <col min="13075" max="13075" width="9.109375" style="49"/>
    <col min="13076" max="13076" width="12" style="49" customWidth="1"/>
    <col min="13077" max="13077" width="9.109375" style="49"/>
    <col min="13078" max="13078" width="11.44140625" style="49" customWidth="1"/>
    <col min="13079" max="13079" width="9.109375" style="49"/>
    <col min="13080" max="13081" width="9.88671875" style="49" bestFit="1" customWidth="1"/>
    <col min="13082" max="13082" width="9.109375" style="49"/>
    <col min="13083" max="13083" width="12" style="49" customWidth="1"/>
    <col min="13084" max="13084" width="9.109375" style="49"/>
    <col min="13085" max="13085" width="11" style="49" customWidth="1"/>
    <col min="13086" max="13086" width="9.109375" style="49"/>
    <col min="13087" max="13087" width="5.5546875" style="49" customWidth="1"/>
    <col min="13088" max="13088" width="5.44140625" style="49" customWidth="1"/>
    <col min="13089" max="13091" width="9.109375" style="49"/>
    <col min="13092" max="13092" width="9.5546875" style="49" bestFit="1" customWidth="1"/>
    <col min="13093" max="13093" width="12.5546875" style="49" bestFit="1" customWidth="1"/>
    <col min="13094" max="13094" width="9.88671875" style="49" bestFit="1" customWidth="1"/>
    <col min="13095" max="13095" width="11.44140625" style="49" customWidth="1"/>
    <col min="13096" max="13096" width="10.109375" style="49" customWidth="1"/>
    <col min="13097" max="13097" width="12.88671875" style="49" customWidth="1"/>
    <col min="13098" max="13098" width="9.109375" style="49"/>
    <col min="13099" max="13099" width="11.6640625" style="49" bestFit="1" customWidth="1"/>
    <col min="13100" max="13313" width="9.109375" style="49"/>
    <col min="13314" max="13314" width="4.109375" style="49" customWidth="1"/>
    <col min="13315" max="13315" width="9.109375" style="49"/>
    <col min="13316" max="13316" width="33" style="49" bestFit="1" customWidth="1"/>
    <col min="13317" max="13326" width="9.109375" style="49"/>
    <col min="13327" max="13327" width="11" style="49" customWidth="1"/>
    <col min="13328" max="13328" width="9.109375" style="49"/>
    <col min="13329" max="13330" width="9.88671875" style="49" bestFit="1" customWidth="1"/>
    <col min="13331" max="13331" width="9.109375" style="49"/>
    <col min="13332" max="13332" width="12" style="49" customWidth="1"/>
    <col min="13333" max="13333" width="9.109375" style="49"/>
    <col min="13334" max="13334" width="11.44140625" style="49" customWidth="1"/>
    <col min="13335" max="13335" width="9.109375" style="49"/>
    <col min="13336" max="13337" width="9.88671875" style="49" bestFit="1" customWidth="1"/>
    <col min="13338" max="13338" width="9.109375" style="49"/>
    <col min="13339" max="13339" width="12" style="49" customWidth="1"/>
    <col min="13340" max="13340" width="9.109375" style="49"/>
    <col min="13341" max="13341" width="11" style="49" customWidth="1"/>
    <col min="13342" max="13342" width="9.109375" style="49"/>
    <col min="13343" max="13343" width="5.5546875" style="49" customWidth="1"/>
    <col min="13344" max="13344" width="5.44140625" style="49" customWidth="1"/>
    <col min="13345" max="13347" width="9.109375" style="49"/>
    <col min="13348" max="13348" width="9.5546875" style="49" bestFit="1" customWidth="1"/>
    <col min="13349" max="13349" width="12.5546875" style="49" bestFit="1" customWidth="1"/>
    <col min="13350" max="13350" width="9.88671875" style="49" bestFit="1" customWidth="1"/>
    <col min="13351" max="13351" width="11.44140625" style="49" customWidth="1"/>
    <col min="13352" max="13352" width="10.109375" style="49" customWidth="1"/>
    <col min="13353" max="13353" width="12.88671875" style="49" customWidth="1"/>
    <col min="13354" max="13354" width="9.109375" style="49"/>
    <col min="13355" max="13355" width="11.6640625" style="49" bestFit="1" customWidth="1"/>
    <col min="13356" max="13569" width="9.109375" style="49"/>
    <col min="13570" max="13570" width="4.109375" style="49" customWidth="1"/>
    <col min="13571" max="13571" width="9.109375" style="49"/>
    <col min="13572" max="13572" width="33" style="49" bestFit="1" customWidth="1"/>
    <col min="13573" max="13582" width="9.109375" style="49"/>
    <col min="13583" max="13583" width="11" style="49" customWidth="1"/>
    <col min="13584" max="13584" width="9.109375" style="49"/>
    <col min="13585" max="13586" width="9.88671875" style="49" bestFit="1" customWidth="1"/>
    <col min="13587" max="13587" width="9.109375" style="49"/>
    <col min="13588" max="13588" width="12" style="49" customWidth="1"/>
    <col min="13589" max="13589" width="9.109375" style="49"/>
    <col min="13590" max="13590" width="11.44140625" style="49" customWidth="1"/>
    <col min="13591" max="13591" width="9.109375" style="49"/>
    <col min="13592" max="13593" width="9.88671875" style="49" bestFit="1" customWidth="1"/>
    <col min="13594" max="13594" width="9.109375" style="49"/>
    <col min="13595" max="13595" width="12" style="49" customWidth="1"/>
    <col min="13596" max="13596" width="9.109375" style="49"/>
    <col min="13597" max="13597" width="11" style="49" customWidth="1"/>
    <col min="13598" max="13598" width="9.109375" style="49"/>
    <col min="13599" max="13599" width="5.5546875" style="49" customWidth="1"/>
    <col min="13600" max="13600" width="5.44140625" style="49" customWidth="1"/>
    <col min="13601" max="13603" width="9.109375" style="49"/>
    <col min="13604" max="13604" width="9.5546875" style="49" bestFit="1" customWidth="1"/>
    <col min="13605" max="13605" width="12.5546875" style="49" bestFit="1" customWidth="1"/>
    <col min="13606" max="13606" width="9.88671875" style="49" bestFit="1" customWidth="1"/>
    <col min="13607" max="13607" width="11.44140625" style="49" customWidth="1"/>
    <col min="13608" max="13608" width="10.109375" style="49" customWidth="1"/>
    <col min="13609" max="13609" width="12.88671875" style="49" customWidth="1"/>
    <col min="13610" max="13610" width="9.109375" style="49"/>
    <col min="13611" max="13611" width="11.6640625" style="49" bestFit="1" customWidth="1"/>
    <col min="13612" max="13825" width="9.109375" style="49"/>
    <col min="13826" max="13826" width="4.109375" style="49" customWidth="1"/>
    <col min="13827" max="13827" width="9.109375" style="49"/>
    <col min="13828" max="13828" width="33" style="49" bestFit="1" customWidth="1"/>
    <col min="13829" max="13838" width="9.109375" style="49"/>
    <col min="13839" max="13839" width="11" style="49" customWidth="1"/>
    <col min="13840" max="13840" width="9.109375" style="49"/>
    <col min="13841" max="13842" width="9.88671875" style="49" bestFit="1" customWidth="1"/>
    <col min="13843" max="13843" width="9.109375" style="49"/>
    <col min="13844" max="13844" width="12" style="49" customWidth="1"/>
    <col min="13845" max="13845" width="9.109375" style="49"/>
    <col min="13846" max="13846" width="11.44140625" style="49" customWidth="1"/>
    <col min="13847" max="13847" width="9.109375" style="49"/>
    <col min="13848" max="13849" width="9.88671875" style="49" bestFit="1" customWidth="1"/>
    <col min="13850" max="13850" width="9.109375" style="49"/>
    <col min="13851" max="13851" width="12" style="49" customWidth="1"/>
    <col min="13852" max="13852" width="9.109375" style="49"/>
    <col min="13853" max="13853" width="11" style="49" customWidth="1"/>
    <col min="13854" max="13854" width="9.109375" style="49"/>
    <col min="13855" max="13855" width="5.5546875" style="49" customWidth="1"/>
    <col min="13856" max="13856" width="5.44140625" style="49" customWidth="1"/>
    <col min="13857" max="13859" width="9.109375" style="49"/>
    <col min="13860" max="13860" width="9.5546875" style="49" bestFit="1" customWidth="1"/>
    <col min="13861" max="13861" width="12.5546875" style="49" bestFit="1" customWidth="1"/>
    <col min="13862" max="13862" width="9.88671875" style="49" bestFit="1" customWidth="1"/>
    <col min="13863" max="13863" width="11.44140625" style="49" customWidth="1"/>
    <col min="13864" max="13864" width="10.109375" style="49" customWidth="1"/>
    <col min="13865" max="13865" width="12.88671875" style="49" customWidth="1"/>
    <col min="13866" max="13866" width="9.109375" style="49"/>
    <col min="13867" max="13867" width="11.6640625" style="49" bestFit="1" customWidth="1"/>
    <col min="13868" max="14081" width="9.109375" style="49"/>
    <col min="14082" max="14082" width="4.109375" style="49" customWidth="1"/>
    <col min="14083" max="14083" width="9.109375" style="49"/>
    <col min="14084" max="14084" width="33" style="49" bestFit="1" customWidth="1"/>
    <col min="14085" max="14094" width="9.109375" style="49"/>
    <col min="14095" max="14095" width="11" style="49" customWidth="1"/>
    <col min="14096" max="14096" width="9.109375" style="49"/>
    <col min="14097" max="14098" width="9.88671875" style="49" bestFit="1" customWidth="1"/>
    <col min="14099" max="14099" width="9.109375" style="49"/>
    <col min="14100" max="14100" width="12" style="49" customWidth="1"/>
    <col min="14101" max="14101" width="9.109375" style="49"/>
    <col min="14102" max="14102" width="11.44140625" style="49" customWidth="1"/>
    <col min="14103" max="14103" width="9.109375" style="49"/>
    <col min="14104" max="14105" width="9.88671875" style="49" bestFit="1" customWidth="1"/>
    <col min="14106" max="14106" width="9.109375" style="49"/>
    <col min="14107" max="14107" width="12" style="49" customWidth="1"/>
    <col min="14108" max="14108" width="9.109375" style="49"/>
    <col min="14109" max="14109" width="11" style="49" customWidth="1"/>
    <col min="14110" max="14110" width="9.109375" style="49"/>
    <col min="14111" max="14111" width="5.5546875" style="49" customWidth="1"/>
    <col min="14112" max="14112" width="5.44140625" style="49" customWidth="1"/>
    <col min="14113" max="14115" width="9.109375" style="49"/>
    <col min="14116" max="14116" width="9.5546875" style="49" bestFit="1" customWidth="1"/>
    <col min="14117" max="14117" width="12.5546875" style="49" bestFit="1" customWidth="1"/>
    <col min="14118" max="14118" width="9.88671875" style="49" bestFit="1" customWidth="1"/>
    <col min="14119" max="14119" width="11.44140625" style="49" customWidth="1"/>
    <col min="14120" max="14120" width="10.109375" style="49" customWidth="1"/>
    <col min="14121" max="14121" width="12.88671875" style="49" customWidth="1"/>
    <col min="14122" max="14122" width="9.109375" style="49"/>
    <col min="14123" max="14123" width="11.6640625" style="49" bestFit="1" customWidth="1"/>
    <col min="14124" max="14337" width="9.109375" style="49"/>
    <col min="14338" max="14338" width="4.109375" style="49" customWidth="1"/>
    <col min="14339" max="14339" width="9.109375" style="49"/>
    <col min="14340" max="14340" width="33" style="49" bestFit="1" customWidth="1"/>
    <col min="14341" max="14350" width="9.109375" style="49"/>
    <col min="14351" max="14351" width="11" style="49" customWidth="1"/>
    <col min="14352" max="14352" width="9.109375" style="49"/>
    <col min="14353" max="14354" width="9.88671875" style="49" bestFit="1" customWidth="1"/>
    <col min="14355" max="14355" width="9.109375" style="49"/>
    <col min="14356" max="14356" width="12" style="49" customWidth="1"/>
    <col min="14357" max="14357" width="9.109375" style="49"/>
    <col min="14358" max="14358" width="11.44140625" style="49" customWidth="1"/>
    <col min="14359" max="14359" width="9.109375" style="49"/>
    <col min="14360" max="14361" width="9.88671875" style="49" bestFit="1" customWidth="1"/>
    <col min="14362" max="14362" width="9.109375" style="49"/>
    <col min="14363" max="14363" width="12" style="49" customWidth="1"/>
    <col min="14364" max="14364" width="9.109375" style="49"/>
    <col min="14365" max="14365" width="11" style="49" customWidth="1"/>
    <col min="14366" max="14366" width="9.109375" style="49"/>
    <col min="14367" max="14367" width="5.5546875" style="49" customWidth="1"/>
    <col min="14368" max="14368" width="5.44140625" style="49" customWidth="1"/>
    <col min="14369" max="14371" width="9.109375" style="49"/>
    <col min="14372" max="14372" width="9.5546875" style="49" bestFit="1" customWidth="1"/>
    <col min="14373" max="14373" width="12.5546875" style="49" bestFit="1" customWidth="1"/>
    <col min="14374" max="14374" width="9.88671875" style="49" bestFit="1" customWidth="1"/>
    <col min="14375" max="14375" width="11.44140625" style="49" customWidth="1"/>
    <col min="14376" max="14376" width="10.109375" style="49" customWidth="1"/>
    <col min="14377" max="14377" width="12.88671875" style="49" customWidth="1"/>
    <col min="14378" max="14378" width="9.109375" style="49"/>
    <col min="14379" max="14379" width="11.6640625" style="49" bestFit="1" customWidth="1"/>
    <col min="14380" max="14593" width="9.109375" style="49"/>
    <col min="14594" max="14594" width="4.109375" style="49" customWidth="1"/>
    <col min="14595" max="14595" width="9.109375" style="49"/>
    <col min="14596" max="14596" width="33" style="49" bestFit="1" customWidth="1"/>
    <col min="14597" max="14606" width="9.109375" style="49"/>
    <col min="14607" max="14607" width="11" style="49" customWidth="1"/>
    <col min="14608" max="14608" width="9.109375" style="49"/>
    <col min="14609" max="14610" width="9.88671875" style="49" bestFit="1" customWidth="1"/>
    <col min="14611" max="14611" width="9.109375" style="49"/>
    <col min="14612" max="14612" width="12" style="49" customWidth="1"/>
    <col min="14613" max="14613" width="9.109375" style="49"/>
    <col min="14614" max="14614" width="11.44140625" style="49" customWidth="1"/>
    <col min="14615" max="14615" width="9.109375" style="49"/>
    <col min="14616" max="14617" width="9.88671875" style="49" bestFit="1" customWidth="1"/>
    <col min="14618" max="14618" width="9.109375" style="49"/>
    <col min="14619" max="14619" width="12" style="49" customWidth="1"/>
    <col min="14620" max="14620" width="9.109375" style="49"/>
    <col min="14621" max="14621" width="11" style="49" customWidth="1"/>
    <col min="14622" max="14622" width="9.109375" style="49"/>
    <col min="14623" max="14623" width="5.5546875" style="49" customWidth="1"/>
    <col min="14624" max="14624" width="5.44140625" style="49" customWidth="1"/>
    <col min="14625" max="14627" width="9.109375" style="49"/>
    <col min="14628" max="14628" width="9.5546875" style="49" bestFit="1" customWidth="1"/>
    <col min="14629" max="14629" width="12.5546875" style="49" bestFit="1" customWidth="1"/>
    <col min="14630" max="14630" width="9.88671875" style="49" bestFit="1" customWidth="1"/>
    <col min="14631" max="14631" width="11.44140625" style="49" customWidth="1"/>
    <col min="14632" max="14632" width="10.109375" style="49" customWidth="1"/>
    <col min="14633" max="14633" width="12.88671875" style="49" customWidth="1"/>
    <col min="14634" max="14634" width="9.109375" style="49"/>
    <col min="14635" max="14635" width="11.6640625" style="49" bestFit="1" customWidth="1"/>
    <col min="14636" max="14849" width="9.109375" style="49"/>
    <col min="14850" max="14850" width="4.109375" style="49" customWidth="1"/>
    <col min="14851" max="14851" width="9.109375" style="49"/>
    <col min="14852" max="14852" width="33" style="49" bestFit="1" customWidth="1"/>
    <col min="14853" max="14862" width="9.109375" style="49"/>
    <col min="14863" max="14863" width="11" style="49" customWidth="1"/>
    <col min="14864" max="14864" width="9.109375" style="49"/>
    <col min="14865" max="14866" width="9.88671875" style="49" bestFit="1" customWidth="1"/>
    <col min="14867" max="14867" width="9.109375" style="49"/>
    <col min="14868" max="14868" width="12" style="49" customWidth="1"/>
    <col min="14869" max="14869" width="9.109375" style="49"/>
    <col min="14870" max="14870" width="11.44140625" style="49" customWidth="1"/>
    <col min="14871" max="14871" width="9.109375" style="49"/>
    <col min="14872" max="14873" width="9.88671875" style="49" bestFit="1" customWidth="1"/>
    <col min="14874" max="14874" width="9.109375" style="49"/>
    <col min="14875" max="14875" width="12" style="49" customWidth="1"/>
    <col min="14876" max="14876" width="9.109375" style="49"/>
    <col min="14877" max="14877" width="11" style="49" customWidth="1"/>
    <col min="14878" max="14878" width="9.109375" style="49"/>
    <col min="14879" max="14879" width="5.5546875" style="49" customWidth="1"/>
    <col min="14880" max="14880" width="5.44140625" style="49" customWidth="1"/>
    <col min="14881" max="14883" width="9.109375" style="49"/>
    <col min="14884" max="14884" width="9.5546875" style="49" bestFit="1" customWidth="1"/>
    <col min="14885" max="14885" width="12.5546875" style="49" bestFit="1" customWidth="1"/>
    <col min="14886" max="14886" width="9.88671875" style="49" bestFit="1" customWidth="1"/>
    <col min="14887" max="14887" width="11.44140625" style="49" customWidth="1"/>
    <col min="14888" max="14888" width="10.109375" style="49" customWidth="1"/>
    <col min="14889" max="14889" width="12.88671875" style="49" customWidth="1"/>
    <col min="14890" max="14890" width="9.109375" style="49"/>
    <col min="14891" max="14891" width="11.6640625" style="49" bestFit="1" customWidth="1"/>
    <col min="14892" max="15105" width="9.109375" style="49"/>
    <col min="15106" max="15106" width="4.109375" style="49" customWidth="1"/>
    <col min="15107" max="15107" width="9.109375" style="49"/>
    <col min="15108" max="15108" width="33" style="49" bestFit="1" customWidth="1"/>
    <col min="15109" max="15118" width="9.109375" style="49"/>
    <col min="15119" max="15119" width="11" style="49" customWidth="1"/>
    <col min="15120" max="15120" width="9.109375" style="49"/>
    <col min="15121" max="15122" width="9.88671875" style="49" bestFit="1" customWidth="1"/>
    <col min="15123" max="15123" width="9.109375" style="49"/>
    <col min="15124" max="15124" width="12" style="49" customWidth="1"/>
    <col min="15125" max="15125" width="9.109375" style="49"/>
    <col min="15126" max="15126" width="11.44140625" style="49" customWidth="1"/>
    <col min="15127" max="15127" width="9.109375" style="49"/>
    <col min="15128" max="15129" width="9.88671875" style="49" bestFit="1" customWidth="1"/>
    <col min="15130" max="15130" width="9.109375" style="49"/>
    <col min="15131" max="15131" width="12" style="49" customWidth="1"/>
    <col min="15132" max="15132" width="9.109375" style="49"/>
    <col min="15133" max="15133" width="11" style="49" customWidth="1"/>
    <col min="15134" max="15134" width="9.109375" style="49"/>
    <col min="15135" max="15135" width="5.5546875" style="49" customWidth="1"/>
    <col min="15136" max="15136" width="5.44140625" style="49" customWidth="1"/>
    <col min="15137" max="15139" width="9.109375" style="49"/>
    <col min="15140" max="15140" width="9.5546875" style="49" bestFit="1" customWidth="1"/>
    <col min="15141" max="15141" width="12.5546875" style="49" bestFit="1" customWidth="1"/>
    <col min="15142" max="15142" width="9.88671875" style="49" bestFit="1" customWidth="1"/>
    <col min="15143" max="15143" width="11.44140625" style="49" customWidth="1"/>
    <col min="15144" max="15144" width="10.109375" style="49" customWidth="1"/>
    <col min="15145" max="15145" width="12.88671875" style="49" customWidth="1"/>
    <col min="15146" max="15146" width="9.109375" style="49"/>
    <col min="15147" max="15147" width="11.6640625" style="49" bestFit="1" customWidth="1"/>
    <col min="15148" max="15361" width="9.109375" style="49"/>
    <col min="15362" max="15362" width="4.109375" style="49" customWidth="1"/>
    <col min="15363" max="15363" width="9.109375" style="49"/>
    <col min="15364" max="15364" width="33" style="49" bestFit="1" customWidth="1"/>
    <col min="15365" max="15374" width="9.109375" style="49"/>
    <col min="15375" max="15375" width="11" style="49" customWidth="1"/>
    <col min="15376" max="15376" width="9.109375" style="49"/>
    <col min="15377" max="15378" width="9.88671875" style="49" bestFit="1" customWidth="1"/>
    <col min="15379" max="15379" width="9.109375" style="49"/>
    <col min="15380" max="15380" width="12" style="49" customWidth="1"/>
    <col min="15381" max="15381" width="9.109375" style="49"/>
    <col min="15382" max="15382" width="11.44140625" style="49" customWidth="1"/>
    <col min="15383" max="15383" width="9.109375" style="49"/>
    <col min="15384" max="15385" width="9.88671875" style="49" bestFit="1" customWidth="1"/>
    <col min="15386" max="15386" width="9.109375" style="49"/>
    <col min="15387" max="15387" width="12" style="49" customWidth="1"/>
    <col min="15388" max="15388" width="9.109375" style="49"/>
    <col min="15389" max="15389" width="11" style="49" customWidth="1"/>
    <col min="15390" max="15390" width="9.109375" style="49"/>
    <col min="15391" max="15391" width="5.5546875" style="49" customWidth="1"/>
    <col min="15392" max="15392" width="5.44140625" style="49" customWidth="1"/>
    <col min="15393" max="15395" width="9.109375" style="49"/>
    <col min="15396" max="15396" width="9.5546875" style="49" bestFit="1" customWidth="1"/>
    <col min="15397" max="15397" width="12.5546875" style="49" bestFit="1" customWidth="1"/>
    <col min="15398" max="15398" width="9.88671875" style="49" bestFit="1" customWidth="1"/>
    <col min="15399" max="15399" width="11.44140625" style="49" customWidth="1"/>
    <col min="15400" max="15400" width="10.109375" style="49" customWidth="1"/>
    <col min="15401" max="15401" width="12.88671875" style="49" customWidth="1"/>
    <col min="15402" max="15402" width="9.109375" style="49"/>
    <col min="15403" max="15403" width="11.6640625" style="49" bestFit="1" customWidth="1"/>
    <col min="15404" max="15617" width="9.109375" style="49"/>
    <col min="15618" max="15618" width="4.109375" style="49" customWidth="1"/>
    <col min="15619" max="15619" width="9.109375" style="49"/>
    <col min="15620" max="15620" width="33" style="49" bestFit="1" customWidth="1"/>
    <col min="15621" max="15630" width="9.109375" style="49"/>
    <col min="15631" max="15631" width="11" style="49" customWidth="1"/>
    <col min="15632" max="15632" width="9.109375" style="49"/>
    <col min="15633" max="15634" width="9.88671875" style="49" bestFit="1" customWidth="1"/>
    <col min="15635" max="15635" width="9.109375" style="49"/>
    <col min="15636" max="15636" width="12" style="49" customWidth="1"/>
    <col min="15637" max="15637" width="9.109375" style="49"/>
    <col min="15638" max="15638" width="11.44140625" style="49" customWidth="1"/>
    <col min="15639" max="15639" width="9.109375" style="49"/>
    <col min="15640" max="15641" width="9.88671875" style="49" bestFit="1" customWidth="1"/>
    <col min="15642" max="15642" width="9.109375" style="49"/>
    <col min="15643" max="15643" width="12" style="49" customWidth="1"/>
    <col min="15644" max="15644" width="9.109375" style="49"/>
    <col min="15645" max="15645" width="11" style="49" customWidth="1"/>
    <col min="15646" max="15646" width="9.109375" style="49"/>
    <col min="15647" max="15647" width="5.5546875" style="49" customWidth="1"/>
    <col min="15648" max="15648" width="5.44140625" style="49" customWidth="1"/>
    <col min="15649" max="15651" width="9.109375" style="49"/>
    <col min="15652" max="15652" width="9.5546875" style="49" bestFit="1" customWidth="1"/>
    <col min="15653" max="15653" width="12.5546875" style="49" bestFit="1" customWidth="1"/>
    <col min="15654" max="15654" width="9.88671875" style="49" bestFit="1" customWidth="1"/>
    <col min="15655" max="15655" width="11.44140625" style="49" customWidth="1"/>
    <col min="15656" max="15656" width="10.109375" style="49" customWidth="1"/>
    <col min="15657" max="15657" width="12.88671875" style="49" customWidth="1"/>
    <col min="15658" max="15658" width="9.109375" style="49"/>
    <col min="15659" max="15659" width="11.6640625" style="49" bestFit="1" customWidth="1"/>
    <col min="15660" max="15873" width="9.109375" style="49"/>
    <col min="15874" max="15874" width="4.109375" style="49" customWidth="1"/>
    <col min="15875" max="15875" width="9.109375" style="49"/>
    <col min="15876" max="15876" width="33" style="49" bestFit="1" customWidth="1"/>
    <col min="15877" max="15886" width="9.109375" style="49"/>
    <col min="15887" max="15887" width="11" style="49" customWidth="1"/>
    <col min="15888" max="15888" width="9.109375" style="49"/>
    <col min="15889" max="15890" width="9.88671875" style="49" bestFit="1" customWidth="1"/>
    <col min="15891" max="15891" width="9.109375" style="49"/>
    <col min="15892" max="15892" width="12" style="49" customWidth="1"/>
    <col min="15893" max="15893" width="9.109375" style="49"/>
    <col min="15894" max="15894" width="11.44140625" style="49" customWidth="1"/>
    <col min="15895" max="15895" width="9.109375" style="49"/>
    <col min="15896" max="15897" width="9.88671875" style="49" bestFit="1" customWidth="1"/>
    <col min="15898" max="15898" width="9.109375" style="49"/>
    <col min="15899" max="15899" width="12" style="49" customWidth="1"/>
    <col min="15900" max="15900" width="9.109375" style="49"/>
    <col min="15901" max="15901" width="11" style="49" customWidth="1"/>
    <col min="15902" max="15902" width="9.109375" style="49"/>
    <col min="15903" max="15903" width="5.5546875" style="49" customWidth="1"/>
    <col min="15904" max="15904" width="5.44140625" style="49" customWidth="1"/>
    <col min="15905" max="15907" width="9.109375" style="49"/>
    <col min="15908" max="15908" width="9.5546875" style="49" bestFit="1" customWidth="1"/>
    <col min="15909" max="15909" width="12.5546875" style="49" bestFit="1" customWidth="1"/>
    <col min="15910" max="15910" width="9.88671875" style="49" bestFit="1" customWidth="1"/>
    <col min="15911" max="15911" width="11.44140625" style="49" customWidth="1"/>
    <col min="15912" max="15912" width="10.109375" style="49" customWidth="1"/>
    <col min="15913" max="15913" width="12.88671875" style="49" customWidth="1"/>
    <col min="15914" max="15914" width="9.109375" style="49"/>
    <col min="15915" max="15915" width="11.6640625" style="49" bestFit="1" customWidth="1"/>
    <col min="15916" max="16129" width="9.109375" style="49"/>
    <col min="16130" max="16130" width="4.109375" style="49" customWidth="1"/>
    <col min="16131" max="16131" width="9.109375" style="49"/>
    <col min="16132" max="16132" width="33" style="49" bestFit="1" customWidth="1"/>
    <col min="16133" max="16142" width="9.109375" style="49"/>
    <col min="16143" max="16143" width="11" style="49" customWidth="1"/>
    <col min="16144" max="16144" width="9.109375" style="49"/>
    <col min="16145" max="16146" width="9.88671875" style="49" bestFit="1" customWidth="1"/>
    <col min="16147" max="16147" width="9.109375" style="49"/>
    <col min="16148" max="16148" width="12" style="49" customWidth="1"/>
    <col min="16149" max="16149" width="9.109375" style="49"/>
    <col min="16150" max="16150" width="11.44140625" style="49" customWidth="1"/>
    <col min="16151" max="16151" width="9.109375" style="49"/>
    <col min="16152" max="16153" width="9.88671875" style="49" bestFit="1" customWidth="1"/>
    <col min="16154" max="16154" width="9.109375" style="49"/>
    <col min="16155" max="16155" width="12" style="49" customWidth="1"/>
    <col min="16156" max="16156" width="9.109375" style="49"/>
    <col min="16157" max="16157" width="11" style="49" customWidth="1"/>
    <col min="16158" max="16158" width="9.109375" style="49"/>
    <col min="16159" max="16159" width="5.5546875" style="49" customWidth="1"/>
    <col min="16160" max="16160" width="5.44140625" style="49" customWidth="1"/>
    <col min="16161" max="16163" width="9.109375" style="49"/>
    <col min="16164" max="16164" width="9.5546875" style="49" bestFit="1" customWidth="1"/>
    <col min="16165" max="16165" width="12.5546875" style="49" bestFit="1" customWidth="1"/>
    <col min="16166" max="16166" width="9.88671875" style="49" bestFit="1" customWidth="1"/>
    <col min="16167" max="16167" width="11.44140625" style="49" customWidth="1"/>
    <col min="16168" max="16168" width="10.109375" style="49" customWidth="1"/>
    <col min="16169" max="16169" width="12.88671875" style="49" customWidth="1"/>
    <col min="16170" max="16170" width="9.109375" style="49"/>
    <col min="16171" max="16171" width="11.6640625" style="49" bestFit="1" customWidth="1"/>
    <col min="16172" max="16383" width="9.109375" style="49"/>
    <col min="16384" max="16384" width="9.109375" style="49" customWidth="1"/>
  </cols>
  <sheetData>
    <row r="2" spans="2:52" ht="15.6">
      <c r="B2" s="287" t="s">
        <v>71</v>
      </c>
      <c r="C2" s="288"/>
      <c r="D2" s="288"/>
      <c r="E2" s="288"/>
      <c r="F2" s="288"/>
      <c r="G2" s="288"/>
      <c r="H2" s="288"/>
      <c r="I2" s="288"/>
      <c r="J2" s="288"/>
      <c r="K2" s="288"/>
      <c r="L2" s="288"/>
      <c r="M2" s="288"/>
      <c r="N2" s="288"/>
      <c r="O2" s="288"/>
      <c r="P2" s="288"/>
      <c r="Q2" s="288"/>
      <c r="R2" s="288"/>
      <c r="S2" s="288"/>
      <c r="T2" s="288"/>
      <c r="U2" s="288"/>
      <c r="V2" s="288"/>
      <c r="W2" s="288"/>
      <c r="X2" s="288"/>
      <c r="Y2" s="288"/>
      <c r="Z2" s="288"/>
      <c r="AA2" s="288"/>
      <c r="AB2" s="288"/>
      <c r="AC2" s="288"/>
      <c r="AD2" s="288"/>
      <c r="AE2" s="288"/>
      <c r="AF2" s="288"/>
      <c r="AG2" s="288"/>
      <c r="AH2" s="288"/>
      <c r="AI2" s="288"/>
      <c r="AJ2" s="288"/>
      <c r="AK2" s="288"/>
      <c r="AL2" s="288"/>
      <c r="AM2" s="288"/>
      <c r="AN2" s="288"/>
      <c r="AO2" s="288"/>
      <c r="AP2" s="288"/>
      <c r="AQ2" s="288"/>
      <c r="AR2" s="288"/>
      <c r="AS2" s="288"/>
      <c r="AT2" s="288"/>
      <c r="AU2" s="288"/>
      <c r="AV2" s="288"/>
    </row>
    <row r="3" spans="2:52" ht="14.4" thickBot="1">
      <c r="S3" s="50"/>
      <c r="Z3" s="50"/>
    </row>
    <row r="4" spans="2:52" s="50" customFormat="1" ht="15" customHeight="1" thickTop="1" thickBot="1">
      <c r="B4" s="289" t="s">
        <v>72</v>
      </c>
      <c r="C4" s="273" t="s">
        <v>73</v>
      </c>
      <c r="D4" s="273" t="s">
        <v>74</v>
      </c>
      <c r="E4" s="271" t="s">
        <v>108</v>
      </c>
      <c r="F4" s="271" t="s">
        <v>75</v>
      </c>
      <c r="G4" s="271" t="s">
        <v>194</v>
      </c>
      <c r="H4" s="271" t="s">
        <v>76</v>
      </c>
      <c r="I4" s="273" t="s">
        <v>77</v>
      </c>
      <c r="J4" s="271" t="s">
        <v>78</v>
      </c>
      <c r="K4" s="271" t="s">
        <v>79</v>
      </c>
      <c r="L4" s="299" t="s">
        <v>80</v>
      </c>
      <c r="M4" s="299" t="s">
        <v>81</v>
      </c>
      <c r="N4" s="296" t="s">
        <v>82</v>
      </c>
      <c r="O4" s="297"/>
      <c r="P4" s="297"/>
      <c r="Q4" s="297"/>
      <c r="R4" s="297"/>
      <c r="S4" s="298"/>
      <c r="T4" s="271" t="s">
        <v>136</v>
      </c>
      <c r="U4" s="277" t="s">
        <v>195</v>
      </c>
      <c r="V4" s="147"/>
      <c r="W4" s="147"/>
      <c r="X4" s="147"/>
      <c r="Y4" s="147"/>
      <c r="Z4" s="147"/>
      <c r="AA4" s="277" t="s">
        <v>83</v>
      </c>
      <c r="AB4" s="284" t="s">
        <v>108</v>
      </c>
      <c r="AC4" s="280" t="s">
        <v>84</v>
      </c>
      <c r="AD4" s="324" t="s">
        <v>85</v>
      </c>
      <c r="AE4" s="325"/>
      <c r="AF4" s="280" t="s">
        <v>86</v>
      </c>
      <c r="AG4" s="280" t="s">
        <v>87</v>
      </c>
      <c r="AH4" s="271" t="s">
        <v>248</v>
      </c>
      <c r="AI4" s="271" t="s">
        <v>249</v>
      </c>
      <c r="AJ4" s="273" t="s">
        <v>88</v>
      </c>
      <c r="AK4" s="273" t="s">
        <v>89</v>
      </c>
      <c r="AL4" s="273" t="s">
        <v>90</v>
      </c>
      <c r="AM4" s="321" t="s">
        <v>91</v>
      </c>
      <c r="AN4" s="273" t="s">
        <v>111</v>
      </c>
      <c r="AO4" s="273" t="s">
        <v>4</v>
      </c>
      <c r="AP4" s="306" t="s">
        <v>92</v>
      </c>
      <c r="AQ4" s="309" t="s">
        <v>93</v>
      </c>
      <c r="AR4" s="306" t="s">
        <v>94</v>
      </c>
      <c r="AS4" s="312" t="s">
        <v>95</v>
      </c>
      <c r="AT4" s="266" t="s">
        <v>224</v>
      </c>
      <c r="AU4" s="315" t="s">
        <v>222</v>
      </c>
      <c r="AV4" s="318" t="s">
        <v>223</v>
      </c>
    </row>
    <row r="5" spans="2:52" s="50" customFormat="1" ht="28.2" thickTop="1">
      <c r="B5" s="290"/>
      <c r="C5" s="292"/>
      <c r="D5" s="292"/>
      <c r="E5" s="293"/>
      <c r="F5" s="293"/>
      <c r="G5" s="293"/>
      <c r="H5" s="293"/>
      <c r="I5" s="294"/>
      <c r="J5" s="293"/>
      <c r="K5" s="293"/>
      <c r="L5" s="300"/>
      <c r="M5" s="300"/>
      <c r="N5" s="282" t="s">
        <v>96</v>
      </c>
      <c r="O5" s="144" t="s">
        <v>140</v>
      </c>
      <c r="P5" s="144" t="s">
        <v>137</v>
      </c>
      <c r="Q5" s="144" t="s">
        <v>139</v>
      </c>
      <c r="R5" s="145" t="s">
        <v>138</v>
      </c>
      <c r="S5" s="275" t="s">
        <v>101</v>
      </c>
      <c r="T5" s="272"/>
      <c r="U5" s="278"/>
      <c r="V5" s="144" t="s">
        <v>97</v>
      </c>
      <c r="W5" s="144" t="s">
        <v>98</v>
      </c>
      <c r="X5" s="144" t="s">
        <v>99</v>
      </c>
      <c r="Y5" s="145" t="s">
        <v>100</v>
      </c>
      <c r="Z5" s="275" t="s">
        <v>221</v>
      </c>
      <c r="AA5" s="278"/>
      <c r="AB5" s="285"/>
      <c r="AC5" s="281"/>
      <c r="AD5" s="326"/>
      <c r="AE5" s="327"/>
      <c r="AF5" s="281"/>
      <c r="AG5" s="281"/>
      <c r="AH5" s="272"/>
      <c r="AI5" s="272"/>
      <c r="AJ5" s="274"/>
      <c r="AK5" s="274"/>
      <c r="AL5" s="274"/>
      <c r="AM5" s="322"/>
      <c r="AN5" s="274"/>
      <c r="AO5" s="274"/>
      <c r="AP5" s="307"/>
      <c r="AQ5" s="310"/>
      <c r="AR5" s="307"/>
      <c r="AS5" s="313"/>
      <c r="AT5" s="266"/>
      <c r="AU5" s="316"/>
      <c r="AV5" s="319"/>
      <c r="AX5" s="302" t="s">
        <v>102</v>
      </c>
    </row>
    <row r="6" spans="2:52" s="50" customFormat="1" ht="16.5" customHeight="1" thickBot="1">
      <c r="B6" s="291"/>
      <c r="C6" s="283"/>
      <c r="D6" s="283"/>
      <c r="E6" s="276"/>
      <c r="F6" s="276"/>
      <c r="G6" s="276"/>
      <c r="H6" s="276"/>
      <c r="I6" s="295"/>
      <c r="J6" s="276"/>
      <c r="K6" s="276"/>
      <c r="L6" s="301"/>
      <c r="M6" s="301"/>
      <c r="N6" s="283"/>
      <c r="O6" s="51">
        <f>'Changable Values'!D5</f>
        <v>0.1</v>
      </c>
      <c r="P6" s="52">
        <f>'Changable Values'!D6</f>
        <v>0.11</v>
      </c>
      <c r="Q6" s="53">
        <f>'Changable Values'!D7</f>
        <v>5.0000000000000001E-3</v>
      </c>
      <c r="R6" s="52">
        <f>'Changable Values'!D8</f>
        <v>0.01</v>
      </c>
      <c r="S6" s="276"/>
      <c r="T6" s="157">
        <f>'Changable Values'!D9</f>
        <v>1.4999999999999999E-2</v>
      </c>
      <c r="U6" s="279"/>
      <c r="V6" s="51"/>
      <c r="W6" s="52"/>
      <c r="X6" s="52"/>
      <c r="Y6" s="52"/>
      <c r="Z6" s="276"/>
      <c r="AA6" s="279"/>
      <c r="AB6" s="286"/>
      <c r="AC6" s="146"/>
      <c r="AD6" s="127">
        <f>'Changable Values'!E14</f>
        <v>10</v>
      </c>
      <c r="AE6" s="127">
        <f>'Changable Values'!F14</f>
        <v>10</v>
      </c>
      <c r="AF6" s="146"/>
      <c r="AG6" s="146" t="s">
        <v>141</v>
      </c>
      <c r="AH6" s="158"/>
      <c r="AI6" s="148"/>
      <c r="AJ6" s="148">
        <f>'Changable Values'!E20</f>
        <v>1076.3999999999999</v>
      </c>
      <c r="AK6" s="148">
        <v>0</v>
      </c>
      <c r="AL6" s="148">
        <f>'Changable Values'!E21</f>
        <v>861.11999999999989</v>
      </c>
      <c r="AM6" s="323"/>
      <c r="AN6" s="53">
        <f>'Changable Values'!D23</f>
        <v>1</v>
      </c>
      <c r="AO6" s="51">
        <v>0</v>
      </c>
      <c r="AP6" s="308"/>
      <c r="AQ6" s="311"/>
      <c r="AR6" s="308"/>
      <c r="AS6" s="314"/>
      <c r="AT6" s="266"/>
      <c r="AU6" s="317"/>
      <c r="AV6" s="320"/>
      <c r="AX6" s="303"/>
    </row>
    <row r="7" spans="2:52" ht="1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5"/>
      <c r="O7" s="58"/>
      <c r="P7" s="59"/>
      <c r="Q7" s="59"/>
      <c r="R7" s="59"/>
      <c r="S7" s="56"/>
      <c r="T7" s="60"/>
      <c r="U7" s="61"/>
      <c r="V7" s="58"/>
      <c r="W7" s="59"/>
      <c r="X7" s="59"/>
      <c r="Y7" s="59"/>
      <c r="Z7" s="56"/>
      <c r="AA7" s="61"/>
      <c r="AB7" s="128"/>
      <c r="AC7" s="62">
        <f>'Changable Values'!D13</f>
        <v>10</v>
      </c>
      <c r="AD7" s="304">
        <f>'Changable Values'!D14</f>
        <v>165</v>
      </c>
      <c r="AE7" s="305"/>
      <c r="AF7" s="146">
        <f>'Changable Values'!D15</f>
        <v>1.5</v>
      </c>
      <c r="AG7" s="63">
        <f>'Changable Values'!D16</f>
        <v>5</v>
      </c>
      <c r="AH7" s="55"/>
      <c r="AI7" s="55"/>
      <c r="AJ7" s="55"/>
      <c r="AK7" s="55"/>
      <c r="AL7" s="55"/>
      <c r="AM7" s="55"/>
      <c r="AN7" s="59"/>
      <c r="AO7" s="59"/>
      <c r="AP7" s="56"/>
      <c r="AQ7" s="55"/>
      <c r="AR7" s="56"/>
      <c r="AS7" s="64"/>
      <c r="AU7" s="65"/>
      <c r="AV7" s="66"/>
      <c r="AX7" s="67"/>
    </row>
    <row r="8" spans="2:52" ht="34.5" customHeight="1" thickTop="1" thickBot="1">
      <c r="B8" s="129">
        <f>Pricing!A4</f>
        <v>1</v>
      </c>
      <c r="C8" s="130" t="str">
        <f>Pricing!D4</f>
        <v>2 TRACK 2 SHUTTER SLIDING WINDOW</v>
      </c>
      <c r="D8" s="131" t="str">
        <f>Pricing!B4</f>
        <v>W1</v>
      </c>
      <c r="E8" s="132" t="str">
        <f>Pricing!N4</f>
        <v>6MM</v>
      </c>
      <c r="F8" s="68">
        <f>Pricing!G4</f>
        <v>1982</v>
      </c>
      <c r="G8" s="68">
        <f>Pricing!H4</f>
        <v>1296</v>
      </c>
      <c r="H8" s="100">
        <f t="shared" ref="H8:H57" si="0">(F8*G8)/1000000</f>
        <v>2.5686719999999998</v>
      </c>
      <c r="I8" s="70">
        <f>Pricing!I4</f>
        <v>16</v>
      </c>
      <c r="J8" s="69">
        <f t="shared" ref="J8" si="1">H8*I8</f>
        <v>41.098751999999998</v>
      </c>
      <c r="K8" s="71">
        <f t="shared" ref="K8" si="2">J8*10.764</f>
        <v>442.38696652799996</v>
      </c>
      <c r="L8" s="69"/>
      <c r="M8" s="72"/>
      <c r="N8" s="73">
        <f>Pricing!M4</f>
        <v>128119.36</v>
      </c>
      <c r="O8" s="74">
        <f t="shared" ref="O8:O56" si="3">N8*$O$6</f>
        <v>12811.936000000002</v>
      </c>
      <c r="P8" s="74">
        <f t="shared" ref="P8:P56" si="4">(N8+O8)*$P$6</f>
        <v>15502.44256</v>
      </c>
      <c r="Q8" s="74">
        <f t="shared" ref="Q8:Q56" si="5">(N8+O8+P8)*$Q$6</f>
        <v>782.16869280000003</v>
      </c>
      <c r="R8" s="74">
        <f t="shared" ref="R8:R56" si="6">(N8+O8+P8+Q8)*$R$6</f>
        <v>1572.1590725280003</v>
      </c>
      <c r="S8" s="72">
        <f t="shared" ref="S8:S56" si="7">SUM(N8:R8)</f>
        <v>158788.06632532802</v>
      </c>
      <c r="T8" s="74">
        <f t="shared" ref="T8:T56" si="8">S8*$T$6</f>
        <v>2381.8209948799204</v>
      </c>
      <c r="U8" s="73">
        <f>Pricing!R4*I8</f>
        <v>8594.6572799999994</v>
      </c>
      <c r="V8" s="74">
        <f t="shared" ref="V8:V56" si="9">U8*$V$6</f>
        <v>0</v>
      </c>
      <c r="W8" s="74">
        <f t="shared" ref="W8:W56" si="10">(U8+V8)*$W$6</f>
        <v>0</v>
      </c>
      <c r="X8" s="74">
        <f t="shared" ref="X8:X56" si="11">(U8+V8+W8)*$X$6</f>
        <v>0</v>
      </c>
      <c r="Y8" s="74">
        <f t="shared" ref="Y8:Y56" si="12">(U8+V8+W8+X8)*$Y$6</f>
        <v>0</v>
      </c>
      <c r="Z8" s="72">
        <f t="shared" ref="Z8:Z56" si="13">SUM(U8:Y8)</f>
        <v>8594.6572799999994</v>
      </c>
      <c r="AA8" s="75">
        <v>0</v>
      </c>
      <c r="AB8" s="101">
        <f>J8*Pricing!O4</f>
        <v>41180.949503999997</v>
      </c>
      <c r="AC8" s="76">
        <f>((((F8+G8)*2)/305)*I8*$AC$7)</f>
        <v>3439.2131147540981</v>
      </c>
      <c r="AD8" s="269">
        <f>(((((F8*4)+(G8*4))/1000)*$AD$6*$AE$6)/300)*I8*$AD$7</f>
        <v>11538.56</v>
      </c>
      <c r="AE8" s="270"/>
      <c r="AF8" s="76">
        <f>(((F8+G8))*I8/1000)*4*$AF$7</f>
        <v>314.68799999999999</v>
      </c>
      <c r="AG8" s="76">
        <f t="shared" ref="AG8:AG57" si="14">(((F8+G8)*2*I8)/1000)*2*$AG$7</f>
        <v>1048.96</v>
      </c>
      <c r="AH8" s="76">
        <f>J8*Pricing!P4</f>
        <v>0</v>
      </c>
      <c r="AI8" s="76">
        <f>J8*Pricing!Q4</f>
        <v>0</v>
      </c>
      <c r="AJ8" s="76">
        <f t="shared" ref="AJ8:AJ39" si="15">J8*$AJ$6</f>
        <v>44238.69665279999</v>
      </c>
      <c r="AK8" s="77">
        <f t="shared" ref="AK8:AK39" si="16">$AK$6*J8</f>
        <v>0</v>
      </c>
      <c r="AL8" s="76">
        <f t="shared" ref="AL8:AL39" si="17">$AL$6*J8</f>
        <v>35390.957322239992</v>
      </c>
      <c r="AM8" s="72">
        <f t="shared" ref="AM8:AM39" si="18">SUM(S8:T8)+SUM(AA8:AG8)-AB8</f>
        <v>177511.30843496206</v>
      </c>
      <c r="AN8" s="74">
        <f t="shared" ref="AN8:AN39" si="19">AM8*$AN$6</f>
        <v>177511.30843496206</v>
      </c>
      <c r="AO8" s="74">
        <f t="shared" ref="AO8:AO56" si="20">(AM8+AN8)*$AO$6</f>
        <v>0</v>
      </c>
      <c r="AP8" s="74">
        <f t="shared" ref="AP8:AP39" si="21">SUM(AM8:AO8)/J8</f>
        <v>8638.2821763036536</v>
      </c>
      <c r="AQ8" s="72">
        <f t="shared" ref="AQ8:AQ39" si="22">SUM(AH8:AO8)+AB8+Z8</f>
        <v>484427.87762896408</v>
      </c>
      <c r="AR8" s="72">
        <f t="shared" ref="AR8:AR39" si="23">AQ8/J8</f>
        <v>11786.924275193664</v>
      </c>
      <c r="AS8" s="78">
        <f t="shared" ref="AS8:AS56" si="24">AR8/10.764</f>
        <v>1095.0319839458996</v>
      </c>
      <c r="AT8" s="79">
        <f t="shared" ref="AT8:AT39" si="25">K8/$K$59</f>
        <v>4.3215432291922519E-2</v>
      </c>
      <c r="AU8" s="80">
        <f t="shared" ref="AU8:AU39" si="26">(S8+T8)/(J8*10.764)</f>
        <v>364.31879669765777</v>
      </c>
      <c r="AV8" s="81">
        <f t="shared" ref="AV8:AV39" si="27">SUM(U8:AL8,AN8)/(J8*10.764)</f>
        <v>750.1411042762993</v>
      </c>
      <c r="AW8" s="82"/>
      <c r="AX8" s="83">
        <f t="shared" ref="AX8:AX56" si="28">AS8-(AU8+AV8)</f>
        <v>-19.427917028057436</v>
      </c>
      <c r="AZ8" s="84"/>
    </row>
    <row r="9" spans="2:52" ht="34.5" customHeight="1" thickTop="1" thickBot="1">
      <c r="B9" s="129">
        <f>Pricing!A5</f>
        <v>2</v>
      </c>
      <c r="C9" s="130" t="str">
        <f>Pricing!D5</f>
        <v>2 TRACK 2 SHUTTER SLIDING WINDOW</v>
      </c>
      <c r="D9" s="131" t="str">
        <f>Pricing!B5</f>
        <v>W2</v>
      </c>
      <c r="E9" s="132" t="str">
        <f>Pricing!N5</f>
        <v>6MM</v>
      </c>
      <c r="F9" s="68">
        <f>Pricing!G5</f>
        <v>1372</v>
      </c>
      <c r="G9" s="68">
        <f>Pricing!H5</f>
        <v>1296</v>
      </c>
      <c r="H9" s="100">
        <f t="shared" si="0"/>
        <v>1.7781119999999999</v>
      </c>
      <c r="I9" s="70">
        <f>Pricing!I5</f>
        <v>73</v>
      </c>
      <c r="J9" s="69">
        <f t="shared" ref="J9:J57" si="29">H9*I9</f>
        <v>129.802176</v>
      </c>
      <c r="K9" s="71">
        <f t="shared" ref="K9:K57" si="30">J9*10.764</f>
        <v>1397.1906224639999</v>
      </c>
      <c r="L9" s="69"/>
      <c r="M9" s="72"/>
      <c r="N9" s="73">
        <f>Pricing!M5</f>
        <v>522266.82</v>
      </c>
      <c r="O9" s="74">
        <f t="shared" ref="O9:O14" si="31">N9*$O$6</f>
        <v>52226.682000000001</v>
      </c>
      <c r="P9" s="74">
        <f t="shared" ref="P9:P14" si="32">(N9+O9)*$P$6</f>
        <v>63194.285219999998</v>
      </c>
      <c r="Q9" s="74">
        <f t="shared" ref="Q9:Q14" si="33">(N9+O9+P9)*$Q$6</f>
        <v>3188.4389360999999</v>
      </c>
      <c r="R9" s="74">
        <f t="shared" ref="R9:R14" si="34">(N9+O9+P9+Q9)*$R$6</f>
        <v>6408.7622615609998</v>
      </c>
      <c r="S9" s="72">
        <f t="shared" ref="S9:S14" si="35">SUM(N9:R9)</f>
        <v>647284.98841766093</v>
      </c>
      <c r="T9" s="74">
        <f t="shared" ref="T9:T14" si="36">S9*$T$6</f>
        <v>9709.2748262649129</v>
      </c>
      <c r="U9" s="73">
        <f>Pricing!R5*I9</f>
        <v>0</v>
      </c>
      <c r="V9" s="74">
        <f t="shared" ref="V9:V14" si="37">U9*$V$6</f>
        <v>0</v>
      </c>
      <c r="W9" s="74">
        <f t="shared" ref="W9:W14" si="38">(U9+V9)*$W$6</f>
        <v>0</v>
      </c>
      <c r="X9" s="74">
        <f t="shared" ref="X9:X14" si="39">(U9+V9+W9)*$X$6</f>
        <v>0</v>
      </c>
      <c r="Y9" s="74">
        <f t="shared" ref="Y9:Y14" si="40">(U9+V9+W9+X9)*$Y$6</f>
        <v>0</v>
      </c>
      <c r="Z9" s="72">
        <f t="shared" ref="Z9:Z14" si="41">SUM(U9:Y9)</f>
        <v>0</v>
      </c>
      <c r="AA9" s="75">
        <v>0</v>
      </c>
      <c r="AB9" s="101">
        <f>J9*Pricing!O5</f>
        <v>130061.780352</v>
      </c>
      <c r="AC9" s="76">
        <f t="shared" ref="AC9:AC57" si="42">((((F9+G9)*2)/305)*I9*$AC$7)</f>
        <v>12771.409836065573</v>
      </c>
      <c r="AD9" s="269">
        <f t="shared" ref="AD9:AD57" si="43">(((((F9*4)+(G9*4))/1000)*$AD$6*$AE$6)/300)*I9*$AD$7</f>
        <v>42848.08</v>
      </c>
      <c r="AE9" s="270"/>
      <c r="AF9" s="76">
        <f t="shared" ref="AF9:AF57" si="44">(((F9+G9))*I9/1000)*4*$AF$7</f>
        <v>1168.5840000000001</v>
      </c>
      <c r="AG9" s="76">
        <f t="shared" si="14"/>
        <v>3895.28</v>
      </c>
      <c r="AH9" s="76">
        <f>J9*Pricing!P5</f>
        <v>0</v>
      </c>
      <c r="AI9" s="76">
        <f>J9*Pricing!Q5</f>
        <v>0</v>
      </c>
      <c r="AJ9" s="76">
        <f t="shared" si="15"/>
        <v>139719.06224639999</v>
      </c>
      <c r="AK9" s="77">
        <f t="shared" si="16"/>
        <v>0</v>
      </c>
      <c r="AL9" s="76">
        <f t="shared" si="17"/>
        <v>111775.24979711999</v>
      </c>
      <c r="AM9" s="72">
        <f t="shared" si="18"/>
        <v>717677.6170799915</v>
      </c>
      <c r="AN9" s="74">
        <f t="shared" si="19"/>
        <v>717677.6170799915</v>
      </c>
      <c r="AO9" s="74">
        <f t="shared" ref="AO9:AO14" si="45">(AM9+AN9)*$AO$6</f>
        <v>0</v>
      </c>
      <c r="AP9" s="74">
        <f t="shared" si="21"/>
        <v>11058.021355204268</v>
      </c>
      <c r="AQ9" s="72">
        <f t="shared" si="22"/>
        <v>1816911.3265555028</v>
      </c>
      <c r="AR9" s="72">
        <f t="shared" si="23"/>
        <v>13997.541355204266</v>
      </c>
      <c r="AS9" s="78">
        <f t="shared" ref="AS9:AS14" si="46">AR9/10.764</f>
        <v>1300.403321739527</v>
      </c>
      <c r="AT9" s="79">
        <f t="shared" si="25"/>
        <v>0.13648728672520785</v>
      </c>
      <c r="AU9" s="80">
        <f t="shared" si="26"/>
        <v>470.225216717595</v>
      </c>
      <c r="AV9" s="81">
        <f t="shared" si="27"/>
        <v>830.17810502193197</v>
      </c>
      <c r="AW9" s="82"/>
      <c r="AX9" s="83">
        <f t="shared" ref="AX9:AX14" si="47">AS9-(AU9+AV9)</f>
        <v>0</v>
      </c>
      <c r="AZ9" s="84"/>
    </row>
    <row r="10" spans="2:52" ht="34.5" customHeight="1" thickTop="1" thickBot="1">
      <c r="B10" s="129">
        <f>Pricing!A6</f>
        <v>3</v>
      </c>
      <c r="C10" s="130" t="str">
        <f>Pricing!D6</f>
        <v>2 TRACK 2 SHUTTER SLIDING WINDOW</v>
      </c>
      <c r="D10" s="131" t="str">
        <f>Pricing!B6</f>
        <v>W2'</v>
      </c>
      <c r="E10" s="132" t="str">
        <f>Pricing!N6</f>
        <v>6MM</v>
      </c>
      <c r="F10" s="68">
        <f>Pricing!G6</f>
        <v>1220</v>
      </c>
      <c r="G10" s="68">
        <f>Pricing!H6</f>
        <v>1296</v>
      </c>
      <c r="H10" s="100">
        <f t="shared" si="0"/>
        <v>1.5811200000000001</v>
      </c>
      <c r="I10" s="70">
        <f>Pricing!I6</f>
        <v>35</v>
      </c>
      <c r="J10" s="69">
        <f t="shared" si="29"/>
        <v>55.339200000000005</v>
      </c>
      <c r="K10" s="71">
        <f t="shared" si="30"/>
        <v>595.67114879999997</v>
      </c>
      <c r="L10" s="69"/>
      <c r="M10" s="72"/>
      <c r="N10" s="73">
        <f>Pricing!M6</f>
        <v>242967.19999999998</v>
      </c>
      <c r="O10" s="74">
        <f t="shared" si="31"/>
        <v>24296.720000000001</v>
      </c>
      <c r="P10" s="74">
        <f t="shared" si="32"/>
        <v>29399.031199999998</v>
      </c>
      <c r="Q10" s="74">
        <f t="shared" si="33"/>
        <v>1483.314756</v>
      </c>
      <c r="R10" s="74">
        <f t="shared" si="34"/>
        <v>2981.4626595600002</v>
      </c>
      <c r="S10" s="72">
        <f t="shared" si="35"/>
        <v>301127.72861556005</v>
      </c>
      <c r="T10" s="74">
        <f t="shared" si="36"/>
        <v>4516.9159292334007</v>
      </c>
      <c r="U10" s="73">
        <f>Pricing!R6*I10</f>
        <v>0</v>
      </c>
      <c r="V10" s="74">
        <f t="shared" si="37"/>
        <v>0</v>
      </c>
      <c r="W10" s="74">
        <f t="shared" si="38"/>
        <v>0</v>
      </c>
      <c r="X10" s="74">
        <f t="shared" si="39"/>
        <v>0</v>
      </c>
      <c r="Y10" s="74">
        <f t="shared" si="40"/>
        <v>0</v>
      </c>
      <c r="Z10" s="72">
        <f t="shared" si="41"/>
        <v>0</v>
      </c>
      <c r="AA10" s="75">
        <v>0</v>
      </c>
      <c r="AB10" s="101">
        <f>J10*Pricing!O6</f>
        <v>55449.878400000009</v>
      </c>
      <c r="AC10" s="76">
        <f t="shared" si="42"/>
        <v>5774.4262295081971</v>
      </c>
      <c r="AD10" s="269">
        <f t="shared" si="43"/>
        <v>19373.2</v>
      </c>
      <c r="AE10" s="270"/>
      <c r="AF10" s="76">
        <f t="shared" si="44"/>
        <v>528.36</v>
      </c>
      <c r="AG10" s="76">
        <f t="shared" si="14"/>
        <v>1761.2</v>
      </c>
      <c r="AH10" s="76">
        <f>J10*Pricing!P6</f>
        <v>0</v>
      </c>
      <c r="AI10" s="76">
        <f>J10*Pricing!Q6</f>
        <v>0</v>
      </c>
      <c r="AJ10" s="76">
        <f t="shared" si="15"/>
        <v>59567.114880000001</v>
      </c>
      <c r="AK10" s="77">
        <f t="shared" si="16"/>
        <v>0</v>
      </c>
      <c r="AL10" s="76">
        <f t="shared" si="17"/>
        <v>47653.691903999999</v>
      </c>
      <c r="AM10" s="72">
        <f t="shared" si="18"/>
        <v>333081.83077430166</v>
      </c>
      <c r="AN10" s="74">
        <f t="shared" si="19"/>
        <v>333081.83077430166</v>
      </c>
      <c r="AO10" s="74">
        <f t="shared" si="45"/>
        <v>0</v>
      </c>
      <c r="AP10" s="74">
        <f t="shared" si="21"/>
        <v>12037.826017517478</v>
      </c>
      <c r="AQ10" s="72">
        <f t="shared" si="22"/>
        <v>828834.34673260339</v>
      </c>
      <c r="AR10" s="72">
        <f t="shared" si="23"/>
        <v>14977.346017517481</v>
      </c>
      <c r="AS10" s="78">
        <f t="shared" si="46"/>
        <v>1391.429395904634</v>
      </c>
      <c r="AT10" s="79">
        <f t="shared" si="25"/>
        <v>5.8189296129701425E-2</v>
      </c>
      <c r="AU10" s="80">
        <f t="shared" si="26"/>
        <v>513.10970014331758</v>
      </c>
      <c r="AV10" s="81">
        <f t="shared" si="27"/>
        <v>878.31969576131655</v>
      </c>
      <c r="AW10" s="82"/>
      <c r="AX10" s="83">
        <f t="shared" si="47"/>
        <v>0</v>
      </c>
      <c r="AZ10" s="84"/>
    </row>
    <row r="11" spans="2:52" ht="34.5" customHeight="1" thickTop="1" thickBot="1">
      <c r="B11" s="129">
        <f>Pricing!A7</f>
        <v>4</v>
      </c>
      <c r="C11" s="130" t="str">
        <f>Pricing!D7</f>
        <v>SIDE HUNG WINDOW</v>
      </c>
      <c r="D11" s="131" t="str">
        <f>Pricing!B7</f>
        <v>W4</v>
      </c>
      <c r="E11" s="132" t="str">
        <f>Pricing!N7</f>
        <v>6MM</v>
      </c>
      <c r="F11" s="68">
        <f>Pricing!G7</f>
        <v>762</v>
      </c>
      <c r="G11" s="68">
        <f>Pricing!H7</f>
        <v>1296</v>
      </c>
      <c r="H11" s="100">
        <f t="shared" si="0"/>
        <v>0.98755199999999999</v>
      </c>
      <c r="I11" s="70">
        <f>Pricing!I7</f>
        <v>100</v>
      </c>
      <c r="J11" s="69">
        <f t="shared" si="29"/>
        <v>98.755200000000002</v>
      </c>
      <c r="K11" s="71">
        <f t="shared" si="30"/>
        <v>1063.0009728</v>
      </c>
      <c r="L11" s="69"/>
      <c r="M11" s="72"/>
      <c r="N11" s="73">
        <f>Pricing!M7</f>
        <v>878318</v>
      </c>
      <c r="O11" s="74">
        <f t="shared" si="31"/>
        <v>87831.8</v>
      </c>
      <c r="P11" s="74">
        <f t="shared" si="32"/>
        <v>106276.478</v>
      </c>
      <c r="Q11" s="74">
        <f t="shared" si="33"/>
        <v>5362.1313899999996</v>
      </c>
      <c r="R11" s="74">
        <f t="shared" si="34"/>
        <v>10777.8840939</v>
      </c>
      <c r="S11" s="72">
        <f t="shared" si="35"/>
        <v>1088566.2934838999</v>
      </c>
      <c r="T11" s="74">
        <f t="shared" si="36"/>
        <v>16328.494402258499</v>
      </c>
      <c r="U11" s="73">
        <f>Pricing!R7*I11</f>
        <v>0</v>
      </c>
      <c r="V11" s="74">
        <f t="shared" si="37"/>
        <v>0</v>
      </c>
      <c r="W11" s="74">
        <f t="shared" si="38"/>
        <v>0</v>
      </c>
      <c r="X11" s="74">
        <f t="shared" si="39"/>
        <v>0</v>
      </c>
      <c r="Y11" s="74">
        <f t="shared" si="40"/>
        <v>0</v>
      </c>
      <c r="Z11" s="72">
        <f t="shared" si="41"/>
        <v>0</v>
      </c>
      <c r="AA11" s="75">
        <v>0</v>
      </c>
      <c r="AB11" s="101">
        <f>J11*Pricing!O7</f>
        <v>98952.710399999996</v>
      </c>
      <c r="AC11" s="76">
        <f t="shared" si="42"/>
        <v>13495.081967213115</v>
      </c>
      <c r="AD11" s="269">
        <f t="shared" si="43"/>
        <v>45275.999999999993</v>
      </c>
      <c r="AE11" s="270"/>
      <c r="AF11" s="76">
        <f t="shared" si="44"/>
        <v>1234.8000000000002</v>
      </c>
      <c r="AG11" s="76">
        <f t="shared" si="14"/>
        <v>4116</v>
      </c>
      <c r="AH11" s="76">
        <f>J11*Pricing!P7</f>
        <v>0</v>
      </c>
      <c r="AI11" s="76">
        <f>J11*Pricing!Q7</f>
        <v>0</v>
      </c>
      <c r="AJ11" s="76">
        <f t="shared" si="15"/>
        <v>106300.09727999999</v>
      </c>
      <c r="AK11" s="77">
        <f t="shared" si="16"/>
        <v>0</v>
      </c>
      <c r="AL11" s="76">
        <f t="shared" si="17"/>
        <v>85040.077823999993</v>
      </c>
      <c r="AM11" s="72">
        <f t="shared" si="18"/>
        <v>1169016.6698533713</v>
      </c>
      <c r="AN11" s="74">
        <f t="shared" si="19"/>
        <v>1169016.6698533713</v>
      </c>
      <c r="AO11" s="74">
        <f t="shared" si="45"/>
        <v>0</v>
      </c>
      <c r="AP11" s="74">
        <f t="shared" si="21"/>
        <v>23675.040298705713</v>
      </c>
      <c r="AQ11" s="72">
        <f t="shared" si="22"/>
        <v>2628326.225210743</v>
      </c>
      <c r="AR11" s="72">
        <f t="shared" si="23"/>
        <v>26614.560298705717</v>
      </c>
      <c r="AS11" s="78">
        <f t="shared" si="46"/>
        <v>2472.5529820425231</v>
      </c>
      <c r="AT11" s="79">
        <f t="shared" si="25"/>
        <v>0.10384132002536882</v>
      </c>
      <c r="AU11" s="80">
        <f t="shared" si="26"/>
        <v>1039.4108906371061</v>
      </c>
      <c r="AV11" s="81">
        <f t="shared" si="27"/>
        <v>1433.1420914054167</v>
      </c>
      <c r="AW11" s="82"/>
      <c r="AX11" s="83">
        <f t="shared" si="47"/>
        <v>0</v>
      </c>
      <c r="AZ11" s="84"/>
    </row>
    <row r="12" spans="2:52" ht="34.5" customHeight="1" thickTop="1" thickBot="1">
      <c r="B12" s="129">
        <f>Pricing!A8</f>
        <v>5</v>
      </c>
      <c r="C12" s="130" t="str">
        <f>Pricing!D8</f>
        <v>2 TRACK 2 SHUTTER SLIDING WINDOW WITH BOTTOM FIXED</v>
      </c>
      <c r="D12" s="131" t="str">
        <f>Pricing!B8</f>
        <v>W5</v>
      </c>
      <c r="E12" s="132" t="str">
        <f>Pricing!N8</f>
        <v>6MM</v>
      </c>
      <c r="F12" s="68">
        <f>Pricing!G8</f>
        <v>1068</v>
      </c>
      <c r="G12" s="68">
        <f>Pricing!H8</f>
        <v>1906</v>
      </c>
      <c r="H12" s="100">
        <f t="shared" si="0"/>
        <v>2.0356079999999999</v>
      </c>
      <c r="I12" s="70">
        <f>Pricing!I8</f>
        <v>5</v>
      </c>
      <c r="J12" s="69">
        <f t="shared" si="29"/>
        <v>10.178039999999999</v>
      </c>
      <c r="K12" s="71">
        <f t="shared" si="30"/>
        <v>109.55642255999999</v>
      </c>
      <c r="L12" s="69"/>
      <c r="M12" s="72"/>
      <c r="N12" s="73">
        <f>Pricing!M8</f>
        <v>43447.200000000004</v>
      </c>
      <c r="O12" s="74">
        <f t="shared" si="31"/>
        <v>4344.72</v>
      </c>
      <c r="P12" s="74">
        <f t="shared" si="32"/>
        <v>5257.1112000000003</v>
      </c>
      <c r="Q12" s="74">
        <f t="shared" si="33"/>
        <v>265.24515600000001</v>
      </c>
      <c r="R12" s="74">
        <f t="shared" si="34"/>
        <v>533.14276356000005</v>
      </c>
      <c r="S12" s="72">
        <f t="shared" si="35"/>
        <v>53847.41911956</v>
      </c>
      <c r="T12" s="74">
        <f t="shared" si="36"/>
        <v>807.71128679339995</v>
      </c>
      <c r="U12" s="73">
        <f>Pricing!R8*I12</f>
        <v>0</v>
      </c>
      <c r="V12" s="74">
        <f t="shared" si="37"/>
        <v>0</v>
      </c>
      <c r="W12" s="74">
        <f t="shared" si="38"/>
        <v>0</v>
      </c>
      <c r="X12" s="74">
        <f t="shared" si="39"/>
        <v>0</v>
      </c>
      <c r="Y12" s="74">
        <f t="shared" si="40"/>
        <v>0</v>
      </c>
      <c r="Z12" s="72">
        <f t="shared" si="41"/>
        <v>0</v>
      </c>
      <c r="AA12" s="75">
        <v>0</v>
      </c>
      <c r="AB12" s="101">
        <f>J12*Pricing!O8</f>
        <v>10198.396079999999</v>
      </c>
      <c r="AC12" s="76">
        <f t="shared" si="42"/>
        <v>975.08196721311469</v>
      </c>
      <c r="AD12" s="269">
        <f t="shared" si="43"/>
        <v>3271.4</v>
      </c>
      <c r="AE12" s="270"/>
      <c r="AF12" s="76">
        <f t="shared" si="44"/>
        <v>89.22</v>
      </c>
      <c r="AG12" s="76">
        <f t="shared" si="14"/>
        <v>297.39999999999998</v>
      </c>
      <c r="AH12" s="76">
        <f>J12*Pricing!P8</f>
        <v>0</v>
      </c>
      <c r="AI12" s="76">
        <f>J12*Pricing!Q8</f>
        <v>0</v>
      </c>
      <c r="AJ12" s="76">
        <f t="shared" si="15"/>
        <v>10955.642255999997</v>
      </c>
      <c r="AK12" s="77">
        <f t="shared" si="16"/>
        <v>0</v>
      </c>
      <c r="AL12" s="76">
        <f t="shared" si="17"/>
        <v>8764.513804799999</v>
      </c>
      <c r="AM12" s="72">
        <f t="shared" si="18"/>
        <v>59288.232373566505</v>
      </c>
      <c r="AN12" s="74">
        <f t="shared" si="19"/>
        <v>59288.232373566505</v>
      </c>
      <c r="AO12" s="74">
        <f t="shared" si="45"/>
        <v>0</v>
      </c>
      <c r="AP12" s="74">
        <f t="shared" si="21"/>
        <v>11650.225853615531</v>
      </c>
      <c r="AQ12" s="72">
        <f t="shared" si="22"/>
        <v>148495.01688793302</v>
      </c>
      <c r="AR12" s="72">
        <f t="shared" si="23"/>
        <v>14589.745853615532</v>
      </c>
      <c r="AS12" s="78">
        <f t="shared" si="46"/>
        <v>1355.4204620601572</v>
      </c>
      <c r="AT12" s="79">
        <f t="shared" si="25"/>
        <v>1.0702232478603706E-2</v>
      </c>
      <c r="AU12" s="80">
        <f t="shared" si="26"/>
        <v>498.87655264045162</v>
      </c>
      <c r="AV12" s="81">
        <f t="shared" si="27"/>
        <v>856.54390941970553</v>
      </c>
      <c r="AW12" s="82"/>
      <c r="AX12" s="83">
        <f t="shared" si="47"/>
        <v>0</v>
      </c>
      <c r="AZ12" s="84"/>
    </row>
    <row r="13" spans="2:52" ht="34.5" customHeight="1" thickTop="1" thickBot="1">
      <c r="B13" s="129">
        <f>Pricing!A9</f>
        <v>6</v>
      </c>
      <c r="C13" s="130" t="str">
        <f>Pricing!D9</f>
        <v>2 TRACK 2 SHUTTER SLIDING WINDOW</v>
      </c>
      <c r="D13" s="131" t="str">
        <f>Pricing!B9</f>
        <v>EW1</v>
      </c>
      <c r="E13" s="132" t="str">
        <f>Pricing!N9</f>
        <v>6MM</v>
      </c>
      <c r="F13" s="68">
        <f>Pricing!G9</f>
        <v>1982</v>
      </c>
      <c r="G13" s="68">
        <f>Pricing!H9</f>
        <v>1906</v>
      </c>
      <c r="H13" s="100">
        <f t="shared" si="0"/>
        <v>3.777692</v>
      </c>
      <c r="I13" s="70">
        <f>Pricing!I9</f>
        <v>30</v>
      </c>
      <c r="J13" s="69">
        <f t="shared" si="29"/>
        <v>113.33076</v>
      </c>
      <c r="K13" s="71">
        <f t="shared" si="30"/>
        <v>1219.8923006399998</v>
      </c>
      <c r="L13" s="69"/>
      <c r="M13" s="72"/>
      <c r="N13" s="73">
        <f>Pricing!M9</f>
        <v>285864</v>
      </c>
      <c r="O13" s="74">
        <f t="shared" si="31"/>
        <v>28586.400000000001</v>
      </c>
      <c r="P13" s="74">
        <f t="shared" si="32"/>
        <v>34589.544000000002</v>
      </c>
      <c r="Q13" s="74">
        <f t="shared" si="33"/>
        <v>1745.1997200000001</v>
      </c>
      <c r="R13" s="74">
        <f t="shared" si="34"/>
        <v>3507.8514372</v>
      </c>
      <c r="S13" s="72">
        <f t="shared" si="35"/>
        <v>354292.99515719997</v>
      </c>
      <c r="T13" s="74">
        <f t="shared" si="36"/>
        <v>5314.3949273579992</v>
      </c>
      <c r="U13" s="73">
        <f>Pricing!R9*I13</f>
        <v>23699.966399999998</v>
      </c>
      <c r="V13" s="74">
        <f t="shared" si="37"/>
        <v>0</v>
      </c>
      <c r="W13" s="74">
        <f t="shared" si="38"/>
        <v>0</v>
      </c>
      <c r="X13" s="74">
        <f t="shared" si="39"/>
        <v>0</v>
      </c>
      <c r="Y13" s="74">
        <f t="shared" si="40"/>
        <v>0</v>
      </c>
      <c r="Z13" s="72">
        <f t="shared" si="41"/>
        <v>23699.966399999998</v>
      </c>
      <c r="AA13" s="75">
        <v>0</v>
      </c>
      <c r="AB13" s="101">
        <f>J13*Pricing!O9</f>
        <v>113557.42152</v>
      </c>
      <c r="AC13" s="76">
        <f t="shared" si="42"/>
        <v>7648.5245901639337</v>
      </c>
      <c r="AD13" s="269">
        <f t="shared" si="43"/>
        <v>25660.799999999996</v>
      </c>
      <c r="AE13" s="270"/>
      <c r="AF13" s="76">
        <f t="shared" si="44"/>
        <v>699.84</v>
      </c>
      <c r="AG13" s="76">
        <f t="shared" si="14"/>
        <v>2332.8000000000002</v>
      </c>
      <c r="AH13" s="76">
        <f>J13*Pricing!P9</f>
        <v>0</v>
      </c>
      <c r="AI13" s="76">
        <f>J13*Pricing!Q9</f>
        <v>0</v>
      </c>
      <c r="AJ13" s="76">
        <f t="shared" si="15"/>
        <v>121989.23006399999</v>
      </c>
      <c r="AK13" s="77">
        <f t="shared" si="16"/>
        <v>0</v>
      </c>
      <c r="AL13" s="76">
        <f t="shared" si="17"/>
        <v>97591.384051199988</v>
      </c>
      <c r="AM13" s="72">
        <f t="shared" si="18"/>
        <v>395949.35467472195</v>
      </c>
      <c r="AN13" s="74">
        <f t="shared" si="19"/>
        <v>395949.35467472195</v>
      </c>
      <c r="AO13" s="74">
        <f t="shared" si="45"/>
        <v>0</v>
      </c>
      <c r="AP13" s="74">
        <f t="shared" si="21"/>
        <v>6987.5002104410478</v>
      </c>
      <c r="AQ13" s="72">
        <f t="shared" si="22"/>
        <v>1148736.711384644</v>
      </c>
      <c r="AR13" s="72">
        <f t="shared" si="23"/>
        <v>10136.142309331059</v>
      </c>
      <c r="AS13" s="78">
        <f t="shared" si="46"/>
        <v>941.67059729942946</v>
      </c>
      <c r="AT13" s="79">
        <f t="shared" si="25"/>
        <v>0.11916755490220531</v>
      </c>
      <c r="AU13" s="80">
        <f t="shared" si="26"/>
        <v>294.78617898964927</v>
      </c>
      <c r="AV13" s="81">
        <f t="shared" si="27"/>
        <v>666.31233533783768</v>
      </c>
      <c r="AW13" s="82"/>
      <c r="AX13" s="83">
        <f t="shared" si="47"/>
        <v>-19.42791702805755</v>
      </c>
      <c r="AZ13" s="84"/>
    </row>
    <row r="14" spans="2:52" ht="34.5" customHeight="1" thickTop="1" thickBot="1">
      <c r="B14" s="129">
        <f>Pricing!A10</f>
        <v>7</v>
      </c>
      <c r="C14" s="130" t="str">
        <f>Pricing!D10</f>
        <v>2 TRACK 2 SHUTTER SLIDING WINDOW WITH BOTTOM FIXED</v>
      </c>
      <c r="D14" s="131" t="str">
        <f>Pricing!B10</f>
        <v>EW2</v>
      </c>
      <c r="E14" s="132" t="str">
        <f>Pricing!N10</f>
        <v>6MM</v>
      </c>
      <c r="F14" s="68">
        <f>Pricing!G10</f>
        <v>1372</v>
      </c>
      <c r="G14" s="68">
        <f>Pricing!H10</f>
        <v>1906</v>
      </c>
      <c r="H14" s="100">
        <f t="shared" si="0"/>
        <v>2.6150319999999998</v>
      </c>
      <c r="I14" s="70">
        <f>Pricing!I10</f>
        <v>5</v>
      </c>
      <c r="J14" s="69">
        <f t="shared" si="29"/>
        <v>13.075159999999999</v>
      </c>
      <c r="K14" s="71">
        <f t="shared" si="30"/>
        <v>140.74102223999998</v>
      </c>
      <c r="L14" s="69"/>
      <c r="M14" s="72"/>
      <c r="N14" s="73">
        <f>Pricing!M10</f>
        <v>47429</v>
      </c>
      <c r="O14" s="74">
        <f t="shared" si="31"/>
        <v>4742.9000000000005</v>
      </c>
      <c r="P14" s="74">
        <f t="shared" si="32"/>
        <v>5738.9090000000006</v>
      </c>
      <c r="Q14" s="74">
        <f t="shared" si="33"/>
        <v>289.55404500000003</v>
      </c>
      <c r="R14" s="74">
        <f t="shared" si="34"/>
        <v>582.00363044999995</v>
      </c>
      <c r="S14" s="72">
        <f t="shared" si="35"/>
        <v>58782.366675450001</v>
      </c>
      <c r="T14" s="74">
        <f t="shared" si="36"/>
        <v>881.73550013174997</v>
      </c>
      <c r="U14" s="73">
        <f>Pricing!R10*I14</f>
        <v>0</v>
      </c>
      <c r="V14" s="74">
        <f t="shared" si="37"/>
        <v>0</v>
      </c>
      <c r="W14" s="74">
        <f t="shared" si="38"/>
        <v>0</v>
      </c>
      <c r="X14" s="74">
        <f t="shared" si="39"/>
        <v>0</v>
      </c>
      <c r="Y14" s="74">
        <f t="shared" si="40"/>
        <v>0</v>
      </c>
      <c r="Z14" s="72">
        <f t="shared" si="41"/>
        <v>0</v>
      </c>
      <c r="AA14" s="75">
        <v>0</v>
      </c>
      <c r="AB14" s="101">
        <f>J14*Pricing!O10</f>
        <v>13101.310319999999</v>
      </c>
      <c r="AC14" s="76">
        <f t="shared" si="42"/>
        <v>1074.7540983606557</v>
      </c>
      <c r="AD14" s="269">
        <f t="shared" si="43"/>
        <v>3605.7999999999997</v>
      </c>
      <c r="AE14" s="270"/>
      <c r="AF14" s="76">
        <f t="shared" si="44"/>
        <v>98.34</v>
      </c>
      <c r="AG14" s="76">
        <f t="shared" si="14"/>
        <v>327.8</v>
      </c>
      <c r="AH14" s="76">
        <f>J14*Pricing!P10</f>
        <v>0</v>
      </c>
      <c r="AI14" s="76">
        <f>J14*Pricing!Q10</f>
        <v>0</v>
      </c>
      <c r="AJ14" s="76">
        <f t="shared" si="15"/>
        <v>14074.102223999997</v>
      </c>
      <c r="AK14" s="77">
        <f t="shared" si="16"/>
        <v>0</v>
      </c>
      <c r="AL14" s="76">
        <f t="shared" si="17"/>
        <v>11259.281779199997</v>
      </c>
      <c r="AM14" s="72">
        <f t="shared" si="18"/>
        <v>64770.796273942404</v>
      </c>
      <c r="AN14" s="74">
        <f t="shared" si="19"/>
        <v>64770.796273942404</v>
      </c>
      <c r="AO14" s="74">
        <f t="shared" si="45"/>
        <v>0</v>
      </c>
      <c r="AP14" s="74">
        <f t="shared" si="21"/>
        <v>9907.4575414667834</v>
      </c>
      <c r="AQ14" s="72">
        <f t="shared" si="22"/>
        <v>167976.2868710848</v>
      </c>
      <c r="AR14" s="72">
        <f t="shared" si="23"/>
        <v>12846.977541466782</v>
      </c>
      <c r="AS14" s="78">
        <f t="shared" si="46"/>
        <v>1193.513335327646</v>
      </c>
      <c r="AT14" s="79">
        <f t="shared" si="25"/>
        <v>1.37485608245733E-2</v>
      </c>
      <c r="AU14" s="80">
        <f t="shared" si="26"/>
        <v>423.9282991268812</v>
      </c>
      <c r="AV14" s="81">
        <f t="shared" si="27"/>
        <v>769.5850362007651</v>
      </c>
      <c r="AW14" s="82"/>
      <c r="AX14" s="83">
        <f t="shared" si="47"/>
        <v>0</v>
      </c>
      <c r="AZ14" s="84"/>
    </row>
    <row r="15" spans="2:52" ht="34.5" customHeight="1" thickTop="1" thickBot="1">
      <c r="B15" s="129">
        <f>Pricing!A11</f>
        <v>8</v>
      </c>
      <c r="C15" s="130" t="str">
        <f>Pricing!D11</f>
        <v>2 TRACK 2 SHUTTER SLIDING WINDOW WITH BOTTOM FIXED</v>
      </c>
      <c r="D15" s="131" t="str">
        <f>Pricing!B11</f>
        <v>EW3</v>
      </c>
      <c r="E15" s="132" t="str">
        <f>Pricing!N11</f>
        <v>6MM</v>
      </c>
      <c r="F15" s="68">
        <f>Pricing!G11</f>
        <v>1220</v>
      </c>
      <c r="G15" s="68">
        <f>Pricing!H11</f>
        <v>1906</v>
      </c>
      <c r="H15" s="100">
        <f t="shared" si="0"/>
        <v>2.3253200000000001</v>
      </c>
      <c r="I15" s="70">
        <f>Pricing!I11</f>
        <v>10</v>
      </c>
      <c r="J15" s="69">
        <f t="shared" si="29"/>
        <v>23.2532</v>
      </c>
      <c r="K15" s="71">
        <f t="shared" si="30"/>
        <v>250.29744479999999</v>
      </c>
      <c r="L15" s="69"/>
      <c r="M15" s="72"/>
      <c r="N15" s="73">
        <f>Pricing!M11</f>
        <v>90816</v>
      </c>
      <c r="O15" s="74">
        <f t="shared" si="3"/>
        <v>9081.6</v>
      </c>
      <c r="P15" s="74">
        <f t="shared" si="4"/>
        <v>10988.736000000001</v>
      </c>
      <c r="Q15" s="74">
        <f t="shared" si="5"/>
        <v>554.43168000000003</v>
      </c>
      <c r="R15" s="74">
        <f t="shared" si="6"/>
        <v>1114.4076768</v>
      </c>
      <c r="S15" s="72">
        <f t="shared" si="7"/>
        <v>112555.1753568</v>
      </c>
      <c r="T15" s="74">
        <f t="shared" si="8"/>
        <v>1688.3276303519999</v>
      </c>
      <c r="U15" s="73">
        <f>Pricing!R11*I15</f>
        <v>0</v>
      </c>
      <c r="V15" s="74">
        <f t="shared" si="9"/>
        <v>0</v>
      </c>
      <c r="W15" s="74">
        <f t="shared" si="10"/>
        <v>0</v>
      </c>
      <c r="X15" s="74">
        <f t="shared" si="11"/>
        <v>0</v>
      </c>
      <c r="Y15" s="74">
        <f t="shared" si="12"/>
        <v>0</v>
      </c>
      <c r="Z15" s="72">
        <f t="shared" si="13"/>
        <v>0</v>
      </c>
      <c r="AA15" s="75">
        <v>0</v>
      </c>
      <c r="AB15" s="101">
        <f>J15*Pricing!O11</f>
        <v>23299.706399999999</v>
      </c>
      <c r="AC15" s="76">
        <f t="shared" si="42"/>
        <v>2049.8360655737706</v>
      </c>
      <c r="AD15" s="269">
        <f t="shared" si="43"/>
        <v>6877.1999999999989</v>
      </c>
      <c r="AE15" s="270"/>
      <c r="AF15" s="76">
        <f t="shared" si="44"/>
        <v>187.56</v>
      </c>
      <c r="AG15" s="76">
        <f t="shared" ref="AG15:AG20" si="48">(((F15+G15)*2*I15)/1000)*2*$AG$7</f>
        <v>625.20000000000005</v>
      </c>
      <c r="AH15" s="76">
        <f>J15*Pricing!P11</f>
        <v>0</v>
      </c>
      <c r="AI15" s="76">
        <f>J15*Pricing!Q11</f>
        <v>0</v>
      </c>
      <c r="AJ15" s="76">
        <f t="shared" si="15"/>
        <v>25029.744479999998</v>
      </c>
      <c r="AK15" s="77">
        <f t="shared" si="16"/>
        <v>0</v>
      </c>
      <c r="AL15" s="76">
        <f t="shared" si="17"/>
        <v>20023.795583999996</v>
      </c>
      <c r="AM15" s="72">
        <f t="shared" si="18"/>
        <v>123983.29905272578</v>
      </c>
      <c r="AN15" s="74">
        <f t="shared" si="19"/>
        <v>123983.29905272578</v>
      </c>
      <c r="AO15" s="74">
        <f t="shared" si="20"/>
        <v>0</v>
      </c>
      <c r="AP15" s="74">
        <f t="shared" si="21"/>
        <v>10663.762325419795</v>
      </c>
      <c r="AQ15" s="72">
        <f t="shared" si="22"/>
        <v>316319.84456945158</v>
      </c>
      <c r="AR15" s="72">
        <f t="shared" si="23"/>
        <v>13603.282325419796</v>
      </c>
      <c r="AS15" s="78">
        <f t="shared" si="24"/>
        <v>1263.7757641601445</v>
      </c>
      <c r="AT15" s="79">
        <f t="shared" si="25"/>
        <v>2.445079330317701E-2</v>
      </c>
      <c r="AU15" s="80">
        <f t="shared" si="26"/>
        <v>456.43095988629926</v>
      </c>
      <c r="AV15" s="81">
        <f t="shared" si="27"/>
        <v>807.34480427384517</v>
      </c>
      <c r="AW15" s="82"/>
      <c r="AX15" s="83">
        <f t="shared" si="28"/>
        <v>0</v>
      </c>
      <c r="AZ15" s="84"/>
    </row>
    <row r="16" spans="2:52" ht="34.5" customHeight="1" thickTop="1" thickBot="1">
      <c r="B16" s="129">
        <f>Pricing!A12</f>
        <v>9</v>
      </c>
      <c r="C16" s="130" t="str">
        <f>Pricing!D12</f>
        <v>SIDE HUNG WINDOW WITH BOTTOM FIXED</v>
      </c>
      <c r="D16" s="131" t="str">
        <f>Pricing!B12</f>
        <v>EW4</v>
      </c>
      <c r="E16" s="132" t="str">
        <f>Pricing!N12</f>
        <v>6MM</v>
      </c>
      <c r="F16" s="68">
        <f>Pricing!G12</f>
        <v>762</v>
      </c>
      <c r="G16" s="68">
        <f>Pricing!H12</f>
        <v>1906</v>
      </c>
      <c r="H16" s="100">
        <f t="shared" si="0"/>
        <v>1.452372</v>
      </c>
      <c r="I16" s="70">
        <f>Pricing!I12</f>
        <v>10</v>
      </c>
      <c r="J16" s="69">
        <f t="shared" si="29"/>
        <v>14.523720000000001</v>
      </c>
      <c r="K16" s="71">
        <f t="shared" si="30"/>
        <v>156.33332207999999</v>
      </c>
      <c r="L16" s="69"/>
      <c r="M16" s="72"/>
      <c r="N16" s="73">
        <f>Pricing!M12</f>
        <v>108618</v>
      </c>
      <c r="O16" s="74">
        <f t="shared" si="3"/>
        <v>10861.800000000001</v>
      </c>
      <c r="P16" s="74">
        <f t="shared" si="4"/>
        <v>13142.778</v>
      </c>
      <c r="Q16" s="74">
        <f t="shared" si="5"/>
        <v>663.11289000000011</v>
      </c>
      <c r="R16" s="74">
        <f t="shared" si="6"/>
        <v>1332.8569089</v>
      </c>
      <c r="S16" s="72">
        <f t="shared" si="7"/>
        <v>134618.54779889999</v>
      </c>
      <c r="T16" s="74">
        <f t="shared" si="8"/>
        <v>2019.2782169834998</v>
      </c>
      <c r="U16" s="73">
        <f>Pricing!R12*I16</f>
        <v>0</v>
      </c>
      <c r="V16" s="74">
        <f t="shared" si="9"/>
        <v>0</v>
      </c>
      <c r="W16" s="74">
        <f t="shared" si="10"/>
        <v>0</v>
      </c>
      <c r="X16" s="74">
        <f t="shared" si="11"/>
        <v>0</v>
      </c>
      <c r="Y16" s="74">
        <f t="shared" si="12"/>
        <v>0</v>
      </c>
      <c r="Z16" s="72">
        <f t="shared" si="13"/>
        <v>0</v>
      </c>
      <c r="AA16" s="75">
        <v>0</v>
      </c>
      <c r="AB16" s="101">
        <f>J16*Pricing!O12</f>
        <v>14552.767440000001</v>
      </c>
      <c r="AC16" s="76">
        <f t="shared" si="42"/>
        <v>1749.5081967213114</v>
      </c>
      <c r="AD16" s="269">
        <f t="shared" si="43"/>
        <v>5869.6</v>
      </c>
      <c r="AE16" s="270"/>
      <c r="AF16" s="76">
        <f t="shared" si="44"/>
        <v>160.07999999999998</v>
      </c>
      <c r="AG16" s="76">
        <f t="shared" si="48"/>
        <v>533.6</v>
      </c>
      <c r="AH16" s="76">
        <f>J16*Pricing!P12</f>
        <v>0</v>
      </c>
      <c r="AI16" s="76">
        <f>J16*Pricing!Q12</f>
        <v>0</v>
      </c>
      <c r="AJ16" s="76">
        <f t="shared" si="15"/>
        <v>15633.332208</v>
      </c>
      <c r="AK16" s="77">
        <f t="shared" si="16"/>
        <v>0</v>
      </c>
      <c r="AL16" s="76">
        <f t="shared" si="17"/>
        <v>12506.665766399999</v>
      </c>
      <c r="AM16" s="72">
        <f t="shared" si="18"/>
        <v>144950.61421260482</v>
      </c>
      <c r="AN16" s="74">
        <f t="shared" si="19"/>
        <v>144950.61421260482</v>
      </c>
      <c r="AO16" s="74">
        <f t="shared" si="20"/>
        <v>0</v>
      </c>
      <c r="AP16" s="74">
        <f t="shared" si="21"/>
        <v>19960.535484380696</v>
      </c>
      <c r="AQ16" s="72">
        <f t="shared" si="22"/>
        <v>332593.99383960967</v>
      </c>
      <c r="AR16" s="72">
        <f t="shared" si="23"/>
        <v>22900.0554843807</v>
      </c>
      <c r="AS16" s="78">
        <f t="shared" si="24"/>
        <v>2127.4670646953459</v>
      </c>
      <c r="AT16" s="79">
        <f t="shared" si="25"/>
        <v>1.5271724997558099E-2</v>
      </c>
      <c r="AU16" s="80">
        <f t="shared" si="26"/>
        <v>874.01600757874405</v>
      </c>
      <c r="AV16" s="81">
        <f t="shared" si="27"/>
        <v>1253.4510571166015</v>
      </c>
      <c r="AW16" s="82"/>
      <c r="AX16" s="83">
        <f t="shared" si="28"/>
        <v>0</v>
      </c>
      <c r="AZ16" s="84"/>
    </row>
    <row r="17" spans="2:52" ht="34.5" customHeight="1" thickTop="1" thickBot="1">
      <c r="B17" s="129">
        <f>Pricing!A13</f>
        <v>10</v>
      </c>
      <c r="C17" s="130" t="str">
        <f>Pricing!D13</f>
        <v>TOP HUNG WITH EXHAUSTE POSITION WITH FIXED BOTTOM</v>
      </c>
      <c r="D17" s="131" t="str">
        <f>Pricing!B13</f>
        <v>V</v>
      </c>
      <c r="E17" s="132" t="str">
        <f>Pricing!N13</f>
        <v>6MM</v>
      </c>
      <c r="F17" s="68">
        <f>Pricing!G13</f>
        <v>686</v>
      </c>
      <c r="G17" s="68">
        <f>Pricing!H13</f>
        <v>915</v>
      </c>
      <c r="H17" s="100">
        <f t="shared" si="0"/>
        <v>0.62768999999999997</v>
      </c>
      <c r="I17" s="70">
        <f>Pricing!I13</f>
        <v>175</v>
      </c>
      <c r="J17" s="69">
        <f t="shared" si="29"/>
        <v>109.84575</v>
      </c>
      <c r="K17" s="71">
        <f t="shared" si="30"/>
        <v>1182.379653</v>
      </c>
      <c r="L17" s="69"/>
      <c r="M17" s="72"/>
      <c r="N17" s="73">
        <f>Pricing!M13</f>
        <v>1630517</v>
      </c>
      <c r="O17" s="74">
        <f t="shared" si="3"/>
        <v>163051.70000000001</v>
      </c>
      <c r="P17" s="74">
        <f t="shared" si="4"/>
        <v>197292.557</v>
      </c>
      <c r="Q17" s="74">
        <f t="shared" si="5"/>
        <v>9954.3062850000006</v>
      </c>
      <c r="R17" s="74">
        <f t="shared" si="6"/>
        <v>20008.155632850001</v>
      </c>
      <c r="S17" s="72">
        <f t="shared" si="7"/>
        <v>2020823.7189178499</v>
      </c>
      <c r="T17" s="74">
        <f t="shared" si="8"/>
        <v>30312.355783767747</v>
      </c>
      <c r="U17" s="73">
        <f>Pricing!R13*I17</f>
        <v>0</v>
      </c>
      <c r="V17" s="74">
        <f t="shared" si="9"/>
        <v>0</v>
      </c>
      <c r="W17" s="74">
        <f t="shared" si="10"/>
        <v>0</v>
      </c>
      <c r="X17" s="74">
        <f t="shared" si="11"/>
        <v>0</v>
      </c>
      <c r="Y17" s="74">
        <f t="shared" si="12"/>
        <v>0</v>
      </c>
      <c r="Z17" s="72">
        <f t="shared" si="13"/>
        <v>0</v>
      </c>
      <c r="AA17" s="75">
        <v>0</v>
      </c>
      <c r="AB17" s="101">
        <f>J17*Pricing!O13</f>
        <v>110065.4415</v>
      </c>
      <c r="AC17" s="76">
        <f t="shared" si="42"/>
        <v>18372.131147540982</v>
      </c>
      <c r="AD17" s="269">
        <f t="shared" si="43"/>
        <v>61638.499999999978</v>
      </c>
      <c r="AE17" s="270"/>
      <c r="AF17" s="76">
        <f t="shared" si="44"/>
        <v>1681.0500000000002</v>
      </c>
      <c r="AG17" s="76">
        <f t="shared" si="48"/>
        <v>5603.5</v>
      </c>
      <c r="AH17" s="76">
        <f>J17*Pricing!P13</f>
        <v>0</v>
      </c>
      <c r="AI17" s="76">
        <f>J17*Pricing!Q13</f>
        <v>0</v>
      </c>
      <c r="AJ17" s="76">
        <f t="shared" si="15"/>
        <v>118237.96529999998</v>
      </c>
      <c r="AK17" s="77">
        <f t="shared" si="16"/>
        <v>0</v>
      </c>
      <c r="AL17" s="76">
        <f t="shared" si="17"/>
        <v>94590.372239999982</v>
      </c>
      <c r="AM17" s="72">
        <f t="shared" si="18"/>
        <v>2138431.2558491584</v>
      </c>
      <c r="AN17" s="74">
        <f t="shared" si="19"/>
        <v>2138431.2558491584</v>
      </c>
      <c r="AO17" s="74">
        <f t="shared" si="20"/>
        <v>0</v>
      </c>
      <c r="AP17" s="74">
        <f t="shared" si="21"/>
        <v>38935.166009593609</v>
      </c>
      <c r="AQ17" s="72">
        <f t="shared" si="22"/>
        <v>4599756.2907383163</v>
      </c>
      <c r="AR17" s="72">
        <f t="shared" si="23"/>
        <v>41874.686009593599</v>
      </c>
      <c r="AS17" s="78">
        <f t="shared" si="24"/>
        <v>3890.2532524706057</v>
      </c>
      <c r="AT17" s="79">
        <f t="shared" si="25"/>
        <v>0.11550305886856244</v>
      </c>
      <c r="AU17" s="80">
        <f t="shared" si="26"/>
        <v>1734.7525132873864</v>
      </c>
      <c r="AV17" s="81">
        <f t="shared" si="27"/>
        <v>2155.50073918322</v>
      </c>
      <c r="AW17" s="82"/>
      <c r="AX17" s="83">
        <f t="shared" si="28"/>
        <v>0</v>
      </c>
      <c r="AZ17" s="84"/>
    </row>
    <row r="18" spans="2:52" ht="34.5" customHeight="1" thickTop="1" thickBot="1">
      <c r="B18" s="129">
        <f>Pricing!A14</f>
        <v>11</v>
      </c>
      <c r="C18" s="130" t="str">
        <f>Pricing!D14</f>
        <v>TOP HUNG WITH EXHAUSTE POSITION WITH FIXED BOTTOM</v>
      </c>
      <c r="D18" s="131" t="str">
        <f>Pricing!B14</f>
        <v>V1</v>
      </c>
      <c r="E18" s="132" t="str">
        <f>Pricing!N14</f>
        <v>6MM</v>
      </c>
      <c r="F18" s="68">
        <f>Pricing!G14</f>
        <v>610</v>
      </c>
      <c r="G18" s="68">
        <f>Pricing!H14</f>
        <v>915</v>
      </c>
      <c r="H18" s="100">
        <f t="shared" si="0"/>
        <v>0.55815000000000003</v>
      </c>
      <c r="I18" s="70">
        <f>Pricing!I14</f>
        <v>7</v>
      </c>
      <c r="J18" s="69">
        <f t="shared" si="29"/>
        <v>3.9070500000000004</v>
      </c>
      <c r="K18" s="71">
        <f t="shared" si="30"/>
        <v>42.055486200000004</v>
      </c>
      <c r="L18" s="69"/>
      <c r="M18" s="72"/>
      <c r="N18" s="73">
        <f>Pricing!M14</f>
        <v>63523.040000000001</v>
      </c>
      <c r="O18" s="74">
        <f t="shared" si="3"/>
        <v>6352.3040000000001</v>
      </c>
      <c r="P18" s="74">
        <f t="shared" si="4"/>
        <v>7686.28784</v>
      </c>
      <c r="Q18" s="74">
        <f t="shared" si="5"/>
        <v>387.80815920000003</v>
      </c>
      <c r="R18" s="74">
        <f t="shared" si="6"/>
        <v>779.49439999200001</v>
      </c>
      <c r="S18" s="72">
        <f t="shared" si="7"/>
        <v>78728.934399192003</v>
      </c>
      <c r="T18" s="74">
        <f t="shared" si="8"/>
        <v>1180.93401598788</v>
      </c>
      <c r="U18" s="73">
        <f>Pricing!R14*I18</f>
        <v>0</v>
      </c>
      <c r="V18" s="74">
        <f t="shared" si="9"/>
        <v>0</v>
      </c>
      <c r="W18" s="74">
        <f t="shared" si="10"/>
        <v>0</v>
      </c>
      <c r="X18" s="74">
        <f t="shared" si="11"/>
        <v>0</v>
      </c>
      <c r="Y18" s="74">
        <f t="shared" si="12"/>
        <v>0</v>
      </c>
      <c r="Z18" s="72">
        <f t="shared" si="13"/>
        <v>0</v>
      </c>
      <c r="AA18" s="75">
        <v>0</v>
      </c>
      <c r="AB18" s="101">
        <f>J18*Pricing!O14</f>
        <v>3914.8641000000002</v>
      </c>
      <c r="AC18" s="76">
        <f t="shared" si="42"/>
        <v>700</v>
      </c>
      <c r="AD18" s="269">
        <f t="shared" si="43"/>
        <v>2348.5</v>
      </c>
      <c r="AE18" s="270"/>
      <c r="AF18" s="76">
        <f t="shared" si="44"/>
        <v>64.050000000000011</v>
      </c>
      <c r="AG18" s="76">
        <f t="shared" si="48"/>
        <v>213.5</v>
      </c>
      <c r="AH18" s="76">
        <f>J18*Pricing!P14</f>
        <v>0</v>
      </c>
      <c r="AI18" s="76">
        <f>J18*Pricing!Q14</f>
        <v>0</v>
      </c>
      <c r="AJ18" s="76">
        <f t="shared" si="15"/>
        <v>4205.5486199999996</v>
      </c>
      <c r="AK18" s="77">
        <f t="shared" si="16"/>
        <v>0</v>
      </c>
      <c r="AL18" s="76">
        <f t="shared" si="17"/>
        <v>3364.4388959999997</v>
      </c>
      <c r="AM18" s="72">
        <f t="shared" si="18"/>
        <v>83235.918415179869</v>
      </c>
      <c r="AN18" s="74">
        <f t="shared" si="19"/>
        <v>83235.918415179869</v>
      </c>
      <c r="AO18" s="74">
        <f t="shared" si="20"/>
        <v>0</v>
      </c>
      <c r="AP18" s="74">
        <f t="shared" si="21"/>
        <v>42608.064097045011</v>
      </c>
      <c r="AQ18" s="72">
        <f t="shared" si="22"/>
        <v>177956.68844635974</v>
      </c>
      <c r="AR18" s="72">
        <f t="shared" si="23"/>
        <v>45547.584097045015</v>
      </c>
      <c r="AS18" s="78">
        <f t="shared" si="24"/>
        <v>4231.47381057646</v>
      </c>
      <c r="AT18" s="79">
        <f t="shared" si="25"/>
        <v>4.1082720647127166E-3</v>
      </c>
      <c r="AU18" s="80">
        <f t="shared" si="26"/>
        <v>1900.1056850266511</v>
      </c>
      <c r="AV18" s="81">
        <f t="shared" si="27"/>
        <v>2331.3681255498091</v>
      </c>
      <c r="AW18" s="82"/>
      <c r="AX18" s="83">
        <f t="shared" si="28"/>
        <v>0</v>
      </c>
      <c r="AZ18" s="84"/>
    </row>
    <row r="19" spans="2:52" ht="34.5" customHeight="1" thickTop="1" thickBot="1">
      <c r="B19" s="129">
        <f>Pricing!A15</f>
        <v>12</v>
      </c>
      <c r="C19" s="130" t="str">
        <f>Pricing!D15</f>
        <v>TOP HUNG WINDOW</v>
      </c>
      <c r="D19" s="131" t="str">
        <f>Pricing!B15</f>
        <v>V2</v>
      </c>
      <c r="E19" s="132" t="str">
        <f>Pricing!N15</f>
        <v>6MM</v>
      </c>
      <c r="F19" s="68">
        <f>Pricing!G15</f>
        <v>1220</v>
      </c>
      <c r="G19" s="68">
        <f>Pricing!H15</f>
        <v>610</v>
      </c>
      <c r="H19" s="100">
        <f t="shared" si="0"/>
        <v>0.74419999999999997</v>
      </c>
      <c r="I19" s="70">
        <f>Pricing!I15</f>
        <v>5</v>
      </c>
      <c r="J19" s="69">
        <f t="shared" si="29"/>
        <v>3.7210000000000001</v>
      </c>
      <c r="K19" s="71">
        <f t="shared" si="30"/>
        <v>40.052844</v>
      </c>
      <c r="L19" s="69"/>
      <c r="M19" s="72"/>
      <c r="N19" s="73">
        <f>Pricing!M15</f>
        <v>46328.2</v>
      </c>
      <c r="O19" s="74">
        <f t="shared" si="3"/>
        <v>4632.82</v>
      </c>
      <c r="P19" s="74">
        <f t="shared" si="4"/>
        <v>5605.7121999999999</v>
      </c>
      <c r="Q19" s="74">
        <f t="shared" si="5"/>
        <v>282.83366100000001</v>
      </c>
      <c r="R19" s="74">
        <f t="shared" si="6"/>
        <v>568.49565860999996</v>
      </c>
      <c r="S19" s="72">
        <f t="shared" si="7"/>
        <v>57418.061519609997</v>
      </c>
      <c r="T19" s="74">
        <f t="shared" si="8"/>
        <v>861.2709227941499</v>
      </c>
      <c r="U19" s="73">
        <f>Pricing!R15*I19</f>
        <v>0</v>
      </c>
      <c r="V19" s="74">
        <f t="shared" si="9"/>
        <v>0</v>
      </c>
      <c r="W19" s="74">
        <f t="shared" si="10"/>
        <v>0</v>
      </c>
      <c r="X19" s="74">
        <f t="shared" si="11"/>
        <v>0</v>
      </c>
      <c r="Y19" s="74">
        <f t="shared" si="12"/>
        <v>0</v>
      </c>
      <c r="Z19" s="72">
        <f t="shared" si="13"/>
        <v>0</v>
      </c>
      <c r="AA19" s="75">
        <v>0</v>
      </c>
      <c r="AB19" s="101">
        <f>J19*Pricing!O15</f>
        <v>3728.442</v>
      </c>
      <c r="AC19" s="76">
        <f t="shared" si="42"/>
        <v>600</v>
      </c>
      <c r="AD19" s="269">
        <f t="shared" si="43"/>
        <v>2012.9999999999998</v>
      </c>
      <c r="AE19" s="270"/>
      <c r="AF19" s="76">
        <f t="shared" si="44"/>
        <v>54.900000000000006</v>
      </c>
      <c r="AG19" s="76">
        <f t="shared" si="48"/>
        <v>183</v>
      </c>
      <c r="AH19" s="76">
        <f>J19*Pricing!P15</f>
        <v>0</v>
      </c>
      <c r="AI19" s="76">
        <f>J19*Pricing!Q15</f>
        <v>0</v>
      </c>
      <c r="AJ19" s="76">
        <f t="shared" si="15"/>
        <v>4005.2843999999996</v>
      </c>
      <c r="AK19" s="77">
        <f t="shared" si="16"/>
        <v>0</v>
      </c>
      <c r="AL19" s="76">
        <f t="shared" si="17"/>
        <v>3204.2275199999995</v>
      </c>
      <c r="AM19" s="72">
        <f t="shared" si="18"/>
        <v>61130.232442404144</v>
      </c>
      <c r="AN19" s="74">
        <f t="shared" si="19"/>
        <v>61130.232442404144</v>
      </c>
      <c r="AO19" s="74">
        <f t="shared" si="20"/>
        <v>0</v>
      </c>
      <c r="AP19" s="74">
        <f t="shared" si="21"/>
        <v>32856.883871219638</v>
      </c>
      <c r="AQ19" s="72">
        <f t="shared" si="22"/>
        <v>133198.41880480829</v>
      </c>
      <c r="AR19" s="72">
        <f t="shared" si="23"/>
        <v>35796.403871219642</v>
      </c>
      <c r="AS19" s="78">
        <f t="shared" si="24"/>
        <v>3325.5670634726534</v>
      </c>
      <c r="AT19" s="79">
        <f t="shared" si="25"/>
        <v>3.9126400616311587E-3</v>
      </c>
      <c r="AU19" s="80">
        <f t="shared" si="26"/>
        <v>1455.0610299334587</v>
      </c>
      <c r="AV19" s="81">
        <f t="shared" si="27"/>
        <v>1870.5060335391947</v>
      </c>
      <c r="AW19" s="82"/>
      <c r="AX19" s="83">
        <f t="shared" si="28"/>
        <v>0</v>
      </c>
      <c r="AZ19" s="84"/>
    </row>
    <row r="20" spans="2:52" ht="34.5" customHeight="1" thickTop="1" thickBot="1">
      <c r="B20" s="129">
        <f>Pricing!A16</f>
        <v>13</v>
      </c>
      <c r="C20" s="130" t="str">
        <f>Pricing!D16</f>
        <v>2 TOP HUNG WINDOWS</v>
      </c>
      <c r="D20" s="131" t="str">
        <f>Pricing!B16</f>
        <v>V3</v>
      </c>
      <c r="E20" s="132" t="str">
        <f>Pricing!N16</f>
        <v>6MM</v>
      </c>
      <c r="F20" s="68">
        <f>Pricing!G16</f>
        <v>1830</v>
      </c>
      <c r="G20" s="68">
        <f>Pricing!H16</f>
        <v>610</v>
      </c>
      <c r="H20" s="100">
        <f t="shared" si="0"/>
        <v>1.1163000000000001</v>
      </c>
      <c r="I20" s="70">
        <f>Pricing!I16</f>
        <v>1</v>
      </c>
      <c r="J20" s="69">
        <f t="shared" si="29"/>
        <v>1.1163000000000001</v>
      </c>
      <c r="K20" s="71">
        <f t="shared" si="30"/>
        <v>12.0158532</v>
      </c>
      <c r="L20" s="69"/>
      <c r="M20" s="72"/>
      <c r="N20" s="73">
        <f>Pricing!M16</f>
        <v>16286.68</v>
      </c>
      <c r="O20" s="74">
        <f t="shared" si="3"/>
        <v>1628.6680000000001</v>
      </c>
      <c r="P20" s="74">
        <f t="shared" si="4"/>
        <v>1970.6882800000003</v>
      </c>
      <c r="Q20" s="74">
        <f t="shared" si="5"/>
        <v>99.430181400000009</v>
      </c>
      <c r="R20" s="74">
        <f t="shared" si="6"/>
        <v>199.854664614</v>
      </c>
      <c r="S20" s="72">
        <f t="shared" si="7"/>
        <v>20185.321126013998</v>
      </c>
      <c r="T20" s="74">
        <f t="shared" si="8"/>
        <v>302.77981689020993</v>
      </c>
      <c r="U20" s="73">
        <f>Pricing!R16*I20</f>
        <v>0</v>
      </c>
      <c r="V20" s="74">
        <f t="shared" si="9"/>
        <v>0</v>
      </c>
      <c r="W20" s="74">
        <f t="shared" si="10"/>
        <v>0</v>
      </c>
      <c r="X20" s="74">
        <f t="shared" si="11"/>
        <v>0</v>
      </c>
      <c r="Y20" s="74">
        <f t="shared" si="12"/>
        <v>0</v>
      </c>
      <c r="Z20" s="72">
        <f t="shared" si="13"/>
        <v>0</v>
      </c>
      <c r="AA20" s="75">
        <v>0</v>
      </c>
      <c r="AB20" s="101">
        <f>J20*Pricing!O16</f>
        <v>1118.5326</v>
      </c>
      <c r="AC20" s="76">
        <f t="shared" si="42"/>
        <v>160</v>
      </c>
      <c r="AD20" s="269">
        <f t="shared" si="43"/>
        <v>536.80000000000007</v>
      </c>
      <c r="AE20" s="270"/>
      <c r="AF20" s="76">
        <f t="shared" si="44"/>
        <v>14.64</v>
      </c>
      <c r="AG20" s="76">
        <f t="shared" si="48"/>
        <v>48.8</v>
      </c>
      <c r="AH20" s="76">
        <f>J20*Pricing!P16</f>
        <v>0</v>
      </c>
      <c r="AI20" s="76">
        <f>J20*Pricing!Q16</f>
        <v>0</v>
      </c>
      <c r="AJ20" s="76">
        <f t="shared" si="15"/>
        <v>1201.5853199999999</v>
      </c>
      <c r="AK20" s="77">
        <f t="shared" si="16"/>
        <v>0</v>
      </c>
      <c r="AL20" s="76">
        <f t="shared" si="17"/>
        <v>961.26825599999995</v>
      </c>
      <c r="AM20" s="72">
        <f t="shared" si="18"/>
        <v>21248.340942904208</v>
      </c>
      <c r="AN20" s="74">
        <f t="shared" si="19"/>
        <v>21248.340942904208</v>
      </c>
      <c r="AO20" s="74">
        <f t="shared" si="20"/>
        <v>0</v>
      </c>
      <c r="AP20" s="74">
        <f t="shared" si="21"/>
        <v>38069.230391300196</v>
      </c>
      <c r="AQ20" s="72">
        <f t="shared" si="22"/>
        <v>45778.068061808415</v>
      </c>
      <c r="AR20" s="72">
        <f t="shared" si="23"/>
        <v>41008.7503913002</v>
      </c>
      <c r="AS20" s="78">
        <f t="shared" si="24"/>
        <v>3809.8058706150318</v>
      </c>
      <c r="AT20" s="79">
        <f t="shared" si="25"/>
        <v>1.1737920184893475E-3</v>
      </c>
      <c r="AU20" s="80">
        <f t="shared" si="26"/>
        <v>1705.0891519633583</v>
      </c>
      <c r="AV20" s="81">
        <f t="shared" si="27"/>
        <v>2104.7167186516731</v>
      </c>
      <c r="AW20" s="82"/>
      <c r="AX20" s="83">
        <f t="shared" si="28"/>
        <v>0</v>
      </c>
      <c r="AZ20" s="84"/>
    </row>
    <row r="21" spans="2:52" ht="34.5" customHeight="1" thickTop="1" thickBot="1">
      <c r="B21" s="129">
        <f>Pricing!A17</f>
        <v>14</v>
      </c>
      <c r="C21" s="130" t="str">
        <f>Pricing!D17</f>
        <v>DOUBLE OPENING WINDOW</v>
      </c>
      <c r="D21" s="131" t="str">
        <f>Pricing!B17</f>
        <v>K/W</v>
      </c>
      <c r="E21" s="132" t="str">
        <f>Pricing!N17</f>
        <v>6MM</v>
      </c>
      <c r="F21" s="68">
        <f>Pricing!G17</f>
        <v>1068</v>
      </c>
      <c r="G21" s="68">
        <f>Pricing!H17</f>
        <v>1144</v>
      </c>
      <c r="H21" s="100">
        <f t="shared" si="0"/>
        <v>1.221792</v>
      </c>
      <c r="I21" s="70">
        <f>Pricing!I17</f>
        <v>50</v>
      </c>
      <c r="J21" s="69">
        <f t="shared" si="29"/>
        <v>61.089599999999997</v>
      </c>
      <c r="K21" s="71">
        <f t="shared" si="30"/>
        <v>657.56845439999995</v>
      </c>
      <c r="L21" s="69"/>
      <c r="M21" s="72"/>
      <c r="N21" s="73">
        <f>Pricing!M17</f>
        <v>581704</v>
      </c>
      <c r="O21" s="74">
        <f t="shared" ref="O21:O26" si="49">N21*$O$6</f>
        <v>58170.400000000001</v>
      </c>
      <c r="P21" s="74">
        <f t="shared" ref="P21:P26" si="50">(N21+O21)*$P$6</f>
        <v>70386.184000000008</v>
      </c>
      <c r="Q21" s="74">
        <f t="shared" ref="Q21:Q26" si="51">(N21+O21+P21)*$Q$6</f>
        <v>3551.3029200000001</v>
      </c>
      <c r="R21" s="74">
        <f t="shared" ref="R21:R26" si="52">(N21+O21+P21+Q21)*$R$6</f>
        <v>7138.1188692000005</v>
      </c>
      <c r="S21" s="72">
        <f t="shared" ref="S21:S26" si="53">SUM(N21:R21)</f>
        <v>720950.00578920008</v>
      </c>
      <c r="T21" s="74">
        <f t="shared" ref="T21:T26" si="54">S21*$T$6</f>
        <v>10814.250086838001</v>
      </c>
      <c r="U21" s="73">
        <f>Pricing!R17*I21</f>
        <v>0</v>
      </c>
      <c r="V21" s="74">
        <f t="shared" ref="V21:V26" si="55">U21*$V$6</f>
        <v>0</v>
      </c>
      <c r="W21" s="74">
        <f t="shared" ref="W21:W26" si="56">(U21+V21)*$W$6</f>
        <v>0</v>
      </c>
      <c r="X21" s="74">
        <f t="shared" ref="X21:X26" si="57">(U21+V21+W21)*$X$6</f>
        <v>0</v>
      </c>
      <c r="Y21" s="74">
        <f t="shared" ref="Y21:Y26" si="58">(U21+V21+W21+X21)*$Y$6</f>
        <v>0</v>
      </c>
      <c r="Z21" s="72">
        <f t="shared" ref="Z21:Z26" si="59">SUM(U21:Y21)</f>
        <v>0</v>
      </c>
      <c r="AA21" s="75">
        <v>0</v>
      </c>
      <c r="AB21" s="101">
        <f>J21*Pricing!O17</f>
        <v>61211.779199999997</v>
      </c>
      <c r="AC21" s="76">
        <f t="shared" si="42"/>
        <v>7252.4590163934427</v>
      </c>
      <c r="AD21" s="269">
        <f t="shared" si="43"/>
        <v>24332</v>
      </c>
      <c r="AE21" s="270"/>
      <c r="AF21" s="76">
        <f t="shared" si="44"/>
        <v>663.59999999999991</v>
      </c>
      <c r="AG21" s="76">
        <f t="shared" si="14"/>
        <v>2212</v>
      </c>
      <c r="AH21" s="76">
        <f>J21*Pricing!P17</f>
        <v>0</v>
      </c>
      <c r="AI21" s="76">
        <f>J21*Pricing!Q17</f>
        <v>0</v>
      </c>
      <c r="AJ21" s="76">
        <f t="shared" si="15"/>
        <v>65756.84543999999</v>
      </c>
      <c r="AK21" s="77">
        <f t="shared" si="16"/>
        <v>0</v>
      </c>
      <c r="AL21" s="76">
        <f t="shared" si="17"/>
        <v>52605.476351999991</v>
      </c>
      <c r="AM21" s="72">
        <f t="shared" si="18"/>
        <v>766224.3148924316</v>
      </c>
      <c r="AN21" s="74">
        <f t="shared" si="19"/>
        <v>766224.3148924316</v>
      </c>
      <c r="AO21" s="74">
        <f t="shared" ref="AO21:AO26" si="60">(AM21+AN21)*$AO$6</f>
        <v>0</v>
      </c>
      <c r="AP21" s="74">
        <f t="shared" si="21"/>
        <v>25085.26213602419</v>
      </c>
      <c r="AQ21" s="72">
        <f t="shared" si="22"/>
        <v>1712022.7307768632</v>
      </c>
      <c r="AR21" s="72">
        <f t="shared" si="23"/>
        <v>28024.782136024187</v>
      </c>
      <c r="AS21" s="78">
        <f t="shared" ref="AS21:AS26" si="61">AR21/10.764</f>
        <v>2603.5657874418607</v>
      </c>
      <c r="AT21" s="79">
        <f t="shared" si="25"/>
        <v>6.4235854960769362E-2</v>
      </c>
      <c r="AU21" s="80">
        <f t="shared" si="26"/>
        <v>1112.8335779789472</v>
      </c>
      <c r="AV21" s="81">
        <f t="shared" si="27"/>
        <v>1490.7322094629135</v>
      </c>
      <c r="AW21" s="82"/>
      <c r="AX21" s="83">
        <f t="shared" ref="AX21:AX26" si="62">AS21-(AU21+AV21)</f>
        <v>0</v>
      </c>
      <c r="AZ21" s="84"/>
    </row>
    <row r="22" spans="2:52" ht="34.5" customHeight="1" thickTop="1" thickBot="1">
      <c r="B22" s="129">
        <f>Pricing!A18</f>
        <v>15</v>
      </c>
      <c r="C22" s="130" t="str">
        <f>Pricing!D18</f>
        <v>DOUBLE OPENING WINDOW</v>
      </c>
      <c r="D22" s="131" t="str">
        <f>Pricing!B18</f>
        <v>K/W1</v>
      </c>
      <c r="E22" s="132" t="str">
        <f>Pricing!N18</f>
        <v>6MM</v>
      </c>
      <c r="F22" s="68">
        <f>Pricing!G18</f>
        <v>915</v>
      </c>
      <c r="G22" s="68">
        <f>Pricing!H18</f>
        <v>1144</v>
      </c>
      <c r="H22" s="100">
        <f t="shared" si="0"/>
        <v>1.0467599999999999</v>
      </c>
      <c r="I22" s="70">
        <f>Pricing!I18</f>
        <v>11</v>
      </c>
      <c r="J22" s="69">
        <f t="shared" si="29"/>
        <v>11.51436</v>
      </c>
      <c r="K22" s="71">
        <f t="shared" si="30"/>
        <v>123.94057103999999</v>
      </c>
      <c r="L22" s="69"/>
      <c r="M22" s="72"/>
      <c r="N22" s="73">
        <f>Pricing!M18</f>
        <v>124607.12000000001</v>
      </c>
      <c r="O22" s="74">
        <f t="shared" si="49"/>
        <v>12460.712000000001</v>
      </c>
      <c r="P22" s="74">
        <f t="shared" si="50"/>
        <v>15077.461520000003</v>
      </c>
      <c r="Q22" s="74">
        <f t="shared" si="51"/>
        <v>760.72646760000021</v>
      </c>
      <c r="R22" s="74">
        <f t="shared" si="52"/>
        <v>1529.0601998760005</v>
      </c>
      <c r="S22" s="72">
        <f t="shared" si="53"/>
        <v>154435.08018747604</v>
      </c>
      <c r="T22" s="74">
        <f t="shared" si="54"/>
        <v>2316.5262028121406</v>
      </c>
      <c r="U22" s="73">
        <f>Pricing!R18*I22</f>
        <v>0</v>
      </c>
      <c r="V22" s="74">
        <f t="shared" si="55"/>
        <v>0</v>
      </c>
      <c r="W22" s="74">
        <f t="shared" si="56"/>
        <v>0</v>
      </c>
      <c r="X22" s="74">
        <f t="shared" si="57"/>
        <v>0</v>
      </c>
      <c r="Y22" s="74">
        <f t="shared" si="58"/>
        <v>0</v>
      </c>
      <c r="Z22" s="72">
        <f t="shared" si="59"/>
        <v>0</v>
      </c>
      <c r="AA22" s="75">
        <v>0</v>
      </c>
      <c r="AB22" s="101">
        <f>J22*Pricing!O18</f>
        <v>11537.388720000001</v>
      </c>
      <c r="AC22" s="76">
        <f t="shared" si="42"/>
        <v>1485.1803278688524</v>
      </c>
      <c r="AD22" s="269">
        <f t="shared" si="43"/>
        <v>4982.7800000000007</v>
      </c>
      <c r="AE22" s="270"/>
      <c r="AF22" s="76">
        <f t="shared" si="44"/>
        <v>135.89400000000001</v>
      </c>
      <c r="AG22" s="76">
        <f t="shared" si="14"/>
        <v>452.98</v>
      </c>
      <c r="AH22" s="76">
        <f>J22*Pricing!P18</f>
        <v>0</v>
      </c>
      <c r="AI22" s="76">
        <f>J22*Pricing!Q18</f>
        <v>0</v>
      </c>
      <c r="AJ22" s="76">
        <f t="shared" si="15"/>
        <v>12394.057103999998</v>
      </c>
      <c r="AK22" s="77">
        <f t="shared" si="16"/>
        <v>0</v>
      </c>
      <c r="AL22" s="76">
        <f t="shared" si="17"/>
        <v>9915.2456831999989</v>
      </c>
      <c r="AM22" s="72">
        <f t="shared" si="18"/>
        <v>163808.44071815704</v>
      </c>
      <c r="AN22" s="74">
        <f t="shared" si="19"/>
        <v>163808.44071815704</v>
      </c>
      <c r="AO22" s="74">
        <f t="shared" si="60"/>
        <v>0</v>
      </c>
      <c r="AP22" s="74">
        <f t="shared" si="21"/>
        <v>28452.895465862981</v>
      </c>
      <c r="AQ22" s="72">
        <f t="shared" si="22"/>
        <v>361463.57294351404</v>
      </c>
      <c r="AR22" s="72">
        <f t="shared" si="23"/>
        <v>31392.415465862978</v>
      </c>
      <c r="AS22" s="78">
        <f t="shared" si="61"/>
        <v>2916.4265575866757</v>
      </c>
      <c r="AT22" s="79">
        <f t="shared" si="25"/>
        <v>1.2107376033336023E-2</v>
      </c>
      <c r="AU22" s="80">
        <f t="shared" si="26"/>
        <v>1264.7320007884982</v>
      </c>
      <c r="AV22" s="81">
        <f t="shared" si="27"/>
        <v>1651.6945567981779</v>
      </c>
      <c r="AW22" s="82"/>
      <c r="AX22" s="83">
        <f t="shared" si="62"/>
        <v>0</v>
      </c>
      <c r="AZ22" s="84"/>
    </row>
    <row r="23" spans="2:52" ht="34.5" customHeight="1" thickTop="1" thickBot="1">
      <c r="B23" s="129">
        <f>Pricing!A19</f>
        <v>16</v>
      </c>
      <c r="C23" s="130" t="str">
        <f>Pricing!D19</f>
        <v>2 TRACK 2 SHUTTER SLIDING DOOR</v>
      </c>
      <c r="D23" s="131" t="str">
        <f>Pricing!B19</f>
        <v>S/D1</v>
      </c>
      <c r="E23" s="132" t="str">
        <f>Pricing!N19</f>
        <v>8MM</v>
      </c>
      <c r="F23" s="68">
        <f>Pricing!G19</f>
        <v>2440</v>
      </c>
      <c r="G23" s="68">
        <f>Pricing!H19</f>
        <v>2135</v>
      </c>
      <c r="H23" s="100">
        <f t="shared" si="0"/>
        <v>5.2093999999999996</v>
      </c>
      <c r="I23" s="70">
        <f>Pricing!I19</f>
        <v>50</v>
      </c>
      <c r="J23" s="69">
        <f t="shared" si="29"/>
        <v>260.46999999999997</v>
      </c>
      <c r="K23" s="71">
        <f t="shared" si="30"/>
        <v>2803.6990799999994</v>
      </c>
      <c r="L23" s="69"/>
      <c r="M23" s="72"/>
      <c r="N23" s="73">
        <f>Pricing!M19</f>
        <v>1279551</v>
      </c>
      <c r="O23" s="74">
        <f t="shared" si="49"/>
        <v>127955.1</v>
      </c>
      <c r="P23" s="74">
        <f t="shared" si="50"/>
        <v>154825.671</v>
      </c>
      <c r="Q23" s="74">
        <f t="shared" si="51"/>
        <v>7811.6588550000015</v>
      </c>
      <c r="R23" s="74">
        <f t="shared" si="52"/>
        <v>15701.434298550002</v>
      </c>
      <c r="S23" s="72">
        <f t="shared" si="53"/>
        <v>1585844.8641535502</v>
      </c>
      <c r="T23" s="74">
        <f t="shared" si="54"/>
        <v>23787.672962303252</v>
      </c>
      <c r="U23" s="73">
        <f>Pricing!R19*I23</f>
        <v>44245.74</v>
      </c>
      <c r="V23" s="74">
        <f t="shared" si="55"/>
        <v>0</v>
      </c>
      <c r="W23" s="74">
        <f t="shared" si="56"/>
        <v>0</v>
      </c>
      <c r="X23" s="74">
        <f t="shared" si="57"/>
        <v>0</v>
      </c>
      <c r="Y23" s="74">
        <f t="shared" si="58"/>
        <v>0</v>
      </c>
      <c r="Z23" s="72">
        <f t="shared" si="59"/>
        <v>44245.74</v>
      </c>
      <c r="AA23" s="75">
        <v>0</v>
      </c>
      <c r="AB23" s="101">
        <f>J23*Pricing!O19</f>
        <v>344341.33999999997</v>
      </c>
      <c r="AC23" s="76">
        <f t="shared" si="42"/>
        <v>15000</v>
      </c>
      <c r="AD23" s="269">
        <f t="shared" si="43"/>
        <v>50325</v>
      </c>
      <c r="AE23" s="270"/>
      <c r="AF23" s="76">
        <f t="shared" si="44"/>
        <v>1372.5</v>
      </c>
      <c r="AG23" s="76">
        <f t="shared" si="14"/>
        <v>4575</v>
      </c>
      <c r="AH23" s="76">
        <f>J23*Pricing!P19</f>
        <v>0</v>
      </c>
      <c r="AI23" s="76">
        <f>J23*Pricing!Q19</f>
        <v>0</v>
      </c>
      <c r="AJ23" s="76">
        <f t="shared" si="15"/>
        <v>280369.90799999994</v>
      </c>
      <c r="AK23" s="77">
        <f t="shared" si="16"/>
        <v>0</v>
      </c>
      <c r="AL23" s="76">
        <f t="shared" si="17"/>
        <v>224295.92639999994</v>
      </c>
      <c r="AM23" s="72">
        <f t="shared" si="18"/>
        <v>1680905.0371158537</v>
      </c>
      <c r="AN23" s="74">
        <f t="shared" si="19"/>
        <v>1680905.0371158537</v>
      </c>
      <c r="AO23" s="74">
        <f t="shared" si="60"/>
        <v>0</v>
      </c>
      <c r="AP23" s="74">
        <f t="shared" si="21"/>
        <v>12906.707391376005</v>
      </c>
      <c r="AQ23" s="72">
        <f t="shared" si="22"/>
        <v>4255062.9886317076</v>
      </c>
      <c r="AR23" s="72">
        <f t="shared" si="23"/>
        <v>16336.096243835022</v>
      </c>
      <c r="AS23" s="78">
        <f t="shared" si="61"/>
        <v>1517.6603719653494</v>
      </c>
      <c r="AT23" s="79">
        <f t="shared" si="25"/>
        <v>0.27388480431418105</v>
      </c>
      <c r="AU23" s="80">
        <f t="shared" si="26"/>
        <v>574.11030613023343</v>
      </c>
      <c r="AV23" s="81">
        <f t="shared" si="27"/>
        <v>959.33126728987418</v>
      </c>
      <c r="AW23" s="82"/>
      <c r="AX23" s="83">
        <f t="shared" si="62"/>
        <v>-15.781201454758047</v>
      </c>
      <c r="AZ23" s="84"/>
    </row>
    <row r="24" spans="2:52" ht="34.5" customHeight="1" thickTop="1" thickBot="1">
      <c r="B24" s="129">
        <f>Pricing!A20</f>
        <v>17</v>
      </c>
      <c r="C24" s="130">
        <f>Pricing!D20</f>
        <v>0</v>
      </c>
      <c r="D24" s="131">
        <f>Pricing!B20</f>
        <v>0</v>
      </c>
      <c r="E24" s="132">
        <f>Pricing!N20</f>
        <v>0</v>
      </c>
      <c r="F24" s="68">
        <f>Pricing!G20</f>
        <v>0</v>
      </c>
      <c r="G24" s="68">
        <f>Pricing!H20</f>
        <v>0</v>
      </c>
      <c r="H24" s="100">
        <f t="shared" si="0"/>
        <v>0</v>
      </c>
      <c r="I24" s="70">
        <f>Pricing!I20</f>
        <v>0</v>
      </c>
      <c r="J24" s="69">
        <f t="shared" si="29"/>
        <v>0</v>
      </c>
      <c r="K24" s="71">
        <f t="shared" si="30"/>
        <v>0</v>
      </c>
      <c r="L24" s="69"/>
      <c r="M24" s="72"/>
      <c r="N24" s="73">
        <f>Pricing!M20</f>
        <v>0</v>
      </c>
      <c r="O24" s="74">
        <f t="shared" si="49"/>
        <v>0</v>
      </c>
      <c r="P24" s="74">
        <f t="shared" si="50"/>
        <v>0</v>
      </c>
      <c r="Q24" s="74">
        <f t="shared" si="51"/>
        <v>0</v>
      </c>
      <c r="R24" s="74">
        <f t="shared" si="52"/>
        <v>0</v>
      </c>
      <c r="S24" s="72">
        <f t="shared" si="53"/>
        <v>0</v>
      </c>
      <c r="T24" s="74">
        <f t="shared" si="54"/>
        <v>0</v>
      </c>
      <c r="U24" s="73">
        <f>Pricing!R20*I24</f>
        <v>0</v>
      </c>
      <c r="V24" s="74">
        <f t="shared" si="55"/>
        <v>0</v>
      </c>
      <c r="W24" s="74">
        <f t="shared" si="56"/>
        <v>0</v>
      </c>
      <c r="X24" s="74">
        <f t="shared" si="57"/>
        <v>0</v>
      </c>
      <c r="Y24" s="74">
        <f t="shared" si="58"/>
        <v>0</v>
      </c>
      <c r="Z24" s="72">
        <f t="shared" si="59"/>
        <v>0</v>
      </c>
      <c r="AA24" s="75">
        <v>0</v>
      </c>
      <c r="AB24" s="101">
        <f>J24*Pricing!O20</f>
        <v>0</v>
      </c>
      <c r="AC24" s="76">
        <f t="shared" si="42"/>
        <v>0</v>
      </c>
      <c r="AD24" s="269">
        <f t="shared" si="43"/>
        <v>0</v>
      </c>
      <c r="AE24" s="270"/>
      <c r="AF24" s="76">
        <f t="shared" si="44"/>
        <v>0</v>
      </c>
      <c r="AG24" s="76">
        <f t="shared" si="14"/>
        <v>0</v>
      </c>
      <c r="AH24" s="76">
        <f>J24*Pricing!P20</f>
        <v>0</v>
      </c>
      <c r="AI24" s="76">
        <f>J24*Pricing!Q20</f>
        <v>0</v>
      </c>
      <c r="AJ24" s="76">
        <f t="shared" si="15"/>
        <v>0</v>
      </c>
      <c r="AK24" s="77">
        <f t="shared" si="16"/>
        <v>0</v>
      </c>
      <c r="AL24" s="76">
        <f t="shared" si="17"/>
        <v>0</v>
      </c>
      <c r="AM24" s="72">
        <f t="shared" si="18"/>
        <v>0</v>
      </c>
      <c r="AN24" s="74">
        <f t="shared" si="19"/>
        <v>0</v>
      </c>
      <c r="AO24" s="74">
        <f t="shared" si="60"/>
        <v>0</v>
      </c>
      <c r="AP24" s="74" t="e">
        <f t="shared" si="21"/>
        <v>#DIV/0!</v>
      </c>
      <c r="AQ24" s="72">
        <f t="shared" si="22"/>
        <v>0</v>
      </c>
      <c r="AR24" s="72" t="e">
        <f t="shared" si="23"/>
        <v>#DIV/0!</v>
      </c>
      <c r="AS24" s="78" t="e">
        <f t="shared" si="61"/>
        <v>#DIV/0!</v>
      </c>
      <c r="AT24" s="79">
        <f t="shared" si="25"/>
        <v>0</v>
      </c>
      <c r="AU24" s="80" t="e">
        <f t="shared" si="26"/>
        <v>#DIV/0!</v>
      </c>
      <c r="AV24" s="81" t="e">
        <f t="shared" si="27"/>
        <v>#DIV/0!</v>
      </c>
      <c r="AW24" s="82"/>
      <c r="AX24" s="83" t="e">
        <f t="shared" si="62"/>
        <v>#DIV/0!</v>
      </c>
      <c r="AZ24" s="84"/>
    </row>
    <row r="25" spans="2:52" ht="34.5" customHeight="1" thickTop="1" thickBot="1">
      <c r="B25" s="129">
        <f>Pricing!A21</f>
        <v>18</v>
      </c>
      <c r="C25" s="130">
        <f>Pricing!D21</f>
        <v>0</v>
      </c>
      <c r="D25" s="131">
        <f>Pricing!B21</f>
        <v>0</v>
      </c>
      <c r="E25" s="132">
        <f>Pricing!N21</f>
        <v>0</v>
      </c>
      <c r="F25" s="68">
        <f>Pricing!G21</f>
        <v>0</v>
      </c>
      <c r="G25" s="68">
        <f>Pricing!H21</f>
        <v>0</v>
      </c>
      <c r="H25" s="100">
        <f t="shared" si="0"/>
        <v>0</v>
      </c>
      <c r="I25" s="70">
        <f>Pricing!I21</f>
        <v>0</v>
      </c>
      <c r="J25" s="69">
        <f t="shared" si="29"/>
        <v>0</v>
      </c>
      <c r="K25" s="71">
        <f t="shared" si="30"/>
        <v>0</v>
      </c>
      <c r="L25" s="69"/>
      <c r="M25" s="72"/>
      <c r="N25" s="73">
        <f>Pricing!M21</f>
        <v>0</v>
      </c>
      <c r="O25" s="74">
        <f t="shared" si="49"/>
        <v>0</v>
      </c>
      <c r="P25" s="74">
        <f t="shared" si="50"/>
        <v>0</v>
      </c>
      <c r="Q25" s="74">
        <f t="shared" si="51"/>
        <v>0</v>
      </c>
      <c r="R25" s="74">
        <f t="shared" si="52"/>
        <v>0</v>
      </c>
      <c r="S25" s="72">
        <f t="shared" si="53"/>
        <v>0</v>
      </c>
      <c r="T25" s="74">
        <f t="shared" si="54"/>
        <v>0</v>
      </c>
      <c r="U25" s="73">
        <f>Pricing!R21*I25</f>
        <v>0</v>
      </c>
      <c r="V25" s="74">
        <f t="shared" si="55"/>
        <v>0</v>
      </c>
      <c r="W25" s="74">
        <f t="shared" si="56"/>
        <v>0</v>
      </c>
      <c r="X25" s="74">
        <f t="shared" si="57"/>
        <v>0</v>
      </c>
      <c r="Y25" s="74">
        <f t="shared" si="58"/>
        <v>0</v>
      </c>
      <c r="Z25" s="72">
        <f t="shared" si="59"/>
        <v>0</v>
      </c>
      <c r="AA25" s="75">
        <v>0</v>
      </c>
      <c r="AB25" s="101">
        <f>J25*Pricing!O21</f>
        <v>0</v>
      </c>
      <c r="AC25" s="76">
        <f t="shared" si="42"/>
        <v>0</v>
      </c>
      <c r="AD25" s="269">
        <f t="shared" si="43"/>
        <v>0</v>
      </c>
      <c r="AE25" s="270"/>
      <c r="AF25" s="76">
        <f t="shared" si="44"/>
        <v>0</v>
      </c>
      <c r="AG25" s="76">
        <f t="shared" si="14"/>
        <v>0</v>
      </c>
      <c r="AH25" s="76">
        <f>J25*Pricing!P21</f>
        <v>0</v>
      </c>
      <c r="AI25" s="76">
        <f>J25*Pricing!Q21</f>
        <v>0</v>
      </c>
      <c r="AJ25" s="76">
        <f t="shared" si="15"/>
        <v>0</v>
      </c>
      <c r="AK25" s="77">
        <f t="shared" si="16"/>
        <v>0</v>
      </c>
      <c r="AL25" s="76">
        <f t="shared" si="17"/>
        <v>0</v>
      </c>
      <c r="AM25" s="72">
        <f t="shared" si="18"/>
        <v>0</v>
      </c>
      <c r="AN25" s="74">
        <f t="shared" si="19"/>
        <v>0</v>
      </c>
      <c r="AO25" s="74">
        <f t="shared" si="60"/>
        <v>0</v>
      </c>
      <c r="AP25" s="74" t="e">
        <f t="shared" si="21"/>
        <v>#DIV/0!</v>
      </c>
      <c r="AQ25" s="72">
        <f t="shared" si="22"/>
        <v>0</v>
      </c>
      <c r="AR25" s="72" t="e">
        <f t="shared" si="23"/>
        <v>#DIV/0!</v>
      </c>
      <c r="AS25" s="78" t="e">
        <f t="shared" si="61"/>
        <v>#DIV/0!</v>
      </c>
      <c r="AT25" s="79">
        <f t="shared" si="25"/>
        <v>0</v>
      </c>
      <c r="AU25" s="80" t="e">
        <f t="shared" si="26"/>
        <v>#DIV/0!</v>
      </c>
      <c r="AV25" s="81" t="e">
        <f t="shared" si="27"/>
        <v>#DIV/0!</v>
      </c>
      <c r="AW25" s="82"/>
      <c r="AX25" s="83" t="e">
        <f t="shared" si="62"/>
        <v>#DIV/0!</v>
      </c>
      <c r="AZ25" s="84"/>
    </row>
    <row r="26" spans="2:52" ht="34.5" customHeight="1" thickTop="1" thickBot="1">
      <c r="B26" s="129">
        <f>Pricing!A22</f>
        <v>19</v>
      </c>
      <c r="C26" s="130">
        <f>Pricing!D22</f>
        <v>0</v>
      </c>
      <c r="D26" s="131">
        <f>Pricing!B22</f>
        <v>0</v>
      </c>
      <c r="E26" s="132">
        <f>Pricing!N22</f>
        <v>0</v>
      </c>
      <c r="F26" s="68">
        <f>Pricing!G22</f>
        <v>0</v>
      </c>
      <c r="G26" s="68">
        <f>Pricing!H22</f>
        <v>0</v>
      </c>
      <c r="H26" s="100">
        <f t="shared" si="0"/>
        <v>0</v>
      </c>
      <c r="I26" s="70">
        <f>Pricing!I22</f>
        <v>0</v>
      </c>
      <c r="J26" s="69">
        <f t="shared" si="29"/>
        <v>0</v>
      </c>
      <c r="K26" s="71">
        <f t="shared" si="30"/>
        <v>0</v>
      </c>
      <c r="L26" s="69"/>
      <c r="M26" s="72"/>
      <c r="N26" s="73">
        <f>Pricing!M22</f>
        <v>0</v>
      </c>
      <c r="O26" s="74">
        <f t="shared" si="49"/>
        <v>0</v>
      </c>
      <c r="P26" s="74">
        <f t="shared" si="50"/>
        <v>0</v>
      </c>
      <c r="Q26" s="74">
        <f t="shared" si="51"/>
        <v>0</v>
      </c>
      <c r="R26" s="74">
        <f t="shared" si="52"/>
        <v>0</v>
      </c>
      <c r="S26" s="72">
        <f t="shared" si="53"/>
        <v>0</v>
      </c>
      <c r="T26" s="74">
        <f t="shared" si="54"/>
        <v>0</v>
      </c>
      <c r="U26" s="73">
        <f>Pricing!R22*I26</f>
        <v>0</v>
      </c>
      <c r="V26" s="74">
        <f t="shared" si="55"/>
        <v>0</v>
      </c>
      <c r="W26" s="74">
        <f t="shared" si="56"/>
        <v>0</v>
      </c>
      <c r="X26" s="74">
        <f t="shared" si="57"/>
        <v>0</v>
      </c>
      <c r="Y26" s="74">
        <f t="shared" si="58"/>
        <v>0</v>
      </c>
      <c r="Z26" s="72">
        <f t="shared" si="59"/>
        <v>0</v>
      </c>
      <c r="AA26" s="75">
        <v>0</v>
      </c>
      <c r="AB26" s="101">
        <f>J26*Pricing!O22</f>
        <v>0</v>
      </c>
      <c r="AC26" s="76">
        <f t="shared" si="42"/>
        <v>0</v>
      </c>
      <c r="AD26" s="269">
        <f t="shared" si="43"/>
        <v>0</v>
      </c>
      <c r="AE26" s="270"/>
      <c r="AF26" s="76">
        <f t="shared" si="44"/>
        <v>0</v>
      </c>
      <c r="AG26" s="76">
        <f t="shared" si="14"/>
        <v>0</v>
      </c>
      <c r="AH26" s="76">
        <f>J26*Pricing!P22</f>
        <v>0</v>
      </c>
      <c r="AI26" s="76">
        <f>J26*Pricing!Q22</f>
        <v>0</v>
      </c>
      <c r="AJ26" s="76">
        <f t="shared" si="15"/>
        <v>0</v>
      </c>
      <c r="AK26" s="77">
        <f t="shared" si="16"/>
        <v>0</v>
      </c>
      <c r="AL26" s="76">
        <f t="shared" si="17"/>
        <v>0</v>
      </c>
      <c r="AM26" s="72">
        <f t="shared" si="18"/>
        <v>0</v>
      </c>
      <c r="AN26" s="74">
        <f t="shared" si="19"/>
        <v>0</v>
      </c>
      <c r="AO26" s="74">
        <f t="shared" si="60"/>
        <v>0</v>
      </c>
      <c r="AP26" s="74" t="e">
        <f t="shared" si="21"/>
        <v>#DIV/0!</v>
      </c>
      <c r="AQ26" s="72">
        <f t="shared" si="22"/>
        <v>0</v>
      </c>
      <c r="AR26" s="72" t="e">
        <f t="shared" si="23"/>
        <v>#DIV/0!</v>
      </c>
      <c r="AS26" s="78" t="e">
        <f t="shared" si="61"/>
        <v>#DIV/0!</v>
      </c>
      <c r="AT26" s="79">
        <f t="shared" si="25"/>
        <v>0</v>
      </c>
      <c r="AU26" s="80" t="e">
        <f t="shared" si="26"/>
        <v>#DIV/0!</v>
      </c>
      <c r="AV26" s="81" t="e">
        <f t="shared" si="27"/>
        <v>#DIV/0!</v>
      </c>
      <c r="AW26" s="82"/>
      <c r="AX26" s="83" t="e">
        <f t="shared" si="62"/>
        <v>#DIV/0!</v>
      </c>
      <c r="AZ26" s="84"/>
    </row>
    <row r="27" spans="2:52" ht="34.5" customHeight="1" thickTop="1" thickBot="1">
      <c r="B27" s="129">
        <f>Pricing!A23</f>
        <v>20</v>
      </c>
      <c r="C27" s="130">
        <f>Pricing!D23</f>
        <v>0</v>
      </c>
      <c r="D27" s="131">
        <f>Pricing!B23</f>
        <v>0</v>
      </c>
      <c r="E27" s="132">
        <f>Pricing!N23</f>
        <v>0</v>
      </c>
      <c r="F27" s="68">
        <f>Pricing!G23</f>
        <v>0</v>
      </c>
      <c r="G27" s="68">
        <f>Pricing!H23</f>
        <v>0</v>
      </c>
      <c r="H27" s="100">
        <f t="shared" si="0"/>
        <v>0</v>
      </c>
      <c r="I27" s="70">
        <f>Pricing!I23</f>
        <v>0</v>
      </c>
      <c r="J27" s="69">
        <f t="shared" si="29"/>
        <v>0</v>
      </c>
      <c r="K27" s="71">
        <f t="shared" si="30"/>
        <v>0</v>
      </c>
      <c r="L27" s="69"/>
      <c r="M27" s="72"/>
      <c r="N27" s="73">
        <f>Pricing!M23</f>
        <v>0</v>
      </c>
      <c r="O27" s="74">
        <f t="shared" si="3"/>
        <v>0</v>
      </c>
      <c r="P27" s="74">
        <f t="shared" si="4"/>
        <v>0</v>
      </c>
      <c r="Q27" s="74">
        <f t="shared" si="5"/>
        <v>0</v>
      </c>
      <c r="R27" s="74">
        <f t="shared" si="6"/>
        <v>0</v>
      </c>
      <c r="S27" s="72">
        <f t="shared" si="7"/>
        <v>0</v>
      </c>
      <c r="T27" s="74">
        <f t="shared" si="8"/>
        <v>0</v>
      </c>
      <c r="U27" s="73">
        <f>Pricing!R23*I27</f>
        <v>0</v>
      </c>
      <c r="V27" s="74">
        <f t="shared" si="9"/>
        <v>0</v>
      </c>
      <c r="W27" s="74">
        <f t="shared" si="10"/>
        <v>0</v>
      </c>
      <c r="X27" s="74">
        <f t="shared" si="11"/>
        <v>0</v>
      </c>
      <c r="Y27" s="74">
        <f t="shared" si="12"/>
        <v>0</v>
      </c>
      <c r="Z27" s="72">
        <f t="shared" si="13"/>
        <v>0</v>
      </c>
      <c r="AA27" s="75">
        <v>0</v>
      </c>
      <c r="AB27" s="101">
        <f>J27*Pricing!O23</f>
        <v>0</v>
      </c>
      <c r="AC27" s="76">
        <f t="shared" si="42"/>
        <v>0</v>
      </c>
      <c r="AD27" s="269">
        <f t="shared" si="43"/>
        <v>0</v>
      </c>
      <c r="AE27" s="270"/>
      <c r="AF27" s="76">
        <f t="shared" si="44"/>
        <v>0</v>
      </c>
      <c r="AG27" s="76">
        <f t="shared" ref="AG27:AG32" si="63">(((F27+G27)*2*I27)/1000)*2*$AG$7</f>
        <v>0</v>
      </c>
      <c r="AH27" s="76">
        <f>J27*Pricing!P23</f>
        <v>0</v>
      </c>
      <c r="AI27" s="76">
        <f>J27*Pricing!Q23</f>
        <v>0</v>
      </c>
      <c r="AJ27" s="76">
        <f t="shared" si="15"/>
        <v>0</v>
      </c>
      <c r="AK27" s="77">
        <f t="shared" si="16"/>
        <v>0</v>
      </c>
      <c r="AL27" s="76">
        <f t="shared" si="17"/>
        <v>0</v>
      </c>
      <c r="AM27" s="72">
        <f t="shared" si="18"/>
        <v>0</v>
      </c>
      <c r="AN27" s="74">
        <f t="shared" si="19"/>
        <v>0</v>
      </c>
      <c r="AO27" s="74">
        <f t="shared" si="20"/>
        <v>0</v>
      </c>
      <c r="AP27" s="74" t="e">
        <f t="shared" si="21"/>
        <v>#DIV/0!</v>
      </c>
      <c r="AQ27" s="72">
        <f t="shared" si="22"/>
        <v>0</v>
      </c>
      <c r="AR27" s="72" t="e">
        <f t="shared" si="23"/>
        <v>#DIV/0!</v>
      </c>
      <c r="AS27" s="78" t="e">
        <f t="shared" si="24"/>
        <v>#DIV/0!</v>
      </c>
      <c r="AT27" s="79">
        <f t="shared" si="25"/>
        <v>0</v>
      </c>
      <c r="AU27" s="80" t="e">
        <f t="shared" si="26"/>
        <v>#DIV/0!</v>
      </c>
      <c r="AV27" s="81" t="e">
        <f t="shared" si="27"/>
        <v>#DIV/0!</v>
      </c>
      <c r="AW27" s="82"/>
      <c r="AX27" s="83" t="e">
        <f t="shared" si="28"/>
        <v>#DIV/0!</v>
      </c>
      <c r="AZ27" s="84"/>
    </row>
    <row r="28" spans="2:52" ht="34.5" customHeight="1" thickTop="1" thickBot="1">
      <c r="B28" s="129">
        <f>Pricing!A24</f>
        <v>21</v>
      </c>
      <c r="C28" s="130">
        <f>Pricing!D24</f>
        <v>0</v>
      </c>
      <c r="D28" s="131">
        <f>Pricing!B24</f>
        <v>0</v>
      </c>
      <c r="E28" s="132">
        <f>Pricing!N24</f>
        <v>0</v>
      </c>
      <c r="F28" s="68">
        <f>Pricing!G24</f>
        <v>0</v>
      </c>
      <c r="G28" s="68">
        <f>Pricing!H24</f>
        <v>0</v>
      </c>
      <c r="H28" s="100">
        <f t="shared" si="0"/>
        <v>0</v>
      </c>
      <c r="I28" s="70">
        <f>Pricing!I24</f>
        <v>0</v>
      </c>
      <c r="J28" s="69">
        <f t="shared" si="29"/>
        <v>0</v>
      </c>
      <c r="K28" s="71">
        <f t="shared" si="30"/>
        <v>0</v>
      </c>
      <c r="L28" s="69"/>
      <c r="M28" s="72"/>
      <c r="N28" s="73">
        <f>Pricing!M24</f>
        <v>0</v>
      </c>
      <c r="O28" s="74">
        <f t="shared" si="3"/>
        <v>0</v>
      </c>
      <c r="P28" s="74">
        <f t="shared" si="4"/>
        <v>0</v>
      </c>
      <c r="Q28" s="74">
        <f t="shared" si="5"/>
        <v>0</v>
      </c>
      <c r="R28" s="74">
        <f t="shared" si="6"/>
        <v>0</v>
      </c>
      <c r="S28" s="72">
        <f t="shared" si="7"/>
        <v>0</v>
      </c>
      <c r="T28" s="74">
        <f t="shared" si="8"/>
        <v>0</v>
      </c>
      <c r="U28" s="73">
        <f>Pricing!R24*I28</f>
        <v>0</v>
      </c>
      <c r="V28" s="74">
        <f t="shared" si="9"/>
        <v>0</v>
      </c>
      <c r="W28" s="74">
        <f t="shared" si="10"/>
        <v>0</v>
      </c>
      <c r="X28" s="74">
        <f t="shared" si="11"/>
        <v>0</v>
      </c>
      <c r="Y28" s="74">
        <f t="shared" si="12"/>
        <v>0</v>
      </c>
      <c r="Z28" s="72">
        <f t="shared" si="13"/>
        <v>0</v>
      </c>
      <c r="AA28" s="75">
        <v>0</v>
      </c>
      <c r="AB28" s="101">
        <f>J28*Pricing!O24</f>
        <v>0</v>
      </c>
      <c r="AC28" s="76">
        <f t="shared" si="42"/>
        <v>0</v>
      </c>
      <c r="AD28" s="269">
        <f t="shared" si="43"/>
        <v>0</v>
      </c>
      <c r="AE28" s="270"/>
      <c r="AF28" s="76">
        <f t="shared" si="44"/>
        <v>0</v>
      </c>
      <c r="AG28" s="76">
        <f t="shared" si="63"/>
        <v>0</v>
      </c>
      <c r="AH28" s="76">
        <f>J28*Pricing!P24</f>
        <v>0</v>
      </c>
      <c r="AI28" s="76">
        <f>J28*Pricing!Q24</f>
        <v>0</v>
      </c>
      <c r="AJ28" s="76">
        <f t="shared" si="15"/>
        <v>0</v>
      </c>
      <c r="AK28" s="77">
        <f t="shared" si="16"/>
        <v>0</v>
      </c>
      <c r="AL28" s="76">
        <f t="shared" si="17"/>
        <v>0</v>
      </c>
      <c r="AM28" s="72">
        <f t="shared" si="18"/>
        <v>0</v>
      </c>
      <c r="AN28" s="74">
        <f t="shared" si="19"/>
        <v>0</v>
      </c>
      <c r="AO28" s="74">
        <f t="shared" si="20"/>
        <v>0</v>
      </c>
      <c r="AP28" s="74" t="e">
        <f t="shared" si="21"/>
        <v>#DIV/0!</v>
      </c>
      <c r="AQ28" s="72">
        <f t="shared" si="22"/>
        <v>0</v>
      </c>
      <c r="AR28" s="72" t="e">
        <f t="shared" si="23"/>
        <v>#DIV/0!</v>
      </c>
      <c r="AS28" s="78" t="e">
        <f t="shared" si="24"/>
        <v>#DIV/0!</v>
      </c>
      <c r="AT28" s="79">
        <f t="shared" si="25"/>
        <v>0</v>
      </c>
      <c r="AU28" s="80" t="e">
        <f t="shared" si="26"/>
        <v>#DIV/0!</v>
      </c>
      <c r="AV28" s="81" t="e">
        <f t="shared" si="27"/>
        <v>#DIV/0!</v>
      </c>
      <c r="AW28" s="82"/>
      <c r="AX28" s="83" t="e">
        <f t="shared" si="28"/>
        <v>#DIV/0!</v>
      </c>
      <c r="AZ28" s="84"/>
    </row>
    <row r="29" spans="2:52" ht="34.5" customHeight="1" thickTop="1" thickBot="1">
      <c r="B29" s="129">
        <f>Pricing!A25</f>
        <v>22</v>
      </c>
      <c r="C29" s="130">
        <f>Pricing!D25</f>
        <v>0</v>
      </c>
      <c r="D29" s="131">
        <f>Pricing!B25</f>
        <v>0</v>
      </c>
      <c r="E29" s="132">
        <f>Pricing!N25</f>
        <v>0</v>
      </c>
      <c r="F29" s="68">
        <f>Pricing!G25</f>
        <v>0</v>
      </c>
      <c r="G29" s="68">
        <f>Pricing!H25</f>
        <v>0</v>
      </c>
      <c r="H29" s="100">
        <f t="shared" si="0"/>
        <v>0</v>
      </c>
      <c r="I29" s="70">
        <f>Pricing!I25</f>
        <v>0</v>
      </c>
      <c r="J29" s="69">
        <f t="shared" si="29"/>
        <v>0</v>
      </c>
      <c r="K29" s="71">
        <f t="shared" si="30"/>
        <v>0</v>
      </c>
      <c r="L29" s="69"/>
      <c r="M29" s="72"/>
      <c r="N29" s="73">
        <f>Pricing!M25</f>
        <v>0</v>
      </c>
      <c r="O29" s="74">
        <f t="shared" si="3"/>
        <v>0</v>
      </c>
      <c r="P29" s="74">
        <f t="shared" si="4"/>
        <v>0</v>
      </c>
      <c r="Q29" s="74">
        <f t="shared" si="5"/>
        <v>0</v>
      </c>
      <c r="R29" s="74">
        <f t="shared" si="6"/>
        <v>0</v>
      </c>
      <c r="S29" s="72">
        <f t="shared" si="7"/>
        <v>0</v>
      </c>
      <c r="T29" s="74">
        <f t="shared" si="8"/>
        <v>0</v>
      </c>
      <c r="U29" s="73">
        <f>Pricing!R25*I29</f>
        <v>0</v>
      </c>
      <c r="V29" s="74">
        <f t="shared" si="9"/>
        <v>0</v>
      </c>
      <c r="W29" s="74">
        <f t="shared" si="10"/>
        <v>0</v>
      </c>
      <c r="X29" s="74">
        <f t="shared" si="11"/>
        <v>0</v>
      </c>
      <c r="Y29" s="74">
        <f t="shared" si="12"/>
        <v>0</v>
      </c>
      <c r="Z29" s="72">
        <f t="shared" si="13"/>
        <v>0</v>
      </c>
      <c r="AA29" s="75">
        <v>0</v>
      </c>
      <c r="AB29" s="101">
        <f>J29*Pricing!O25</f>
        <v>0</v>
      </c>
      <c r="AC29" s="76">
        <f t="shared" si="42"/>
        <v>0</v>
      </c>
      <c r="AD29" s="269">
        <f t="shared" si="43"/>
        <v>0</v>
      </c>
      <c r="AE29" s="270"/>
      <c r="AF29" s="76">
        <f t="shared" si="44"/>
        <v>0</v>
      </c>
      <c r="AG29" s="76">
        <f t="shared" si="63"/>
        <v>0</v>
      </c>
      <c r="AH29" s="76">
        <f>J29*Pricing!P25</f>
        <v>0</v>
      </c>
      <c r="AI29" s="76">
        <f>J29*Pricing!Q25</f>
        <v>0</v>
      </c>
      <c r="AJ29" s="76">
        <f t="shared" si="15"/>
        <v>0</v>
      </c>
      <c r="AK29" s="77">
        <f t="shared" si="16"/>
        <v>0</v>
      </c>
      <c r="AL29" s="76">
        <f t="shared" si="17"/>
        <v>0</v>
      </c>
      <c r="AM29" s="72">
        <f t="shared" si="18"/>
        <v>0</v>
      </c>
      <c r="AN29" s="74">
        <f t="shared" si="19"/>
        <v>0</v>
      </c>
      <c r="AO29" s="74">
        <f t="shared" si="20"/>
        <v>0</v>
      </c>
      <c r="AP29" s="74" t="e">
        <f t="shared" si="21"/>
        <v>#DIV/0!</v>
      </c>
      <c r="AQ29" s="72">
        <f t="shared" si="22"/>
        <v>0</v>
      </c>
      <c r="AR29" s="72" t="e">
        <f t="shared" si="23"/>
        <v>#DIV/0!</v>
      </c>
      <c r="AS29" s="78" t="e">
        <f t="shared" si="24"/>
        <v>#DIV/0!</v>
      </c>
      <c r="AT29" s="79">
        <f t="shared" si="25"/>
        <v>0</v>
      </c>
      <c r="AU29" s="80" t="e">
        <f t="shared" si="26"/>
        <v>#DIV/0!</v>
      </c>
      <c r="AV29" s="81" t="e">
        <f t="shared" si="27"/>
        <v>#DIV/0!</v>
      </c>
      <c r="AW29" s="82"/>
      <c r="AX29" s="83" t="e">
        <f t="shared" si="28"/>
        <v>#DIV/0!</v>
      </c>
      <c r="AZ29" s="84"/>
    </row>
    <row r="30" spans="2:52" ht="34.5" customHeight="1" thickTop="1" thickBot="1">
      <c r="B30" s="129">
        <f>Pricing!A26</f>
        <v>23</v>
      </c>
      <c r="C30" s="130">
        <f>Pricing!D26</f>
        <v>0</v>
      </c>
      <c r="D30" s="131">
        <f>Pricing!B26</f>
        <v>0</v>
      </c>
      <c r="E30" s="132">
        <f>Pricing!N26</f>
        <v>0</v>
      </c>
      <c r="F30" s="68">
        <f>Pricing!G26</f>
        <v>0</v>
      </c>
      <c r="G30" s="68">
        <f>Pricing!H26</f>
        <v>0</v>
      </c>
      <c r="H30" s="100">
        <f t="shared" si="0"/>
        <v>0</v>
      </c>
      <c r="I30" s="70">
        <f>Pricing!I26</f>
        <v>0</v>
      </c>
      <c r="J30" s="69">
        <f t="shared" si="29"/>
        <v>0</v>
      </c>
      <c r="K30" s="71">
        <f t="shared" si="30"/>
        <v>0</v>
      </c>
      <c r="L30" s="69"/>
      <c r="M30" s="72"/>
      <c r="N30" s="73">
        <f>Pricing!M26</f>
        <v>0</v>
      </c>
      <c r="O30" s="74">
        <f t="shared" si="3"/>
        <v>0</v>
      </c>
      <c r="P30" s="74">
        <f t="shared" si="4"/>
        <v>0</v>
      </c>
      <c r="Q30" s="74">
        <f t="shared" si="5"/>
        <v>0</v>
      </c>
      <c r="R30" s="74">
        <f t="shared" si="6"/>
        <v>0</v>
      </c>
      <c r="S30" s="72">
        <f t="shared" si="7"/>
        <v>0</v>
      </c>
      <c r="T30" s="74">
        <f t="shared" si="8"/>
        <v>0</v>
      </c>
      <c r="U30" s="73">
        <f>Pricing!R26*I30</f>
        <v>0</v>
      </c>
      <c r="V30" s="74">
        <f t="shared" si="9"/>
        <v>0</v>
      </c>
      <c r="W30" s="74">
        <f t="shared" si="10"/>
        <v>0</v>
      </c>
      <c r="X30" s="74">
        <f t="shared" si="11"/>
        <v>0</v>
      </c>
      <c r="Y30" s="74">
        <f t="shared" si="12"/>
        <v>0</v>
      </c>
      <c r="Z30" s="72">
        <f t="shared" si="13"/>
        <v>0</v>
      </c>
      <c r="AA30" s="75">
        <v>0</v>
      </c>
      <c r="AB30" s="101">
        <f>J30*Pricing!O26</f>
        <v>0</v>
      </c>
      <c r="AC30" s="76">
        <f t="shared" si="42"/>
        <v>0</v>
      </c>
      <c r="AD30" s="269">
        <f t="shared" si="43"/>
        <v>0</v>
      </c>
      <c r="AE30" s="270"/>
      <c r="AF30" s="76">
        <f t="shared" si="44"/>
        <v>0</v>
      </c>
      <c r="AG30" s="76">
        <f t="shared" si="63"/>
        <v>0</v>
      </c>
      <c r="AH30" s="76">
        <f>J30*Pricing!P26</f>
        <v>0</v>
      </c>
      <c r="AI30" s="76">
        <f>J30*Pricing!Q26</f>
        <v>0</v>
      </c>
      <c r="AJ30" s="76">
        <f t="shared" si="15"/>
        <v>0</v>
      </c>
      <c r="AK30" s="77">
        <f t="shared" si="16"/>
        <v>0</v>
      </c>
      <c r="AL30" s="76">
        <f t="shared" si="17"/>
        <v>0</v>
      </c>
      <c r="AM30" s="72">
        <f t="shared" si="18"/>
        <v>0</v>
      </c>
      <c r="AN30" s="74">
        <f t="shared" si="19"/>
        <v>0</v>
      </c>
      <c r="AO30" s="74">
        <f t="shared" si="20"/>
        <v>0</v>
      </c>
      <c r="AP30" s="74" t="e">
        <f t="shared" si="21"/>
        <v>#DIV/0!</v>
      </c>
      <c r="AQ30" s="72">
        <f t="shared" si="22"/>
        <v>0</v>
      </c>
      <c r="AR30" s="72" t="e">
        <f t="shared" si="23"/>
        <v>#DIV/0!</v>
      </c>
      <c r="AS30" s="78" t="e">
        <f t="shared" si="24"/>
        <v>#DIV/0!</v>
      </c>
      <c r="AT30" s="79">
        <f t="shared" si="25"/>
        <v>0</v>
      </c>
      <c r="AU30" s="80" t="e">
        <f t="shared" si="26"/>
        <v>#DIV/0!</v>
      </c>
      <c r="AV30" s="81" t="e">
        <f t="shared" si="27"/>
        <v>#DIV/0!</v>
      </c>
      <c r="AW30" s="82"/>
      <c r="AX30" s="83" t="e">
        <f t="shared" si="28"/>
        <v>#DIV/0!</v>
      </c>
      <c r="AZ30" s="84"/>
    </row>
    <row r="31" spans="2:52" ht="34.5" customHeight="1" thickTop="1" thickBot="1">
      <c r="B31" s="129">
        <f>Pricing!A27</f>
        <v>24</v>
      </c>
      <c r="C31" s="130">
        <f>Pricing!D27</f>
        <v>0</v>
      </c>
      <c r="D31" s="131">
        <f>Pricing!B27</f>
        <v>0</v>
      </c>
      <c r="E31" s="132">
        <f>Pricing!N27</f>
        <v>0</v>
      </c>
      <c r="F31" s="68">
        <f>Pricing!G27</f>
        <v>0</v>
      </c>
      <c r="G31" s="68">
        <f>Pricing!H27</f>
        <v>0</v>
      </c>
      <c r="H31" s="100">
        <f t="shared" si="0"/>
        <v>0</v>
      </c>
      <c r="I31" s="70">
        <f>Pricing!I27</f>
        <v>0</v>
      </c>
      <c r="J31" s="69">
        <f t="shared" si="29"/>
        <v>0</v>
      </c>
      <c r="K31" s="71">
        <f t="shared" si="30"/>
        <v>0</v>
      </c>
      <c r="L31" s="69"/>
      <c r="M31" s="72"/>
      <c r="N31" s="73">
        <f>Pricing!M27</f>
        <v>0</v>
      </c>
      <c r="O31" s="74">
        <f t="shared" si="3"/>
        <v>0</v>
      </c>
      <c r="P31" s="74">
        <f t="shared" si="4"/>
        <v>0</v>
      </c>
      <c r="Q31" s="74">
        <f t="shared" si="5"/>
        <v>0</v>
      </c>
      <c r="R31" s="74">
        <f t="shared" si="6"/>
        <v>0</v>
      </c>
      <c r="S31" s="72">
        <f t="shared" si="7"/>
        <v>0</v>
      </c>
      <c r="T31" s="74">
        <f t="shared" si="8"/>
        <v>0</v>
      </c>
      <c r="U31" s="73">
        <f>Pricing!R27*I31</f>
        <v>0</v>
      </c>
      <c r="V31" s="74">
        <f t="shared" si="9"/>
        <v>0</v>
      </c>
      <c r="W31" s="74">
        <f t="shared" si="10"/>
        <v>0</v>
      </c>
      <c r="X31" s="74">
        <f t="shared" si="11"/>
        <v>0</v>
      </c>
      <c r="Y31" s="74">
        <f t="shared" si="12"/>
        <v>0</v>
      </c>
      <c r="Z31" s="72">
        <f t="shared" si="13"/>
        <v>0</v>
      </c>
      <c r="AA31" s="75">
        <v>0</v>
      </c>
      <c r="AB31" s="101">
        <f>J31*Pricing!O27</f>
        <v>0</v>
      </c>
      <c r="AC31" s="76">
        <f t="shared" si="42"/>
        <v>0</v>
      </c>
      <c r="AD31" s="269">
        <f t="shared" si="43"/>
        <v>0</v>
      </c>
      <c r="AE31" s="270"/>
      <c r="AF31" s="76">
        <f t="shared" si="44"/>
        <v>0</v>
      </c>
      <c r="AG31" s="76">
        <f t="shared" si="63"/>
        <v>0</v>
      </c>
      <c r="AH31" s="76">
        <f>J31*Pricing!P27</f>
        <v>0</v>
      </c>
      <c r="AI31" s="76">
        <f>J31*Pricing!Q27</f>
        <v>0</v>
      </c>
      <c r="AJ31" s="76">
        <f t="shared" si="15"/>
        <v>0</v>
      </c>
      <c r="AK31" s="77">
        <f t="shared" si="16"/>
        <v>0</v>
      </c>
      <c r="AL31" s="76">
        <f t="shared" si="17"/>
        <v>0</v>
      </c>
      <c r="AM31" s="72">
        <f t="shared" si="18"/>
        <v>0</v>
      </c>
      <c r="AN31" s="74">
        <f t="shared" si="19"/>
        <v>0</v>
      </c>
      <c r="AO31" s="74">
        <f t="shared" si="20"/>
        <v>0</v>
      </c>
      <c r="AP31" s="74" t="e">
        <f t="shared" si="21"/>
        <v>#DIV/0!</v>
      </c>
      <c r="AQ31" s="72">
        <f t="shared" si="22"/>
        <v>0</v>
      </c>
      <c r="AR31" s="72" t="e">
        <f t="shared" si="23"/>
        <v>#DIV/0!</v>
      </c>
      <c r="AS31" s="78" t="e">
        <f t="shared" si="24"/>
        <v>#DIV/0!</v>
      </c>
      <c r="AT31" s="79">
        <f t="shared" si="25"/>
        <v>0</v>
      </c>
      <c r="AU31" s="80" t="e">
        <f t="shared" si="26"/>
        <v>#DIV/0!</v>
      </c>
      <c r="AV31" s="81" t="e">
        <f t="shared" si="27"/>
        <v>#DIV/0!</v>
      </c>
      <c r="AW31" s="82"/>
      <c r="AX31" s="83" t="e">
        <f t="shared" si="28"/>
        <v>#DIV/0!</v>
      </c>
      <c r="AZ31" s="84"/>
    </row>
    <row r="32" spans="2:52" ht="34.5" customHeight="1" thickTop="1" thickBot="1">
      <c r="B32" s="129">
        <f>Pricing!A28</f>
        <v>25</v>
      </c>
      <c r="C32" s="130">
        <f>Pricing!D28</f>
        <v>0</v>
      </c>
      <c r="D32" s="131">
        <f>Pricing!B28</f>
        <v>0</v>
      </c>
      <c r="E32" s="132">
        <f>Pricing!N28</f>
        <v>0</v>
      </c>
      <c r="F32" s="68">
        <f>Pricing!G28</f>
        <v>0</v>
      </c>
      <c r="G32" s="68">
        <f>Pricing!H28</f>
        <v>0</v>
      </c>
      <c r="H32" s="100">
        <f t="shared" si="0"/>
        <v>0</v>
      </c>
      <c r="I32" s="70">
        <f>Pricing!I28</f>
        <v>0</v>
      </c>
      <c r="J32" s="69">
        <f t="shared" si="29"/>
        <v>0</v>
      </c>
      <c r="K32" s="71">
        <f t="shared" si="30"/>
        <v>0</v>
      </c>
      <c r="L32" s="69"/>
      <c r="M32" s="72"/>
      <c r="N32" s="73">
        <f>Pricing!M28</f>
        <v>0</v>
      </c>
      <c r="O32" s="74">
        <f t="shared" si="3"/>
        <v>0</v>
      </c>
      <c r="P32" s="74">
        <f t="shared" si="4"/>
        <v>0</v>
      </c>
      <c r="Q32" s="74">
        <f t="shared" si="5"/>
        <v>0</v>
      </c>
      <c r="R32" s="74">
        <f t="shared" si="6"/>
        <v>0</v>
      </c>
      <c r="S32" s="72">
        <f t="shared" si="7"/>
        <v>0</v>
      </c>
      <c r="T32" s="74">
        <f t="shared" si="8"/>
        <v>0</v>
      </c>
      <c r="U32" s="73">
        <f>Pricing!R28*I32</f>
        <v>0</v>
      </c>
      <c r="V32" s="74">
        <f t="shared" si="9"/>
        <v>0</v>
      </c>
      <c r="W32" s="74">
        <f t="shared" si="10"/>
        <v>0</v>
      </c>
      <c r="X32" s="74">
        <f t="shared" si="11"/>
        <v>0</v>
      </c>
      <c r="Y32" s="74">
        <f t="shared" si="12"/>
        <v>0</v>
      </c>
      <c r="Z32" s="72">
        <f t="shared" si="13"/>
        <v>0</v>
      </c>
      <c r="AA32" s="75">
        <v>0</v>
      </c>
      <c r="AB32" s="101">
        <f>J32*Pricing!O28</f>
        <v>0</v>
      </c>
      <c r="AC32" s="76">
        <f t="shared" si="42"/>
        <v>0</v>
      </c>
      <c r="AD32" s="269">
        <f t="shared" si="43"/>
        <v>0</v>
      </c>
      <c r="AE32" s="270"/>
      <c r="AF32" s="76">
        <f t="shared" si="44"/>
        <v>0</v>
      </c>
      <c r="AG32" s="76">
        <f t="shared" si="63"/>
        <v>0</v>
      </c>
      <c r="AH32" s="76">
        <f>J32*Pricing!P28</f>
        <v>0</v>
      </c>
      <c r="AI32" s="76">
        <f>J32*Pricing!Q28</f>
        <v>0</v>
      </c>
      <c r="AJ32" s="76">
        <f t="shared" si="15"/>
        <v>0</v>
      </c>
      <c r="AK32" s="77">
        <f t="shared" si="16"/>
        <v>0</v>
      </c>
      <c r="AL32" s="76">
        <f t="shared" si="17"/>
        <v>0</v>
      </c>
      <c r="AM32" s="72">
        <f t="shared" si="18"/>
        <v>0</v>
      </c>
      <c r="AN32" s="74">
        <f t="shared" si="19"/>
        <v>0</v>
      </c>
      <c r="AO32" s="74">
        <f t="shared" si="20"/>
        <v>0</v>
      </c>
      <c r="AP32" s="74" t="e">
        <f t="shared" si="21"/>
        <v>#DIV/0!</v>
      </c>
      <c r="AQ32" s="72">
        <f t="shared" si="22"/>
        <v>0</v>
      </c>
      <c r="AR32" s="72" t="e">
        <f t="shared" si="23"/>
        <v>#DIV/0!</v>
      </c>
      <c r="AS32" s="78" t="e">
        <f t="shared" si="24"/>
        <v>#DIV/0!</v>
      </c>
      <c r="AT32" s="79">
        <f t="shared" si="25"/>
        <v>0</v>
      </c>
      <c r="AU32" s="80" t="e">
        <f t="shared" si="26"/>
        <v>#DIV/0!</v>
      </c>
      <c r="AV32" s="81" t="e">
        <f t="shared" si="27"/>
        <v>#DIV/0!</v>
      </c>
      <c r="AW32" s="82"/>
      <c r="AX32" s="83" t="e">
        <f t="shared" si="28"/>
        <v>#DIV/0!</v>
      </c>
      <c r="AZ32" s="84"/>
    </row>
    <row r="33" spans="2:52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29"/>
        <v>0</v>
      </c>
      <c r="K33" s="71">
        <f t="shared" si="30"/>
        <v>0</v>
      </c>
      <c r="L33" s="69"/>
      <c r="M33" s="72"/>
      <c r="N33" s="73">
        <f>Pricing!M29</f>
        <v>0</v>
      </c>
      <c r="O33" s="74">
        <f t="shared" ref="O33:O38" si="64">N33*$O$6</f>
        <v>0</v>
      </c>
      <c r="P33" s="74">
        <f t="shared" ref="P33:P38" si="65">(N33+O33)*$P$6</f>
        <v>0</v>
      </c>
      <c r="Q33" s="74">
        <f t="shared" ref="Q33:Q38" si="66">(N33+O33+P33)*$Q$6</f>
        <v>0</v>
      </c>
      <c r="R33" s="74">
        <f t="shared" ref="R33:R38" si="67">(N33+O33+P33+Q33)*$R$6</f>
        <v>0</v>
      </c>
      <c r="S33" s="72">
        <f t="shared" ref="S33:S38" si="68">SUM(N33:R33)</f>
        <v>0</v>
      </c>
      <c r="T33" s="74">
        <f t="shared" ref="T33:T38" si="69">S33*$T$6</f>
        <v>0</v>
      </c>
      <c r="U33" s="73">
        <f>Pricing!R29*I33</f>
        <v>0</v>
      </c>
      <c r="V33" s="74">
        <f t="shared" ref="V33:V38" si="70">U33*$V$6</f>
        <v>0</v>
      </c>
      <c r="W33" s="74">
        <f t="shared" ref="W33:W38" si="71">(U33+V33)*$W$6</f>
        <v>0</v>
      </c>
      <c r="X33" s="74">
        <f t="shared" ref="X33:X38" si="72">(U33+V33+W33)*$X$6</f>
        <v>0</v>
      </c>
      <c r="Y33" s="74">
        <f t="shared" ref="Y33:Y38" si="73">(U33+V33+W33+X33)*$Y$6</f>
        <v>0</v>
      </c>
      <c r="Z33" s="72">
        <f t="shared" ref="Z33:Z38" si="74">SUM(U33:Y33)</f>
        <v>0</v>
      </c>
      <c r="AA33" s="75">
        <v>0</v>
      </c>
      <c r="AB33" s="101">
        <f>J33*Pricing!O29</f>
        <v>0</v>
      </c>
      <c r="AC33" s="76">
        <f t="shared" si="42"/>
        <v>0</v>
      </c>
      <c r="AD33" s="269">
        <f t="shared" si="43"/>
        <v>0</v>
      </c>
      <c r="AE33" s="270"/>
      <c r="AF33" s="76">
        <f t="shared" si="44"/>
        <v>0</v>
      </c>
      <c r="AG33" s="76">
        <f t="shared" si="14"/>
        <v>0</v>
      </c>
      <c r="AH33" s="76">
        <f>J33*Pricing!P29</f>
        <v>0</v>
      </c>
      <c r="AI33" s="76">
        <f>J33*Pricing!Q29</f>
        <v>0</v>
      </c>
      <c r="AJ33" s="76">
        <f t="shared" si="15"/>
        <v>0</v>
      </c>
      <c r="AK33" s="77">
        <f t="shared" si="16"/>
        <v>0</v>
      </c>
      <c r="AL33" s="76">
        <f t="shared" si="17"/>
        <v>0</v>
      </c>
      <c r="AM33" s="72">
        <f t="shared" si="18"/>
        <v>0</v>
      </c>
      <c r="AN33" s="74">
        <f t="shared" si="19"/>
        <v>0</v>
      </c>
      <c r="AO33" s="74">
        <f t="shared" ref="AO33:AO38" si="75">(AM33+AN33)*$AO$6</f>
        <v>0</v>
      </c>
      <c r="AP33" s="74" t="e">
        <f t="shared" si="21"/>
        <v>#DIV/0!</v>
      </c>
      <c r="AQ33" s="72">
        <f t="shared" si="22"/>
        <v>0</v>
      </c>
      <c r="AR33" s="72" t="e">
        <f t="shared" si="23"/>
        <v>#DIV/0!</v>
      </c>
      <c r="AS33" s="78" t="e">
        <f t="shared" ref="AS33:AS38" si="76">AR33/10.764</f>
        <v>#DIV/0!</v>
      </c>
      <c r="AT33" s="79">
        <f t="shared" si="25"/>
        <v>0</v>
      </c>
      <c r="AU33" s="80" t="e">
        <f t="shared" si="26"/>
        <v>#DIV/0!</v>
      </c>
      <c r="AV33" s="81" t="e">
        <f t="shared" si="27"/>
        <v>#DIV/0!</v>
      </c>
      <c r="AW33" s="82"/>
      <c r="AX33" s="83" t="e">
        <f t="shared" ref="AX33:AX38" si="77">AS33-(AU33+AV33)</f>
        <v>#DIV/0!</v>
      </c>
      <c r="AZ33" s="84"/>
    </row>
    <row r="34" spans="2:52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29"/>
        <v>0</v>
      </c>
      <c r="K34" s="71">
        <f t="shared" si="30"/>
        <v>0</v>
      </c>
      <c r="L34" s="69"/>
      <c r="M34" s="72"/>
      <c r="N34" s="73">
        <f>Pricing!M30</f>
        <v>0</v>
      </c>
      <c r="O34" s="74">
        <f t="shared" si="64"/>
        <v>0</v>
      </c>
      <c r="P34" s="74">
        <f t="shared" si="65"/>
        <v>0</v>
      </c>
      <c r="Q34" s="74">
        <f t="shared" si="66"/>
        <v>0</v>
      </c>
      <c r="R34" s="74">
        <f t="shared" si="67"/>
        <v>0</v>
      </c>
      <c r="S34" s="72">
        <f t="shared" si="68"/>
        <v>0</v>
      </c>
      <c r="T34" s="74">
        <f t="shared" si="69"/>
        <v>0</v>
      </c>
      <c r="U34" s="73">
        <f>Pricing!R30*I34</f>
        <v>0</v>
      </c>
      <c r="V34" s="74">
        <f t="shared" si="70"/>
        <v>0</v>
      </c>
      <c r="W34" s="74">
        <f t="shared" si="71"/>
        <v>0</v>
      </c>
      <c r="X34" s="74">
        <f t="shared" si="72"/>
        <v>0</v>
      </c>
      <c r="Y34" s="74">
        <f t="shared" si="73"/>
        <v>0</v>
      </c>
      <c r="Z34" s="72">
        <f t="shared" si="74"/>
        <v>0</v>
      </c>
      <c r="AA34" s="75">
        <v>0</v>
      </c>
      <c r="AB34" s="101">
        <f>J34*Pricing!O30</f>
        <v>0</v>
      </c>
      <c r="AC34" s="76">
        <f t="shared" si="42"/>
        <v>0</v>
      </c>
      <c r="AD34" s="269">
        <f t="shared" si="43"/>
        <v>0</v>
      </c>
      <c r="AE34" s="270"/>
      <c r="AF34" s="76">
        <f t="shared" si="44"/>
        <v>0</v>
      </c>
      <c r="AG34" s="76">
        <f t="shared" si="14"/>
        <v>0</v>
      </c>
      <c r="AH34" s="76">
        <f>J34*Pricing!P30</f>
        <v>0</v>
      </c>
      <c r="AI34" s="76">
        <f>J34*Pricing!Q30</f>
        <v>0</v>
      </c>
      <c r="AJ34" s="76">
        <f t="shared" si="15"/>
        <v>0</v>
      </c>
      <c r="AK34" s="77">
        <f t="shared" si="16"/>
        <v>0</v>
      </c>
      <c r="AL34" s="76">
        <f t="shared" si="17"/>
        <v>0</v>
      </c>
      <c r="AM34" s="72">
        <f t="shared" si="18"/>
        <v>0</v>
      </c>
      <c r="AN34" s="74">
        <f t="shared" si="19"/>
        <v>0</v>
      </c>
      <c r="AO34" s="74">
        <f t="shared" si="75"/>
        <v>0</v>
      </c>
      <c r="AP34" s="74" t="e">
        <f t="shared" si="21"/>
        <v>#DIV/0!</v>
      </c>
      <c r="AQ34" s="72">
        <f t="shared" si="22"/>
        <v>0</v>
      </c>
      <c r="AR34" s="72" t="e">
        <f t="shared" si="23"/>
        <v>#DIV/0!</v>
      </c>
      <c r="AS34" s="78" t="e">
        <f t="shared" si="76"/>
        <v>#DIV/0!</v>
      </c>
      <c r="AT34" s="79">
        <f t="shared" si="25"/>
        <v>0</v>
      </c>
      <c r="AU34" s="80" t="e">
        <f t="shared" si="26"/>
        <v>#DIV/0!</v>
      </c>
      <c r="AV34" s="81" t="e">
        <f t="shared" si="27"/>
        <v>#DIV/0!</v>
      </c>
      <c r="AW34" s="82"/>
      <c r="AX34" s="83" t="e">
        <f t="shared" si="77"/>
        <v>#DIV/0!</v>
      </c>
      <c r="AZ34" s="84"/>
    </row>
    <row r="35" spans="2:52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29"/>
        <v>0</v>
      </c>
      <c r="K35" s="71">
        <f t="shared" si="30"/>
        <v>0</v>
      </c>
      <c r="L35" s="69"/>
      <c r="M35" s="72"/>
      <c r="N35" s="73">
        <f>Pricing!M31</f>
        <v>0</v>
      </c>
      <c r="O35" s="74">
        <f t="shared" si="64"/>
        <v>0</v>
      </c>
      <c r="P35" s="74">
        <f t="shared" si="65"/>
        <v>0</v>
      </c>
      <c r="Q35" s="74">
        <f t="shared" si="66"/>
        <v>0</v>
      </c>
      <c r="R35" s="74">
        <f t="shared" si="67"/>
        <v>0</v>
      </c>
      <c r="S35" s="72">
        <f t="shared" si="68"/>
        <v>0</v>
      </c>
      <c r="T35" s="74">
        <f t="shared" si="69"/>
        <v>0</v>
      </c>
      <c r="U35" s="73">
        <f>Pricing!R31*I35</f>
        <v>0</v>
      </c>
      <c r="V35" s="74">
        <f t="shared" si="70"/>
        <v>0</v>
      </c>
      <c r="W35" s="74">
        <f t="shared" si="71"/>
        <v>0</v>
      </c>
      <c r="X35" s="74">
        <f t="shared" si="72"/>
        <v>0</v>
      </c>
      <c r="Y35" s="74">
        <f t="shared" si="73"/>
        <v>0</v>
      </c>
      <c r="Z35" s="72">
        <f t="shared" si="74"/>
        <v>0</v>
      </c>
      <c r="AA35" s="75">
        <v>0</v>
      </c>
      <c r="AB35" s="101">
        <f>J35*Pricing!O31</f>
        <v>0</v>
      </c>
      <c r="AC35" s="76">
        <f t="shared" si="42"/>
        <v>0</v>
      </c>
      <c r="AD35" s="269">
        <f t="shared" si="43"/>
        <v>0</v>
      </c>
      <c r="AE35" s="270"/>
      <c r="AF35" s="76">
        <f t="shared" si="44"/>
        <v>0</v>
      </c>
      <c r="AG35" s="76">
        <f t="shared" si="14"/>
        <v>0</v>
      </c>
      <c r="AH35" s="76">
        <f>J35*Pricing!P31</f>
        <v>0</v>
      </c>
      <c r="AI35" s="76">
        <f>J35*Pricing!Q31</f>
        <v>0</v>
      </c>
      <c r="AJ35" s="76">
        <f t="shared" si="15"/>
        <v>0</v>
      </c>
      <c r="AK35" s="77">
        <f t="shared" si="16"/>
        <v>0</v>
      </c>
      <c r="AL35" s="76">
        <f t="shared" si="17"/>
        <v>0</v>
      </c>
      <c r="AM35" s="72">
        <f t="shared" si="18"/>
        <v>0</v>
      </c>
      <c r="AN35" s="74">
        <f t="shared" si="19"/>
        <v>0</v>
      </c>
      <c r="AO35" s="74">
        <f t="shared" si="75"/>
        <v>0</v>
      </c>
      <c r="AP35" s="74" t="e">
        <f t="shared" si="21"/>
        <v>#DIV/0!</v>
      </c>
      <c r="AQ35" s="72">
        <f t="shared" si="22"/>
        <v>0</v>
      </c>
      <c r="AR35" s="72" t="e">
        <f t="shared" si="23"/>
        <v>#DIV/0!</v>
      </c>
      <c r="AS35" s="78" t="e">
        <f t="shared" si="76"/>
        <v>#DIV/0!</v>
      </c>
      <c r="AT35" s="79">
        <f t="shared" si="25"/>
        <v>0</v>
      </c>
      <c r="AU35" s="80" t="e">
        <f t="shared" si="26"/>
        <v>#DIV/0!</v>
      </c>
      <c r="AV35" s="81" t="e">
        <f t="shared" si="27"/>
        <v>#DIV/0!</v>
      </c>
      <c r="AW35" s="82"/>
      <c r="AX35" s="83" t="e">
        <f t="shared" si="77"/>
        <v>#DIV/0!</v>
      </c>
      <c r="AZ35" s="84"/>
    </row>
    <row r="36" spans="2:52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29"/>
        <v>0</v>
      </c>
      <c r="K36" s="71">
        <f t="shared" si="30"/>
        <v>0</v>
      </c>
      <c r="L36" s="69"/>
      <c r="M36" s="72"/>
      <c r="N36" s="73">
        <f>Pricing!M32</f>
        <v>0</v>
      </c>
      <c r="O36" s="74">
        <f t="shared" si="64"/>
        <v>0</v>
      </c>
      <c r="P36" s="74">
        <f t="shared" si="65"/>
        <v>0</v>
      </c>
      <c r="Q36" s="74">
        <f t="shared" si="66"/>
        <v>0</v>
      </c>
      <c r="R36" s="74">
        <f t="shared" si="67"/>
        <v>0</v>
      </c>
      <c r="S36" s="72">
        <f t="shared" si="68"/>
        <v>0</v>
      </c>
      <c r="T36" s="74">
        <f t="shared" si="69"/>
        <v>0</v>
      </c>
      <c r="U36" s="73">
        <f>Pricing!R32*I36</f>
        <v>0</v>
      </c>
      <c r="V36" s="74">
        <f t="shared" si="70"/>
        <v>0</v>
      </c>
      <c r="W36" s="74">
        <f t="shared" si="71"/>
        <v>0</v>
      </c>
      <c r="X36" s="74">
        <f t="shared" si="72"/>
        <v>0</v>
      </c>
      <c r="Y36" s="74">
        <f t="shared" si="73"/>
        <v>0</v>
      </c>
      <c r="Z36" s="72">
        <f t="shared" si="74"/>
        <v>0</v>
      </c>
      <c r="AA36" s="75">
        <v>0</v>
      </c>
      <c r="AB36" s="101">
        <f>J36*Pricing!O32</f>
        <v>0</v>
      </c>
      <c r="AC36" s="76">
        <f t="shared" si="42"/>
        <v>0</v>
      </c>
      <c r="AD36" s="269">
        <f t="shared" si="43"/>
        <v>0</v>
      </c>
      <c r="AE36" s="270"/>
      <c r="AF36" s="76">
        <f t="shared" si="44"/>
        <v>0</v>
      </c>
      <c r="AG36" s="76">
        <f t="shared" si="14"/>
        <v>0</v>
      </c>
      <c r="AH36" s="76">
        <f>J36*Pricing!P32</f>
        <v>0</v>
      </c>
      <c r="AI36" s="76">
        <f>J36*Pricing!Q32</f>
        <v>0</v>
      </c>
      <c r="AJ36" s="76">
        <f t="shared" si="15"/>
        <v>0</v>
      </c>
      <c r="AK36" s="77">
        <f t="shared" si="16"/>
        <v>0</v>
      </c>
      <c r="AL36" s="76">
        <f t="shared" si="17"/>
        <v>0</v>
      </c>
      <c r="AM36" s="72">
        <f t="shared" si="18"/>
        <v>0</v>
      </c>
      <c r="AN36" s="74">
        <f t="shared" si="19"/>
        <v>0</v>
      </c>
      <c r="AO36" s="74">
        <f t="shared" si="75"/>
        <v>0</v>
      </c>
      <c r="AP36" s="74" t="e">
        <f t="shared" si="21"/>
        <v>#DIV/0!</v>
      </c>
      <c r="AQ36" s="72">
        <f t="shared" si="22"/>
        <v>0</v>
      </c>
      <c r="AR36" s="72" t="e">
        <f t="shared" si="23"/>
        <v>#DIV/0!</v>
      </c>
      <c r="AS36" s="78" t="e">
        <f t="shared" si="76"/>
        <v>#DIV/0!</v>
      </c>
      <c r="AT36" s="79">
        <f t="shared" si="25"/>
        <v>0</v>
      </c>
      <c r="AU36" s="80" t="e">
        <f t="shared" si="26"/>
        <v>#DIV/0!</v>
      </c>
      <c r="AV36" s="81" t="e">
        <f t="shared" si="27"/>
        <v>#DIV/0!</v>
      </c>
      <c r="AW36" s="82"/>
      <c r="AX36" s="83" t="e">
        <f t="shared" si="77"/>
        <v>#DIV/0!</v>
      </c>
      <c r="AZ36" s="84"/>
    </row>
    <row r="37" spans="2:52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29"/>
        <v>0</v>
      </c>
      <c r="K37" s="71">
        <f t="shared" si="30"/>
        <v>0</v>
      </c>
      <c r="L37" s="69"/>
      <c r="M37" s="72"/>
      <c r="N37" s="73">
        <f>Pricing!M33</f>
        <v>0</v>
      </c>
      <c r="O37" s="74">
        <f t="shared" si="64"/>
        <v>0</v>
      </c>
      <c r="P37" s="74">
        <f t="shared" si="65"/>
        <v>0</v>
      </c>
      <c r="Q37" s="74">
        <f t="shared" si="66"/>
        <v>0</v>
      </c>
      <c r="R37" s="74">
        <f t="shared" si="67"/>
        <v>0</v>
      </c>
      <c r="S37" s="72">
        <f t="shared" si="68"/>
        <v>0</v>
      </c>
      <c r="T37" s="74">
        <f t="shared" si="69"/>
        <v>0</v>
      </c>
      <c r="U37" s="73">
        <f>Pricing!R33*I37</f>
        <v>0</v>
      </c>
      <c r="V37" s="74">
        <f t="shared" si="70"/>
        <v>0</v>
      </c>
      <c r="W37" s="74">
        <f t="shared" si="71"/>
        <v>0</v>
      </c>
      <c r="X37" s="74">
        <f t="shared" si="72"/>
        <v>0</v>
      </c>
      <c r="Y37" s="74">
        <f t="shared" si="73"/>
        <v>0</v>
      </c>
      <c r="Z37" s="72">
        <f t="shared" si="74"/>
        <v>0</v>
      </c>
      <c r="AA37" s="75">
        <v>0</v>
      </c>
      <c r="AB37" s="101">
        <f>J37*Pricing!O33</f>
        <v>0</v>
      </c>
      <c r="AC37" s="76">
        <f t="shared" si="42"/>
        <v>0</v>
      </c>
      <c r="AD37" s="269">
        <f t="shared" si="43"/>
        <v>0</v>
      </c>
      <c r="AE37" s="270"/>
      <c r="AF37" s="76">
        <f t="shared" si="44"/>
        <v>0</v>
      </c>
      <c r="AG37" s="76">
        <f t="shared" si="14"/>
        <v>0</v>
      </c>
      <c r="AH37" s="76">
        <f>J37*Pricing!P33</f>
        <v>0</v>
      </c>
      <c r="AI37" s="76">
        <f>J37*Pricing!Q33</f>
        <v>0</v>
      </c>
      <c r="AJ37" s="76">
        <f t="shared" si="15"/>
        <v>0</v>
      </c>
      <c r="AK37" s="77">
        <f t="shared" si="16"/>
        <v>0</v>
      </c>
      <c r="AL37" s="76">
        <f t="shared" si="17"/>
        <v>0</v>
      </c>
      <c r="AM37" s="72">
        <f t="shared" si="18"/>
        <v>0</v>
      </c>
      <c r="AN37" s="74">
        <f t="shared" si="19"/>
        <v>0</v>
      </c>
      <c r="AO37" s="74">
        <f t="shared" si="75"/>
        <v>0</v>
      </c>
      <c r="AP37" s="74" t="e">
        <f t="shared" si="21"/>
        <v>#DIV/0!</v>
      </c>
      <c r="AQ37" s="72">
        <f t="shared" si="22"/>
        <v>0</v>
      </c>
      <c r="AR37" s="72" t="e">
        <f t="shared" si="23"/>
        <v>#DIV/0!</v>
      </c>
      <c r="AS37" s="78" t="e">
        <f t="shared" si="76"/>
        <v>#DIV/0!</v>
      </c>
      <c r="AT37" s="79">
        <f t="shared" si="25"/>
        <v>0</v>
      </c>
      <c r="AU37" s="80" t="e">
        <f t="shared" si="26"/>
        <v>#DIV/0!</v>
      </c>
      <c r="AV37" s="81" t="e">
        <f t="shared" si="27"/>
        <v>#DIV/0!</v>
      </c>
      <c r="AW37" s="82"/>
      <c r="AX37" s="83" t="e">
        <f t="shared" si="77"/>
        <v>#DIV/0!</v>
      </c>
      <c r="AZ37" s="84"/>
    </row>
    <row r="38" spans="2:52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29"/>
        <v>0</v>
      </c>
      <c r="K38" s="71">
        <f t="shared" si="30"/>
        <v>0</v>
      </c>
      <c r="L38" s="69"/>
      <c r="M38" s="72"/>
      <c r="N38" s="73">
        <f>Pricing!M34</f>
        <v>0</v>
      </c>
      <c r="O38" s="74">
        <f t="shared" si="64"/>
        <v>0</v>
      </c>
      <c r="P38" s="74">
        <f t="shared" si="65"/>
        <v>0</v>
      </c>
      <c r="Q38" s="74">
        <f t="shared" si="66"/>
        <v>0</v>
      </c>
      <c r="R38" s="74">
        <f t="shared" si="67"/>
        <v>0</v>
      </c>
      <c r="S38" s="72">
        <f t="shared" si="68"/>
        <v>0</v>
      </c>
      <c r="T38" s="74">
        <f t="shared" si="69"/>
        <v>0</v>
      </c>
      <c r="U38" s="73">
        <f>Pricing!R34*I38</f>
        <v>0</v>
      </c>
      <c r="V38" s="74">
        <f t="shared" si="70"/>
        <v>0</v>
      </c>
      <c r="W38" s="74">
        <f t="shared" si="71"/>
        <v>0</v>
      </c>
      <c r="X38" s="74">
        <f t="shared" si="72"/>
        <v>0</v>
      </c>
      <c r="Y38" s="74">
        <f t="shared" si="73"/>
        <v>0</v>
      </c>
      <c r="Z38" s="72">
        <f t="shared" si="74"/>
        <v>0</v>
      </c>
      <c r="AA38" s="75">
        <v>0</v>
      </c>
      <c r="AB38" s="101">
        <f>J38*Pricing!O34</f>
        <v>0</v>
      </c>
      <c r="AC38" s="76">
        <f t="shared" si="42"/>
        <v>0</v>
      </c>
      <c r="AD38" s="269">
        <f t="shared" si="43"/>
        <v>0</v>
      </c>
      <c r="AE38" s="270"/>
      <c r="AF38" s="76">
        <f t="shared" si="44"/>
        <v>0</v>
      </c>
      <c r="AG38" s="76">
        <f t="shared" si="14"/>
        <v>0</v>
      </c>
      <c r="AH38" s="76">
        <f>J38*Pricing!P34</f>
        <v>0</v>
      </c>
      <c r="AI38" s="76">
        <f>J38*Pricing!Q34</f>
        <v>0</v>
      </c>
      <c r="AJ38" s="76">
        <f t="shared" si="15"/>
        <v>0</v>
      </c>
      <c r="AK38" s="77">
        <f t="shared" si="16"/>
        <v>0</v>
      </c>
      <c r="AL38" s="76">
        <f t="shared" si="17"/>
        <v>0</v>
      </c>
      <c r="AM38" s="72">
        <f t="shared" si="18"/>
        <v>0</v>
      </c>
      <c r="AN38" s="74">
        <f t="shared" si="19"/>
        <v>0</v>
      </c>
      <c r="AO38" s="74">
        <f t="shared" si="75"/>
        <v>0</v>
      </c>
      <c r="AP38" s="74" t="e">
        <f t="shared" si="21"/>
        <v>#DIV/0!</v>
      </c>
      <c r="AQ38" s="72">
        <f t="shared" si="22"/>
        <v>0</v>
      </c>
      <c r="AR38" s="72" t="e">
        <f t="shared" si="23"/>
        <v>#DIV/0!</v>
      </c>
      <c r="AS38" s="78" t="e">
        <f t="shared" si="76"/>
        <v>#DIV/0!</v>
      </c>
      <c r="AT38" s="79">
        <f t="shared" si="25"/>
        <v>0</v>
      </c>
      <c r="AU38" s="80" t="e">
        <f t="shared" si="26"/>
        <v>#DIV/0!</v>
      </c>
      <c r="AV38" s="81" t="e">
        <f t="shared" si="27"/>
        <v>#DIV/0!</v>
      </c>
      <c r="AW38" s="82"/>
      <c r="AX38" s="83" t="e">
        <f t="shared" si="77"/>
        <v>#DIV/0!</v>
      </c>
      <c r="AZ38" s="84"/>
    </row>
    <row r="39" spans="2:52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29"/>
        <v>0</v>
      </c>
      <c r="K39" s="71">
        <f t="shared" si="30"/>
        <v>0</v>
      </c>
      <c r="L39" s="69"/>
      <c r="M39" s="72"/>
      <c r="N39" s="73">
        <f>Pricing!M35</f>
        <v>0</v>
      </c>
      <c r="O39" s="74">
        <f t="shared" si="3"/>
        <v>0</v>
      </c>
      <c r="P39" s="74">
        <f t="shared" si="4"/>
        <v>0</v>
      </c>
      <c r="Q39" s="74">
        <f t="shared" si="5"/>
        <v>0</v>
      </c>
      <c r="R39" s="74">
        <f t="shared" si="6"/>
        <v>0</v>
      </c>
      <c r="S39" s="72">
        <f t="shared" si="7"/>
        <v>0</v>
      </c>
      <c r="T39" s="74">
        <f t="shared" si="8"/>
        <v>0</v>
      </c>
      <c r="U39" s="73">
        <f>Pricing!R35*I39</f>
        <v>0</v>
      </c>
      <c r="V39" s="74">
        <f t="shared" si="9"/>
        <v>0</v>
      </c>
      <c r="W39" s="74">
        <f t="shared" si="10"/>
        <v>0</v>
      </c>
      <c r="X39" s="74">
        <f t="shared" si="11"/>
        <v>0</v>
      </c>
      <c r="Y39" s="74">
        <f t="shared" si="12"/>
        <v>0</v>
      </c>
      <c r="Z39" s="72">
        <f t="shared" si="13"/>
        <v>0</v>
      </c>
      <c r="AA39" s="75">
        <v>0</v>
      </c>
      <c r="AB39" s="101">
        <f>J39*Pricing!O35</f>
        <v>0</v>
      </c>
      <c r="AC39" s="76">
        <f t="shared" si="42"/>
        <v>0</v>
      </c>
      <c r="AD39" s="269">
        <f t="shared" si="43"/>
        <v>0</v>
      </c>
      <c r="AE39" s="270"/>
      <c r="AF39" s="76">
        <f t="shared" si="44"/>
        <v>0</v>
      </c>
      <c r="AG39" s="76">
        <f t="shared" ref="AG39:AG44" si="78">(((F39+G39)*2*I39)/1000)*2*$AG$7</f>
        <v>0</v>
      </c>
      <c r="AH39" s="76">
        <f>J39*Pricing!P35</f>
        <v>0</v>
      </c>
      <c r="AI39" s="76">
        <f>J39*Pricing!Q35</f>
        <v>0</v>
      </c>
      <c r="AJ39" s="76">
        <f t="shared" si="15"/>
        <v>0</v>
      </c>
      <c r="AK39" s="77">
        <f t="shared" si="16"/>
        <v>0</v>
      </c>
      <c r="AL39" s="76">
        <f t="shared" si="17"/>
        <v>0</v>
      </c>
      <c r="AM39" s="72">
        <f t="shared" si="18"/>
        <v>0</v>
      </c>
      <c r="AN39" s="74">
        <f t="shared" si="19"/>
        <v>0</v>
      </c>
      <c r="AO39" s="74">
        <f t="shared" si="20"/>
        <v>0</v>
      </c>
      <c r="AP39" s="74" t="e">
        <f t="shared" si="21"/>
        <v>#DIV/0!</v>
      </c>
      <c r="AQ39" s="72">
        <f t="shared" si="22"/>
        <v>0</v>
      </c>
      <c r="AR39" s="72" t="e">
        <f t="shared" si="23"/>
        <v>#DIV/0!</v>
      </c>
      <c r="AS39" s="78" t="e">
        <f t="shared" si="24"/>
        <v>#DIV/0!</v>
      </c>
      <c r="AT39" s="79">
        <f t="shared" si="25"/>
        <v>0</v>
      </c>
      <c r="AU39" s="80" t="e">
        <f t="shared" si="26"/>
        <v>#DIV/0!</v>
      </c>
      <c r="AV39" s="81" t="e">
        <f t="shared" si="27"/>
        <v>#DIV/0!</v>
      </c>
      <c r="AW39" s="82"/>
      <c r="AX39" s="83" t="e">
        <f t="shared" si="28"/>
        <v>#DIV/0!</v>
      </c>
      <c r="AZ39" s="84"/>
    </row>
    <row r="40" spans="2:52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29"/>
        <v>0</v>
      </c>
      <c r="K40" s="71">
        <f t="shared" si="30"/>
        <v>0</v>
      </c>
      <c r="L40" s="69"/>
      <c r="M40" s="72"/>
      <c r="N40" s="73">
        <f>Pricing!M36</f>
        <v>0</v>
      </c>
      <c r="O40" s="74">
        <f t="shared" si="3"/>
        <v>0</v>
      </c>
      <c r="P40" s="74">
        <f t="shared" si="4"/>
        <v>0</v>
      </c>
      <c r="Q40" s="74">
        <f t="shared" si="5"/>
        <v>0</v>
      </c>
      <c r="R40" s="74">
        <f t="shared" si="6"/>
        <v>0</v>
      </c>
      <c r="S40" s="72">
        <f t="shared" si="7"/>
        <v>0</v>
      </c>
      <c r="T40" s="74">
        <f t="shared" si="8"/>
        <v>0</v>
      </c>
      <c r="U40" s="73">
        <f>Pricing!R36*I40</f>
        <v>0</v>
      </c>
      <c r="V40" s="74">
        <f t="shared" si="9"/>
        <v>0</v>
      </c>
      <c r="W40" s="74">
        <f t="shared" si="10"/>
        <v>0</v>
      </c>
      <c r="X40" s="74">
        <f t="shared" si="11"/>
        <v>0</v>
      </c>
      <c r="Y40" s="74">
        <f t="shared" si="12"/>
        <v>0</v>
      </c>
      <c r="Z40" s="72">
        <f t="shared" si="13"/>
        <v>0</v>
      </c>
      <c r="AA40" s="75">
        <v>0</v>
      </c>
      <c r="AB40" s="101">
        <f>J40*Pricing!O36</f>
        <v>0</v>
      </c>
      <c r="AC40" s="76">
        <f t="shared" si="42"/>
        <v>0</v>
      </c>
      <c r="AD40" s="269">
        <f t="shared" si="43"/>
        <v>0</v>
      </c>
      <c r="AE40" s="270"/>
      <c r="AF40" s="76">
        <f t="shared" si="44"/>
        <v>0</v>
      </c>
      <c r="AG40" s="76">
        <f t="shared" si="78"/>
        <v>0</v>
      </c>
      <c r="AH40" s="76">
        <f>J40*Pricing!P36</f>
        <v>0</v>
      </c>
      <c r="AI40" s="76">
        <f>J40*Pricing!Q36</f>
        <v>0</v>
      </c>
      <c r="AJ40" s="76">
        <f t="shared" ref="AJ40:AJ57" si="79">J40*$AJ$6</f>
        <v>0</v>
      </c>
      <c r="AK40" s="77">
        <f t="shared" ref="AK40:AK57" si="80">$AK$6*J40</f>
        <v>0</v>
      </c>
      <c r="AL40" s="76">
        <f t="shared" ref="AL40:AL57" si="81">$AL$6*J40</f>
        <v>0</v>
      </c>
      <c r="AM40" s="72">
        <f t="shared" ref="AM40:AM57" si="82">SUM(S40:T40)+SUM(AA40:AG40)-AB40</f>
        <v>0</v>
      </c>
      <c r="AN40" s="74">
        <f t="shared" ref="AN40:AN57" si="83">AM40*$AN$6</f>
        <v>0</v>
      </c>
      <c r="AO40" s="74">
        <f t="shared" si="20"/>
        <v>0</v>
      </c>
      <c r="AP40" s="74" t="e">
        <f t="shared" ref="AP40:AP57" si="84">SUM(AM40:AO40)/J40</f>
        <v>#DIV/0!</v>
      </c>
      <c r="AQ40" s="72">
        <f t="shared" ref="AQ40:AQ57" si="85">SUM(AH40:AO40)+AB40+Z40</f>
        <v>0</v>
      </c>
      <c r="AR40" s="72" t="e">
        <f t="shared" ref="AR40:AR57" si="86">AQ40/J40</f>
        <v>#DIV/0!</v>
      </c>
      <c r="AS40" s="78" t="e">
        <f t="shared" si="24"/>
        <v>#DIV/0!</v>
      </c>
      <c r="AT40" s="79">
        <f t="shared" ref="AT40:AT57" si="87">K40/$K$59</f>
        <v>0</v>
      </c>
      <c r="AU40" s="80" t="e">
        <f t="shared" ref="AU40:AU57" si="88">(S40+T40)/(J40*10.764)</f>
        <v>#DIV/0!</v>
      </c>
      <c r="AV40" s="81" t="e">
        <f t="shared" ref="AV40:AV57" si="89">SUM(U40:AL40,AN40)/(J40*10.764)</f>
        <v>#DIV/0!</v>
      </c>
      <c r="AW40" s="82"/>
      <c r="AX40" s="83" t="e">
        <f t="shared" si="28"/>
        <v>#DIV/0!</v>
      </c>
      <c r="AZ40" s="84"/>
    </row>
    <row r="41" spans="2:52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29"/>
        <v>0</v>
      </c>
      <c r="K41" s="71">
        <f t="shared" si="30"/>
        <v>0</v>
      </c>
      <c r="L41" s="69"/>
      <c r="M41" s="72"/>
      <c r="N41" s="73">
        <f>Pricing!M37</f>
        <v>0</v>
      </c>
      <c r="O41" s="74">
        <f t="shared" si="3"/>
        <v>0</v>
      </c>
      <c r="P41" s="74">
        <f t="shared" si="4"/>
        <v>0</v>
      </c>
      <c r="Q41" s="74">
        <f t="shared" si="5"/>
        <v>0</v>
      </c>
      <c r="R41" s="74">
        <f t="shared" si="6"/>
        <v>0</v>
      </c>
      <c r="S41" s="72">
        <f t="shared" si="7"/>
        <v>0</v>
      </c>
      <c r="T41" s="74">
        <f t="shared" si="8"/>
        <v>0</v>
      </c>
      <c r="U41" s="73">
        <f>Pricing!R37*I41</f>
        <v>0</v>
      </c>
      <c r="V41" s="74">
        <f t="shared" si="9"/>
        <v>0</v>
      </c>
      <c r="W41" s="74">
        <f t="shared" si="10"/>
        <v>0</v>
      </c>
      <c r="X41" s="74">
        <f t="shared" si="11"/>
        <v>0</v>
      </c>
      <c r="Y41" s="74">
        <f t="shared" si="12"/>
        <v>0</v>
      </c>
      <c r="Z41" s="72">
        <f t="shared" si="13"/>
        <v>0</v>
      </c>
      <c r="AA41" s="75">
        <v>0</v>
      </c>
      <c r="AB41" s="101">
        <f>J41*Pricing!O37</f>
        <v>0</v>
      </c>
      <c r="AC41" s="76">
        <f t="shared" si="42"/>
        <v>0</v>
      </c>
      <c r="AD41" s="269">
        <f t="shared" si="43"/>
        <v>0</v>
      </c>
      <c r="AE41" s="270"/>
      <c r="AF41" s="76">
        <f t="shared" si="44"/>
        <v>0</v>
      </c>
      <c r="AG41" s="76">
        <f t="shared" si="78"/>
        <v>0</v>
      </c>
      <c r="AH41" s="76">
        <f>J41*Pricing!P37</f>
        <v>0</v>
      </c>
      <c r="AI41" s="76">
        <f>J41*Pricing!Q37</f>
        <v>0</v>
      </c>
      <c r="AJ41" s="76">
        <f t="shared" si="79"/>
        <v>0</v>
      </c>
      <c r="AK41" s="77">
        <f t="shared" si="80"/>
        <v>0</v>
      </c>
      <c r="AL41" s="76">
        <f t="shared" si="81"/>
        <v>0</v>
      </c>
      <c r="AM41" s="72">
        <f t="shared" si="82"/>
        <v>0</v>
      </c>
      <c r="AN41" s="74">
        <f t="shared" si="83"/>
        <v>0</v>
      </c>
      <c r="AO41" s="74">
        <f t="shared" si="20"/>
        <v>0</v>
      </c>
      <c r="AP41" s="74" t="e">
        <f t="shared" si="84"/>
        <v>#DIV/0!</v>
      </c>
      <c r="AQ41" s="72">
        <f t="shared" si="85"/>
        <v>0</v>
      </c>
      <c r="AR41" s="72" t="e">
        <f t="shared" si="86"/>
        <v>#DIV/0!</v>
      </c>
      <c r="AS41" s="78" t="e">
        <f t="shared" si="24"/>
        <v>#DIV/0!</v>
      </c>
      <c r="AT41" s="79">
        <f t="shared" si="87"/>
        <v>0</v>
      </c>
      <c r="AU41" s="80" t="e">
        <f t="shared" si="88"/>
        <v>#DIV/0!</v>
      </c>
      <c r="AV41" s="81" t="e">
        <f t="shared" si="89"/>
        <v>#DIV/0!</v>
      </c>
      <c r="AW41" s="82"/>
      <c r="AX41" s="83" t="e">
        <f t="shared" si="28"/>
        <v>#DIV/0!</v>
      </c>
      <c r="AZ41" s="84"/>
    </row>
    <row r="42" spans="2:52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29"/>
        <v>0</v>
      </c>
      <c r="K42" s="71">
        <f t="shared" si="30"/>
        <v>0</v>
      </c>
      <c r="L42" s="69"/>
      <c r="M42" s="72"/>
      <c r="N42" s="73">
        <f>Pricing!M38</f>
        <v>0</v>
      </c>
      <c r="O42" s="74">
        <f t="shared" si="3"/>
        <v>0</v>
      </c>
      <c r="P42" s="74">
        <f t="shared" si="4"/>
        <v>0</v>
      </c>
      <c r="Q42" s="74">
        <f t="shared" si="5"/>
        <v>0</v>
      </c>
      <c r="R42" s="74">
        <f t="shared" si="6"/>
        <v>0</v>
      </c>
      <c r="S42" s="72">
        <f t="shared" si="7"/>
        <v>0</v>
      </c>
      <c r="T42" s="74">
        <f t="shared" si="8"/>
        <v>0</v>
      </c>
      <c r="U42" s="73">
        <f>Pricing!R38*I42</f>
        <v>0</v>
      </c>
      <c r="V42" s="74">
        <f t="shared" si="9"/>
        <v>0</v>
      </c>
      <c r="W42" s="74">
        <f t="shared" si="10"/>
        <v>0</v>
      </c>
      <c r="X42" s="74">
        <f t="shared" si="11"/>
        <v>0</v>
      </c>
      <c r="Y42" s="74">
        <f t="shared" si="12"/>
        <v>0</v>
      </c>
      <c r="Z42" s="72">
        <f t="shared" si="13"/>
        <v>0</v>
      </c>
      <c r="AA42" s="75">
        <v>0</v>
      </c>
      <c r="AB42" s="101">
        <f>J42*Pricing!O38</f>
        <v>0</v>
      </c>
      <c r="AC42" s="76">
        <f t="shared" si="42"/>
        <v>0</v>
      </c>
      <c r="AD42" s="269">
        <f t="shared" si="43"/>
        <v>0</v>
      </c>
      <c r="AE42" s="270"/>
      <c r="AF42" s="76">
        <f t="shared" si="44"/>
        <v>0</v>
      </c>
      <c r="AG42" s="76">
        <f t="shared" si="78"/>
        <v>0</v>
      </c>
      <c r="AH42" s="76">
        <f>J42*Pricing!P38</f>
        <v>0</v>
      </c>
      <c r="AI42" s="76">
        <f>J42*Pricing!Q38</f>
        <v>0</v>
      </c>
      <c r="AJ42" s="76">
        <f t="shared" si="79"/>
        <v>0</v>
      </c>
      <c r="AK42" s="77">
        <f t="shared" si="80"/>
        <v>0</v>
      </c>
      <c r="AL42" s="76">
        <f t="shared" si="81"/>
        <v>0</v>
      </c>
      <c r="AM42" s="72">
        <f t="shared" si="82"/>
        <v>0</v>
      </c>
      <c r="AN42" s="74">
        <f t="shared" si="83"/>
        <v>0</v>
      </c>
      <c r="AO42" s="74">
        <f t="shared" si="20"/>
        <v>0</v>
      </c>
      <c r="AP42" s="74" t="e">
        <f t="shared" si="84"/>
        <v>#DIV/0!</v>
      </c>
      <c r="AQ42" s="72">
        <f t="shared" si="85"/>
        <v>0</v>
      </c>
      <c r="AR42" s="72" t="e">
        <f t="shared" si="86"/>
        <v>#DIV/0!</v>
      </c>
      <c r="AS42" s="78" t="e">
        <f t="shared" si="24"/>
        <v>#DIV/0!</v>
      </c>
      <c r="AT42" s="79">
        <f t="shared" si="87"/>
        <v>0</v>
      </c>
      <c r="AU42" s="80" t="e">
        <f t="shared" si="88"/>
        <v>#DIV/0!</v>
      </c>
      <c r="AV42" s="81" t="e">
        <f t="shared" si="89"/>
        <v>#DIV/0!</v>
      </c>
      <c r="AW42" s="82"/>
      <c r="AX42" s="83" t="e">
        <f t="shared" si="28"/>
        <v>#DIV/0!</v>
      </c>
      <c r="AZ42" s="84"/>
    </row>
    <row r="43" spans="2:52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29"/>
        <v>0</v>
      </c>
      <c r="K43" s="71">
        <f t="shared" si="30"/>
        <v>0</v>
      </c>
      <c r="L43" s="69"/>
      <c r="M43" s="72"/>
      <c r="N43" s="73">
        <f>Pricing!M39</f>
        <v>0</v>
      </c>
      <c r="O43" s="74">
        <f t="shared" si="3"/>
        <v>0</v>
      </c>
      <c r="P43" s="74">
        <f t="shared" si="4"/>
        <v>0</v>
      </c>
      <c r="Q43" s="74">
        <f t="shared" si="5"/>
        <v>0</v>
      </c>
      <c r="R43" s="74">
        <f t="shared" si="6"/>
        <v>0</v>
      </c>
      <c r="S43" s="72">
        <f t="shared" si="7"/>
        <v>0</v>
      </c>
      <c r="T43" s="74">
        <f t="shared" si="8"/>
        <v>0</v>
      </c>
      <c r="U43" s="73">
        <f>Pricing!R39*I43</f>
        <v>0</v>
      </c>
      <c r="V43" s="74">
        <f t="shared" si="9"/>
        <v>0</v>
      </c>
      <c r="W43" s="74">
        <f t="shared" si="10"/>
        <v>0</v>
      </c>
      <c r="X43" s="74">
        <f t="shared" si="11"/>
        <v>0</v>
      </c>
      <c r="Y43" s="74">
        <f t="shared" si="12"/>
        <v>0</v>
      </c>
      <c r="Z43" s="72">
        <f t="shared" si="13"/>
        <v>0</v>
      </c>
      <c r="AA43" s="75">
        <v>0</v>
      </c>
      <c r="AB43" s="101">
        <f>J43*Pricing!O39</f>
        <v>0</v>
      </c>
      <c r="AC43" s="76">
        <f t="shared" si="42"/>
        <v>0</v>
      </c>
      <c r="AD43" s="269">
        <f t="shared" si="43"/>
        <v>0</v>
      </c>
      <c r="AE43" s="270"/>
      <c r="AF43" s="76">
        <f t="shared" si="44"/>
        <v>0</v>
      </c>
      <c r="AG43" s="76">
        <f t="shared" si="78"/>
        <v>0</v>
      </c>
      <c r="AH43" s="76">
        <f>J43*Pricing!P39</f>
        <v>0</v>
      </c>
      <c r="AI43" s="76">
        <f>J43*Pricing!Q39</f>
        <v>0</v>
      </c>
      <c r="AJ43" s="76">
        <f t="shared" si="79"/>
        <v>0</v>
      </c>
      <c r="AK43" s="77">
        <f t="shared" si="80"/>
        <v>0</v>
      </c>
      <c r="AL43" s="76">
        <f t="shared" si="81"/>
        <v>0</v>
      </c>
      <c r="AM43" s="72">
        <f t="shared" si="82"/>
        <v>0</v>
      </c>
      <c r="AN43" s="74">
        <f t="shared" si="83"/>
        <v>0</v>
      </c>
      <c r="AO43" s="74">
        <f t="shared" si="20"/>
        <v>0</v>
      </c>
      <c r="AP43" s="74" t="e">
        <f t="shared" si="84"/>
        <v>#DIV/0!</v>
      </c>
      <c r="AQ43" s="72">
        <f t="shared" si="85"/>
        <v>0</v>
      </c>
      <c r="AR43" s="72" t="e">
        <f t="shared" si="86"/>
        <v>#DIV/0!</v>
      </c>
      <c r="AS43" s="78" t="e">
        <f t="shared" si="24"/>
        <v>#DIV/0!</v>
      </c>
      <c r="AT43" s="79">
        <f t="shared" si="87"/>
        <v>0</v>
      </c>
      <c r="AU43" s="80" t="e">
        <f t="shared" si="88"/>
        <v>#DIV/0!</v>
      </c>
      <c r="AV43" s="81" t="e">
        <f t="shared" si="89"/>
        <v>#DIV/0!</v>
      </c>
      <c r="AW43" s="82"/>
      <c r="AX43" s="83" t="e">
        <f t="shared" si="28"/>
        <v>#DIV/0!</v>
      </c>
      <c r="AZ43" s="84"/>
    </row>
    <row r="44" spans="2:52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29"/>
        <v>0</v>
      </c>
      <c r="K44" s="71">
        <f t="shared" si="30"/>
        <v>0</v>
      </c>
      <c r="L44" s="69"/>
      <c r="M44" s="72"/>
      <c r="N44" s="73">
        <f>Pricing!M40</f>
        <v>0</v>
      </c>
      <c r="O44" s="74">
        <f t="shared" si="3"/>
        <v>0</v>
      </c>
      <c r="P44" s="74">
        <f t="shared" si="4"/>
        <v>0</v>
      </c>
      <c r="Q44" s="74">
        <f t="shared" si="5"/>
        <v>0</v>
      </c>
      <c r="R44" s="74">
        <f t="shared" si="6"/>
        <v>0</v>
      </c>
      <c r="S44" s="72">
        <f t="shared" si="7"/>
        <v>0</v>
      </c>
      <c r="T44" s="74">
        <f t="shared" si="8"/>
        <v>0</v>
      </c>
      <c r="U44" s="73">
        <f>Pricing!R40*I44</f>
        <v>0</v>
      </c>
      <c r="V44" s="74">
        <f t="shared" si="9"/>
        <v>0</v>
      </c>
      <c r="W44" s="74">
        <f t="shared" si="10"/>
        <v>0</v>
      </c>
      <c r="X44" s="74">
        <f t="shared" si="11"/>
        <v>0</v>
      </c>
      <c r="Y44" s="74">
        <f t="shared" si="12"/>
        <v>0</v>
      </c>
      <c r="Z44" s="72">
        <f t="shared" si="13"/>
        <v>0</v>
      </c>
      <c r="AA44" s="75">
        <v>0</v>
      </c>
      <c r="AB44" s="101">
        <f>J44*Pricing!O40</f>
        <v>0</v>
      </c>
      <c r="AC44" s="76">
        <f t="shared" si="42"/>
        <v>0</v>
      </c>
      <c r="AD44" s="269">
        <f t="shared" si="43"/>
        <v>0</v>
      </c>
      <c r="AE44" s="270"/>
      <c r="AF44" s="76">
        <f t="shared" si="44"/>
        <v>0</v>
      </c>
      <c r="AG44" s="76">
        <f t="shared" si="78"/>
        <v>0</v>
      </c>
      <c r="AH44" s="76">
        <f>J44*Pricing!P40</f>
        <v>0</v>
      </c>
      <c r="AI44" s="76">
        <f>J44*Pricing!Q40</f>
        <v>0</v>
      </c>
      <c r="AJ44" s="76">
        <f t="shared" si="79"/>
        <v>0</v>
      </c>
      <c r="AK44" s="77">
        <f t="shared" si="80"/>
        <v>0</v>
      </c>
      <c r="AL44" s="76">
        <f t="shared" si="81"/>
        <v>0</v>
      </c>
      <c r="AM44" s="72">
        <f t="shared" si="82"/>
        <v>0</v>
      </c>
      <c r="AN44" s="74">
        <f t="shared" si="83"/>
        <v>0</v>
      </c>
      <c r="AO44" s="74">
        <f t="shared" si="20"/>
        <v>0</v>
      </c>
      <c r="AP44" s="74" t="e">
        <f t="shared" si="84"/>
        <v>#DIV/0!</v>
      </c>
      <c r="AQ44" s="72">
        <f t="shared" si="85"/>
        <v>0</v>
      </c>
      <c r="AR44" s="72" t="e">
        <f t="shared" si="86"/>
        <v>#DIV/0!</v>
      </c>
      <c r="AS44" s="78" t="e">
        <f t="shared" si="24"/>
        <v>#DIV/0!</v>
      </c>
      <c r="AT44" s="79">
        <f t="shared" si="87"/>
        <v>0</v>
      </c>
      <c r="AU44" s="80" t="e">
        <f t="shared" si="88"/>
        <v>#DIV/0!</v>
      </c>
      <c r="AV44" s="81" t="e">
        <f t="shared" si="89"/>
        <v>#DIV/0!</v>
      </c>
      <c r="AW44" s="82"/>
      <c r="AX44" s="83" t="e">
        <f t="shared" si="28"/>
        <v>#DIV/0!</v>
      </c>
      <c r="AZ44" s="84"/>
    </row>
    <row r="45" spans="2:52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29"/>
        <v>0</v>
      </c>
      <c r="K45" s="71">
        <f t="shared" si="30"/>
        <v>0</v>
      </c>
      <c r="L45" s="69"/>
      <c r="M45" s="72"/>
      <c r="N45" s="73">
        <f>Pricing!M41</f>
        <v>0</v>
      </c>
      <c r="O45" s="74">
        <f t="shared" ref="O45:O50" si="90">N45*$O$6</f>
        <v>0</v>
      </c>
      <c r="P45" s="74">
        <f t="shared" ref="P45:P50" si="91">(N45+O45)*$P$6</f>
        <v>0</v>
      </c>
      <c r="Q45" s="74">
        <f t="shared" ref="Q45:Q50" si="92">(N45+O45+P45)*$Q$6</f>
        <v>0</v>
      </c>
      <c r="R45" s="74">
        <f t="shared" ref="R45:R50" si="93">(N45+O45+P45+Q45)*$R$6</f>
        <v>0</v>
      </c>
      <c r="S45" s="72">
        <f t="shared" ref="S45:S50" si="94">SUM(N45:R45)</f>
        <v>0</v>
      </c>
      <c r="T45" s="74">
        <f t="shared" ref="T45:T50" si="95">S45*$T$6</f>
        <v>0</v>
      </c>
      <c r="U45" s="73">
        <f>Pricing!R41*I45</f>
        <v>0</v>
      </c>
      <c r="V45" s="74">
        <f t="shared" ref="V45:V50" si="96">U45*$V$6</f>
        <v>0</v>
      </c>
      <c r="W45" s="74">
        <f t="shared" ref="W45:W50" si="97">(U45+V45)*$W$6</f>
        <v>0</v>
      </c>
      <c r="X45" s="74">
        <f t="shared" ref="X45:X50" si="98">(U45+V45+W45)*$X$6</f>
        <v>0</v>
      </c>
      <c r="Y45" s="74">
        <f t="shared" ref="Y45:Y50" si="99">(U45+V45+W45+X45)*$Y$6</f>
        <v>0</v>
      </c>
      <c r="Z45" s="72">
        <f t="shared" ref="Z45:Z50" si="100">SUM(U45:Y45)</f>
        <v>0</v>
      </c>
      <c r="AA45" s="75">
        <v>0</v>
      </c>
      <c r="AB45" s="101">
        <f>J45*Pricing!O41</f>
        <v>0</v>
      </c>
      <c r="AC45" s="76">
        <f t="shared" si="42"/>
        <v>0</v>
      </c>
      <c r="AD45" s="269">
        <f t="shared" si="43"/>
        <v>0</v>
      </c>
      <c r="AE45" s="270"/>
      <c r="AF45" s="76">
        <f t="shared" si="44"/>
        <v>0</v>
      </c>
      <c r="AG45" s="76">
        <f t="shared" si="14"/>
        <v>0</v>
      </c>
      <c r="AH45" s="76">
        <f>J45*Pricing!P41</f>
        <v>0</v>
      </c>
      <c r="AI45" s="76">
        <f>J45*Pricing!Q41</f>
        <v>0</v>
      </c>
      <c r="AJ45" s="76">
        <f t="shared" si="79"/>
        <v>0</v>
      </c>
      <c r="AK45" s="77">
        <f t="shared" si="80"/>
        <v>0</v>
      </c>
      <c r="AL45" s="76">
        <f t="shared" si="81"/>
        <v>0</v>
      </c>
      <c r="AM45" s="72">
        <f t="shared" si="82"/>
        <v>0</v>
      </c>
      <c r="AN45" s="74">
        <f t="shared" si="83"/>
        <v>0</v>
      </c>
      <c r="AO45" s="74">
        <f t="shared" ref="AO45:AO50" si="101">(AM45+AN45)*$AO$6</f>
        <v>0</v>
      </c>
      <c r="AP45" s="74" t="e">
        <f t="shared" si="84"/>
        <v>#DIV/0!</v>
      </c>
      <c r="AQ45" s="72">
        <f t="shared" si="85"/>
        <v>0</v>
      </c>
      <c r="AR45" s="72" t="e">
        <f t="shared" si="86"/>
        <v>#DIV/0!</v>
      </c>
      <c r="AS45" s="78" t="e">
        <f t="shared" ref="AS45:AS50" si="102">AR45/10.764</f>
        <v>#DIV/0!</v>
      </c>
      <c r="AT45" s="79">
        <f t="shared" si="87"/>
        <v>0</v>
      </c>
      <c r="AU45" s="80" t="e">
        <f t="shared" si="88"/>
        <v>#DIV/0!</v>
      </c>
      <c r="AV45" s="81" t="e">
        <f t="shared" si="89"/>
        <v>#DIV/0!</v>
      </c>
      <c r="AW45" s="82"/>
      <c r="AX45" s="83" t="e">
        <f t="shared" ref="AX45:AX50" si="103">AS45-(AU45+AV45)</f>
        <v>#DIV/0!</v>
      </c>
      <c r="AZ45" s="84"/>
    </row>
    <row r="46" spans="2:52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29"/>
        <v>0</v>
      </c>
      <c r="K46" s="71">
        <f t="shared" si="30"/>
        <v>0</v>
      </c>
      <c r="L46" s="69"/>
      <c r="M46" s="72"/>
      <c r="N46" s="73">
        <f>Pricing!M42</f>
        <v>0</v>
      </c>
      <c r="O46" s="74">
        <f t="shared" si="90"/>
        <v>0</v>
      </c>
      <c r="P46" s="74">
        <f t="shared" si="91"/>
        <v>0</v>
      </c>
      <c r="Q46" s="74">
        <f t="shared" si="92"/>
        <v>0</v>
      </c>
      <c r="R46" s="74">
        <f t="shared" si="93"/>
        <v>0</v>
      </c>
      <c r="S46" s="72">
        <f t="shared" si="94"/>
        <v>0</v>
      </c>
      <c r="T46" s="74">
        <f t="shared" si="95"/>
        <v>0</v>
      </c>
      <c r="U46" s="73">
        <f>Pricing!R42*I46</f>
        <v>0</v>
      </c>
      <c r="V46" s="74">
        <f t="shared" si="96"/>
        <v>0</v>
      </c>
      <c r="W46" s="74">
        <f t="shared" si="97"/>
        <v>0</v>
      </c>
      <c r="X46" s="74">
        <f t="shared" si="98"/>
        <v>0</v>
      </c>
      <c r="Y46" s="74">
        <f t="shared" si="99"/>
        <v>0</v>
      </c>
      <c r="Z46" s="72">
        <f t="shared" si="100"/>
        <v>0</v>
      </c>
      <c r="AA46" s="75">
        <v>0</v>
      </c>
      <c r="AB46" s="101">
        <f>J46*Pricing!O42</f>
        <v>0</v>
      </c>
      <c r="AC46" s="76">
        <f t="shared" si="42"/>
        <v>0</v>
      </c>
      <c r="AD46" s="269">
        <f t="shared" si="43"/>
        <v>0</v>
      </c>
      <c r="AE46" s="270"/>
      <c r="AF46" s="76">
        <f t="shared" si="44"/>
        <v>0</v>
      </c>
      <c r="AG46" s="76">
        <f t="shared" si="14"/>
        <v>0</v>
      </c>
      <c r="AH46" s="76">
        <f>J46*Pricing!P42</f>
        <v>0</v>
      </c>
      <c r="AI46" s="76">
        <f>J46*Pricing!Q42</f>
        <v>0</v>
      </c>
      <c r="AJ46" s="76">
        <f t="shared" si="79"/>
        <v>0</v>
      </c>
      <c r="AK46" s="77">
        <f t="shared" si="80"/>
        <v>0</v>
      </c>
      <c r="AL46" s="76">
        <f t="shared" si="81"/>
        <v>0</v>
      </c>
      <c r="AM46" s="72">
        <f t="shared" si="82"/>
        <v>0</v>
      </c>
      <c r="AN46" s="74">
        <f t="shared" si="83"/>
        <v>0</v>
      </c>
      <c r="AO46" s="74">
        <f t="shared" si="101"/>
        <v>0</v>
      </c>
      <c r="AP46" s="74" t="e">
        <f t="shared" si="84"/>
        <v>#DIV/0!</v>
      </c>
      <c r="AQ46" s="72">
        <f t="shared" si="85"/>
        <v>0</v>
      </c>
      <c r="AR46" s="72" t="e">
        <f t="shared" si="86"/>
        <v>#DIV/0!</v>
      </c>
      <c r="AS46" s="78" t="e">
        <f t="shared" si="102"/>
        <v>#DIV/0!</v>
      </c>
      <c r="AT46" s="79">
        <f t="shared" si="87"/>
        <v>0</v>
      </c>
      <c r="AU46" s="80" t="e">
        <f t="shared" si="88"/>
        <v>#DIV/0!</v>
      </c>
      <c r="AV46" s="81" t="e">
        <f t="shared" si="89"/>
        <v>#DIV/0!</v>
      </c>
      <c r="AW46" s="82"/>
      <c r="AX46" s="83" t="e">
        <f t="shared" si="103"/>
        <v>#DIV/0!</v>
      </c>
      <c r="AZ46" s="84"/>
    </row>
    <row r="47" spans="2:52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29"/>
        <v>0</v>
      </c>
      <c r="K47" s="71">
        <f t="shared" si="30"/>
        <v>0</v>
      </c>
      <c r="L47" s="69"/>
      <c r="M47" s="72"/>
      <c r="N47" s="73">
        <f>Pricing!M43</f>
        <v>0</v>
      </c>
      <c r="O47" s="74">
        <f t="shared" si="90"/>
        <v>0</v>
      </c>
      <c r="P47" s="74">
        <f t="shared" si="91"/>
        <v>0</v>
      </c>
      <c r="Q47" s="74">
        <f t="shared" si="92"/>
        <v>0</v>
      </c>
      <c r="R47" s="74">
        <f t="shared" si="93"/>
        <v>0</v>
      </c>
      <c r="S47" s="72">
        <f t="shared" si="94"/>
        <v>0</v>
      </c>
      <c r="T47" s="74">
        <f t="shared" si="95"/>
        <v>0</v>
      </c>
      <c r="U47" s="73">
        <f>Pricing!R43*I47</f>
        <v>0</v>
      </c>
      <c r="V47" s="74">
        <f t="shared" si="96"/>
        <v>0</v>
      </c>
      <c r="W47" s="74">
        <f t="shared" si="97"/>
        <v>0</v>
      </c>
      <c r="X47" s="74">
        <f t="shared" si="98"/>
        <v>0</v>
      </c>
      <c r="Y47" s="74">
        <f t="shared" si="99"/>
        <v>0</v>
      </c>
      <c r="Z47" s="72">
        <f t="shared" si="100"/>
        <v>0</v>
      </c>
      <c r="AA47" s="75">
        <v>0</v>
      </c>
      <c r="AB47" s="101">
        <f>J47*Pricing!O43</f>
        <v>0</v>
      </c>
      <c r="AC47" s="76">
        <f t="shared" si="42"/>
        <v>0</v>
      </c>
      <c r="AD47" s="269">
        <f t="shared" si="43"/>
        <v>0</v>
      </c>
      <c r="AE47" s="270"/>
      <c r="AF47" s="76">
        <f t="shared" si="44"/>
        <v>0</v>
      </c>
      <c r="AG47" s="76">
        <f t="shared" si="14"/>
        <v>0</v>
      </c>
      <c r="AH47" s="76">
        <f>J47*Pricing!P43</f>
        <v>0</v>
      </c>
      <c r="AI47" s="76">
        <f>J47*Pricing!Q43</f>
        <v>0</v>
      </c>
      <c r="AJ47" s="76">
        <f t="shared" si="79"/>
        <v>0</v>
      </c>
      <c r="AK47" s="77">
        <f t="shared" si="80"/>
        <v>0</v>
      </c>
      <c r="AL47" s="76">
        <f t="shared" si="81"/>
        <v>0</v>
      </c>
      <c r="AM47" s="72">
        <f t="shared" si="82"/>
        <v>0</v>
      </c>
      <c r="AN47" s="74">
        <f t="shared" si="83"/>
        <v>0</v>
      </c>
      <c r="AO47" s="74">
        <f t="shared" si="101"/>
        <v>0</v>
      </c>
      <c r="AP47" s="74" t="e">
        <f t="shared" si="84"/>
        <v>#DIV/0!</v>
      </c>
      <c r="AQ47" s="72">
        <f t="shared" si="85"/>
        <v>0</v>
      </c>
      <c r="AR47" s="72" t="e">
        <f t="shared" si="86"/>
        <v>#DIV/0!</v>
      </c>
      <c r="AS47" s="78" t="e">
        <f t="shared" si="102"/>
        <v>#DIV/0!</v>
      </c>
      <c r="AT47" s="79">
        <f t="shared" si="87"/>
        <v>0</v>
      </c>
      <c r="AU47" s="80" t="e">
        <f t="shared" si="88"/>
        <v>#DIV/0!</v>
      </c>
      <c r="AV47" s="81" t="e">
        <f t="shared" si="89"/>
        <v>#DIV/0!</v>
      </c>
      <c r="AW47" s="82"/>
      <c r="AX47" s="83" t="e">
        <f t="shared" si="103"/>
        <v>#DIV/0!</v>
      </c>
      <c r="AZ47" s="84"/>
    </row>
    <row r="48" spans="2:52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29"/>
        <v>0</v>
      </c>
      <c r="K48" s="71">
        <f t="shared" si="30"/>
        <v>0</v>
      </c>
      <c r="L48" s="69"/>
      <c r="M48" s="72"/>
      <c r="N48" s="73">
        <f>Pricing!M44</f>
        <v>0</v>
      </c>
      <c r="O48" s="74">
        <f t="shared" si="90"/>
        <v>0</v>
      </c>
      <c r="P48" s="74">
        <f t="shared" si="91"/>
        <v>0</v>
      </c>
      <c r="Q48" s="74">
        <f t="shared" si="92"/>
        <v>0</v>
      </c>
      <c r="R48" s="74">
        <f t="shared" si="93"/>
        <v>0</v>
      </c>
      <c r="S48" s="72">
        <f t="shared" si="94"/>
        <v>0</v>
      </c>
      <c r="T48" s="74">
        <f t="shared" si="95"/>
        <v>0</v>
      </c>
      <c r="U48" s="73">
        <f>Pricing!R44*I48</f>
        <v>0</v>
      </c>
      <c r="V48" s="74">
        <f t="shared" si="96"/>
        <v>0</v>
      </c>
      <c r="W48" s="74">
        <f t="shared" si="97"/>
        <v>0</v>
      </c>
      <c r="X48" s="74">
        <f t="shared" si="98"/>
        <v>0</v>
      </c>
      <c r="Y48" s="74">
        <f t="shared" si="99"/>
        <v>0</v>
      </c>
      <c r="Z48" s="72">
        <f t="shared" si="100"/>
        <v>0</v>
      </c>
      <c r="AA48" s="75">
        <v>0</v>
      </c>
      <c r="AB48" s="101">
        <f>J48*Pricing!O44</f>
        <v>0</v>
      </c>
      <c r="AC48" s="76">
        <f t="shared" si="42"/>
        <v>0</v>
      </c>
      <c r="AD48" s="269">
        <f t="shared" si="43"/>
        <v>0</v>
      </c>
      <c r="AE48" s="270"/>
      <c r="AF48" s="76">
        <f t="shared" si="44"/>
        <v>0</v>
      </c>
      <c r="AG48" s="76">
        <f t="shared" si="14"/>
        <v>0</v>
      </c>
      <c r="AH48" s="76">
        <f>J48*Pricing!P44</f>
        <v>0</v>
      </c>
      <c r="AI48" s="76">
        <f>J48*Pricing!Q44</f>
        <v>0</v>
      </c>
      <c r="AJ48" s="76">
        <f t="shared" si="79"/>
        <v>0</v>
      </c>
      <c r="AK48" s="77">
        <f t="shared" si="80"/>
        <v>0</v>
      </c>
      <c r="AL48" s="76">
        <f t="shared" si="81"/>
        <v>0</v>
      </c>
      <c r="AM48" s="72">
        <f t="shared" si="82"/>
        <v>0</v>
      </c>
      <c r="AN48" s="74">
        <f t="shared" si="83"/>
        <v>0</v>
      </c>
      <c r="AO48" s="74">
        <f t="shared" si="101"/>
        <v>0</v>
      </c>
      <c r="AP48" s="74" t="e">
        <f t="shared" si="84"/>
        <v>#DIV/0!</v>
      </c>
      <c r="AQ48" s="72">
        <f t="shared" si="85"/>
        <v>0</v>
      </c>
      <c r="AR48" s="72" t="e">
        <f t="shared" si="86"/>
        <v>#DIV/0!</v>
      </c>
      <c r="AS48" s="78" t="e">
        <f t="shared" si="102"/>
        <v>#DIV/0!</v>
      </c>
      <c r="AT48" s="79">
        <f t="shared" si="87"/>
        <v>0</v>
      </c>
      <c r="AU48" s="80" t="e">
        <f t="shared" si="88"/>
        <v>#DIV/0!</v>
      </c>
      <c r="AV48" s="81" t="e">
        <f t="shared" si="89"/>
        <v>#DIV/0!</v>
      </c>
      <c r="AW48" s="82"/>
      <c r="AX48" s="83" t="e">
        <f t="shared" si="103"/>
        <v>#DIV/0!</v>
      </c>
      <c r="AZ48" s="84"/>
    </row>
    <row r="49" spans="2:52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29"/>
        <v>0</v>
      </c>
      <c r="K49" s="71">
        <f t="shared" si="30"/>
        <v>0</v>
      </c>
      <c r="L49" s="69"/>
      <c r="M49" s="72"/>
      <c r="N49" s="73">
        <f>Pricing!M45</f>
        <v>0</v>
      </c>
      <c r="O49" s="74">
        <f t="shared" si="90"/>
        <v>0</v>
      </c>
      <c r="P49" s="74">
        <f t="shared" si="91"/>
        <v>0</v>
      </c>
      <c r="Q49" s="74">
        <f t="shared" si="92"/>
        <v>0</v>
      </c>
      <c r="R49" s="74">
        <f t="shared" si="93"/>
        <v>0</v>
      </c>
      <c r="S49" s="72">
        <f t="shared" si="94"/>
        <v>0</v>
      </c>
      <c r="T49" s="74">
        <f t="shared" si="95"/>
        <v>0</v>
      </c>
      <c r="U49" s="73">
        <f>Pricing!R45*I49</f>
        <v>0</v>
      </c>
      <c r="V49" s="74">
        <f t="shared" si="96"/>
        <v>0</v>
      </c>
      <c r="W49" s="74">
        <f t="shared" si="97"/>
        <v>0</v>
      </c>
      <c r="X49" s="74">
        <f t="shared" si="98"/>
        <v>0</v>
      </c>
      <c r="Y49" s="74">
        <f t="shared" si="99"/>
        <v>0</v>
      </c>
      <c r="Z49" s="72">
        <f t="shared" si="100"/>
        <v>0</v>
      </c>
      <c r="AA49" s="75">
        <v>0</v>
      </c>
      <c r="AB49" s="101">
        <f>J49*Pricing!O45</f>
        <v>0</v>
      </c>
      <c r="AC49" s="76">
        <f t="shared" si="42"/>
        <v>0</v>
      </c>
      <c r="AD49" s="269">
        <f t="shared" si="43"/>
        <v>0</v>
      </c>
      <c r="AE49" s="270"/>
      <c r="AF49" s="76">
        <f t="shared" si="44"/>
        <v>0</v>
      </c>
      <c r="AG49" s="76">
        <f t="shared" si="14"/>
        <v>0</v>
      </c>
      <c r="AH49" s="76">
        <f>J49*Pricing!P45</f>
        <v>0</v>
      </c>
      <c r="AI49" s="76">
        <f>J49*Pricing!Q45</f>
        <v>0</v>
      </c>
      <c r="AJ49" s="76">
        <f t="shared" si="79"/>
        <v>0</v>
      </c>
      <c r="AK49" s="77">
        <f t="shared" si="80"/>
        <v>0</v>
      </c>
      <c r="AL49" s="76">
        <f t="shared" si="81"/>
        <v>0</v>
      </c>
      <c r="AM49" s="72">
        <f t="shared" si="82"/>
        <v>0</v>
      </c>
      <c r="AN49" s="74">
        <f t="shared" si="83"/>
        <v>0</v>
      </c>
      <c r="AO49" s="74">
        <f t="shared" si="101"/>
        <v>0</v>
      </c>
      <c r="AP49" s="74" t="e">
        <f t="shared" si="84"/>
        <v>#DIV/0!</v>
      </c>
      <c r="AQ49" s="72">
        <f t="shared" si="85"/>
        <v>0</v>
      </c>
      <c r="AR49" s="72" t="e">
        <f t="shared" si="86"/>
        <v>#DIV/0!</v>
      </c>
      <c r="AS49" s="78" t="e">
        <f t="shared" si="102"/>
        <v>#DIV/0!</v>
      </c>
      <c r="AT49" s="79">
        <f t="shared" si="87"/>
        <v>0</v>
      </c>
      <c r="AU49" s="80" t="e">
        <f t="shared" si="88"/>
        <v>#DIV/0!</v>
      </c>
      <c r="AV49" s="81" t="e">
        <f t="shared" si="89"/>
        <v>#DIV/0!</v>
      </c>
      <c r="AW49" s="82"/>
      <c r="AX49" s="83" t="e">
        <f t="shared" si="103"/>
        <v>#DIV/0!</v>
      </c>
      <c r="AZ49" s="84"/>
    </row>
    <row r="50" spans="2:52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29"/>
        <v>0</v>
      </c>
      <c r="K50" s="71">
        <f t="shared" si="30"/>
        <v>0</v>
      </c>
      <c r="L50" s="69"/>
      <c r="M50" s="72"/>
      <c r="N50" s="73">
        <f>Pricing!M46</f>
        <v>0</v>
      </c>
      <c r="O50" s="74">
        <f t="shared" si="90"/>
        <v>0</v>
      </c>
      <c r="P50" s="74">
        <f t="shared" si="91"/>
        <v>0</v>
      </c>
      <c r="Q50" s="74">
        <f t="shared" si="92"/>
        <v>0</v>
      </c>
      <c r="R50" s="74">
        <f t="shared" si="93"/>
        <v>0</v>
      </c>
      <c r="S50" s="72">
        <f t="shared" si="94"/>
        <v>0</v>
      </c>
      <c r="T50" s="74">
        <f t="shared" si="95"/>
        <v>0</v>
      </c>
      <c r="U50" s="73">
        <f>Pricing!R46*I50</f>
        <v>0</v>
      </c>
      <c r="V50" s="74">
        <f t="shared" si="96"/>
        <v>0</v>
      </c>
      <c r="W50" s="74">
        <f t="shared" si="97"/>
        <v>0</v>
      </c>
      <c r="X50" s="74">
        <f t="shared" si="98"/>
        <v>0</v>
      </c>
      <c r="Y50" s="74">
        <f t="shared" si="99"/>
        <v>0</v>
      </c>
      <c r="Z50" s="72">
        <f t="shared" si="100"/>
        <v>0</v>
      </c>
      <c r="AA50" s="75">
        <v>0</v>
      </c>
      <c r="AB50" s="101">
        <f>J50*Pricing!O46</f>
        <v>0</v>
      </c>
      <c r="AC50" s="76">
        <f t="shared" si="42"/>
        <v>0</v>
      </c>
      <c r="AD50" s="269">
        <f t="shared" si="43"/>
        <v>0</v>
      </c>
      <c r="AE50" s="270"/>
      <c r="AF50" s="76">
        <f t="shared" si="44"/>
        <v>0</v>
      </c>
      <c r="AG50" s="76">
        <f t="shared" si="14"/>
        <v>0</v>
      </c>
      <c r="AH50" s="76">
        <f>J50*Pricing!P46</f>
        <v>0</v>
      </c>
      <c r="AI50" s="76">
        <f>J50*Pricing!Q46</f>
        <v>0</v>
      </c>
      <c r="AJ50" s="76">
        <f t="shared" si="79"/>
        <v>0</v>
      </c>
      <c r="AK50" s="77">
        <f t="shared" si="80"/>
        <v>0</v>
      </c>
      <c r="AL50" s="76">
        <f t="shared" si="81"/>
        <v>0</v>
      </c>
      <c r="AM50" s="72">
        <f t="shared" si="82"/>
        <v>0</v>
      </c>
      <c r="AN50" s="74">
        <f t="shared" si="83"/>
        <v>0</v>
      </c>
      <c r="AO50" s="74">
        <f t="shared" si="101"/>
        <v>0</v>
      </c>
      <c r="AP50" s="74" t="e">
        <f t="shared" si="84"/>
        <v>#DIV/0!</v>
      </c>
      <c r="AQ50" s="72">
        <f t="shared" si="85"/>
        <v>0</v>
      </c>
      <c r="AR50" s="72" t="e">
        <f t="shared" si="86"/>
        <v>#DIV/0!</v>
      </c>
      <c r="AS50" s="78" t="e">
        <f t="shared" si="102"/>
        <v>#DIV/0!</v>
      </c>
      <c r="AT50" s="79">
        <f t="shared" si="87"/>
        <v>0</v>
      </c>
      <c r="AU50" s="80" t="e">
        <f t="shared" si="88"/>
        <v>#DIV/0!</v>
      </c>
      <c r="AV50" s="81" t="e">
        <f t="shared" si="89"/>
        <v>#DIV/0!</v>
      </c>
      <c r="AW50" s="82"/>
      <c r="AX50" s="83" t="e">
        <f t="shared" si="103"/>
        <v>#DIV/0!</v>
      </c>
      <c r="AZ50" s="84"/>
    </row>
    <row r="51" spans="2:52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29"/>
        <v>0</v>
      </c>
      <c r="K51" s="71">
        <f t="shared" si="30"/>
        <v>0</v>
      </c>
      <c r="L51" s="69"/>
      <c r="M51" s="72"/>
      <c r="N51" s="73">
        <f>Pricing!M47</f>
        <v>0</v>
      </c>
      <c r="O51" s="74">
        <f t="shared" si="3"/>
        <v>0</v>
      </c>
      <c r="P51" s="74">
        <f t="shared" si="4"/>
        <v>0</v>
      </c>
      <c r="Q51" s="74">
        <f t="shared" si="5"/>
        <v>0</v>
      </c>
      <c r="R51" s="74">
        <f t="shared" si="6"/>
        <v>0</v>
      </c>
      <c r="S51" s="72">
        <f t="shared" si="7"/>
        <v>0</v>
      </c>
      <c r="T51" s="74">
        <f t="shared" si="8"/>
        <v>0</v>
      </c>
      <c r="U51" s="73">
        <f>Pricing!R47*I51</f>
        <v>0</v>
      </c>
      <c r="V51" s="74">
        <f t="shared" si="9"/>
        <v>0</v>
      </c>
      <c r="W51" s="74">
        <f t="shared" si="10"/>
        <v>0</v>
      </c>
      <c r="X51" s="74">
        <f t="shared" si="11"/>
        <v>0</v>
      </c>
      <c r="Y51" s="74">
        <f t="shared" si="12"/>
        <v>0</v>
      </c>
      <c r="Z51" s="72">
        <f t="shared" si="13"/>
        <v>0</v>
      </c>
      <c r="AA51" s="75">
        <v>0</v>
      </c>
      <c r="AB51" s="101">
        <f>J51*Pricing!O47</f>
        <v>0</v>
      </c>
      <c r="AC51" s="76">
        <f t="shared" si="42"/>
        <v>0</v>
      </c>
      <c r="AD51" s="269">
        <f t="shared" si="43"/>
        <v>0</v>
      </c>
      <c r="AE51" s="270"/>
      <c r="AF51" s="76">
        <f t="shared" si="44"/>
        <v>0</v>
      </c>
      <c r="AG51" s="76">
        <f t="shared" ref="AG51:AG56" si="104">(((F51+G51)*2*I51)/1000)*2*$AG$7</f>
        <v>0</v>
      </c>
      <c r="AH51" s="76">
        <f>J51*Pricing!P47</f>
        <v>0</v>
      </c>
      <c r="AI51" s="76">
        <f>J51*Pricing!Q47</f>
        <v>0</v>
      </c>
      <c r="AJ51" s="76">
        <f t="shared" si="79"/>
        <v>0</v>
      </c>
      <c r="AK51" s="77">
        <f t="shared" si="80"/>
        <v>0</v>
      </c>
      <c r="AL51" s="76">
        <f t="shared" si="81"/>
        <v>0</v>
      </c>
      <c r="AM51" s="72">
        <f t="shared" si="82"/>
        <v>0</v>
      </c>
      <c r="AN51" s="74">
        <f t="shared" si="83"/>
        <v>0</v>
      </c>
      <c r="AO51" s="74">
        <f t="shared" si="20"/>
        <v>0</v>
      </c>
      <c r="AP51" s="74" t="e">
        <f t="shared" si="84"/>
        <v>#DIV/0!</v>
      </c>
      <c r="AQ51" s="72">
        <f t="shared" si="85"/>
        <v>0</v>
      </c>
      <c r="AR51" s="72" t="e">
        <f t="shared" si="86"/>
        <v>#DIV/0!</v>
      </c>
      <c r="AS51" s="78" t="e">
        <f t="shared" si="24"/>
        <v>#DIV/0!</v>
      </c>
      <c r="AT51" s="79">
        <f t="shared" si="87"/>
        <v>0</v>
      </c>
      <c r="AU51" s="80" t="e">
        <f t="shared" si="88"/>
        <v>#DIV/0!</v>
      </c>
      <c r="AV51" s="81" t="e">
        <f t="shared" si="89"/>
        <v>#DIV/0!</v>
      </c>
      <c r="AW51" s="82"/>
      <c r="AX51" s="83" t="e">
        <f t="shared" si="28"/>
        <v>#DIV/0!</v>
      </c>
      <c r="AZ51" s="84"/>
    </row>
    <row r="52" spans="2:52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29"/>
        <v>0</v>
      </c>
      <c r="K52" s="71">
        <f t="shared" si="30"/>
        <v>0</v>
      </c>
      <c r="L52" s="69"/>
      <c r="M52" s="72"/>
      <c r="N52" s="73">
        <f>Pricing!M48</f>
        <v>0</v>
      </c>
      <c r="O52" s="74">
        <f t="shared" si="3"/>
        <v>0</v>
      </c>
      <c r="P52" s="74">
        <f t="shared" si="4"/>
        <v>0</v>
      </c>
      <c r="Q52" s="74">
        <f t="shared" si="5"/>
        <v>0</v>
      </c>
      <c r="R52" s="74">
        <f t="shared" si="6"/>
        <v>0</v>
      </c>
      <c r="S52" s="72">
        <f t="shared" si="7"/>
        <v>0</v>
      </c>
      <c r="T52" s="74">
        <f t="shared" si="8"/>
        <v>0</v>
      </c>
      <c r="U52" s="73">
        <f>Pricing!R48*I52</f>
        <v>0</v>
      </c>
      <c r="V52" s="74">
        <f t="shared" si="9"/>
        <v>0</v>
      </c>
      <c r="W52" s="74">
        <f t="shared" si="10"/>
        <v>0</v>
      </c>
      <c r="X52" s="74">
        <f t="shared" si="11"/>
        <v>0</v>
      </c>
      <c r="Y52" s="74">
        <f t="shared" si="12"/>
        <v>0</v>
      </c>
      <c r="Z52" s="72">
        <f t="shared" si="13"/>
        <v>0</v>
      </c>
      <c r="AA52" s="75">
        <v>0</v>
      </c>
      <c r="AB52" s="101">
        <f>J52*Pricing!O48</f>
        <v>0</v>
      </c>
      <c r="AC52" s="76">
        <f t="shared" si="42"/>
        <v>0</v>
      </c>
      <c r="AD52" s="269">
        <f t="shared" si="43"/>
        <v>0</v>
      </c>
      <c r="AE52" s="270"/>
      <c r="AF52" s="76">
        <f t="shared" si="44"/>
        <v>0</v>
      </c>
      <c r="AG52" s="76">
        <f t="shared" si="104"/>
        <v>0</v>
      </c>
      <c r="AH52" s="76">
        <f>J52*Pricing!P48</f>
        <v>0</v>
      </c>
      <c r="AI52" s="76">
        <f>J52*Pricing!Q48</f>
        <v>0</v>
      </c>
      <c r="AJ52" s="76">
        <f t="shared" si="79"/>
        <v>0</v>
      </c>
      <c r="AK52" s="77">
        <f t="shared" si="80"/>
        <v>0</v>
      </c>
      <c r="AL52" s="76">
        <f t="shared" si="81"/>
        <v>0</v>
      </c>
      <c r="AM52" s="72">
        <f t="shared" si="82"/>
        <v>0</v>
      </c>
      <c r="AN52" s="74">
        <f t="shared" si="83"/>
        <v>0</v>
      </c>
      <c r="AO52" s="74">
        <f t="shared" si="20"/>
        <v>0</v>
      </c>
      <c r="AP52" s="74" t="e">
        <f t="shared" si="84"/>
        <v>#DIV/0!</v>
      </c>
      <c r="AQ52" s="72">
        <f t="shared" si="85"/>
        <v>0</v>
      </c>
      <c r="AR52" s="72" t="e">
        <f t="shared" si="86"/>
        <v>#DIV/0!</v>
      </c>
      <c r="AS52" s="78" t="e">
        <f t="shared" si="24"/>
        <v>#DIV/0!</v>
      </c>
      <c r="AT52" s="79">
        <f t="shared" si="87"/>
        <v>0</v>
      </c>
      <c r="AU52" s="80" t="e">
        <f t="shared" si="88"/>
        <v>#DIV/0!</v>
      </c>
      <c r="AV52" s="81" t="e">
        <f t="shared" si="89"/>
        <v>#DIV/0!</v>
      </c>
      <c r="AW52" s="82"/>
      <c r="AX52" s="83" t="e">
        <f t="shared" si="28"/>
        <v>#DIV/0!</v>
      </c>
      <c r="AZ52" s="84"/>
    </row>
    <row r="53" spans="2:52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29"/>
        <v>0</v>
      </c>
      <c r="K53" s="71">
        <f t="shared" si="30"/>
        <v>0</v>
      </c>
      <c r="L53" s="69"/>
      <c r="M53" s="72"/>
      <c r="N53" s="73">
        <f>Pricing!M49</f>
        <v>0</v>
      </c>
      <c r="O53" s="74">
        <f t="shared" si="3"/>
        <v>0</v>
      </c>
      <c r="P53" s="74">
        <f t="shared" si="4"/>
        <v>0</v>
      </c>
      <c r="Q53" s="74">
        <f t="shared" si="5"/>
        <v>0</v>
      </c>
      <c r="R53" s="74">
        <f t="shared" si="6"/>
        <v>0</v>
      </c>
      <c r="S53" s="72">
        <f t="shared" si="7"/>
        <v>0</v>
      </c>
      <c r="T53" s="74">
        <f t="shared" si="8"/>
        <v>0</v>
      </c>
      <c r="U53" s="73">
        <f>Pricing!R49*I53</f>
        <v>0</v>
      </c>
      <c r="V53" s="74">
        <f t="shared" si="9"/>
        <v>0</v>
      </c>
      <c r="W53" s="74">
        <f t="shared" si="10"/>
        <v>0</v>
      </c>
      <c r="X53" s="74">
        <f t="shared" si="11"/>
        <v>0</v>
      </c>
      <c r="Y53" s="74">
        <f t="shared" si="12"/>
        <v>0</v>
      </c>
      <c r="Z53" s="72">
        <f t="shared" si="13"/>
        <v>0</v>
      </c>
      <c r="AA53" s="75">
        <v>0</v>
      </c>
      <c r="AB53" s="101">
        <f>J53*Pricing!O49</f>
        <v>0</v>
      </c>
      <c r="AC53" s="76">
        <f t="shared" si="42"/>
        <v>0</v>
      </c>
      <c r="AD53" s="269">
        <f t="shared" si="43"/>
        <v>0</v>
      </c>
      <c r="AE53" s="270"/>
      <c r="AF53" s="76">
        <f t="shared" si="44"/>
        <v>0</v>
      </c>
      <c r="AG53" s="76">
        <f t="shared" si="104"/>
        <v>0</v>
      </c>
      <c r="AH53" s="76">
        <f>J53*Pricing!P49</f>
        <v>0</v>
      </c>
      <c r="AI53" s="76">
        <f>J53*Pricing!Q49</f>
        <v>0</v>
      </c>
      <c r="AJ53" s="76">
        <f t="shared" si="79"/>
        <v>0</v>
      </c>
      <c r="AK53" s="77">
        <f t="shared" si="80"/>
        <v>0</v>
      </c>
      <c r="AL53" s="76">
        <f t="shared" si="81"/>
        <v>0</v>
      </c>
      <c r="AM53" s="72">
        <f t="shared" si="82"/>
        <v>0</v>
      </c>
      <c r="AN53" s="74">
        <f t="shared" si="83"/>
        <v>0</v>
      </c>
      <c r="AO53" s="74">
        <f t="shared" si="20"/>
        <v>0</v>
      </c>
      <c r="AP53" s="74" t="e">
        <f t="shared" si="84"/>
        <v>#DIV/0!</v>
      </c>
      <c r="AQ53" s="72">
        <f t="shared" si="85"/>
        <v>0</v>
      </c>
      <c r="AR53" s="72" t="e">
        <f t="shared" si="86"/>
        <v>#DIV/0!</v>
      </c>
      <c r="AS53" s="78" t="e">
        <f t="shared" si="24"/>
        <v>#DIV/0!</v>
      </c>
      <c r="AT53" s="79">
        <f t="shared" si="87"/>
        <v>0</v>
      </c>
      <c r="AU53" s="80" t="e">
        <f t="shared" si="88"/>
        <v>#DIV/0!</v>
      </c>
      <c r="AV53" s="81" t="e">
        <f t="shared" si="89"/>
        <v>#DIV/0!</v>
      </c>
      <c r="AW53" s="82"/>
      <c r="AX53" s="83" t="e">
        <f t="shared" si="28"/>
        <v>#DIV/0!</v>
      </c>
      <c r="AZ53" s="84"/>
    </row>
    <row r="54" spans="2:52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29"/>
        <v>0</v>
      </c>
      <c r="K54" s="71">
        <f t="shared" si="30"/>
        <v>0</v>
      </c>
      <c r="L54" s="69"/>
      <c r="M54" s="72"/>
      <c r="N54" s="73">
        <f>Pricing!M50</f>
        <v>0</v>
      </c>
      <c r="O54" s="74">
        <f t="shared" si="3"/>
        <v>0</v>
      </c>
      <c r="P54" s="74">
        <f t="shared" si="4"/>
        <v>0</v>
      </c>
      <c r="Q54" s="74">
        <f t="shared" si="5"/>
        <v>0</v>
      </c>
      <c r="R54" s="74">
        <f t="shared" si="6"/>
        <v>0</v>
      </c>
      <c r="S54" s="72">
        <f t="shared" si="7"/>
        <v>0</v>
      </c>
      <c r="T54" s="74">
        <f t="shared" si="8"/>
        <v>0</v>
      </c>
      <c r="U54" s="73">
        <f>Pricing!R50*I54</f>
        <v>0</v>
      </c>
      <c r="V54" s="74">
        <f t="shared" si="9"/>
        <v>0</v>
      </c>
      <c r="W54" s="74">
        <f t="shared" si="10"/>
        <v>0</v>
      </c>
      <c r="X54" s="74">
        <f t="shared" si="11"/>
        <v>0</v>
      </c>
      <c r="Y54" s="74">
        <f t="shared" si="12"/>
        <v>0</v>
      </c>
      <c r="Z54" s="72">
        <f t="shared" si="13"/>
        <v>0</v>
      </c>
      <c r="AA54" s="75">
        <v>0</v>
      </c>
      <c r="AB54" s="101">
        <f>J54*Pricing!O50</f>
        <v>0</v>
      </c>
      <c r="AC54" s="76">
        <f t="shared" si="42"/>
        <v>0</v>
      </c>
      <c r="AD54" s="269">
        <f t="shared" si="43"/>
        <v>0</v>
      </c>
      <c r="AE54" s="270"/>
      <c r="AF54" s="76">
        <f t="shared" si="44"/>
        <v>0</v>
      </c>
      <c r="AG54" s="76">
        <f t="shared" si="104"/>
        <v>0</v>
      </c>
      <c r="AH54" s="76">
        <f>J54*Pricing!P50</f>
        <v>0</v>
      </c>
      <c r="AI54" s="76">
        <f>J54*Pricing!Q50</f>
        <v>0</v>
      </c>
      <c r="AJ54" s="76">
        <f t="shared" si="79"/>
        <v>0</v>
      </c>
      <c r="AK54" s="77">
        <f t="shared" si="80"/>
        <v>0</v>
      </c>
      <c r="AL54" s="76">
        <f t="shared" si="81"/>
        <v>0</v>
      </c>
      <c r="AM54" s="72">
        <f t="shared" si="82"/>
        <v>0</v>
      </c>
      <c r="AN54" s="74">
        <f t="shared" si="83"/>
        <v>0</v>
      </c>
      <c r="AO54" s="74">
        <f t="shared" si="20"/>
        <v>0</v>
      </c>
      <c r="AP54" s="74" t="e">
        <f t="shared" si="84"/>
        <v>#DIV/0!</v>
      </c>
      <c r="AQ54" s="72">
        <f t="shared" si="85"/>
        <v>0</v>
      </c>
      <c r="AR54" s="72" t="e">
        <f t="shared" si="86"/>
        <v>#DIV/0!</v>
      </c>
      <c r="AS54" s="78" t="e">
        <f t="shared" si="24"/>
        <v>#DIV/0!</v>
      </c>
      <c r="AT54" s="79">
        <f t="shared" si="87"/>
        <v>0</v>
      </c>
      <c r="AU54" s="80" t="e">
        <f t="shared" si="88"/>
        <v>#DIV/0!</v>
      </c>
      <c r="AV54" s="81" t="e">
        <f t="shared" si="89"/>
        <v>#DIV/0!</v>
      </c>
      <c r="AW54" s="82"/>
      <c r="AX54" s="83" t="e">
        <f t="shared" si="28"/>
        <v>#DIV/0!</v>
      </c>
      <c r="AZ54" s="84"/>
    </row>
    <row r="55" spans="2:52" ht="34.5" customHeight="1" thickTop="1" thickBot="1">
      <c r="B55" s="129">
        <f>Pricing!A51</f>
        <v>48</v>
      </c>
      <c r="C55" s="130">
        <f>Pricing!D51</f>
        <v>0</v>
      </c>
      <c r="D55" s="131" t="str">
        <f>Pricing!B51</f>
        <v/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29"/>
        <v>0</v>
      </c>
      <c r="K55" s="71">
        <f t="shared" si="30"/>
        <v>0</v>
      </c>
      <c r="L55" s="69"/>
      <c r="M55" s="72"/>
      <c r="N55" s="73">
        <f>Pricing!M51</f>
        <v>0</v>
      </c>
      <c r="O55" s="74">
        <f t="shared" si="3"/>
        <v>0</v>
      </c>
      <c r="P55" s="74">
        <f t="shared" si="4"/>
        <v>0</v>
      </c>
      <c r="Q55" s="74">
        <f t="shared" si="5"/>
        <v>0</v>
      </c>
      <c r="R55" s="74">
        <f t="shared" si="6"/>
        <v>0</v>
      </c>
      <c r="S55" s="72">
        <f t="shared" si="7"/>
        <v>0</v>
      </c>
      <c r="T55" s="74">
        <f t="shared" si="8"/>
        <v>0</v>
      </c>
      <c r="U55" s="73">
        <f>Pricing!R51*I55</f>
        <v>0</v>
      </c>
      <c r="V55" s="74">
        <f t="shared" si="9"/>
        <v>0</v>
      </c>
      <c r="W55" s="74">
        <f t="shared" si="10"/>
        <v>0</v>
      </c>
      <c r="X55" s="74">
        <f t="shared" si="11"/>
        <v>0</v>
      </c>
      <c r="Y55" s="74">
        <f t="shared" si="12"/>
        <v>0</v>
      </c>
      <c r="Z55" s="72">
        <f t="shared" si="13"/>
        <v>0</v>
      </c>
      <c r="AA55" s="75">
        <v>0</v>
      </c>
      <c r="AB55" s="101">
        <f>J55*Pricing!O51</f>
        <v>0</v>
      </c>
      <c r="AC55" s="76">
        <f t="shared" si="42"/>
        <v>0</v>
      </c>
      <c r="AD55" s="269">
        <f t="shared" si="43"/>
        <v>0</v>
      </c>
      <c r="AE55" s="270"/>
      <c r="AF55" s="76">
        <f t="shared" si="44"/>
        <v>0</v>
      </c>
      <c r="AG55" s="76">
        <f t="shared" si="104"/>
        <v>0</v>
      </c>
      <c r="AH55" s="76">
        <f>J55*Pricing!P51</f>
        <v>0</v>
      </c>
      <c r="AI55" s="76">
        <f>J55*Pricing!Q51</f>
        <v>0</v>
      </c>
      <c r="AJ55" s="76">
        <f t="shared" si="79"/>
        <v>0</v>
      </c>
      <c r="AK55" s="77">
        <f t="shared" si="80"/>
        <v>0</v>
      </c>
      <c r="AL55" s="76">
        <f t="shared" si="81"/>
        <v>0</v>
      </c>
      <c r="AM55" s="72">
        <f t="shared" si="82"/>
        <v>0</v>
      </c>
      <c r="AN55" s="74">
        <f t="shared" si="83"/>
        <v>0</v>
      </c>
      <c r="AO55" s="74">
        <f t="shared" si="20"/>
        <v>0</v>
      </c>
      <c r="AP55" s="74" t="e">
        <f t="shared" si="84"/>
        <v>#DIV/0!</v>
      </c>
      <c r="AQ55" s="72">
        <f t="shared" si="85"/>
        <v>0</v>
      </c>
      <c r="AR55" s="72" t="e">
        <f t="shared" si="86"/>
        <v>#DIV/0!</v>
      </c>
      <c r="AS55" s="78" t="e">
        <f t="shared" si="24"/>
        <v>#DIV/0!</v>
      </c>
      <c r="AT55" s="79">
        <f t="shared" si="87"/>
        <v>0</v>
      </c>
      <c r="AU55" s="80" t="e">
        <f t="shared" si="88"/>
        <v>#DIV/0!</v>
      </c>
      <c r="AV55" s="81" t="e">
        <f t="shared" si="89"/>
        <v>#DIV/0!</v>
      </c>
      <c r="AW55" s="82"/>
      <c r="AX55" s="83" t="e">
        <f t="shared" si="28"/>
        <v>#DIV/0!</v>
      </c>
      <c r="AZ55" s="84"/>
    </row>
    <row r="56" spans="2:52" ht="34.5" customHeight="1" thickTop="1" thickBot="1">
      <c r="B56" s="129">
        <f>Pricing!A52</f>
        <v>49</v>
      </c>
      <c r="C56" s="130">
        <f>Pricing!D52</f>
        <v>0</v>
      </c>
      <c r="D56" s="131" t="str">
        <f>Pricing!B52</f>
        <v/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29"/>
        <v>0</v>
      </c>
      <c r="K56" s="71">
        <f t="shared" si="30"/>
        <v>0</v>
      </c>
      <c r="L56" s="69"/>
      <c r="M56" s="72"/>
      <c r="N56" s="73">
        <f>Pricing!M52</f>
        <v>0</v>
      </c>
      <c r="O56" s="74">
        <f t="shared" si="3"/>
        <v>0</v>
      </c>
      <c r="P56" s="74">
        <f t="shared" si="4"/>
        <v>0</v>
      </c>
      <c r="Q56" s="74">
        <f t="shared" si="5"/>
        <v>0</v>
      </c>
      <c r="R56" s="74">
        <f t="shared" si="6"/>
        <v>0</v>
      </c>
      <c r="S56" s="72">
        <f t="shared" si="7"/>
        <v>0</v>
      </c>
      <c r="T56" s="74">
        <f t="shared" si="8"/>
        <v>0</v>
      </c>
      <c r="U56" s="73">
        <f>Pricing!R52*I56</f>
        <v>0</v>
      </c>
      <c r="V56" s="74">
        <f t="shared" si="9"/>
        <v>0</v>
      </c>
      <c r="W56" s="74">
        <f t="shared" si="10"/>
        <v>0</v>
      </c>
      <c r="X56" s="74">
        <f t="shared" si="11"/>
        <v>0</v>
      </c>
      <c r="Y56" s="74">
        <f t="shared" si="12"/>
        <v>0</v>
      </c>
      <c r="Z56" s="72">
        <f t="shared" si="13"/>
        <v>0</v>
      </c>
      <c r="AA56" s="75">
        <v>0</v>
      </c>
      <c r="AB56" s="101">
        <f>J56*Pricing!O52</f>
        <v>0</v>
      </c>
      <c r="AC56" s="76">
        <f t="shared" si="42"/>
        <v>0</v>
      </c>
      <c r="AD56" s="269">
        <f t="shared" si="43"/>
        <v>0</v>
      </c>
      <c r="AE56" s="270"/>
      <c r="AF56" s="76">
        <f t="shared" si="44"/>
        <v>0</v>
      </c>
      <c r="AG56" s="76">
        <f t="shared" si="104"/>
        <v>0</v>
      </c>
      <c r="AH56" s="76">
        <f>J56*Pricing!P52</f>
        <v>0</v>
      </c>
      <c r="AI56" s="76">
        <f>J56*Pricing!Q52</f>
        <v>0</v>
      </c>
      <c r="AJ56" s="76">
        <f t="shared" si="79"/>
        <v>0</v>
      </c>
      <c r="AK56" s="77">
        <f t="shared" si="80"/>
        <v>0</v>
      </c>
      <c r="AL56" s="76">
        <f t="shared" si="81"/>
        <v>0</v>
      </c>
      <c r="AM56" s="72">
        <f t="shared" si="82"/>
        <v>0</v>
      </c>
      <c r="AN56" s="74">
        <f t="shared" si="83"/>
        <v>0</v>
      </c>
      <c r="AO56" s="74">
        <f t="shared" si="20"/>
        <v>0</v>
      </c>
      <c r="AP56" s="74" t="e">
        <f t="shared" si="84"/>
        <v>#DIV/0!</v>
      </c>
      <c r="AQ56" s="72">
        <f t="shared" si="85"/>
        <v>0</v>
      </c>
      <c r="AR56" s="72" t="e">
        <f t="shared" si="86"/>
        <v>#DIV/0!</v>
      </c>
      <c r="AS56" s="78" t="e">
        <f t="shared" si="24"/>
        <v>#DIV/0!</v>
      </c>
      <c r="AT56" s="79">
        <f t="shared" si="87"/>
        <v>0</v>
      </c>
      <c r="AU56" s="80" t="e">
        <f t="shared" si="88"/>
        <v>#DIV/0!</v>
      </c>
      <c r="AV56" s="81" t="e">
        <f t="shared" si="89"/>
        <v>#DIV/0!</v>
      </c>
      <c r="AW56" s="82"/>
      <c r="AX56" s="83" t="e">
        <f t="shared" si="28"/>
        <v>#DIV/0!</v>
      </c>
      <c r="AZ56" s="84"/>
    </row>
    <row r="57" spans="2:52" ht="34.5" customHeight="1" thickTop="1">
      <c r="B57" s="129">
        <f>Pricing!A53</f>
        <v>50</v>
      </c>
      <c r="C57" s="130">
        <f>Pricing!D53</f>
        <v>0</v>
      </c>
      <c r="D57" s="131" t="str">
        <f>Pricing!B53</f>
        <v/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29"/>
        <v>0</v>
      </c>
      <c r="K57" s="71">
        <f t="shared" si="30"/>
        <v>0</v>
      </c>
      <c r="L57" s="69"/>
      <c r="M57" s="72"/>
      <c r="N57" s="73">
        <f>Pricing!M53</f>
        <v>0</v>
      </c>
      <c r="O57" s="74">
        <f t="shared" ref="O57" si="105">N57*$O$6</f>
        <v>0</v>
      </c>
      <c r="P57" s="74">
        <f t="shared" ref="P57" si="106">(N57+O57)*$P$6</f>
        <v>0</v>
      </c>
      <c r="Q57" s="74">
        <f t="shared" ref="Q57" si="107">(N57+O57+P57)*$Q$6</f>
        <v>0</v>
      </c>
      <c r="R57" s="74">
        <f t="shared" ref="R57" si="108">(N57+O57+P57+Q57)*$R$6</f>
        <v>0</v>
      </c>
      <c r="S57" s="72">
        <f t="shared" ref="S57" si="109">SUM(N57:R57)</f>
        <v>0</v>
      </c>
      <c r="T57" s="74">
        <f t="shared" ref="T57" si="110">S57*$T$6</f>
        <v>0</v>
      </c>
      <c r="U57" s="73">
        <f>Pricing!R53*I57</f>
        <v>0</v>
      </c>
      <c r="V57" s="74">
        <f t="shared" ref="V57" si="111">U57*$V$6</f>
        <v>0</v>
      </c>
      <c r="W57" s="74">
        <f t="shared" ref="W57" si="112">(U57+V57)*$W$6</f>
        <v>0</v>
      </c>
      <c r="X57" s="74">
        <f t="shared" ref="X57" si="113">(U57+V57+W57)*$X$6</f>
        <v>0</v>
      </c>
      <c r="Y57" s="74">
        <f t="shared" ref="Y57" si="114">(U57+V57+W57+X57)*$Y$6</f>
        <v>0</v>
      </c>
      <c r="Z57" s="72">
        <f t="shared" ref="Z57" si="115">SUM(U57:Y57)</f>
        <v>0</v>
      </c>
      <c r="AA57" s="75">
        <v>0</v>
      </c>
      <c r="AB57" s="101">
        <f>J57*Pricing!O53</f>
        <v>0</v>
      </c>
      <c r="AC57" s="76">
        <f t="shared" si="42"/>
        <v>0</v>
      </c>
      <c r="AD57" s="267">
        <f t="shared" si="43"/>
        <v>0</v>
      </c>
      <c r="AE57" s="268"/>
      <c r="AF57" s="76">
        <f t="shared" si="44"/>
        <v>0</v>
      </c>
      <c r="AG57" s="76">
        <f t="shared" si="14"/>
        <v>0</v>
      </c>
      <c r="AH57" s="76">
        <f>J57*Pricing!P53</f>
        <v>0</v>
      </c>
      <c r="AI57" s="76">
        <f>J57*Pricing!Q53</f>
        <v>0</v>
      </c>
      <c r="AJ57" s="76">
        <f t="shared" si="79"/>
        <v>0</v>
      </c>
      <c r="AK57" s="77">
        <f t="shared" si="80"/>
        <v>0</v>
      </c>
      <c r="AL57" s="76">
        <f t="shared" si="81"/>
        <v>0</v>
      </c>
      <c r="AM57" s="72">
        <f t="shared" si="82"/>
        <v>0</v>
      </c>
      <c r="AN57" s="74">
        <f t="shared" si="83"/>
        <v>0</v>
      </c>
      <c r="AO57" s="74">
        <f t="shared" ref="AO57" si="116">(AM57+AN57)*$AO$6</f>
        <v>0</v>
      </c>
      <c r="AP57" s="74" t="e">
        <f t="shared" si="84"/>
        <v>#DIV/0!</v>
      </c>
      <c r="AQ57" s="72">
        <f t="shared" si="85"/>
        <v>0</v>
      </c>
      <c r="AR57" s="72" t="e">
        <f t="shared" si="86"/>
        <v>#DIV/0!</v>
      </c>
      <c r="AS57" s="78" t="e">
        <f t="shared" ref="AS57" si="117">AR57/10.764</f>
        <v>#DIV/0!</v>
      </c>
      <c r="AT57" s="79">
        <f t="shared" si="87"/>
        <v>0</v>
      </c>
      <c r="AU57" s="80" t="e">
        <f t="shared" si="88"/>
        <v>#DIV/0!</v>
      </c>
      <c r="AV57" s="81" t="e">
        <f t="shared" si="89"/>
        <v>#DIV/0!</v>
      </c>
      <c r="AW57" s="82"/>
      <c r="AX57" s="83" t="e">
        <f t="shared" ref="AX57" si="118">AS57-(AU57+AV57)</f>
        <v>#DIV/0!</v>
      </c>
      <c r="AZ57" s="84"/>
    </row>
    <row r="58" spans="2:52" ht="14.4" thickBot="1">
      <c r="C58" s="85"/>
      <c r="D58" s="85"/>
      <c r="E58" s="85"/>
      <c r="F58" s="85"/>
      <c r="G58" s="85"/>
      <c r="K58" s="86"/>
    </row>
    <row r="59" spans="2:52" s="50" customFormat="1" ht="15" thickTop="1" thickBot="1">
      <c r="B59" s="328" t="s">
        <v>5</v>
      </c>
      <c r="C59" s="329"/>
      <c r="D59" s="329"/>
      <c r="E59" s="329"/>
      <c r="F59" s="329"/>
      <c r="G59" s="330"/>
      <c r="H59" s="149">
        <f>SUM(H8:H58)</f>
        <v>29.645771999999997</v>
      </c>
      <c r="I59" s="87">
        <f>SUM(I8:I58)</f>
        <v>583</v>
      </c>
      <c r="J59" s="88">
        <f>SUM(J8:J58)</f>
        <v>951.02026799999999</v>
      </c>
      <c r="K59" s="89">
        <f>SUM(K8:K58)</f>
        <v>10236.782164751998</v>
      </c>
      <c r="L59" s="88">
        <f>SUM(L8:L8)</f>
        <v>0</v>
      </c>
      <c r="M59" s="88"/>
      <c r="N59" s="87">
        <f>SUM(N8:N58)</f>
        <v>6090362.6200000001</v>
      </c>
      <c r="O59" s="88">
        <f t="shared" ref="O59:AC59" si="119">SUM(O8:O58)</f>
        <v>609036.2620000001</v>
      </c>
      <c r="P59" s="88">
        <f t="shared" si="119"/>
        <v>736933.87702000001</v>
      </c>
      <c r="Q59" s="88">
        <f t="shared" si="119"/>
        <v>37181.663795100001</v>
      </c>
      <c r="R59" s="88">
        <f t="shared" si="119"/>
        <v>74735.14422815101</v>
      </c>
      <c r="S59" s="88">
        <f t="shared" si="119"/>
        <v>7548249.5670432514</v>
      </c>
      <c r="T59" s="88">
        <f t="shared" si="119"/>
        <v>113223.74350564874</v>
      </c>
      <c r="U59" s="87">
        <f t="shared" si="119"/>
        <v>76540.363679999995</v>
      </c>
      <c r="V59" s="88">
        <f t="shared" si="119"/>
        <v>0</v>
      </c>
      <c r="W59" s="88">
        <f t="shared" si="119"/>
        <v>0</v>
      </c>
      <c r="X59" s="88">
        <f t="shared" si="119"/>
        <v>0</v>
      </c>
      <c r="Y59" s="88">
        <f t="shared" si="119"/>
        <v>0</v>
      </c>
      <c r="Z59" s="88">
        <f t="shared" si="119"/>
        <v>76540.363679999995</v>
      </c>
      <c r="AA59" s="88">
        <f t="shared" si="119"/>
        <v>0</v>
      </c>
      <c r="AB59" s="88">
        <f t="shared" si="119"/>
        <v>1036272.7085360001</v>
      </c>
      <c r="AC59" s="88">
        <f t="shared" si="119"/>
        <v>92547.606557377047</v>
      </c>
      <c r="AD59" s="331">
        <f>SUM(AD8:AE58)</f>
        <v>310497.21999999997</v>
      </c>
      <c r="AE59" s="332"/>
      <c r="AF59" s="88">
        <f t="shared" ref="AF59:AO59" si="120">SUM(AF8:AF58)</f>
        <v>8468.1060000000016</v>
      </c>
      <c r="AG59" s="88">
        <f t="shared" si="120"/>
        <v>28227.019999999997</v>
      </c>
      <c r="AH59" s="88">
        <f t="shared" ref="AH59" si="121">SUM(AH8:AH58)</f>
        <v>0</v>
      </c>
      <c r="AI59" s="88">
        <f t="shared" si="120"/>
        <v>0</v>
      </c>
      <c r="AJ59" s="88">
        <f t="shared" si="120"/>
        <v>1023678.2164751999</v>
      </c>
      <c r="AK59" s="88">
        <f t="shared" si="120"/>
        <v>0</v>
      </c>
      <c r="AL59" s="88">
        <f t="shared" si="120"/>
        <v>818942.57318015979</v>
      </c>
      <c r="AM59" s="88">
        <f t="shared" si="120"/>
        <v>8101213.2631062772</v>
      </c>
      <c r="AN59" s="88">
        <f t="shared" si="120"/>
        <v>8101213.2631062772</v>
      </c>
      <c r="AO59" s="88">
        <f t="shared" si="120"/>
        <v>0</v>
      </c>
      <c r="AP59" s="88"/>
      <c r="AQ59" s="87">
        <f>SUM(AQ8:AQ58)</f>
        <v>19157860.388083912</v>
      </c>
      <c r="AR59" s="90"/>
      <c r="AS59" s="91"/>
      <c r="AT59" s="92">
        <f>SUM(AT8:AT58)</f>
        <v>1</v>
      </c>
    </row>
    <row r="60" spans="2:52" ht="14.4" thickTop="1">
      <c r="AU60" s="84"/>
    </row>
    <row r="61" spans="2:52">
      <c r="AD61" s="174"/>
      <c r="AE61" s="174"/>
      <c r="AF61" s="174">
        <f>SUM(AC59:AG59)</f>
        <v>439739.95255737705</v>
      </c>
    </row>
  </sheetData>
  <sheetProtection selectLockedCells="1" selectUnlockedCells="1"/>
  <mergeCells count="94">
    <mergeCell ref="AD14:AE14"/>
    <mergeCell ref="AD9:AE9"/>
    <mergeCell ref="AD10:AE10"/>
    <mergeCell ref="AD11:AE11"/>
    <mergeCell ref="AD12:AE12"/>
    <mergeCell ref="AD13:AE13"/>
    <mergeCell ref="AD33:AE33"/>
    <mergeCell ref="AD34:AE34"/>
    <mergeCell ref="AD35:AE35"/>
    <mergeCell ref="AD26:AE26"/>
    <mergeCell ref="AD15:AE15"/>
    <mergeCell ref="AD16:AE16"/>
    <mergeCell ref="AD17:AE17"/>
    <mergeCell ref="AD18:AE18"/>
    <mergeCell ref="AD19:AE19"/>
    <mergeCell ref="AD20:AE20"/>
    <mergeCell ref="AD21:AE21"/>
    <mergeCell ref="AD22:AE22"/>
    <mergeCell ref="AD23:AE23"/>
    <mergeCell ref="AD24:AE24"/>
    <mergeCell ref="AD25:AE25"/>
    <mergeCell ref="B59:G59"/>
    <mergeCell ref="AD59:AE59"/>
    <mergeCell ref="AD48:AE48"/>
    <mergeCell ref="AD49:AE49"/>
    <mergeCell ref="AD50:AE50"/>
    <mergeCell ref="AD36:AE36"/>
    <mergeCell ref="AD37:AE37"/>
    <mergeCell ref="AD44:AE44"/>
    <mergeCell ref="AD56:AE56"/>
    <mergeCell ref="AD45:AE45"/>
    <mergeCell ref="AD46:AE46"/>
    <mergeCell ref="AD47:AE47"/>
    <mergeCell ref="AD39:AE39"/>
    <mergeCell ref="AD40:AE40"/>
    <mergeCell ref="AD41:AE41"/>
    <mergeCell ref="AD42:AE42"/>
    <mergeCell ref="AD43:AE43"/>
    <mergeCell ref="AX5:AX6"/>
    <mergeCell ref="AD7:AE7"/>
    <mergeCell ref="AD8:AE8"/>
    <mergeCell ref="AP4:AP6"/>
    <mergeCell ref="AQ4:AQ6"/>
    <mergeCell ref="AR4:AR6"/>
    <mergeCell ref="AS4:AS6"/>
    <mergeCell ref="AU4:AU6"/>
    <mergeCell ref="AV4:AV6"/>
    <mergeCell ref="AJ4:AJ5"/>
    <mergeCell ref="AK4:AK5"/>
    <mergeCell ref="AL4:AL5"/>
    <mergeCell ref="AM4:AM6"/>
    <mergeCell ref="AD4:AE5"/>
    <mergeCell ref="AO4:AO5"/>
    <mergeCell ref="AI4:AI5"/>
    <mergeCell ref="B2:AV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F4:AF5"/>
    <mergeCell ref="AG4:AG5"/>
    <mergeCell ref="K4:K6"/>
    <mergeCell ref="N4:S4"/>
    <mergeCell ref="L4:L6"/>
    <mergeCell ref="M4:M6"/>
    <mergeCell ref="Z5:Z6"/>
    <mergeCell ref="AA4:AA6"/>
    <mergeCell ref="AC4:AC5"/>
    <mergeCell ref="U4:U6"/>
    <mergeCell ref="N5:N6"/>
    <mergeCell ref="S5:S6"/>
    <mergeCell ref="T4:T5"/>
    <mergeCell ref="AB4:AB6"/>
    <mergeCell ref="AT4:AT6"/>
    <mergeCell ref="AD57:AE57"/>
    <mergeCell ref="AD51:AE51"/>
    <mergeCell ref="AD52:AE52"/>
    <mergeCell ref="AD53:AE53"/>
    <mergeCell ref="AD54:AE54"/>
    <mergeCell ref="AD55:AE55"/>
    <mergeCell ref="AH4:AH5"/>
    <mergeCell ref="AN4:AN5"/>
    <mergeCell ref="AD38:AE38"/>
    <mergeCell ref="AD27:AE27"/>
    <mergeCell ref="AD28:AE28"/>
    <mergeCell ref="AD29:AE29"/>
    <mergeCell ref="AD30:AE30"/>
    <mergeCell ref="AD31:AE31"/>
    <mergeCell ref="AD32:AE3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V582"/>
  <sheetViews>
    <sheetView tabSelected="1" view="pageBreakPreview" zoomScale="55" zoomScaleNormal="60" zoomScaleSheetLayoutView="55" workbookViewId="0">
      <selection activeCell="Q9" sqref="Q9"/>
    </sheetView>
  </sheetViews>
  <sheetFormatPr defaultRowHeight="18"/>
  <cols>
    <col min="1" max="1" width="1.88671875" style="93" customWidth="1"/>
    <col min="2" max="2" width="2.5546875" style="98" customWidth="1"/>
    <col min="3" max="3" width="7.44140625" style="99" customWidth="1"/>
    <col min="4" max="4" width="16.77734375" style="122" customWidth="1"/>
    <col min="5" max="5" width="14" style="122" bestFit="1" customWidth="1"/>
    <col min="6" max="6" width="55.6640625" style="122" customWidth="1"/>
    <col min="7" max="7" width="14.5546875" style="122" customWidth="1"/>
    <col min="8" max="8" width="40.109375" style="122" customWidth="1"/>
    <col min="9" max="9" width="23.6640625" style="122" customWidth="1"/>
    <col min="10" max="11" width="12.77734375" style="98" customWidth="1"/>
    <col min="12" max="12" width="14.109375" style="98" customWidth="1"/>
    <col min="13" max="13" width="18.33203125" style="98" bestFit="1" customWidth="1"/>
    <col min="14" max="14" width="29" style="98" customWidth="1"/>
    <col min="15" max="15" width="18.44140625" style="93" bestFit="1" customWidth="1"/>
    <col min="16" max="100" width="9.109375" style="93"/>
    <col min="101" max="243" width="9.109375" style="98"/>
    <col min="244" max="244" width="1.88671875" style="98" customWidth="1"/>
    <col min="245" max="245" width="2.5546875" style="98" customWidth="1"/>
    <col min="246" max="246" width="13.33203125" style="98" customWidth="1"/>
    <col min="247" max="247" width="24.5546875" style="98" customWidth="1"/>
    <col min="248" max="248" width="10.5546875" style="98" customWidth="1"/>
    <col min="249" max="249" width="9.109375" style="98"/>
    <col min="250" max="250" width="12.44140625" style="98" customWidth="1"/>
    <col min="251" max="251" width="15.6640625" style="98" customWidth="1"/>
    <col min="252" max="252" width="18.88671875" style="98" customWidth="1"/>
    <col min="253" max="253" width="13.88671875" style="98" customWidth="1"/>
    <col min="254" max="254" width="15.33203125" style="98" customWidth="1"/>
    <col min="255" max="255" width="18.109375" style="98" customWidth="1"/>
    <col min="256" max="256" width="15.88671875" style="98" customWidth="1"/>
    <col min="257" max="257" width="18" style="98" customWidth="1"/>
    <col min="258" max="258" width="21.44140625" style="98" customWidth="1"/>
    <col min="259" max="259" width="3.88671875" style="98" customWidth="1"/>
    <col min="260" max="260" width="13.5546875" style="98" bestFit="1" customWidth="1"/>
    <col min="261" max="261" width="13.6640625" style="98" bestFit="1" customWidth="1"/>
    <col min="262" max="499" width="9.109375" style="98"/>
    <col min="500" max="500" width="1.88671875" style="98" customWidth="1"/>
    <col min="501" max="501" width="2.5546875" style="98" customWidth="1"/>
    <col min="502" max="502" width="13.33203125" style="98" customWidth="1"/>
    <col min="503" max="503" width="24.5546875" style="98" customWidth="1"/>
    <col min="504" max="504" width="10.5546875" style="98" customWidth="1"/>
    <col min="505" max="505" width="9.109375" style="98"/>
    <col min="506" max="506" width="12.44140625" style="98" customWidth="1"/>
    <col min="507" max="507" width="15.6640625" style="98" customWidth="1"/>
    <col min="508" max="508" width="18.88671875" style="98" customWidth="1"/>
    <col min="509" max="509" width="13.88671875" style="98" customWidth="1"/>
    <col min="510" max="510" width="15.33203125" style="98" customWidth="1"/>
    <col min="511" max="511" width="18.109375" style="98" customWidth="1"/>
    <col min="512" max="512" width="15.88671875" style="98" customWidth="1"/>
    <col min="513" max="513" width="18" style="98" customWidth="1"/>
    <col min="514" max="514" width="21.44140625" style="98" customWidth="1"/>
    <col min="515" max="515" width="3.88671875" style="98" customWidth="1"/>
    <col min="516" max="516" width="13.5546875" style="98" bestFit="1" customWidth="1"/>
    <col min="517" max="517" width="13.6640625" style="98" bestFit="1" customWidth="1"/>
    <col min="518" max="755" width="9.109375" style="98"/>
    <col min="756" max="756" width="1.88671875" style="98" customWidth="1"/>
    <col min="757" max="757" width="2.5546875" style="98" customWidth="1"/>
    <col min="758" max="758" width="13.33203125" style="98" customWidth="1"/>
    <col min="759" max="759" width="24.5546875" style="98" customWidth="1"/>
    <col min="760" max="760" width="10.5546875" style="98" customWidth="1"/>
    <col min="761" max="761" width="9.109375" style="98"/>
    <col min="762" max="762" width="12.44140625" style="98" customWidth="1"/>
    <col min="763" max="763" width="15.6640625" style="98" customWidth="1"/>
    <col min="764" max="764" width="18.88671875" style="98" customWidth="1"/>
    <col min="765" max="765" width="13.88671875" style="98" customWidth="1"/>
    <col min="766" max="766" width="15.33203125" style="98" customWidth="1"/>
    <col min="767" max="767" width="18.109375" style="98" customWidth="1"/>
    <col min="768" max="768" width="15.88671875" style="98" customWidth="1"/>
    <col min="769" max="769" width="18" style="98" customWidth="1"/>
    <col min="770" max="770" width="21.44140625" style="98" customWidth="1"/>
    <col min="771" max="771" width="3.88671875" style="98" customWidth="1"/>
    <col min="772" max="772" width="13.5546875" style="98" bestFit="1" customWidth="1"/>
    <col min="773" max="773" width="13.6640625" style="98" bestFit="1" customWidth="1"/>
    <col min="774" max="1011" width="9.109375" style="98"/>
    <col min="1012" max="1012" width="1.88671875" style="98" customWidth="1"/>
    <col min="1013" max="1013" width="2.5546875" style="98" customWidth="1"/>
    <col min="1014" max="1014" width="13.33203125" style="98" customWidth="1"/>
    <col min="1015" max="1015" width="24.5546875" style="98" customWidth="1"/>
    <col min="1016" max="1016" width="10.5546875" style="98" customWidth="1"/>
    <col min="1017" max="1017" width="9.109375" style="98"/>
    <col min="1018" max="1018" width="12.44140625" style="98" customWidth="1"/>
    <col min="1019" max="1019" width="15.6640625" style="98" customWidth="1"/>
    <col min="1020" max="1020" width="18.88671875" style="98" customWidth="1"/>
    <col min="1021" max="1021" width="13.88671875" style="98" customWidth="1"/>
    <col min="1022" max="1022" width="15.33203125" style="98" customWidth="1"/>
    <col min="1023" max="1023" width="18.109375" style="98" customWidth="1"/>
    <col min="1024" max="1024" width="15.88671875" style="98" customWidth="1"/>
    <col min="1025" max="1025" width="18" style="98" customWidth="1"/>
    <col min="1026" max="1026" width="21.44140625" style="98" customWidth="1"/>
    <col min="1027" max="1027" width="3.88671875" style="98" customWidth="1"/>
    <col min="1028" max="1028" width="13.5546875" style="98" bestFit="1" customWidth="1"/>
    <col min="1029" max="1029" width="13.6640625" style="98" bestFit="1" customWidth="1"/>
    <col min="1030" max="1267" width="9.109375" style="98"/>
    <col min="1268" max="1268" width="1.88671875" style="98" customWidth="1"/>
    <col min="1269" max="1269" width="2.5546875" style="98" customWidth="1"/>
    <col min="1270" max="1270" width="13.33203125" style="98" customWidth="1"/>
    <col min="1271" max="1271" width="24.5546875" style="98" customWidth="1"/>
    <col min="1272" max="1272" width="10.5546875" style="98" customWidth="1"/>
    <col min="1273" max="1273" width="9.109375" style="98"/>
    <col min="1274" max="1274" width="12.44140625" style="98" customWidth="1"/>
    <col min="1275" max="1275" width="15.6640625" style="98" customWidth="1"/>
    <col min="1276" max="1276" width="18.88671875" style="98" customWidth="1"/>
    <col min="1277" max="1277" width="13.88671875" style="98" customWidth="1"/>
    <col min="1278" max="1278" width="15.33203125" style="98" customWidth="1"/>
    <col min="1279" max="1279" width="18.109375" style="98" customWidth="1"/>
    <col min="1280" max="1280" width="15.88671875" style="98" customWidth="1"/>
    <col min="1281" max="1281" width="18" style="98" customWidth="1"/>
    <col min="1282" max="1282" width="21.44140625" style="98" customWidth="1"/>
    <col min="1283" max="1283" width="3.88671875" style="98" customWidth="1"/>
    <col min="1284" max="1284" width="13.5546875" style="98" bestFit="1" customWidth="1"/>
    <col min="1285" max="1285" width="13.6640625" style="98" bestFit="1" customWidth="1"/>
    <col min="1286" max="1523" width="9.109375" style="98"/>
    <col min="1524" max="1524" width="1.88671875" style="98" customWidth="1"/>
    <col min="1525" max="1525" width="2.5546875" style="98" customWidth="1"/>
    <col min="1526" max="1526" width="13.33203125" style="98" customWidth="1"/>
    <col min="1527" max="1527" width="24.5546875" style="98" customWidth="1"/>
    <col min="1528" max="1528" width="10.5546875" style="98" customWidth="1"/>
    <col min="1529" max="1529" width="9.109375" style="98"/>
    <col min="1530" max="1530" width="12.44140625" style="98" customWidth="1"/>
    <col min="1531" max="1531" width="15.6640625" style="98" customWidth="1"/>
    <col min="1532" max="1532" width="18.88671875" style="98" customWidth="1"/>
    <col min="1533" max="1533" width="13.88671875" style="98" customWidth="1"/>
    <col min="1534" max="1534" width="15.33203125" style="98" customWidth="1"/>
    <col min="1535" max="1535" width="18.109375" style="98" customWidth="1"/>
    <col min="1536" max="1536" width="15.88671875" style="98" customWidth="1"/>
    <col min="1537" max="1537" width="18" style="98" customWidth="1"/>
    <col min="1538" max="1538" width="21.44140625" style="98" customWidth="1"/>
    <col min="1539" max="1539" width="3.88671875" style="98" customWidth="1"/>
    <col min="1540" max="1540" width="13.5546875" style="98" bestFit="1" customWidth="1"/>
    <col min="1541" max="1541" width="13.6640625" style="98" bestFit="1" customWidth="1"/>
    <col min="1542" max="1779" width="9.109375" style="98"/>
    <col min="1780" max="1780" width="1.88671875" style="98" customWidth="1"/>
    <col min="1781" max="1781" width="2.5546875" style="98" customWidth="1"/>
    <col min="1782" max="1782" width="13.33203125" style="98" customWidth="1"/>
    <col min="1783" max="1783" width="24.5546875" style="98" customWidth="1"/>
    <col min="1784" max="1784" width="10.5546875" style="98" customWidth="1"/>
    <col min="1785" max="1785" width="9.109375" style="98"/>
    <col min="1786" max="1786" width="12.44140625" style="98" customWidth="1"/>
    <col min="1787" max="1787" width="15.6640625" style="98" customWidth="1"/>
    <col min="1788" max="1788" width="18.88671875" style="98" customWidth="1"/>
    <col min="1789" max="1789" width="13.88671875" style="98" customWidth="1"/>
    <col min="1790" max="1790" width="15.33203125" style="98" customWidth="1"/>
    <col min="1791" max="1791" width="18.109375" style="98" customWidth="1"/>
    <col min="1792" max="1792" width="15.88671875" style="98" customWidth="1"/>
    <col min="1793" max="1793" width="18" style="98" customWidth="1"/>
    <col min="1794" max="1794" width="21.44140625" style="98" customWidth="1"/>
    <col min="1795" max="1795" width="3.88671875" style="98" customWidth="1"/>
    <col min="1796" max="1796" width="13.5546875" style="98" bestFit="1" customWidth="1"/>
    <col min="1797" max="1797" width="13.6640625" style="98" bestFit="1" customWidth="1"/>
    <col min="1798" max="2035" width="9.109375" style="98"/>
    <col min="2036" max="2036" width="1.88671875" style="98" customWidth="1"/>
    <col min="2037" max="2037" width="2.5546875" style="98" customWidth="1"/>
    <col min="2038" max="2038" width="13.33203125" style="98" customWidth="1"/>
    <col min="2039" max="2039" width="24.5546875" style="98" customWidth="1"/>
    <col min="2040" max="2040" width="10.5546875" style="98" customWidth="1"/>
    <col min="2041" max="2041" width="9.109375" style="98"/>
    <col min="2042" max="2042" width="12.44140625" style="98" customWidth="1"/>
    <col min="2043" max="2043" width="15.6640625" style="98" customWidth="1"/>
    <col min="2044" max="2044" width="18.88671875" style="98" customWidth="1"/>
    <col min="2045" max="2045" width="13.88671875" style="98" customWidth="1"/>
    <col min="2046" max="2046" width="15.33203125" style="98" customWidth="1"/>
    <col min="2047" max="2047" width="18.109375" style="98" customWidth="1"/>
    <col min="2048" max="2048" width="15.88671875" style="98" customWidth="1"/>
    <col min="2049" max="2049" width="18" style="98" customWidth="1"/>
    <col min="2050" max="2050" width="21.44140625" style="98" customWidth="1"/>
    <col min="2051" max="2051" width="3.88671875" style="98" customWidth="1"/>
    <col min="2052" max="2052" width="13.5546875" style="98" bestFit="1" customWidth="1"/>
    <col min="2053" max="2053" width="13.6640625" style="98" bestFit="1" customWidth="1"/>
    <col min="2054" max="2291" width="9.109375" style="98"/>
    <col min="2292" max="2292" width="1.88671875" style="98" customWidth="1"/>
    <col min="2293" max="2293" width="2.5546875" style="98" customWidth="1"/>
    <col min="2294" max="2294" width="13.33203125" style="98" customWidth="1"/>
    <col min="2295" max="2295" width="24.5546875" style="98" customWidth="1"/>
    <col min="2296" max="2296" width="10.5546875" style="98" customWidth="1"/>
    <col min="2297" max="2297" width="9.109375" style="98"/>
    <col min="2298" max="2298" width="12.44140625" style="98" customWidth="1"/>
    <col min="2299" max="2299" width="15.6640625" style="98" customWidth="1"/>
    <col min="2300" max="2300" width="18.88671875" style="98" customWidth="1"/>
    <col min="2301" max="2301" width="13.88671875" style="98" customWidth="1"/>
    <col min="2302" max="2302" width="15.33203125" style="98" customWidth="1"/>
    <col min="2303" max="2303" width="18.109375" style="98" customWidth="1"/>
    <col min="2304" max="2304" width="15.88671875" style="98" customWidth="1"/>
    <col min="2305" max="2305" width="18" style="98" customWidth="1"/>
    <col min="2306" max="2306" width="21.44140625" style="98" customWidth="1"/>
    <col min="2307" max="2307" width="3.88671875" style="98" customWidth="1"/>
    <col min="2308" max="2308" width="13.5546875" style="98" bestFit="1" customWidth="1"/>
    <col min="2309" max="2309" width="13.6640625" style="98" bestFit="1" customWidth="1"/>
    <col min="2310" max="2547" width="9.109375" style="98"/>
    <col min="2548" max="2548" width="1.88671875" style="98" customWidth="1"/>
    <col min="2549" max="2549" width="2.5546875" style="98" customWidth="1"/>
    <col min="2550" max="2550" width="13.33203125" style="98" customWidth="1"/>
    <col min="2551" max="2551" width="24.5546875" style="98" customWidth="1"/>
    <col min="2552" max="2552" width="10.5546875" style="98" customWidth="1"/>
    <col min="2553" max="2553" width="9.109375" style="98"/>
    <col min="2554" max="2554" width="12.44140625" style="98" customWidth="1"/>
    <col min="2555" max="2555" width="15.6640625" style="98" customWidth="1"/>
    <col min="2556" max="2556" width="18.88671875" style="98" customWidth="1"/>
    <col min="2557" max="2557" width="13.88671875" style="98" customWidth="1"/>
    <col min="2558" max="2558" width="15.33203125" style="98" customWidth="1"/>
    <col min="2559" max="2559" width="18.109375" style="98" customWidth="1"/>
    <col min="2560" max="2560" width="15.88671875" style="98" customWidth="1"/>
    <col min="2561" max="2561" width="18" style="98" customWidth="1"/>
    <col min="2562" max="2562" width="21.44140625" style="98" customWidth="1"/>
    <col min="2563" max="2563" width="3.88671875" style="98" customWidth="1"/>
    <col min="2564" max="2564" width="13.5546875" style="98" bestFit="1" customWidth="1"/>
    <col min="2565" max="2565" width="13.6640625" style="98" bestFit="1" customWidth="1"/>
    <col min="2566" max="2803" width="9.109375" style="98"/>
    <col min="2804" max="2804" width="1.88671875" style="98" customWidth="1"/>
    <col min="2805" max="2805" width="2.5546875" style="98" customWidth="1"/>
    <col min="2806" max="2806" width="13.33203125" style="98" customWidth="1"/>
    <col min="2807" max="2807" width="24.5546875" style="98" customWidth="1"/>
    <col min="2808" max="2808" width="10.5546875" style="98" customWidth="1"/>
    <col min="2809" max="2809" width="9.109375" style="98"/>
    <col min="2810" max="2810" width="12.44140625" style="98" customWidth="1"/>
    <col min="2811" max="2811" width="15.6640625" style="98" customWidth="1"/>
    <col min="2812" max="2812" width="18.88671875" style="98" customWidth="1"/>
    <col min="2813" max="2813" width="13.88671875" style="98" customWidth="1"/>
    <col min="2814" max="2814" width="15.33203125" style="98" customWidth="1"/>
    <col min="2815" max="2815" width="18.109375" style="98" customWidth="1"/>
    <col min="2816" max="2816" width="15.88671875" style="98" customWidth="1"/>
    <col min="2817" max="2817" width="18" style="98" customWidth="1"/>
    <col min="2818" max="2818" width="21.44140625" style="98" customWidth="1"/>
    <col min="2819" max="2819" width="3.88671875" style="98" customWidth="1"/>
    <col min="2820" max="2820" width="13.5546875" style="98" bestFit="1" customWidth="1"/>
    <col min="2821" max="2821" width="13.6640625" style="98" bestFit="1" customWidth="1"/>
    <col min="2822" max="3059" width="9.109375" style="98"/>
    <col min="3060" max="3060" width="1.88671875" style="98" customWidth="1"/>
    <col min="3061" max="3061" width="2.5546875" style="98" customWidth="1"/>
    <col min="3062" max="3062" width="13.33203125" style="98" customWidth="1"/>
    <col min="3063" max="3063" width="24.5546875" style="98" customWidth="1"/>
    <col min="3064" max="3064" width="10.5546875" style="98" customWidth="1"/>
    <col min="3065" max="3065" width="9.109375" style="98"/>
    <col min="3066" max="3066" width="12.44140625" style="98" customWidth="1"/>
    <col min="3067" max="3067" width="15.6640625" style="98" customWidth="1"/>
    <col min="3068" max="3068" width="18.88671875" style="98" customWidth="1"/>
    <col min="3069" max="3069" width="13.88671875" style="98" customWidth="1"/>
    <col min="3070" max="3070" width="15.33203125" style="98" customWidth="1"/>
    <col min="3071" max="3071" width="18.109375" style="98" customWidth="1"/>
    <col min="3072" max="3072" width="15.88671875" style="98" customWidth="1"/>
    <col min="3073" max="3073" width="18" style="98" customWidth="1"/>
    <col min="3074" max="3074" width="21.44140625" style="98" customWidth="1"/>
    <col min="3075" max="3075" width="3.88671875" style="98" customWidth="1"/>
    <col min="3076" max="3076" width="13.5546875" style="98" bestFit="1" customWidth="1"/>
    <col min="3077" max="3077" width="13.6640625" style="98" bestFit="1" customWidth="1"/>
    <col min="3078" max="3315" width="9.109375" style="98"/>
    <col min="3316" max="3316" width="1.88671875" style="98" customWidth="1"/>
    <col min="3317" max="3317" width="2.5546875" style="98" customWidth="1"/>
    <col min="3318" max="3318" width="13.33203125" style="98" customWidth="1"/>
    <col min="3319" max="3319" width="24.5546875" style="98" customWidth="1"/>
    <col min="3320" max="3320" width="10.5546875" style="98" customWidth="1"/>
    <col min="3321" max="3321" width="9.109375" style="98"/>
    <col min="3322" max="3322" width="12.44140625" style="98" customWidth="1"/>
    <col min="3323" max="3323" width="15.6640625" style="98" customWidth="1"/>
    <col min="3324" max="3324" width="18.88671875" style="98" customWidth="1"/>
    <col min="3325" max="3325" width="13.88671875" style="98" customWidth="1"/>
    <col min="3326" max="3326" width="15.33203125" style="98" customWidth="1"/>
    <col min="3327" max="3327" width="18.109375" style="98" customWidth="1"/>
    <col min="3328" max="3328" width="15.88671875" style="98" customWidth="1"/>
    <col min="3329" max="3329" width="18" style="98" customWidth="1"/>
    <col min="3330" max="3330" width="21.44140625" style="98" customWidth="1"/>
    <col min="3331" max="3331" width="3.88671875" style="98" customWidth="1"/>
    <col min="3332" max="3332" width="13.5546875" style="98" bestFit="1" customWidth="1"/>
    <col min="3333" max="3333" width="13.6640625" style="98" bestFit="1" customWidth="1"/>
    <col min="3334" max="3571" width="9.109375" style="98"/>
    <col min="3572" max="3572" width="1.88671875" style="98" customWidth="1"/>
    <col min="3573" max="3573" width="2.5546875" style="98" customWidth="1"/>
    <col min="3574" max="3574" width="13.33203125" style="98" customWidth="1"/>
    <col min="3575" max="3575" width="24.5546875" style="98" customWidth="1"/>
    <col min="3576" max="3576" width="10.5546875" style="98" customWidth="1"/>
    <col min="3577" max="3577" width="9.109375" style="98"/>
    <col min="3578" max="3578" width="12.44140625" style="98" customWidth="1"/>
    <col min="3579" max="3579" width="15.6640625" style="98" customWidth="1"/>
    <col min="3580" max="3580" width="18.88671875" style="98" customWidth="1"/>
    <col min="3581" max="3581" width="13.88671875" style="98" customWidth="1"/>
    <col min="3582" max="3582" width="15.33203125" style="98" customWidth="1"/>
    <col min="3583" max="3583" width="18.109375" style="98" customWidth="1"/>
    <col min="3584" max="3584" width="15.88671875" style="98" customWidth="1"/>
    <col min="3585" max="3585" width="18" style="98" customWidth="1"/>
    <col min="3586" max="3586" width="21.44140625" style="98" customWidth="1"/>
    <col min="3587" max="3587" width="3.88671875" style="98" customWidth="1"/>
    <col min="3588" max="3588" width="13.5546875" style="98" bestFit="1" customWidth="1"/>
    <col min="3589" max="3589" width="13.6640625" style="98" bestFit="1" customWidth="1"/>
    <col min="3590" max="3827" width="9.109375" style="98"/>
    <col min="3828" max="3828" width="1.88671875" style="98" customWidth="1"/>
    <col min="3829" max="3829" width="2.5546875" style="98" customWidth="1"/>
    <col min="3830" max="3830" width="13.33203125" style="98" customWidth="1"/>
    <col min="3831" max="3831" width="24.5546875" style="98" customWidth="1"/>
    <col min="3832" max="3832" width="10.5546875" style="98" customWidth="1"/>
    <col min="3833" max="3833" width="9.109375" style="98"/>
    <col min="3834" max="3834" width="12.44140625" style="98" customWidth="1"/>
    <col min="3835" max="3835" width="15.6640625" style="98" customWidth="1"/>
    <col min="3836" max="3836" width="18.88671875" style="98" customWidth="1"/>
    <col min="3837" max="3837" width="13.88671875" style="98" customWidth="1"/>
    <col min="3838" max="3838" width="15.33203125" style="98" customWidth="1"/>
    <col min="3839" max="3839" width="18.109375" style="98" customWidth="1"/>
    <col min="3840" max="3840" width="15.88671875" style="98" customWidth="1"/>
    <col min="3841" max="3841" width="18" style="98" customWidth="1"/>
    <col min="3842" max="3842" width="21.44140625" style="98" customWidth="1"/>
    <col min="3843" max="3843" width="3.88671875" style="98" customWidth="1"/>
    <col min="3844" max="3844" width="13.5546875" style="98" bestFit="1" customWidth="1"/>
    <col min="3845" max="3845" width="13.6640625" style="98" bestFit="1" customWidth="1"/>
    <col min="3846" max="4083" width="9.109375" style="98"/>
    <col min="4084" max="4084" width="1.88671875" style="98" customWidth="1"/>
    <col min="4085" max="4085" width="2.5546875" style="98" customWidth="1"/>
    <col min="4086" max="4086" width="13.33203125" style="98" customWidth="1"/>
    <col min="4087" max="4087" width="24.5546875" style="98" customWidth="1"/>
    <col min="4088" max="4088" width="10.5546875" style="98" customWidth="1"/>
    <col min="4089" max="4089" width="9.109375" style="98"/>
    <col min="4090" max="4090" width="12.44140625" style="98" customWidth="1"/>
    <col min="4091" max="4091" width="15.6640625" style="98" customWidth="1"/>
    <col min="4092" max="4092" width="18.88671875" style="98" customWidth="1"/>
    <col min="4093" max="4093" width="13.88671875" style="98" customWidth="1"/>
    <col min="4094" max="4094" width="15.33203125" style="98" customWidth="1"/>
    <col min="4095" max="4095" width="18.109375" style="98" customWidth="1"/>
    <col min="4096" max="4096" width="15.88671875" style="98" customWidth="1"/>
    <col min="4097" max="4097" width="18" style="98" customWidth="1"/>
    <col min="4098" max="4098" width="21.44140625" style="98" customWidth="1"/>
    <col min="4099" max="4099" width="3.88671875" style="98" customWidth="1"/>
    <col min="4100" max="4100" width="13.5546875" style="98" bestFit="1" customWidth="1"/>
    <col min="4101" max="4101" width="13.6640625" style="98" bestFit="1" customWidth="1"/>
    <col min="4102" max="4339" width="9.109375" style="98"/>
    <col min="4340" max="4340" width="1.88671875" style="98" customWidth="1"/>
    <col min="4341" max="4341" width="2.5546875" style="98" customWidth="1"/>
    <col min="4342" max="4342" width="13.33203125" style="98" customWidth="1"/>
    <col min="4343" max="4343" width="24.5546875" style="98" customWidth="1"/>
    <col min="4344" max="4344" width="10.5546875" style="98" customWidth="1"/>
    <col min="4345" max="4345" width="9.109375" style="98"/>
    <col min="4346" max="4346" width="12.44140625" style="98" customWidth="1"/>
    <col min="4347" max="4347" width="15.6640625" style="98" customWidth="1"/>
    <col min="4348" max="4348" width="18.88671875" style="98" customWidth="1"/>
    <col min="4349" max="4349" width="13.88671875" style="98" customWidth="1"/>
    <col min="4350" max="4350" width="15.33203125" style="98" customWidth="1"/>
    <col min="4351" max="4351" width="18.109375" style="98" customWidth="1"/>
    <col min="4352" max="4352" width="15.88671875" style="98" customWidth="1"/>
    <col min="4353" max="4353" width="18" style="98" customWidth="1"/>
    <col min="4354" max="4354" width="21.44140625" style="98" customWidth="1"/>
    <col min="4355" max="4355" width="3.88671875" style="98" customWidth="1"/>
    <col min="4356" max="4356" width="13.5546875" style="98" bestFit="1" customWidth="1"/>
    <col min="4357" max="4357" width="13.6640625" style="98" bestFit="1" customWidth="1"/>
    <col min="4358" max="4595" width="9.109375" style="98"/>
    <col min="4596" max="4596" width="1.88671875" style="98" customWidth="1"/>
    <col min="4597" max="4597" width="2.5546875" style="98" customWidth="1"/>
    <col min="4598" max="4598" width="13.33203125" style="98" customWidth="1"/>
    <col min="4599" max="4599" width="24.5546875" style="98" customWidth="1"/>
    <col min="4600" max="4600" width="10.5546875" style="98" customWidth="1"/>
    <col min="4601" max="4601" width="9.109375" style="98"/>
    <col min="4602" max="4602" width="12.44140625" style="98" customWidth="1"/>
    <col min="4603" max="4603" width="15.6640625" style="98" customWidth="1"/>
    <col min="4604" max="4604" width="18.88671875" style="98" customWidth="1"/>
    <col min="4605" max="4605" width="13.88671875" style="98" customWidth="1"/>
    <col min="4606" max="4606" width="15.33203125" style="98" customWidth="1"/>
    <col min="4607" max="4607" width="18.109375" style="98" customWidth="1"/>
    <col min="4608" max="4608" width="15.88671875" style="98" customWidth="1"/>
    <col min="4609" max="4609" width="18" style="98" customWidth="1"/>
    <col min="4610" max="4610" width="21.44140625" style="98" customWidth="1"/>
    <col min="4611" max="4611" width="3.88671875" style="98" customWidth="1"/>
    <col min="4612" max="4612" width="13.5546875" style="98" bestFit="1" customWidth="1"/>
    <col min="4613" max="4613" width="13.6640625" style="98" bestFit="1" customWidth="1"/>
    <col min="4614" max="4851" width="9.109375" style="98"/>
    <col min="4852" max="4852" width="1.88671875" style="98" customWidth="1"/>
    <col min="4853" max="4853" width="2.5546875" style="98" customWidth="1"/>
    <col min="4854" max="4854" width="13.33203125" style="98" customWidth="1"/>
    <col min="4855" max="4855" width="24.5546875" style="98" customWidth="1"/>
    <col min="4856" max="4856" width="10.5546875" style="98" customWidth="1"/>
    <col min="4857" max="4857" width="9.109375" style="98"/>
    <col min="4858" max="4858" width="12.44140625" style="98" customWidth="1"/>
    <col min="4859" max="4859" width="15.6640625" style="98" customWidth="1"/>
    <col min="4860" max="4860" width="18.88671875" style="98" customWidth="1"/>
    <col min="4861" max="4861" width="13.88671875" style="98" customWidth="1"/>
    <col min="4862" max="4862" width="15.33203125" style="98" customWidth="1"/>
    <col min="4863" max="4863" width="18.109375" style="98" customWidth="1"/>
    <col min="4864" max="4864" width="15.88671875" style="98" customWidth="1"/>
    <col min="4865" max="4865" width="18" style="98" customWidth="1"/>
    <col min="4866" max="4866" width="21.44140625" style="98" customWidth="1"/>
    <col min="4867" max="4867" width="3.88671875" style="98" customWidth="1"/>
    <col min="4868" max="4868" width="13.5546875" style="98" bestFit="1" customWidth="1"/>
    <col min="4869" max="4869" width="13.6640625" style="98" bestFit="1" customWidth="1"/>
    <col min="4870" max="5107" width="9.109375" style="98"/>
    <col min="5108" max="5108" width="1.88671875" style="98" customWidth="1"/>
    <col min="5109" max="5109" width="2.5546875" style="98" customWidth="1"/>
    <col min="5110" max="5110" width="13.33203125" style="98" customWidth="1"/>
    <col min="5111" max="5111" width="24.5546875" style="98" customWidth="1"/>
    <col min="5112" max="5112" width="10.5546875" style="98" customWidth="1"/>
    <col min="5113" max="5113" width="9.109375" style="98"/>
    <col min="5114" max="5114" width="12.44140625" style="98" customWidth="1"/>
    <col min="5115" max="5115" width="15.6640625" style="98" customWidth="1"/>
    <col min="5116" max="5116" width="18.88671875" style="98" customWidth="1"/>
    <col min="5117" max="5117" width="13.88671875" style="98" customWidth="1"/>
    <col min="5118" max="5118" width="15.33203125" style="98" customWidth="1"/>
    <col min="5119" max="5119" width="18.109375" style="98" customWidth="1"/>
    <col min="5120" max="5120" width="15.88671875" style="98" customWidth="1"/>
    <col min="5121" max="5121" width="18" style="98" customWidth="1"/>
    <col min="5122" max="5122" width="21.44140625" style="98" customWidth="1"/>
    <col min="5123" max="5123" width="3.88671875" style="98" customWidth="1"/>
    <col min="5124" max="5124" width="13.5546875" style="98" bestFit="1" customWidth="1"/>
    <col min="5125" max="5125" width="13.6640625" style="98" bestFit="1" customWidth="1"/>
    <col min="5126" max="5363" width="9.109375" style="98"/>
    <col min="5364" max="5364" width="1.88671875" style="98" customWidth="1"/>
    <col min="5365" max="5365" width="2.5546875" style="98" customWidth="1"/>
    <col min="5366" max="5366" width="13.33203125" style="98" customWidth="1"/>
    <col min="5367" max="5367" width="24.5546875" style="98" customWidth="1"/>
    <col min="5368" max="5368" width="10.5546875" style="98" customWidth="1"/>
    <col min="5369" max="5369" width="9.109375" style="98"/>
    <col min="5370" max="5370" width="12.44140625" style="98" customWidth="1"/>
    <col min="5371" max="5371" width="15.6640625" style="98" customWidth="1"/>
    <col min="5372" max="5372" width="18.88671875" style="98" customWidth="1"/>
    <col min="5373" max="5373" width="13.88671875" style="98" customWidth="1"/>
    <col min="5374" max="5374" width="15.33203125" style="98" customWidth="1"/>
    <col min="5375" max="5375" width="18.109375" style="98" customWidth="1"/>
    <col min="5376" max="5376" width="15.88671875" style="98" customWidth="1"/>
    <col min="5377" max="5377" width="18" style="98" customWidth="1"/>
    <col min="5378" max="5378" width="21.44140625" style="98" customWidth="1"/>
    <col min="5379" max="5379" width="3.88671875" style="98" customWidth="1"/>
    <col min="5380" max="5380" width="13.5546875" style="98" bestFit="1" customWidth="1"/>
    <col min="5381" max="5381" width="13.6640625" style="98" bestFit="1" customWidth="1"/>
    <col min="5382" max="5619" width="9.109375" style="98"/>
    <col min="5620" max="5620" width="1.88671875" style="98" customWidth="1"/>
    <col min="5621" max="5621" width="2.5546875" style="98" customWidth="1"/>
    <col min="5622" max="5622" width="13.33203125" style="98" customWidth="1"/>
    <col min="5623" max="5623" width="24.5546875" style="98" customWidth="1"/>
    <col min="5624" max="5624" width="10.5546875" style="98" customWidth="1"/>
    <col min="5625" max="5625" width="9.109375" style="98"/>
    <col min="5626" max="5626" width="12.44140625" style="98" customWidth="1"/>
    <col min="5627" max="5627" width="15.6640625" style="98" customWidth="1"/>
    <col min="5628" max="5628" width="18.88671875" style="98" customWidth="1"/>
    <col min="5629" max="5629" width="13.88671875" style="98" customWidth="1"/>
    <col min="5630" max="5630" width="15.33203125" style="98" customWidth="1"/>
    <col min="5631" max="5631" width="18.109375" style="98" customWidth="1"/>
    <col min="5632" max="5632" width="15.88671875" style="98" customWidth="1"/>
    <col min="5633" max="5633" width="18" style="98" customWidth="1"/>
    <col min="5634" max="5634" width="21.44140625" style="98" customWidth="1"/>
    <col min="5635" max="5635" width="3.88671875" style="98" customWidth="1"/>
    <col min="5636" max="5636" width="13.5546875" style="98" bestFit="1" customWidth="1"/>
    <col min="5637" max="5637" width="13.6640625" style="98" bestFit="1" customWidth="1"/>
    <col min="5638" max="5875" width="9.109375" style="98"/>
    <col min="5876" max="5876" width="1.88671875" style="98" customWidth="1"/>
    <col min="5877" max="5877" width="2.5546875" style="98" customWidth="1"/>
    <col min="5878" max="5878" width="13.33203125" style="98" customWidth="1"/>
    <col min="5879" max="5879" width="24.5546875" style="98" customWidth="1"/>
    <col min="5880" max="5880" width="10.5546875" style="98" customWidth="1"/>
    <col min="5881" max="5881" width="9.109375" style="98"/>
    <col min="5882" max="5882" width="12.44140625" style="98" customWidth="1"/>
    <col min="5883" max="5883" width="15.6640625" style="98" customWidth="1"/>
    <col min="5884" max="5884" width="18.88671875" style="98" customWidth="1"/>
    <col min="5885" max="5885" width="13.88671875" style="98" customWidth="1"/>
    <col min="5886" max="5886" width="15.33203125" style="98" customWidth="1"/>
    <col min="5887" max="5887" width="18.109375" style="98" customWidth="1"/>
    <col min="5888" max="5888" width="15.88671875" style="98" customWidth="1"/>
    <col min="5889" max="5889" width="18" style="98" customWidth="1"/>
    <col min="5890" max="5890" width="21.44140625" style="98" customWidth="1"/>
    <col min="5891" max="5891" width="3.88671875" style="98" customWidth="1"/>
    <col min="5892" max="5892" width="13.5546875" style="98" bestFit="1" customWidth="1"/>
    <col min="5893" max="5893" width="13.6640625" style="98" bestFit="1" customWidth="1"/>
    <col min="5894" max="6131" width="9.109375" style="98"/>
    <col min="6132" max="6132" width="1.88671875" style="98" customWidth="1"/>
    <col min="6133" max="6133" width="2.5546875" style="98" customWidth="1"/>
    <col min="6134" max="6134" width="13.33203125" style="98" customWidth="1"/>
    <col min="6135" max="6135" width="24.5546875" style="98" customWidth="1"/>
    <col min="6136" max="6136" width="10.5546875" style="98" customWidth="1"/>
    <col min="6137" max="6137" width="9.109375" style="98"/>
    <col min="6138" max="6138" width="12.44140625" style="98" customWidth="1"/>
    <col min="6139" max="6139" width="15.6640625" style="98" customWidth="1"/>
    <col min="6140" max="6140" width="18.88671875" style="98" customWidth="1"/>
    <col min="6141" max="6141" width="13.88671875" style="98" customWidth="1"/>
    <col min="6142" max="6142" width="15.33203125" style="98" customWidth="1"/>
    <col min="6143" max="6143" width="18.109375" style="98" customWidth="1"/>
    <col min="6144" max="6144" width="15.88671875" style="98" customWidth="1"/>
    <col min="6145" max="6145" width="18" style="98" customWidth="1"/>
    <col min="6146" max="6146" width="21.44140625" style="98" customWidth="1"/>
    <col min="6147" max="6147" width="3.88671875" style="98" customWidth="1"/>
    <col min="6148" max="6148" width="13.5546875" style="98" bestFit="1" customWidth="1"/>
    <col min="6149" max="6149" width="13.6640625" style="98" bestFit="1" customWidth="1"/>
    <col min="6150" max="6387" width="9.109375" style="98"/>
    <col min="6388" max="6388" width="1.88671875" style="98" customWidth="1"/>
    <col min="6389" max="6389" width="2.5546875" style="98" customWidth="1"/>
    <col min="6390" max="6390" width="13.33203125" style="98" customWidth="1"/>
    <col min="6391" max="6391" width="24.5546875" style="98" customWidth="1"/>
    <col min="6392" max="6392" width="10.5546875" style="98" customWidth="1"/>
    <col min="6393" max="6393" width="9.109375" style="98"/>
    <col min="6394" max="6394" width="12.44140625" style="98" customWidth="1"/>
    <col min="6395" max="6395" width="15.6640625" style="98" customWidth="1"/>
    <col min="6396" max="6396" width="18.88671875" style="98" customWidth="1"/>
    <col min="6397" max="6397" width="13.88671875" style="98" customWidth="1"/>
    <col min="6398" max="6398" width="15.33203125" style="98" customWidth="1"/>
    <col min="6399" max="6399" width="18.109375" style="98" customWidth="1"/>
    <col min="6400" max="6400" width="15.88671875" style="98" customWidth="1"/>
    <col min="6401" max="6401" width="18" style="98" customWidth="1"/>
    <col min="6402" max="6402" width="21.44140625" style="98" customWidth="1"/>
    <col min="6403" max="6403" width="3.88671875" style="98" customWidth="1"/>
    <col min="6404" max="6404" width="13.5546875" style="98" bestFit="1" customWidth="1"/>
    <col min="6405" max="6405" width="13.6640625" style="98" bestFit="1" customWidth="1"/>
    <col min="6406" max="6643" width="9.109375" style="98"/>
    <col min="6644" max="6644" width="1.88671875" style="98" customWidth="1"/>
    <col min="6645" max="6645" width="2.5546875" style="98" customWidth="1"/>
    <col min="6646" max="6646" width="13.33203125" style="98" customWidth="1"/>
    <col min="6647" max="6647" width="24.5546875" style="98" customWidth="1"/>
    <col min="6648" max="6648" width="10.5546875" style="98" customWidth="1"/>
    <col min="6649" max="6649" width="9.109375" style="98"/>
    <col min="6650" max="6650" width="12.44140625" style="98" customWidth="1"/>
    <col min="6651" max="6651" width="15.6640625" style="98" customWidth="1"/>
    <col min="6652" max="6652" width="18.88671875" style="98" customWidth="1"/>
    <col min="6653" max="6653" width="13.88671875" style="98" customWidth="1"/>
    <col min="6654" max="6654" width="15.33203125" style="98" customWidth="1"/>
    <col min="6655" max="6655" width="18.109375" style="98" customWidth="1"/>
    <col min="6656" max="6656" width="15.88671875" style="98" customWidth="1"/>
    <col min="6657" max="6657" width="18" style="98" customWidth="1"/>
    <col min="6658" max="6658" width="21.44140625" style="98" customWidth="1"/>
    <col min="6659" max="6659" width="3.88671875" style="98" customWidth="1"/>
    <col min="6660" max="6660" width="13.5546875" style="98" bestFit="1" customWidth="1"/>
    <col min="6661" max="6661" width="13.6640625" style="98" bestFit="1" customWidth="1"/>
    <col min="6662" max="6899" width="9.109375" style="98"/>
    <col min="6900" max="6900" width="1.88671875" style="98" customWidth="1"/>
    <col min="6901" max="6901" width="2.5546875" style="98" customWidth="1"/>
    <col min="6902" max="6902" width="13.33203125" style="98" customWidth="1"/>
    <col min="6903" max="6903" width="24.5546875" style="98" customWidth="1"/>
    <col min="6904" max="6904" width="10.5546875" style="98" customWidth="1"/>
    <col min="6905" max="6905" width="9.109375" style="98"/>
    <col min="6906" max="6906" width="12.44140625" style="98" customWidth="1"/>
    <col min="6907" max="6907" width="15.6640625" style="98" customWidth="1"/>
    <col min="6908" max="6908" width="18.88671875" style="98" customWidth="1"/>
    <col min="6909" max="6909" width="13.88671875" style="98" customWidth="1"/>
    <col min="6910" max="6910" width="15.33203125" style="98" customWidth="1"/>
    <col min="6911" max="6911" width="18.109375" style="98" customWidth="1"/>
    <col min="6912" max="6912" width="15.88671875" style="98" customWidth="1"/>
    <col min="6913" max="6913" width="18" style="98" customWidth="1"/>
    <col min="6914" max="6914" width="21.44140625" style="98" customWidth="1"/>
    <col min="6915" max="6915" width="3.88671875" style="98" customWidth="1"/>
    <col min="6916" max="6916" width="13.5546875" style="98" bestFit="1" customWidth="1"/>
    <col min="6917" max="6917" width="13.6640625" style="98" bestFit="1" customWidth="1"/>
    <col min="6918" max="7155" width="9.109375" style="98"/>
    <col min="7156" max="7156" width="1.88671875" style="98" customWidth="1"/>
    <col min="7157" max="7157" width="2.5546875" style="98" customWidth="1"/>
    <col min="7158" max="7158" width="13.33203125" style="98" customWidth="1"/>
    <col min="7159" max="7159" width="24.5546875" style="98" customWidth="1"/>
    <col min="7160" max="7160" width="10.5546875" style="98" customWidth="1"/>
    <col min="7161" max="7161" width="9.109375" style="98"/>
    <col min="7162" max="7162" width="12.44140625" style="98" customWidth="1"/>
    <col min="7163" max="7163" width="15.6640625" style="98" customWidth="1"/>
    <col min="7164" max="7164" width="18.88671875" style="98" customWidth="1"/>
    <col min="7165" max="7165" width="13.88671875" style="98" customWidth="1"/>
    <col min="7166" max="7166" width="15.33203125" style="98" customWidth="1"/>
    <col min="7167" max="7167" width="18.109375" style="98" customWidth="1"/>
    <col min="7168" max="7168" width="15.88671875" style="98" customWidth="1"/>
    <col min="7169" max="7169" width="18" style="98" customWidth="1"/>
    <col min="7170" max="7170" width="21.44140625" style="98" customWidth="1"/>
    <col min="7171" max="7171" width="3.88671875" style="98" customWidth="1"/>
    <col min="7172" max="7172" width="13.5546875" style="98" bestFit="1" customWidth="1"/>
    <col min="7173" max="7173" width="13.6640625" style="98" bestFit="1" customWidth="1"/>
    <col min="7174" max="7411" width="9.109375" style="98"/>
    <col min="7412" max="7412" width="1.88671875" style="98" customWidth="1"/>
    <col min="7413" max="7413" width="2.5546875" style="98" customWidth="1"/>
    <col min="7414" max="7414" width="13.33203125" style="98" customWidth="1"/>
    <col min="7415" max="7415" width="24.5546875" style="98" customWidth="1"/>
    <col min="7416" max="7416" width="10.5546875" style="98" customWidth="1"/>
    <col min="7417" max="7417" width="9.109375" style="98"/>
    <col min="7418" max="7418" width="12.44140625" style="98" customWidth="1"/>
    <col min="7419" max="7419" width="15.6640625" style="98" customWidth="1"/>
    <col min="7420" max="7420" width="18.88671875" style="98" customWidth="1"/>
    <col min="7421" max="7421" width="13.88671875" style="98" customWidth="1"/>
    <col min="7422" max="7422" width="15.33203125" style="98" customWidth="1"/>
    <col min="7423" max="7423" width="18.109375" style="98" customWidth="1"/>
    <col min="7424" max="7424" width="15.88671875" style="98" customWidth="1"/>
    <col min="7425" max="7425" width="18" style="98" customWidth="1"/>
    <col min="7426" max="7426" width="21.44140625" style="98" customWidth="1"/>
    <col min="7427" max="7427" width="3.88671875" style="98" customWidth="1"/>
    <col min="7428" max="7428" width="13.5546875" style="98" bestFit="1" customWidth="1"/>
    <col min="7429" max="7429" width="13.6640625" style="98" bestFit="1" customWidth="1"/>
    <col min="7430" max="7667" width="9.109375" style="98"/>
    <col min="7668" max="7668" width="1.88671875" style="98" customWidth="1"/>
    <col min="7669" max="7669" width="2.5546875" style="98" customWidth="1"/>
    <col min="7670" max="7670" width="13.33203125" style="98" customWidth="1"/>
    <col min="7671" max="7671" width="24.5546875" style="98" customWidth="1"/>
    <col min="7672" max="7672" width="10.5546875" style="98" customWidth="1"/>
    <col min="7673" max="7673" width="9.109375" style="98"/>
    <col min="7674" max="7674" width="12.44140625" style="98" customWidth="1"/>
    <col min="7675" max="7675" width="15.6640625" style="98" customWidth="1"/>
    <col min="7676" max="7676" width="18.88671875" style="98" customWidth="1"/>
    <col min="7677" max="7677" width="13.88671875" style="98" customWidth="1"/>
    <col min="7678" max="7678" width="15.33203125" style="98" customWidth="1"/>
    <col min="7679" max="7679" width="18.109375" style="98" customWidth="1"/>
    <col min="7680" max="7680" width="15.88671875" style="98" customWidth="1"/>
    <col min="7681" max="7681" width="18" style="98" customWidth="1"/>
    <col min="7682" max="7682" width="21.44140625" style="98" customWidth="1"/>
    <col min="7683" max="7683" width="3.88671875" style="98" customWidth="1"/>
    <col min="7684" max="7684" width="13.5546875" style="98" bestFit="1" customWidth="1"/>
    <col min="7685" max="7685" width="13.6640625" style="98" bestFit="1" customWidth="1"/>
    <col min="7686" max="7923" width="9.109375" style="98"/>
    <col min="7924" max="7924" width="1.88671875" style="98" customWidth="1"/>
    <col min="7925" max="7925" width="2.5546875" style="98" customWidth="1"/>
    <col min="7926" max="7926" width="13.33203125" style="98" customWidth="1"/>
    <col min="7927" max="7927" width="24.5546875" style="98" customWidth="1"/>
    <col min="7928" max="7928" width="10.5546875" style="98" customWidth="1"/>
    <col min="7929" max="7929" width="9.109375" style="98"/>
    <col min="7930" max="7930" width="12.44140625" style="98" customWidth="1"/>
    <col min="7931" max="7931" width="15.6640625" style="98" customWidth="1"/>
    <col min="7932" max="7932" width="18.88671875" style="98" customWidth="1"/>
    <col min="7933" max="7933" width="13.88671875" style="98" customWidth="1"/>
    <col min="7934" max="7934" width="15.33203125" style="98" customWidth="1"/>
    <col min="7935" max="7935" width="18.109375" style="98" customWidth="1"/>
    <col min="7936" max="7936" width="15.88671875" style="98" customWidth="1"/>
    <col min="7937" max="7937" width="18" style="98" customWidth="1"/>
    <col min="7938" max="7938" width="21.44140625" style="98" customWidth="1"/>
    <col min="7939" max="7939" width="3.88671875" style="98" customWidth="1"/>
    <col min="7940" max="7940" width="13.5546875" style="98" bestFit="1" customWidth="1"/>
    <col min="7941" max="7941" width="13.6640625" style="98" bestFit="1" customWidth="1"/>
    <col min="7942" max="8179" width="9.109375" style="98"/>
    <col min="8180" max="8180" width="1.88671875" style="98" customWidth="1"/>
    <col min="8181" max="8181" width="2.5546875" style="98" customWidth="1"/>
    <col min="8182" max="8182" width="13.33203125" style="98" customWidth="1"/>
    <col min="8183" max="8183" width="24.5546875" style="98" customWidth="1"/>
    <col min="8184" max="8184" width="10.5546875" style="98" customWidth="1"/>
    <col min="8185" max="8185" width="9.109375" style="98"/>
    <col min="8186" max="8186" width="12.44140625" style="98" customWidth="1"/>
    <col min="8187" max="8187" width="15.6640625" style="98" customWidth="1"/>
    <col min="8188" max="8188" width="18.88671875" style="98" customWidth="1"/>
    <col min="8189" max="8189" width="13.88671875" style="98" customWidth="1"/>
    <col min="8190" max="8190" width="15.33203125" style="98" customWidth="1"/>
    <col min="8191" max="8191" width="18.109375" style="98" customWidth="1"/>
    <col min="8192" max="8192" width="15.88671875" style="98" customWidth="1"/>
    <col min="8193" max="8193" width="18" style="98" customWidth="1"/>
    <col min="8194" max="8194" width="21.44140625" style="98" customWidth="1"/>
    <col min="8195" max="8195" width="3.88671875" style="98" customWidth="1"/>
    <col min="8196" max="8196" width="13.5546875" style="98" bestFit="1" customWidth="1"/>
    <col min="8197" max="8197" width="13.6640625" style="98" bestFit="1" customWidth="1"/>
    <col min="8198" max="8435" width="9.109375" style="98"/>
    <col min="8436" max="8436" width="1.88671875" style="98" customWidth="1"/>
    <col min="8437" max="8437" width="2.5546875" style="98" customWidth="1"/>
    <col min="8438" max="8438" width="13.33203125" style="98" customWidth="1"/>
    <col min="8439" max="8439" width="24.5546875" style="98" customWidth="1"/>
    <col min="8440" max="8440" width="10.5546875" style="98" customWidth="1"/>
    <col min="8441" max="8441" width="9.109375" style="98"/>
    <col min="8442" max="8442" width="12.44140625" style="98" customWidth="1"/>
    <col min="8443" max="8443" width="15.6640625" style="98" customWidth="1"/>
    <col min="8444" max="8444" width="18.88671875" style="98" customWidth="1"/>
    <col min="8445" max="8445" width="13.88671875" style="98" customWidth="1"/>
    <col min="8446" max="8446" width="15.33203125" style="98" customWidth="1"/>
    <col min="8447" max="8447" width="18.109375" style="98" customWidth="1"/>
    <col min="8448" max="8448" width="15.88671875" style="98" customWidth="1"/>
    <col min="8449" max="8449" width="18" style="98" customWidth="1"/>
    <col min="8450" max="8450" width="21.44140625" style="98" customWidth="1"/>
    <col min="8451" max="8451" width="3.88671875" style="98" customWidth="1"/>
    <col min="8452" max="8452" width="13.5546875" style="98" bestFit="1" customWidth="1"/>
    <col min="8453" max="8453" width="13.6640625" style="98" bestFit="1" customWidth="1"/>
    <col min="8454" max="8691" width="9.109375" style="98"/>
    <col min="8692" max="8692" width="1.88671875" style="98" customWidth="1"/>
    <col min="8693" max="8693" width="2.5546875" style="98" customWidth="1"/>
    <col min="8694" max="8694" width="13.33203125" style="98" customWidth="1"/>
    <col min="8695" max="8695" width="24.5546875" style="98" customWidth="1"/>
    <col min="8696" max="8696" width="10.5546875" style="98" customWidth="1"/>
    <col min="8697" max="8697" width="9.109375" style="98"/>
    <col min="8698" max="8698" width="12.44140625" style="98" customWidth="1"/>
    <col min="8699" max="8699" width="15.6640625" style="98" customWidth="1"/>
    <col min="8700" max="8700" width="18.88671875" style="98" customWidth="1"/>
    <col min="8701" max="8701" width="13.88671875" style="98" customWidth="1"/>
    <col min="8702" max="8702" width="15.33203125" style="98" customWidth="1"/>
    <col min="8703" max="8703" width="18.109375" style="98" customWidth="1"/>
    <col min="8704" max="8704" width="15.88671875" style="98" customWidth="1"/>
    <col min="8705" max="8705" width="18" style="98" customWidth="1"/>
    <col min="8706" max="8706" width="21.44140625" style="98" customWidth="1"/>
    <col min="8707" max="8707" width="3.88671875" style="98" customWidth="1"/>
    <col min="8708" max="8708" width="13.5546875" style="98" bestFit="1" customWidth="1"/>
    <col min="8709" max="8709" width="13.6640625" style="98" bestFit="1" customWidth="1"/>
    <col min="8710" max="8947" width="9.109375" style="98"/>
    <col min="8948" max="8948" width="1.88671875" style="98" customWidth="1"/>
    <col min="8949" max="8949" width="2.5546875" style="98" customWidth="1"/>
    <col min="8950" max="8950" width="13.33203125" style="98" customWidth="1"/>
    <col min="8951" max="8951" width="24.5546875" style="98" customWidth="1"/>
    <col min="8952" max="8952" width="10.5546875" style="98" customWidth="1"/>
    <col min="8953" max="8953" width="9.109375" style="98"/>
    <col min="8954" max="8954" width="12.44140625" style="98" customWidth="1"/>
    <col min="8955" max="8955" width="15.6640625" style="98" customWidth="1"/>
    <col min="8956" max="8956" width="18.88671875" style="98" customWidth="1"/>
    <col min="8957" max="8957" width="13.88671875" style="98" customWidth="1"/>
    <col min="8958" max="8958" width="15.33203125" style="98" customWidth="1"/>
    <col min="8959" max="8959" width="18.109375" style="98" customWidth="1"/>
    <col min="8960" max="8960" width="15.88671875" style="98" customWidth="1"/>
    <col min="8961" max="8961" width="18" style="98" customWidth="1"/>
    <col min="8962" max="8962" width="21.44140625" style="98" customWidth="1"/>
    <col min="8963" max="8963" width="3.88671875" style="98" customWidth="1"/>
    <col min="8964" max="8964" width="13.5546875" style="98" bestFit="1" customWidth="1"/>
    <col min="8965" max="8965" width="13.6640625" style="98" bestFit="1" customWidth="1"/>
    <col min="8966" max="9203" width="9.109375" style="98"/>
    <col min="9204" max="9204" width="1.88671875" style="98" customWidth="1"/>
    <col min="9205" max="9205" width="2.5546875" style="98" customWidth="1"/>
    <col min="9206" max="9206" width="13.33203125" style="98" customWidth="1"/>
    <col min="9207" max="9207" width="24.5546875" style="98" customWidth="1"/>
    <col min="9208" max="9208" width="10.5546875" style="98" customWidth="1"/>
    <col min="9209" max="9209" width="9.109375" style="98"/>
    <col min="9210" max="9210" width="12.44140625" style="98" customWidth="1"/>
    <col min="9211" max="9211" width="15.6640625" style="98" customWidth="1"/>
    <col min="9212" max="9212" width="18.88671875" style="98" customWidth="1"/>
    <col min="9213" max="9213" width="13.88671875" style="98" customWidth="1"/>
    <col min="9214" max="9214" width="15.33203125" style="98" customWidth="1"/>
    <col min="9215" max="9215" width="18.109375" style="98" customWidth="1"/>
    <col min="9216" max="9216" width="15.88671875" style="98" customWidth="1"/>
    <col min="9217" max="9217" width="18" style="98" customWidth="1"/>
    <col min="9218" max="9218" width="21.44140625" style="98" customWidth="1"/>
    <col min="9219" max="9219" width="3.88671875" style="98" customWidth="1"/>
    <col min="9220" max="9220" width="13.5546875" style="98" bestFit="1" customWidth="1"/>
    <col min="9221" max="9221" width="13.6640625" style="98" bestFit="1" customWidth="1"/>
    <col min="9222" max="9459" width="9.109375" style="98"/>
    <col min="9460" max="9460" width="1.88671875" style="98" customWidth="1"/>
    <col min="9461" max="9461" width="2.5546875" style="98" customWidth="1"/>
    <col min="9462" max="9462" width="13.33203125" style="98" customWidth="1"/>
    <col min="9463" max="9463" width="24.5546875" style="98" customWidth="1"/>
    <col min="9464" max="9464" width="10.5546875" style="98" customWidth="1"/>
    <col min="9465" max="9465" width="9.109375" style="98"/>
    <col min="9466" max="9466" width="12.44140625" style="98" customWidth="1"/>
    <col min="9467" max="9467" width="15.6640625" style="98" customWidth="1"/>
    <col min="9468" max="9468" width="18.88671875" style="98" customWidth="1"/>
    <col min="9469" max="9469" width="13.88671875" style="98" customWidth="1"/>
    <col min="9470" max="9470" width="15.33203125" style="98" customWidth="1"/>
    <col min="9471" max="9471" width="18.109375" style="98" customWidth="1"/>
    <col min="9472" max="9472" width="15.88671875" style="98" customWidth="1"/>
    <col min="9473" max="9473" width="18" style="98" customWidth="1"/>
    <col min="9474" max="9474" width="21.44140625" style="98" customWidth="1"/>
    <col min="9475" max="9475" width="3.88671875" style="98" customWidth="1"/>
    <col min="9476" max="9476" width="13.5546875" style="98" bestFit="1" customWidth="1"/>
    <col min="9477" max="9477" width="13.6640625" style="98" bestFit="1" customWidth="1"/>
    <col min="9478" max="9715" width="9.109375" style="98"/>
    <col min="9716" max="9716" width="1.88671875" style="98" customWidth="1"/>
    <col min="9717" max="9717" width="2.5546875" style="98" customWidth="1"/>
    <col min="9718" max="9718" width="13.33203125" style="98" customWidth="1"/>
    <col min="9719" max="9719" width="24.5546875" style="98" customWidth="1"/>
    <col min="9720" max="9720" width="10.5546875" style="98" customWidth="1"/>
    <col min="9721" max="9721" width="9.109375" style="98"/>
    <col min="9722" max="9722" width="12.44140625" style="98" customWidth="1"/>
    <col min="9723" max="9723" width="15.6640625" style="98" customWidth="1"/>
    <col min="9724" max="9724" width="18.88671875" style="98" customWidth="1"/>
    <col min="9725" max="9725" width="13.88671875" style="98" customWidth="1"/>
    <col min="9726" max="9726" width="15.33203125" style="98" customWidth="1"/>
    <col min="9727" max="9727" width="18.109375" style="98" customWidth="1"/>
    <col min="9728" max="9728" width="15.88671875" style="98" customWidth="1"/>
    <col min="9729" max="9729" width="18" style="98" customWidth="1"/>
    <col min="9730" max="9730" width="21.44140625" style="98" customWidth="1"/>
    <col min="9731" max="9731" width="3.88671875" style="98" customWidth="1"/>
    <col min="9732" max="9732" width="13.5546875" style="98" bestFit="1" customWidth="1"/>
    <col min="9733" max="9733" width="13.6640625" style="98" bestFit="1" customWidth="1"/>
    <col min="9734" max="9971" width="9.109375" style="98"/>
    <col min="9972" max="9972" width="1.88671875" style="98" customWidth="1"/>
    <col min="9973" max="9973" width="2.5546875" style="98" customWidth="1"/>
    <col min="9974" max="9974" width="13.33203125" style="98" customWidth="1"/>
    <col min="9975" max="9975" width="24.5546875" style="98" customWidth="1"/>
    <col min="9976" max="9976" width="10.5546875" style="98" customWidth="1"/>
    <col min="9977" max="9977" width="9.109375" style="98"/>
    <col min="9978" max="9978" width="12.44140625" style="98" customWidth="1"/>
    <col min="9979" max="9979" width="15.6640625" style="98" customWidth="1"/>
    <col min="9980" max="9980" width="18.88671875" style="98" customWidth="1"/>
    <col min="9981" max="9981" width="13.88671875" style="98" customWidth="1"/>
    <col min="9982" max="9982" width="15.33203125" style="98" customWidth="1"/>
    <col min="9983" max="9983" width="18.109375" style="98" customWidth="1"/>
    <col min="9984" max="9984" width="15.88671875" style="98" customWidth="1"/>
    <col min="9985" max="9985" width="18" style="98" customWidth="1"/>
    <col min="9986" max="9986" width="21.44140625" style="98" customWidth="1"/>
    <col min="9987" max="9987" width="3.88671875" style="98" customWidth="1"/>
    <col min="9988" max="9988" width="13.5546875" style="98" bestFit="1" customWidth="1"/>
    <col min="9989" max="9989" width="13.6640625" style="98" bestFit="1" customWidth="1"/>
    <col min="9990" max="10227" width="9.109375" style="98"/>
    <col min="10228" max="10228" width="1.88671875" style="98" customWidth="1"/>
    <col min="10229" max="10229" width="2.5546875" style="98" customWidth="1"/>
    <col min="10230" max="10230" width="13.33203125" style="98" customWidth="1"/>
    <col min="10231" max="10231" width="24.5546875" style="98" customWidth="1"/>
    <col min="10232" max="10232" width="10.5546875" style="98" customWidth="1"/>
    <col min="10233" max="10233" width="9.109375" style="98"/>
    <col min="10234" max="10234" width="12.44140625" style="98" customWidth="1"/>
    <col min="10235" max="10235" width="15.6640625" style="98" customWidth="1"/>
    <col min="10236" max="10236" width="18.88671875" style="98" customWidth="1"/>
    <col min="10237" max="10237" width="13.88671875" style="98" customWidth="1"/>
    <col min="10238" max="10238" width="15.33203125" style="98" customWidth="1"/>
    <col min="10239" max="10239" width="18.109375" style="98" customWidth="1"/>
    <col min="10240" max="10240" width="15.88671875" style="98" customWidth="1"/>
    <col min="10241" max="10241" width="18" style="98" customWidth="1"/>
    <col min="10242" max="10242" width="21.44140625" style="98" customWidth="1"/>
    <col min="10243" max="10243" width="3.88671875" style="98" customWidth="1"/>
    <col min="10244" max="10244" width="13.5546875" style="98" bestFit="1" customWidth="1"/>
    <col min="10245" max="10245" width="13.6640625" style="98" bestFit="1" customWidth="1"/>
    <col min="10246" max="10483" width="9.109375" style="98"/>
    <col min="10484" max="10484" width="1.88671875" style="98" customWidth="1"/>
    <col min="10485" max="10485" width="2.5546875" style="98" customWidth="1"/>
    <col min="10486" max="10486" width="13.33203125" style="98" customWidth="1"/>
    <col min="10487" max="10487" width="24.5546875" style="98" customWidth="1"/>
    <col min="10488" max="10488" width="10.5546875" style="98" customWidth="1"/>
    <col min="10489" max="10489" width="9.109375" style="98"/>
    <col min="10490" max="10490" width="12.44140625" style="98" customWidth="1"/>
    <col min="10491" max="10491" width="15.6640625" style="98" customWidth="1"/>
    <col min="10492" max="10492" width="18.88671875" style="98" customWidth="1"/>
    <col min="10493" max="10493" width="13.88671875" style="98" customWidth="1"/>
    <col min="10494" max="10494" width="15.33203125" style="98" customWidth="1"/>
    <col min="10495" max="10495" width="18.109375" style="98" customWidth="1"/>
    <col min="10496" max="10496" width="15.88671875" style="98" customWidth="1"/>
    <col min="10497" max="10497" width="18" style="98" customWidth="1"/>
    <col min="10498" max="10498" width="21.44140625" style="98" customWidth="1"/>
    <col min="10499" max="10499" width="3.88671875" style="98" customWidth="1"/>
    <col min="10500" max="10500" width="13.5546875" style="98" bestFit="1" customWidth="1"/>
    <col min="10501" max="10501" width="13.6640625" style="98" bestFit="1" customWidth="1"/>
    <col min="10502" max="10739" width="9.109375" style="98"/>
    <col min="10740" max="10740" width="1.88671875" style="98" customWidth="1"/>
    <col min="10741" max="10741" width="2.5546875" style="98" customWidth="1"/>
    <col min="10742" max="10742" width="13.33203125" style="98" customWidth="1"/>
    <col min="10743" max="10743" width="24.5546875" style="98" customWidth="1"/>
    <col min="10744" max="10744" width="10.5546875" style="98" customWidth="1"/>
    <col min="10745" max="10745" width="9.109375" style="98"/>
    <col min="10746" max="10746" width="12.44140625" style="98" customWidth="1"/>
    <col min="10747" max="10747" width="15.6640625" style="98" customWidth="1"/>
    <col min="10748" max="10748" width="18.88671875" style="98" customWidth="1"/>
    <col min="10749" max="10749" width="13.88671875" style="98" customWidth="1"/>
    <col min="10750" max="10750" width="15.33203125" style="98" customWidth="1"/>
    <col min="10751" max="10751" width="18.109375" style="98" customWidth="1"/>
    <col min="10752" max="10752" width="15.88671875" style="98" customWidth="1"/>
    <col min="10753" max="10753" width="18" style="98" customWidth="1"/>
    <col min="10754" max="10754" width="21.44140625" style="98" customWidth="1"/>
    <col min="10755" max="10755" width="3.88671875" style="98" customWidth="1"/>
    <col min="10756" max="10756" width="13.5546875" style="98" bestFit="1" customWidth="1"/>
    <col min="10757" max="10757" width="13.6640625" style="98" bestFit="1" customWidth="1"/>
    <col min="10758" max="10995" width="9.109375" style="98"/>
    <col min="10996" max="10996" width="1.88671875" style="98" customWidth="1"/>
    <col min="10997" max="10997" width="2.5546875" style="98" customWidth="1"/>
    <col min="10998" max="10998" width="13.33203125" style="98" customWidth="1"/>
    <col min="10999" max="10999" width="24.5546875" style="98" customWidth="1"/>
    <col min="11000" max="11000" width="10.5546875" style="98" customWidth="1"/>
    <col min="11001" max="11001" width="9.109375" style="98"/>
    <col min="11002" max="11002" width="12.44140625" style="98" customWidth="1"/>
    <col min="11003" max="11003" width="15.6640625" style="98" customWidth="1"/>
    <col min="11004" max="11004" width="18.88671875" style="98" customWidth="1"/>
    <col min="11005" max="11005" width="13.88671875" style="98" customWidth="1"/>
    <col min="11006" max="11006" width="15.33203125" style="98" customWidth="1"/>
    <col min="11007" max="11007" width="18.109375" style="98" customWidth="1"/>
    <col min="11008" max="11008" width="15.88671875" style="98" customWidth="1"/>
    <col min="11009" max="11009" width="18" style="98" customWidth="1"/>
    <col min="11010" max="11010" width="21.44140625" style="98" customWidth="1"/>
    <col min="11011" max="11011" width="3.88671875" style="98" customWidth="1"/>
    <col min="11012" max="11012" width="13.5546875" style="98" bestFit="1" customWidth="1"/>
    <col min="11013" max="11013" width="13.6640625" style="98" bestFit="1" customWidth="1"/>
    <col min="11014" max="11251" width="9.109375" style="98"/>
    <col min="11252" max="11252" width="1.88671875" style="98" customWidth="1"/>
    <col min="11253" max="11253" width="2.5546875" style="98" customWidth="1"/>
    <col min="11254" max="11254" width="13.33203125" style="98" customWidth="1"/>
    <col min="11255" max="11255" width="24.5546875" style="98" customWidth="1"/>
    <col min="11256" max="11256" width="10.5546875" style="98" customWidth="1"/>
    <col min="11257" max="11257" width="9.109375" style="98"/>
    <col min="11258" max="11258" width="12.44140625" style="98" customWidth="1"/>
    <col min="11259" max="11259" width="15.6640625" style="98" customWidth="1"/>
    <col min="11260" max="11260" width="18.88671875" style="98" customWidth="1"/>
    <col min="11261" max="11261" width="13.88671875" style="98" customWidth="1"/>
    <col min="11262" max="11262" width="15.33203125" style="98" customWidth="1"/>
    <col min="11263" max="11263" width="18.109375" style="98" customWidth="1"/>
    <col min="11264" max="11264" width="15.88671875" style="98" customWidth="1"/>
    <col min="11265" max="11265" width="18" style="98" customWidth="1"/>
    <col min="11266" max="11266" width="21.44140625" style="98" customWidth="1"/>
    <col min="11267" max="11267" width="3.88671875" style="98" customWidth="1"/>
    <col min="11268" max="11268" width="13.5546875" style="98" bestFit="1" customWidth="1"/>
    <col min="11269" max="11269" width="13.6640625" style="98" bestFit="1" customWidth="1"/>
    <col min="11270" max="11507" width="9.109375" style="98"/>
    <col min="11508" max="11508" width="1.88671875" style="98" customWidth="1"/>
    <col min="11509" max="11509" width="2.5546875" style="98" customWidth="1"/>
    <col min="11510" max="11510" width="13.33203125" style="98" customWidth="1"/>
    <col min="11511" max="11511" width="24.5546875" style="98" customWidth="1"/>
    <col min="11512" max="11512" width="10.5546875" style="98" customWidth="1"/>
    <col min="11513" max="11513" width="9.109375" style="98"/>
    <col min="11514" max="11514" width="12.44140625" style="98" customWidth="1"/>
    <col min="11515" max="11515" width="15.6640625" style="98" customWidth="1"/>
    <col min="11516" max="11516" width="18.88671875" style="98" customWidth="1"/>
    <col min="11517" max="11517" width="13.88671875" style="98" customWidth="1"/>
    <col min="11518" max="11518" width="15.33203125" style="98" customWidth="1"/>
    <col min="11519" max="11519" width="18.109375" style="98" customWidth="1"/>
    <col min="11520" max="11520" width="15.88671875" style="98" customWidth="1"/>
    <col min="11521" max="11521" width="18" style="98" customWidth="1"/>
    <col min="11522" max="11522" width="21.44140625" style="98" customWidth="1"/>
    <col min="11523" max="11523" width="3.88671875" style="98" customWidth="1"/>
    <col min="11524" max="11524" width="13.5546875" style="98" bestFit="1" customWidth="1"/>
    <col min="11525" max="11525" width="13.6640625" style="98" bestFit="1" customWidth="1"/>
    <col min="11526" max="11763" width="9.109375" style="98"/>
    <col min="11764" max="11764" width="1.88671875" style="98" customWidth="1"/>
    <col min="11765" max="11765" width="2.5546875" style="98" customWidth="1"/>
    <col min="11766" max="11766" width="13.33203125" style="98" customWidth="1"/>
    <col min="11767" max="11767" width="24.5546875" style="98" customWidth="1"/>
    <col min="11768" max="11768" width="10.5546875" style="98" customWidth="1"/>
    <col min="11769" max="11769" width="9.109375" style="98"/>
    <col min="11770" max="11770" width="12.44140625" style="98" customWidth="1"/>
    <col min="11771" max="11771" width="15.6640625" style="98" customWidth="1"/>
    <col min="11772" max="11772" width="18.88671875" style="98" customWidth="1"/>
    <col min="11773" max="11773" width="13.88671875" style="98" customWidth="1"/>
    <col min="11774" max="11774" width="15.33203125" style="98" customWidth="1"/>
    <col min="11775" max="11775" width="18.109375" style="98" customWidth="1"/>
    <col min="11776" max="11776" width="15.88671875" style="98" customWidth="1"/>
    <col min="11777" max="11777" width="18" style="98" customWidth="1"/>
    <col min="11778" max="11778" width="21.44140625" style="98" customWidth="1"/>
    <col min="11779" max="11779" width="3.88671875" style="98" customWidth="1"/>
    <col min="11780" max="11780" width="13.5546875" style="98" bestFit="1" customWidth="1"/>
    <col min="11781" max="11781" width="13.6640625" style="98" bestFit="1" customWidth="1"/>
    <col min="11782" max="12019" width="9.109375" style="98"/>
    <col min="12020" max="12020" width="1.88671875" style="98" customWidth="1"/>
    <col min="12021" max="12021" width="2.5546875" style="98" customWidth="1"/>
    <col min="12022" max="12022" width="13.33203125" style="98" customWidth="1"/>
    <col min="12023" max="12023" width="24.5546875" style="98" customWidth="1"/>
    <col min="12024" max="12024" width="10.5546875" style="98" customWidth="1"/>
    <col min="12025" max="12025" width="9.109375" style="98"/>
    <col min="12026" max="12026" width="12.44140625" style="98" customWidth="1"/>
    <col min="12027" max="12027" width="15.6640625" style="98" customWidth="1"/>
    <col min="12028" max="12028" width="18.88671875" style="98" customWidth="1"/>
    <col min="12029" max="12029" width="13.88671875" style="98" customWidth="1"/>
    <col min="12030" max="12030" width="15.33203125" style="98" customWidth="1"/>
    <col min="12031" max="12031" width="18.109375" style="98" customWidth="1"/>
    <col min="12032" max="12032" width="15.88671875" style="98" customWidth="1"/>
    <col min="12033" max="12033" width="18" style="98" customWidth="1"/>
    <col min="12034" max="12034" width="21.44140625" style="98" customWidth="1"/>
    <col min="12035" max="12035" width="3.88671875" style="98" customWidth="1"/>
    <col min="12036" max="12036" width="13.5546875" style="98" bestFit="1" customWidth="1"/>
    <col min="12037" max="12037" width="13.6640625" style="98" bestFit="1" customWidth="1"/>
    <col min="12038" max="12275" width="9.109375" style="98"/>
    <col min="12276" max="12276" width="1.88671875" style="98" customWidth="1"/>
    <col min="12277" max="12277" width="2.5546875" style="98" customWidth="1"/>
    <col min="12278" max="12278" width="13.33203125" style="98" customWidth="1"/>
    <col min="12279" max="12279" width="24.5546875" style="98" customWidth="1"/>
    <col min="12280" max="12280" width="10.5546875" style="98" customWidth="1"/>
    <col min="12281" max="12281" width="9.109375" style="98"/>
    <col min="12282" max="12282" width="12.44140625" style="98" customWidth="1"/>
    <col min="12283" max="12283" width="15.6640625" style="98" customWidth="1"/>
    <col min="12284" max="12284" width="18.88671875" style="98" customWidth="1"/>
    <col min="12285" max="12285" width="13.88671875" style="98" customWidth="1"/>
    <col min="12286" max="12286" width="15.33203125" style="98" customWidth="1"/>
    <col min="12287" max="12287" width="18.109375" style="98" customWidth="1"/>
    <col min="12288" max="12288" width="15.88671875" style="98" customWidth="1"/>
    <col min="12289" max="12289" width="18" style="98" customWidth="1"/>
    <col min="12290" max="12290" width="21.44140625" style="98" customWidth="1"/>
    <col min="12291" max="12291" width="3.88671875" style="98" customWidth="1"/>
    <col min="12292" max="12292" width="13.5546875" style="98" bestFit="1" customWidth="1"/>
    <col min="12293" max="12293" width="13.6640625" style="98" bestFit="1" customWidth="1"/>
    <col min="12294" max="12531" width="9.109375" style="98"/>
    <col min="12532" max="12532" width="1.88671875" style="98" customWidth="1"/>
    <col min="12533" max="12533" width="2.5546875" style="98" customWidth="1"/>
    <col min="12534" max="12534" width="13.33203125" style="98" customWidth="1"/>
    <col min="12535" max="12535" width="24.5546875" style="98" customWidth="1"/>
    <col min="12536" max="12536" width="10.5546875" style="98" customWidth="1"/>
    <col min="12537" max="12537" width="9.109375" style="98"/>
    <col min="12538" max="12538" width="12.44140625" style="98" customWidth="1"/>
    <col min="12539" max="12539" width="15.6640625" style="98" customWidth="1"/>
    <col min="12540" max="12540" width="18.88671875" style="98" customWidth="1"/>
    <col min="12541" max="12541" width="13.88671875" style="98" customWidth="1"/>
    <col min="12542" max="12542" width="15.33203125" style="98" customWidth="1"/>
    <col min="12543" max="12543" width="18.109375" style="98" customWidth="1"/>
    <col min="12544" max="12544" width="15.88671875" style="98" customWidth="1"/>
    <col min="12545" max="12545" width="18" style="98" customWidth="1"/>
    <col min="12546" max="12546" width="21.44140625" style="98" customWidth="1"/>
    <col min="12547" max="12547" width="3.88671875" style="98" customWidth="1"/>
    <col min="12548" max="12548" width="13.5546875" style="98" bestFit="1" customWidth="1"/>
    <col min="12549" max="12549" width="13.6640625" style="98" bestFit="1" customWidth="1"/>
    <col min="12550" max="12787" width="9.109375" style="98"/>
    <col min="12788" max="12788" width="1.88671875" style="98" customWidth="1"/>
    <col min="12789" max="12789" width="2.5546875" style="98" customWidth="1"/>
    <col min="12790" max="12790" width="13.33203125" style="98" customWidth="1"/>
    <col min="12791" max="12791" width="24.5546875" style="98" customWidth="1"/>
    <col min="12792" max="12792" width="10.5546875" style="98" customWidth="1"/>
    <col min="12793" max="12793" width="9.109375" style="98"/>
    <col min="12794" max="12794" width="12.44140625" style="98" customWidth="1"/>
    <col min="12795" max="12795" width="15.6640625" style="98" customWidth="1"/>
    <col min="12796" max="12796" width="18.88671875" style="98" customWidth="1"/>
    <col min="12797" max="12797" width="13.88671875" style="98" customWidth="1"/>
    <col min="12798" max="12798" width="15.33203125" style="98" customWidth="1"/>
    <col min="12799" max="12799" width="18.109375" style="98" customWidth="1"/>
    <col min="12800" max="12800" width="15.88671875" style="98" customWidth="1"/>
    <col min="12801" max="12801" width="18" style="98" customWidth="1"/>
    <col min="12802" max="12802" width="21.44140625" style="98" customWidth="1"/>
    <col min="12803" max="12803" width="3.88671875" style="98" customWidth="1"/>
    <col min="12804" max="12804" width="13.5546875" style="98" bestFit="1" customWidth="1"/>
    <col min="12805" max="12805" width="13.6640625" style="98" bestFit="1" customWidth="1"/>
    <col min="12806" max="13043" width="9.109375" style="98"/>
    <col min="13044" max="13044" width="1.88671875" style="98" customWidth="1"/>
    <col min="13045" max="13045" width="2.5546875" style="98" customWidth="1"/>
    <col min="13046" max="13046" width="13.33203125" style="98" customWidth="1"/>
    <col min="13047" max="13047" width="24.5546875" style="98" customWidth="1"/>
    <col min="13048" max="13048" width="10.5546875" style="98" customWidth="1"/>
    <col min="13049" max="13049" width="9.109375" style="98"/>
    <col min="13050" max="13050" width="12.44140625" style="98" customWidth="1"/>
    <col min="13051" max="13051" width="15.6640625" style="98" customWidth="1"/>
    <col min="13052" max="13052" width="18.88671875" style="98" customWidth="1"/>
    <col min="13053" max="13053" width="13.88671875" style="98" customWidth="1"/>
    <col min="13054" max="13054" width="15.33203125" style="98" customWidth="1"/>
    <col min="13055" max="13055" width="18.109375" style="98" customWidth="1"/>
    <col min="13056" max="13056" width="15.88671875" style="98" customWidth="1"/>
    <col min="13057" max="13057" width="18" style="98" customWidth="1"/>
    <col min="13058" max="13058" width="21.44140625" style="98" customWidth="1"/>
    <col min="13059" max="13059" width="3.88671875" style="98" customWidth="1"/>
    <col min="13060" max="13060" width="13.5546875" style="98" bestFit="1" customWidth="1"/>
    <col min="13061" max="13061" width="13.6640625" style="98" bestFit="1" customWidth="1"/>
    <col min="13062" max="13299" width="9.109375" style="98"/>
    <col min="13300" max="13300" width="1.88671875" style="98" customWidth="1"/>
    <col min="13301" max="13301" width="2.5546875" style="98" customWidth="1"/>
    <col min="13302" max="13302" width="13.33203125" style="98" customWidth="1"/>
    <col min="13303" max="13303" width="24.5546875" style="98" customWidth="1"/>
    <col min="13304" max="13304" width="10.5546875" style="98" customWidth="1"/>
    <col min="13305" max="13305" width="9.109375" style="98"/>
    <col min="13306" max="13306" width="12.44140625" style="98" customWidth="1"/>
    <col min="13307" max="13307" width="15.6640625" style="98" customWidth="1"/>
    <col min="13308" max="13308" width="18.88671875" style="98" customWidth="1"/>
    <col min="13309" max="13309" width="13.88671875" style="98" customWidth="1"/>
    <col min="13310" max="13310" width="15.33203125" style="98" customWidth="1"/>
    <col min="13311" max="13311" width="18.109375" style="98" customWidth="1"/>
    <col min="13312" max="13312" width="15.88671875" style="98" customWidth="1"/>
    <col min="13313" max="13313" width="18" style="98" customWidth="1"/>
    <col min="13314" max="13314" width="21.44140625" style="98" customWidth="1"/>
    <col min="13315" max="13315" width="3.88671875" style="98" customWidth="1"/>
    <col min="13316" max="13316" width="13.5546875" style="98" bestFit="1" customWidth="1"/>
    <col min="13317" max="13317" width="13.6640625" style="98" bestFit="1" customWidth="1"/>
    <col min="13318" max="13555" width="9.109375" style="98"/>
    <col min="13556" max="13556" width="1.88671875" style="98" customWidth="1"/>
    <col min="13557" max="13557" width="2.5546875" style="98" customWidth="1"/>
    <col min="13558" max="13558" width="13.33203125" style="98" customWidth="1"/>
    <col min="13559" max="13559" width="24.5546875" style="98" customWidth="1"/>
    <col min="13560" max="13560" width="10.5546875" style="98" customWidth="1"/>
    <col min="13561" max="13561" width="9.109375" style="98"/>
    <col min="13562" max="13562" width="12.44140625" style="98" customWidth="1"/>
    <col min="13563" max="13563" width="15.6640625" style="98" customWidth="1"/>
    <col min="13564" max="13564" width="18.88671875" style="98" customWidth="1"/>
    <col min="13565" max="13565" width="13.88671875" style="98" customWidth="1"/>
    <col min="13566" max="13566" width="15.33203125" style="98" customWidth="1"/>
    <col min="13567" max="13567" width="18.109375" style="98" customWidth="1"/>
    <col min="13568" max="13568" width="15.88671875" style="98" customWidth="1"/>
    <col min="13569" max="13569" width="18" style="98" customWidth="1"/>
    <col min="13570" max="13570" width="21.44140625" style="98" customWidth="1"/>
    <col min="13571" max="13571" width="3.88671875" style="98" customWidth="1"/>
    <col min="13572" max="13572" width="13.5546875" style="98" bestFit="1" customWidth="1"/>
    <col min="13573" max="13573" width="13.6640625" style="98" bestFit="1" customWidth="1"/>
    <col min="13574" max="13811" width="9.109375" style="98"/>
    <col min="13812" max="13812" width="1.88671875" style="98" customWidth="1"/>
    <col min="13813" max="13813" width="2.5546875" style="98" customWidth="1"/>
    <col min="13814" max="13814" width="13.33203125" style="98" customWidth="1"/>
    <col min="13815" max="13815" width="24.5546875" style="98" customWidth="1"/>
    <col min="13816" max="13816" width="10.5546875" style="98" customWidth="1"/>
    <col min="13817" max="13817" width="9.109375" style="98"/>
    <col min="13818" max="13818" width="12.44140625" style="98" customWidth="1"/>
    <col min="13819" max="13819" width="15.6640625" style="98" customWidth="1"/>
    <col min="13820" max="13820" width="18.88671875" style="98" customWidth="1"/>
    <col min="13821" max="13821" width="13.88671875" style="98" customWidth="1"/>
    <col min="13822" max="13822" width="15.33203125" style="98" customWidth="1"/>
    <col min="13823" max="13823" width="18.109375" style="98" customWidth="1"/>
    <col min="13824" max="13824" width="15.88671875" style="98" customWidth="1"/>
    <col min="13825" max="13825" width="18" style="98" customWidth="1"/>
    <col min="13826" max="13826" width="21.44140625" style="98" customWidth="1"/>
    <col min="13827" max="13827" width="3.88671875" style="98" customWidth="1"/>
    <col min="13828" max="13828" width="13.5546875" style="98" bestFit="1" customWidth="1"/>
    <col min="13829" max="13829" width="13.6640625" style="98" bestFit="1" customWidth="1"/>
    <col min="13830" max="14067" width="9.109375" style="98"/>
    <col min="14068" max="14068" width="1.88671875" style="98" customWidth="1"/>
    <col min="14069" max="14069" width="2.5546875" style="98" customWidth="1"/>
    <col min="14070" max="14070" width="13.33203125" style="98" customWidth="1"/>
    <col min="14071" max="14071" width="24.5546875" style="98" customWidth="1"/>
    <col min="14072" max="14072" width="10.5546875" style="98" customWidth="1"/>
    <col min="14073" max="14073" width="9.109375" style="98"/>
    <col min="14074" max="14074" width="12.44140625" style="98" customWidth="1"/>
    <col min="14075" max="14075" width="15.6640625" style="98" customWidth="1"/>
    <col min="14076" max="14076" width="18.88671875" style="98" customWidth="1"/>
    <col min="14077" max="14077" width="13.88671875" style="98" customWidth="1"/>
    <col min="14078" max="14078" width="15.33203125" style="98" customWidth="1"/>
    <col min="14079" max="14079" width="18.109375" style="98" customWidth="1"/>
    <col min="14080" max="14080" width="15.88671875" style="98" customWidth="1"/>
    <col min="14081" max="14081" width="18" style="98" customWidth="1"/>
    <col min="14082" max="14082" width="21.44140625" style="98" customWidth="1"/>
    <col min="14083" max="14083" width="3.88671875" style="98" customWidth="1"/>
    <col min="14084" max="14084" width="13.5546875" style="98" bestFit="1" customWidth="1"/>
    <col min="14085" max="14085" width="13.6640625" style="98" bestFit="1" customWidth="1"/>
    <col min="14086" max="14323" width="9.109375" style="98"/>
    <col min="14324" max="14324" width="1.88671875" style="98" customWidth="1"/>
    <col min="14325" max="14325" width="2.5546875" style="98" customWidth="1"/>
    <col min="14326" max="14326" width="13.33203125" style="98" customWidth="1"/>
    <col min="14327" max="14327" width="24.5546875" style="98" customWidth="1"/>
    <col min="14328" max="14328" width="10.5546875" style="98" customWidth="1"/>
    <col min="14329" max="14329" width="9.109375" style="98"/>
    <col min="14330" max="14330" width="12.44140625" style="98" customWidth="1"/>
    <col min="14331" max="14331" width="15.6640625" style="98" customWidth="1"/>
    <col min="14332" max="14332" width="18.88671875" style="98" customWidth="1"/>
    <col min="14333" max="14333" width="13.88671875" style="98" customWidth="1"/>
    <col min="14334" max="14334" width="15.33203125" style="98" customWidth="1"/>
    <col min="14335" max="14335" width="18.109375" style="98" customWidth="1"/>
    <col min="14336" max="14336" width="15.88671875" style="98" customWidth="1"/>
    <col min="14337" max="14337" width="18" style="98" customWidth="1"/>
    <col min="14338" max="14338" width="21.44140625" style="98" customWidth="1"/>
    <col min="14339" max="14339" width="3.88671875" style="98" customWidth="1"/>
    <col min="14340" max="14340" width="13.5546875" style="98" bestFit="1" customWidth="1"/>
    <col min="14341" max="14341" width="13.6640625" style="98" bestFit="1" customWidth="1"/>
    <col min="14342" max="14579" width="9.109375" style="98"/>
    <col min="14580" max="14580" width="1.88671875" style="98" customWidth="1"/>
    <col min="14581" max="14581" width="2.5546875" style="98" customWidth="1"/>
    <col min="14582" max="14582" width="13.33203125" style="98" customWidth="1"/>
    <col min="14583" max="14583" width="24.5546875" style="98" customWidth="1"/>
    <col min="14584" max="14584" width="10.5546875" style="98" customWidth="1"/>
    <col min="14585" max="14585" width="9.109375" style="98"/>
    <col min="14586" max="14586" width="12.44140625" style="98" customWidth="1"/>
    <col min="14587" max="14587" width="15.6640625" style="98" customWidth="1"/>
    <col min="14588" max="14588" width="18.88671875" style="98" customWidth="1"/>
    <col min="14589" max="14589" width="13.88671875" style="98" customWidth="1"/>
    <col min="14590" max="14590" width="15.33203125" style="98" customWidth="1"/>
    <col min="14591" max="14591" width="18.109375" style="98" customWidth="1"/>
    <col min="14592" max="14592" width="15.88671875" style="98" customWidth="1"/>
    <col min="14593" max="14593" width="18" style="98" customWidth="1"/>
    <col min="14594" max="14594" width="21.44140625" style="98" customWidth="1"/>
    <col min="14595" max="14595" width="3.88671875" style="98" customWidth="1"/>
    <col min="14596" max="14596" width="13.5546875" style="98" bestFit="1" customWidth="1"/>
    <col min="14597" max="14597" width="13.6640625" style="98" bestFit="1" customWidth="1"/>
    <col min="14598" max="14835" width="9.109375" style="98"/>
    <col min="14836" max="14836" width="1.88671875" style="98" customWidth="1"/>
    <col min="14837" max="14837" width="2.5546875" style="98" customWidth="1"/>
    <col min="14838" max="14838" width="13.33203125" style="98" customWidth="1"/>
    <col min="14839" max="14839" width="24.5546875" style="98" customWidth="1"/>
    <col min="14840" max="14840" width="10.5546875" style="98" customWidth="1"/>
    <col min="14841" max="14841" width="9.109375" style="98"/>
    <col min="14842" max="14842" width="12.44140625" style="98" customWidth="1"/>
    <col min="14843" max="14843" width="15.6640625" style="98" customWidth="1"/>
    <col min="14844" max="14844" width="18.88671875" style="98" customWidth="1"/>
    <col min="14845" max="14845" width="13.88671875" style="98" customWidth="1"/>
    <col min="14846" max="14846" width="15.33203125" style="98" customWidth="1"/>
    <col min="14847" max="14847" width="18.109375" style="98" customWidth="1"/>
    <col min="14848" max="14848" width="15.88671875" style="98" customWidth="1"/>
    <col min="14849" max="14849" width="18" style="98" customWidth="1"/>
    <col min="14850" max="14850" width="21.44140625" style="98" customWidth="1"/>
    <col min="14851" max="14851" width="3.88671875" style="98" customWidth="1"/>
    <col min="14852" max="14852" width="13.5546875" style="98" bestFit="1" customWidth="1"/>
    <col min="14853" max="14853" width="13.6640625" style="98" bestFit="1" customWidth="1"/>
    <col min="14854" max="15091" width="9.109375" style="98"/>
    <col min="15092" max="15092" width="1.88671875" style="98" customWidth="1"/>
    <col min="15093" max="15093" width="2.5546875" style="98" customWidth="1"/>
    <col min="15094" max="15094" width="13.33203125" style="98" customWidth="1"/>
    <col min="15095" max="15095" width="24.5546875" style="98" customWidth="1"/>
    <col min="15096" max="15096" width="10.5546875" style="98" customWidth="1"/>
    <col min="15097" max="15097" width="9.109375" style="98"/>
    <col min="15098" max="15098" width="12.44140625" style="98" customWidth="1"/>
    <col min="15099" max="15099" width="15.6640625" style="98" customWidth="1"/>
    <col min="15100" max="15100" width="18.88671875" style="98" customWidth="1"/>
    <col min="15101" max="15101" width="13.88671875" style="98" customWidth="1"/>
    <col min="15102" max="15102" width="15.33203125" style="98" customWidth="1"/>
    <col min="15103" max="15103" width="18.109375" style="98" customWidth="1"/>
    <col min="15104" max="15104" width="15.88671875" style="98" customWidth="1"/>
    <col min="15105" max="15105" width="18" style="98" customWidth="1"/>
    <col min="15106" max="15106" width="21.44140625" style="98" customWidth="1"/>
    <col min="15107" max="15107" width="3.88671875" style="98" customWidth="1"/>
    <col min="15108" max="15108" width="13.5546875" style="98" bestFit="1" customWidth="1"/>
    <col min="15109" max="15109" width="13.6640625" style="98" bestFit="1" customWidth="1"/>
    <col min="15110" max="15347" width="9.109375" style="98"/>
    <col min="15348" max="15348" width="1.88671875" style="98" customWidth="1"/>
    <col min="15349" max="15349" width="2.5546875" style="98" customWidth="1"/>
    <col min="15350" max="15350" width="13.33203125" style="98" customWidth="1"/>
    <col min="15351" max="15351" width="24.5546875" style="98" customWidth="1"/>
    <col min="15352" max="15352" width="10.5546875" style="98" customWidth="1"/>
    <col min="15353" max="15353" width="9.109375" style="98"/>
    <col min="15354" max="15354" width="12.44140625" style="98" customWidth="1"/>
    <col min="15355" max="15355" width="15.6640625" style="98" customWidth="1"/>
    <col min="15356" max="15356" width="18.88671875" style="98" customWidth="1"/>
    <col min="15357" max="15357" width="13.88671875" style="98" customWidth="1"/>
    <col min="15358" max="15358" width="15.33203125" style="98" customWidth="1"/>
    <col min="15359" max="15359" width="18.109375" style="98" customWidth="1"/>
    <col min="15360" max="15360" width="15.88671875" style="98" customWidth="1"/>
    <col min="15361" max="15361" width="18" style="98" customWidth="1"/>
    <col min="15362" max="15362" width="21.44140625" style="98" customWidth="1"/>
    <col min="15363" max="15363" width="3.88671875" style="98" customWidth="1"/>
    <col min="15364" max="15364" width="13.5546875" style="98" bestFit="1" customWidth="1"/>
    <col min="15365" max="15365" width="13.6640625" style="98" bestFit="1" customWidth="1"/>
    <col min="15366" max="15603" width="9.109375" style="98"/>
    <col min="15604" max="15604" width="1.88671875" style="98" customWidth="1"/>
    <col min="15605" max="15605" width="2.5546875" style="98" customWidth="1"/>
    <col min="15606" max="15606" width="13.33203125" style="98" customWidth="1"/>
    <col min="15607" max="15607" width="24.5546875" style="98" customWidth="1"/>
    <col min="15608" max="15608" width="10.5546875" style="98" customWidth="1"/>
    <col min="15609" max="15609" width="9.109375" style="98"/>
    <col min="15610" max="15610" width="12.44140625" style="98" customWidth="1"/>
    <col min="15611" max="15611" width="15.6640625" style="98" customWidth="1"/>
    <col min="15612" max="15612" width="18.88671875" style="98" customWidth="1"/>
    <col min="15613" max="15613" width="13.88671875" style="98" customWidth="1"/>
    <col min="15614" max="15614" width="15.33203125" style="98" customWidth="1"/>
    <col min="15615" max="15615" width="18.109375" style="98" customWidth="1"/>
    <col min="15616" max="15616" width="15.88671875" style="98" customWidth="1"/>
    <col min="15617" max="15617" width="18" style="98" customWidth="1"/>
    <col min="15618" max="15618" width="21.44140625" style="98" customWidth="1"/>
    <col min="15619" max="15619" width="3.88671875" style="98" customWidth="1"/>
    <col min="15620" max="15620" width="13.5546875" style="98" bestFit="1" customWidth="1"/>
    <col min="15621" max="15621" width="13.6640625" style="98" bestFit="1" customWidth="1"/>
    <col min="15622" max="15859" width="9.109375" style="98"/>
    <col min="15860" max="15860" width="1.88671875" style="98" customWidth="1"/>
    <col min="15861" max="15861" width="2.5546875" style="98" customWidth="1"/>
    <col min="15862" max="15862" width="13.33203125" style="98" customWidth="1"/>
    <col min="15863" max="15863" width="24.5546875" style="98" customWidth="1"/>
    <col min="15864" max="15864" width="10.5546875" style="98" customWidth="1"/>
    <col min="15865" max="15865" width="9.109375" style="98"/>
    <col min="15866" max="15866" width="12.44140625" style="98" customWidth="1"/>
    <col min="15867" max="15867" width="15.6640625" style="98" customWidth="1"/>
    <col min="15868" max="15868" width="18.88671875" style="98" customWidth="1"/>
    <col min="15869" max="15869" width="13.88671875" style="98" customWidth="1"/>
    <col min="15870" max="15870" width="15.33203125" style="98" customWidth="1"/>
    <col min="15871" max="15871" width="18.109375" style="98" customWidth="1"/>
    <col min="15872" max="15872" width="15.88671875" style="98" customWidth="1"/>
    <col min="15873" max="15873" width="18" style="98" customWidth="1"/>
    <col min="15874" max="15874" width="21.44140625" style="98" customWidth="1"/>
    <col min="15875" max="15875" width="3.88671875" style="98" customWidth="1"/>
    <col min="15876" max="15876" width="13.5546875" style="98" bestFit="1" customWidth="1"/>
    <col min="15877" max="15877" width="13.6640625" style="98" bestFit="1" customWidth="1"/>
    <col min="15878" max="16115" width="9.109375" style="98"/>
    <col min="16116" max="16116" width="1.88671875" style="98" customWidth="1"/>
    <col min="16117" max="16117" width="2.5546875" style="98" customWidth="1"/>
    <col min="16118" max="16118" width="13.33203125" style="98" customWidth="1"/>
    <col min="16119" max="16119" width="24.5546875" style="98" customWidth="1"/>
    <col min="16120" max="16120" width="10.5546875" style="98" customWidth="1"/>
    <col min="16121" max="16121" width="9.109375" style="98"/>
    <col min="16122" max="16122" width="12.44140625" style="98" customWidth="1"/>
    <col min="16123" max="16123" width="15.6640625" style="98" customWidth="1"/>
    <col min="16124" max="16124" width="18.88671875" style="98" customWidth="1"/>
    <col min="16125" max="16125" width="13.88671875" style="98" customWidth="1"/>
    <col min="16126" max="16126" width="15.33203125" style="98" customWidth="1"/>
    <col min="16127" max="16127" width="18.109375" style="98" customWidth="1"/>
    <col min="16128" max="16128" width="15.88671875" style="98" customWidth="1"/>
    <col min="16129" max="16129" width="18" style="98" customWidth="1"/>
    <col min="16130" max="16130" width="21.44140625" style="98" customWidth="1"/>
    <col min="16131" max="16131" width="3.88671875" style="98" customWidth="1"/>
    <col min="16132" max="16132" width="13.5546875" style="98" bestFit="1" customWidth="1"/>
    <col min="16133" max="16133" width="13.6640625" style="98" bestFit="1" customWidth="1"/>
    <col min="16134" max="16381" width="9.109375" style="98"/>
    <col min="16382" max="16384" width="9.109375" style="98" customWidth="1"/>
  </cols>
  <sheetData>
    <row r="1" spans="2:15" s="93" customFormat="1" ht="30" customHeight="1" thickTop="1">
      <c r="B1" s="423"/>
      <c r="C1" s="424"/>
      <c r="D1" s="424"/>
      <c r="E1" s="424"/>
      <c r="F1" s="424"/>
      <c r="G1" s="424"/>
      <c r="H1" s="424"/>
      <c r="I1" s="424"/>
      <c r="J1" s="424"/>
      <c r="K1" s="424"/>
      <c r="L1" s="424"/>
      <c r="M1" s="424"/>
      <c r="N1" s="425"/>
    </row>
    <row r="2" spans="2:15" ht="23.25" customHeight="1">
      <c r="B2" s="426"/>
      <c r="C2" s="427"/>
      <c r="D2" s="427"/>
      <c r="E2" s="427"/>
      <c r="F2" s="427"/>
      <c r="G2" s="427"/>
      <c r="H2" s="427"/>
      <c r="I2" s="427"/>
      <c r="J2" s="427"/>
      <c r="K2" s="427"/>
      <c r="L2" s="427"/>
      <c r="M2" s="427"/>
      <c r="N2" s="428"/>
    </row>
    <row r="3" spans="2:15" ht="23.25" customHeight="1">
      <c r="B3" s="426"/>
      <c r="C3" s="427"/>
      <c r="D3" s="427"/>
      <c r="E3" s="427"/>
      <c r="F3" s="427"/>
      <c r="G3" s="427"/>
      <c r="H3" s="427"/>
      <c r="I3" s="427"/>
      <c r="J3" s="427"/>
      <c r="K3" s="427"/>
      <c r="L3" s="427"/>
      <c r="M3" s="427"/>
      <c r="N3" s="428"/>
    </row>
    <row r="4" spans="2:15" ht="30" customHeight="1">
      <c r="B4" s="426"/>
      <c r="C4" s="427"/>
      <c r="D4" s="427"/>
      <c r="E4" s="427"/>
      <c r="F4" s="427"/>
      <c r="G4" s="427"/>
      <c r="H4" s="427"/>
      <c r="I4" s="427"/>
      <c r="J4" s="427"/>
      <c r="K4" s="427"/>
      <c r="L4" s="427"/>
      <c r="M4" s="427"/>
      <c r="N4" s="428"/>
    </row>
    <row r="5" spans="2:15" ht="30" customHeight="1" thickBot="1">
      <c r="B5" s="426"/>
      <c r="C5" s="427"/>
      <c r="D5" s="427"/>
      <c r="E5" s="427"/>
      <c r="F5" s="427"/>
      <c r="G5" s="427"/>
      <c r="H5" s="427"/>
      <c r="I5" s="427"/>
      <c r="J5" s="427"/>
      <c r="K5" s="427"/>
      <c r="L5" s="427"/>
      <c r="M5" s="427"/>
      <c r="N5" s="428"/>
    </row>
    <row r="6" spans="2:15" ht="24.9" customHeight="1" thickTop="1">
      <c r="B6" s="365"/>
      <c r="C6" s="366"/>
      <c r="D6" s="366"/>
      <c r="E6" s="366"/>
      <c r="F6" s="366"/>
      <c r="G6" s="366"/>
      <c r="H6" s="366"/>
      <c r="I6" s="366"/>
      <c r="J6" s="367"/>
      <c r="K6" s="372" t="s">
        <v>105</v>
      </c>
      <c r="L6" s="373"/>
      <c r="M6" s="368" t="str">
        <f>'BD Team'!J2</f>
        <v>1003. AL-1218-KT-3</v>
      </c>
      <c r="N6" s="369"/>
    </row>
    <row r="7" spans="2:15" ht="24.9" customHeight="1">
      <c r="B7" s="349" t="s">
        <v>129</v>
      </c>
      <c r="C7" s="350"/>
      <c r="D7" s="350"/>
      <c r="E7" s="350"/>
      <c r="F7" s="381" t="str">
        <f>'BD Team'!E2</f>
        <v>Karni Tamara</v>
      </c>
      <c r="G7" s="381"/>
      <c r="H7" s="381"/>
      <c r="I7" s="381"/>
      <c r="J7" s="382"/>
      <c r="K7" s="358" t="s">
        <v>106</v>
      </c>
      <c r="L7" s="350"/>
      <c r="M7" s="355">
        <f>'BD Team'!J3</f>
        <v>43454</v>
      </c>
      <c r="N7" s="356"/>
    </row>
    <row r="8" spans="2:15" ht="24.9" customHeight="1">
      <c r="B8" s="349" t="s">
        <v>130</v>
      </c>
      <c r="C8" s="350"/>
      <c r="D8" s="350"/>
      <c r="E8" s="350"/>
      <c r="F8" s="220" t="str">
        <f>'BD Team'!E3</f>
        <v>Attapur, Hyderabad</v>
      </c>
      <c r="G8" s="383" t="s">
        <v>185</v>
      </c>
      <c r="H8" s="384"/>
      <c r="I8" s="381" t="str">
        <f>'BD Team'!G3</f>
        <v>1.5kpa</v>
      </c>
      <c r="J8" s="382"/>
      <c r="K8" s="358" t="s">
        <v>107</v>
      </c>
      <c r="L8" s="350"/>
      <c r="M8" s="178" t="s">
        <v>217</v>
      </c>
      <c r="N8" s="179">
        <v>43451</v>
      </c>
    </row>
    <row r="9" spans="2:15" ht="24.9" customHeight="1">
      <c r="B9" s="349" t="s">
        <v>174</v>
      </c>
      <c r="C9" s="350"/>
      <c r="D9" s="350"/>
      <c r="E9" s="350"/>
      <c r="F9" s="381" t="str">
        <f>'BD Team'!E4</f>
        <v>Mr. Anamol Anand : 7702300826</v>
      </c>
      <c r="G9" s="381"/>
      <c r="H9" s="381"/>
      <c r="I9" s="381"/>
      <c r="J9" s="382"/>
      <c r="K9" s="358" t="s">
        <v>184</v>
      </c>
      <c r="L9" s="350"/>
      <c r="M9" s="370" t="str">
        <f>'BD Team'!J4</f>
        <v>Nikhil Reddy</v>
      </c>
      <c r="N9" s="371"/>
    </row>
    <row r="10" spans="2:15" ht="27.75" customHeight="1" thickBot="1">
      <c r="B10" s="351" t="s">
        <v>182</v>
      </c>
      <c r="C10" s="352"/>
      <c r="D10" s="352"/>
      <c r="E10" s="352"/>
      <c r="F10" s="222" t="str">
        <f>'BD Team'!E5</f>
        <v>RAL 9016 (white)</v>
      </c>
      <c r="G10" s="363" t="s">
        <v>183</v>
      </c>
      <c r="H10" s="364"/>
      <c r="I10" s="361" t="str">
        <f>'BD Team'!G5</f>
        <v>Black</v>
      </c>
      <c r="J10" s="362"/>
      <c r="K10" s="359"/>
      <c r="L10" s="360"/>
      <c r="M10" s="353"/>
      <c r="N10" s="354"/>
    </row>
    <row r="11" spans="2:15" ht="18.600000000000001" thickTop="1">
      <c r="B11" s="429"/>
      <c r="C11" s="430"/>
      <c r="D11" s="430"/>
      <c r="E11" s="430"/>
      <c r="F11" s="430"/>
      <c r="G11" s="430"/>
      <c r="H11" s="430"/>
      <c r="I11" s="430"/>
      <c r="J11" s="430"/>
      <c r="K11" s="430"/>
      <c r="L11" s="430"/>
      <c r="M11" s="430"/>
      <c r="N11" s="431"/>
    </row>
    <row r="12" spans="2:15" s="93" customFormat="1" ht="18.600000000000001" thickBot="1">
      <c r="B12" s="429"/>
      <c r="C12" s="430"/>
      <c r="D12" s="430"/>
      <c r="E12" s="430"/>
      <c r="F12" s="430"/>
      <c r="G12" s="430"/>
      <c r="H12" s="430"/>
      <c r="I12" s="430"/>
      <c r="J12" s="430"/>
      <c r="K12" s="430"/>
      <c r="L12" s="430"/>
      <c r="M12" s="430"/>
      <c r="N12" s="431"/>
    </row>
    <row r="13" spans="2:15" s="93" customFormat="1" ht="18" customHeight="1" thickTop="1" thickBot="1">
      <c r="B13" s="385" t="s">
        <v>175</v>
      </c>
      <c r="C13" s="386"/>
      <c r="D13" s="357" t="s">
        <v>176</v>
      </c>
      <c r="E13" s="357" t="s">
        <v>177</v>
      </c>
      <c r="F13" s="357" t="s">
        <v>37</v>
      </c>
      <c r="G13" s="339" t="s">
        <v>63</v>
      </c>
      <c r="H13" s="339" t="s">
        <v>219</v>
      </c>
      <c r="I13" s="339" t="s">
        <v>218</v>
      </c>
      <c r="J13" s="387" t="s">
        <v>178</v>
      </c>
      <c r="K13" s="387" t="s">
        <v>179</v>
      </c>
      <c r="L13" s="386" t="s">
        <v>220</v>
      </c>
      <c r="M13" s="387" t="s">
        <v>180</v>
      </c>
      <c r="N13" s="388" t="s">
        <v>181</v>
      </c>
    </row>
    <row r="14" spans="2:15" s="94" customFormat="1" ht="18" customHeight="1" thickTop="1" thickBot="1">
      <c r="B14" s="385"/>
      <c r="C14" s="386"/>
      <c r="D14" s="357"/>
      <c r="E14" s="357"/>
      <c r="F14" s="357"/>
      <c r="G14" s="339"/>
      <c r="H14" s="339"/>
      <c r="I14" s="339"/>
      <c r="J14" s="387"/>
      <c r="K14" s="387"/>
      <c r="L14" s="386"/>
      <c r="M14" s="387"/>
      <c r="N14" s="388"/>
    </row>
    <row r="15" spans="2:15" s="94" customFormat="1" ht="19.2" customHeight="1" thickTop="1" thickBot="1">
      <c r="B15" s="385"/>
      <c r="C15" s="386"/>
      <c r="D15" s="357"/>
      <c r="E15" s="357"/>
      <c r="F15" s="357"/>
      <c r="G15" s="339"/>
      <c r="H15" s="339"/>
      <c r="I15" s="339"/>
      <c r="J15" s="387"/>
      <c r="K15" s="387"/>
      <c r="L15" s="386"/>
      <c r="M15" s="387"/>
      <c r="N15" s="388"/>
    </row>
    <row r="16" spans="2:15" s="94" customFormat="1" ht="49.95" customHeight="1" thickTop="1" thickBot="1">
      <c r="B16" s="337">
        <f>Pricing!A4</f>
        <v>1</v>
      </c>
      <c r="C16" s="338"/>
      <c r="D16" s="187" t="str">
        <f>Pricing!B4</f>
        <v>W1</v>
      </c>
      <c r="E16" s="187" t="str">
        <f>Pricing!C4</f>
        <v>M900</v>
      </c>
      <c r="F16" s="187" t="str">
        <f>Pricing!D4</f>
        <v>2 TRACK 2 SHUTTER SLIDING WINDOW</v>
      </c>
      <c r="G16" s="187" t="str">
        <f>Pricing!N4</f>
        <v>6MM</v>
      </c>
      <c r="H16" s="187" t="str">
        <f>Pricing!F4</f>
        <v>St.F + 1st + 2nd + 3rd + 4th + 5th</v>
      </c>
      <c r="I16" s="221" t="str">
        <f>Pricing!E4</f>
        <v>NO</v>
      </c>
      <c r="J16" s="221">
        <f>Pricing!G4</f>
        <v>1982</v>
      </c>
      <c r="K16" s="221">
        <f>Pricing!H4</f>
        <v>1296</v>
      </c>
      <c r="L16" s="221">
        <f>Pricing!I4</f>
        <v>16</v>
      </c>
      <c r="M16" s="188">
        <f t="shared" ref="M16:M24" si="0">J16*K16*L16/1000000</f>
        <v>41.098751999999998</v>
      </c>
      <c r="N16" s="189">
        <f>'Cost Calculation'!AQ8</f>
        <v>484427.87762896408</v>
      </c>
      <c r="O16" s="95"/>
    </row>
    <row r="17" spans="2:15" s="94" customFormat="1" ht="49.95" customHeight="1" thickTop="1" thickBot="1">
      <c r="B17" s="337">
        <f>Pricing!A5</f>
        <v>2</v>
      </c>
      <c r="C17" s="338"/>
      <c r="D17" s="187" t="str">
        <f>Pricing!B5</f>
        <v>W2</v>
      </c>
      <c r="E17" s="187" t="str">
        <f>Pricing!C5</f>
        <v>M900</v>
      </c>
      <c r="F17" s="187" t="str">
        <f>Pricing!D5</f>
        <v>2 TRACK 2 SHUTTER SLIDING WINDOW</v>
      </c>
      <c r="G17" s="187" t="str">
        <f>Pricing!N5</f>
        <v>6MM</v>
      </c>
      <c r="H17" s="187" t="str">
        <f>Pricing!F5</f>
        <v>1st + 2nd + 3rd + 4th + 5th</v>
      </c>
      <c r="I17" s="221" t="str">
        <f>Pricing!E5</f>
        <v>NO</v>
      </c>
      <c r="J17" s="221">
        <f>Pricing!G5</f>
        <v>1372</v>
      </c>
      <c r="K17" s="221">
        <f>Pricing!H5</f>
        <v>1296</v>
      </c>
      <c r="L17" s="221">
        <f>Pricing!I5</f>
        <v>73</v>
      </c>
      <c r="M17" s="188">
        <f t="shared" si="0"/>
        <v>129.802176</v>
      </c>
      <c r="N17" s="189">
        <f>'Cost Calculation'!AQ9</f>
        <v>1816911.3265555028</v>
      </c>
      <c r="O17" s="95"/>
    </row>
    <row r="18" spans="2:15" s="94" customFormat="1" ht="49.95" customHeight="1" thickTop="1" thickBot="1">
      <c r="B18" s="337">
        <f>Pricing!A6</f>
        <v>3</v>
      </c>
      <c r="C18" s="338"/>
      <c r="D18" s="187" t="str">
        <f>Pricing!B6</f>
        <v>W2'</v>
      </c>
      <c r="E18" s="187" t="str">
        <f>Pricing!C6</f>
        <v>M900</v>
      </c>
      <c r="F18" s="187" t="str">
        <f>Pricing!D6</f>
        <v>2 TRACK 2 SHUTTER SLIDING WINDOW</v>
      </c>
      <c r="G18" s="187" t="str">
        <f>Pricing!N6</f>
        <v>6MM</v>
      </c>
      <c r="H18" s="187" t="str">
        <f>Pricing!F6</f>
        <v>1st + 2nd + 3rd + 4th + 5th</v>
      </c>
      <c r="I18" s="221" t="str">
        <f>Pricing!E6</f>
        <v>NO</v>
      </c>
      <c r="J18" s="221">
        <f>Pricing!G6</f>
        <v>1220</v>
      </c>
      <c r="K18" s="221">
        <f>Pricing!H6</f>
        <v>1296</v>
      </c>
      <c r="L18" s="221">
        <f>Pricing!I6</f>
        <v>35</v>
      </c>
      <c r="M18" s="188">
        <f t="shared" si="0"/>
        <v>55.339199999999998</v>
      </c>
      <c r="N18" s="189">
        <f>'Cost Calculation'!AQ10</f>
        <v>828834.34673260339</v>
      </c>
      <c r="O18" s="95"/>
    </row>
    <row r="19" spans="2:15" s="94" customFormat="1" ht="49.95" customHeight="1" thickTop="1" thickBot="1">
      <c r="B19" s="337">
        <f>Pricing!A7</f>
        <v>4</v>
      </c>
      <c r="C19" s="338"/>
      <c r="D19" s="187" t="str">
        <f>Pricing!B7</f>
        <v>W4</v>
      </c>
      <c r="E19" s="187" t="str">
        <f>Pricing!C7</f>
        <v>M940</v>
      </c>
      <c r="F19" s="187" t="str">
        <f>Pricing!D7</f>
        <v>SIDE HUNG WINDOW</v>
      </c>
      <c r="G19" s="187" t="str">
        <f>Pricing!N7</f>
        <v>6MM</v>
      </c>
      <c r="H19" s="187" t="str">
        <f>Pricing!F7</f>
        <v>1st + 2nd + 3rd + 4th + 5th</v>
      </c>
      <c r="I19" s="221" t="str">
        <f>Pricing!E7</f>
        <v>NO</v>
      </c>
      <c r="J19" s="221">
        <f>Pricing!G7</f>
        <v>762</v>
      </c>
      <c r="K19" s="221">
        <f>Pricing!H7</f>
        <v>1296</v>
      </c>
      <c r="L19" s="221">
        <f>Pricing!I7</f>
        <v>100</v>
      </c>
      <c r="M19" s="188">
        <f t="shared" si="0"/>
        <v>98.755200000000002</v>
      </c>
      <c r="N19" s="189">
        <f>'Cost Calculation'!AQ11</f>
        <v>2628326.225210743</v>
      </c>
      <c r="O19" s="95"/>
    </row>
    <row r="20" spans="2:15" s="94" customFormat="1" ht="49.95" customHeight="1" thickTop="1" thickBot="1">
      <c r="B20" s="337">
        <f>Pricing!A8</f>
        <v>5</v>
      </c>
      <c r="C20" s="338"/>
      <c r="D20" s="187" t="str">
        <f>Pricing!B8</f>
        <v>W5</v>
      </c>
      <c r="E20" s="187" t="str">
        <f>Pricing!C8</f>
        <v>M940 &amp; M900</v>
      </c>
      <c r="F20" s="187" t="str">
        <f>Pricing!D8</f>
        <v>2 TRACK 2 SHUTTER SLIDING WINDOW WITH BOTTOM FIXED</v>
      </c>
      <c r="G20" s="187" t="str">
        <f>Pricing!N8</f>
        <v>6MM</v>
      </c>
      <c r="H20" s="187" t="str">
        <f>Pricing!F8</f>
        <v>1st + 2nd + 3rd + 4th + 5th</v>
      </c>
      <c r="I20" s="221" t="str">
        <f>Pricing!E8</f>
        <v>NO</v>
      </c>
      <c r="J20" s="221">
        <f>Pricing!G8</f>
        <v>1068</v>
      </c>
      <c r="K20" s="221">
        <f>Pricing!H8</f>
        <v>1906</v>
      </c>
      <c r="L20" s="221">
        <f>Pricing!I8</f>
        <v>5</v>
      </c>
      <c r="M20" s="188">
        <f t="shared" si="0"/>
        <v>10.178039999999999</v>
      </c>
      <c r="N20" s="189">
        <f>'Cost Calculation'!AQ12</f>
        <v>148495.01688793302</v>
      </c>
      <c r="O20" s="95"/>
    </row>
    <row r="21" spans="2:15" s="94" customFormat="1" ht="75.599999999999994" customHeight="1" thickTop="1" thickBot="1">
      <c r="B21" s="337">
        <f>Pricing!A9</f>
        <v>6</v>
      </c>
      <c r="C21" s="338"/>
      <c r="D21" s="187" t="str">
        <f>Pricing!B9</f>
        <v>EW1</v>
      </c>
      <c r="E21" s="187" t="str">
        <f>Pricing!C9</f>
        <v>M900</v>
      </c>
      <c r="F21" s="187" t="str">
        <f>Pricing!D9</f>
        <v>2 TRACK 2 SHUTTER SLIDING WINDOW</v>
      </c>
      <c r="G21" s="187" t="str">
        <f>Pricing!N9</f>
        <v>6MM</v>
      </c>
      <c r="H21" s="187" t="str">
        <f>Pricing!F9</f>
        <v>1st + 2nd + 3rd + 4th + 5th</v>
      </c>
      <c r="I21" s="221" t="str">
        <f>Pricing!E9</f>
        <v>NO</v>
      </c>
      <c r="J21" s="221">
        <f>Pricing!G9</f>
        <v>1982</v>
      </c>
      <c r="K21" s="221">
        <f>Pricing!H9</f>
        <v>1906</v>
      </c>
      <c r="L21" s="221">
        <f>Pricing!I9</f>
        <v>30</v>
      </c>
      <c r="M21" s="188">
        <f t="shared" si="0"/>
        <v>113.33076</v>
      </c>
      <c r="N21" s="189">
        <f>'Cost Calculation'!AQ13</f>
        <v>1148736.711384644</v>
      </c>
      <c r="O21" s="95"/>
    </row>
    <row r="22" spans="2:15" s="94" customFormat="1" ht="49.95" customHeight="1" thickTop="1" thickBot="1">
      <c r="B22" s="337">
        <f>Pricing!A10</f>
        <v>7</v>
      </c>
      <c r="C22" s="338"/>
      <c r="D22" s="187" t="str">
        <f>Pricing!B10</f>
        <v>EW2</v>
      </c>
      <c r="E22" s="187" t="str">
        <f>Pricing!C10</f>
        <v>M940 &amp; M900</v>
      </c>
      <c r="F22" s="187" t="str">
        <f>Pricing!D10</f>
        <v>2 TRACK 2 SHUTTER SLIDING WINDOW WITH BOTTOM FIXED</v>
      </c>
      <c r="G22" s="187" t="str">
        <f>Pricing!N10</f>
        <v>6MM</v>
      </c>
      <c r="H22" s="187" t="str">
        <f>Pricing!F10</f>
        <v>1st + 2nd + 3rd + 4th + 5th</v>
      </c>
      <c r="I22" s="221" t="str">
        <f>Pricing!E10</f>
        <v>NO</v>
      </c>
      <c r="J22" s="221">
        <f>Pricing!G10</f>
        <v>1372</v>
      </c>
      <c r="K22" s="221">
        <f>Pricing!H10</f>
        <v>1906</v>
      </c>
      <c r="L22" s="221">
        <f>Pricing!I10</f>
        <v>5</v>
      </c>
      <c r="M22" s="188">
        <f t="shared" si="0"/>
        <v>13.07516</v>
      </c>
      <c r="N22" s="189">
        <f>'Cost Calculation'!AQ14</f>
        <v>167976.2868710848</v>
      </c>
      <c r="O22" s="95"/>
    </row>
    <row r="23" spans="2:15" s="94" customFormat="1" ht="49.95" customHeight="1" thickTop="1" thickBot="1">
      <c r="B23" s="337">
        <f>Pricing!A11</f>
        <v>8</v>
      </c>
      <c r="C23" s="338"/>
      <c r="D23" s="187" t="str">
        <f>Pricing!B11</f>
        <v>EW3</v>
      </c>
      <c r="E23" s="187" t="str">
        <f>Pricing!C11</f>
        <v>M940 &amp; M900</v>
      </c>
      <c r="F23" s="187" t="str">
        <f>Pricing!D11</f>
        <v>2 TRACK 2 SHUTTER SLIDING WINDOW WITH BOTTOM FIXED</v>
      </c>
      <c r="G23" s="187" t="str">
        <f>Pricing!N11</f>
        <v>6MM</v>
      </c>
      <c r="H23" s="187" t="str">
        <f>Pricing!F11</f>
        <v>1st + 2nd + 3rd + 4th + 5th</v>
      </c>
      <c r="I23" s="221" t="str">
        <f>Pricing!E11</f>
        <v>NO</v>
      </c>
      <c r="J23" s="221">
        <f>Pricing!G11</f>
        <v>1220</v>
      </c>
      <c r="K23" s="221">
        <f>Pricing!H11</f>
        <v>1906</v>
      </c>
      <c r="L23" s="221">
        <f>Pricing!I11</f>
        <v>10</v>
      </c>
      <c r="M23" s="188">
        <f t="shared" si="0"/>
        <v>23.2532</v>
      </c>
      <c r="N23" s="189">
        <f>'Cost Calculation'!AQ15</f>
        <v>316319.84456945158</v>
      </c>
      <c r="O23" s="95"/>
    </row>
    <row r="24" spans="2:15" s="94" customFormat="1" ht="49.95" customHeight="1" thickTop="1" thickBot="1">
      <c r="B24" s="337">
        <f>Pricing!A12</f>
        <v>9</v>
      </c>
      <c r="C24" s="338"/>
      <c r="D24" s="187" t="str">
        <f>Pricing!B12</f>
        <v>EW4</v>
      </c>
      <c r="E24" s="187" t="str">
        <f>Pricing!C12</f>
        <v>M940</v>
      </c>
      <c r="F24" s="187" t="str">
        <f>Pricing!D12</f>
        <v>SIDE HUNG WINDOW WITH BOTTOM FIXED</v>
      </c>
      <c r="G24" s="187" t="str">
        <f>Pricing!N12</f>
        <v>6MM</v>
      </c>
      <c r="H24" s="187" t="str">
        <f>Pricing!F12</f>
        <v>1st + 2nd + 3rd + 4th + 5th</v>
      </c>
      <c r="I24" s="221" t="str">
        <f>Pricing!E12</f>
        <v>NO</v>
      </c>
      <c r="J24" s="221">
        <f>Pricing!G12</f>
        <v>762</v>
      </c>
      <c r="K24" s="221">
        <f>Pricing!H12</f>
        <v>1906</v>
      </c>
      <c r="L24" s="221">
        <f>Pricing!I12</f>
        <v>10</v>
      </c>
      <c r="M24" s="188">
        <f t="shared" si="0"/>
        <v>14.523720000000001</v>
      </c>
      <c r="N24" s="189">
        <f>'Cost Calculation'!AQ16</f>
        <v>332593.99383960967</v>
      </c>
      <c r="O24" s="95"/>
    </row>
    <row r="25" spans="2:15" s="94" customFormat="1" ht="49.95" customHeight="1" thickTop="1" thickBot="1">
      <c r="B25" s="337">
        <f>Pricing!A13</f>
        <v>10</v>
      </c>
      <c r="C25" s="338"/>
      <c r="D25" s="187" t="str">
        <f>Pricing!B13</f>
        <v>V</v>
      </c>
      <c r="E25" s="187" t="str">
        <f>Pricing!C13</f>
        <v>M940</v>
      </c>
      <c r="F25" s="187" t="str">
        <f>Pricing!D13</f>
        <v>TOP HUNG WITH EXHAUSTE POSITION WITH FIXED BOTTOM</v>
      </c>
      <c r="G25" s="187" t="str">
        <f>Pricing!N13</f>
        <v>6MM</v>
      </c>
      <c r="H25" s="187" t="str">
        <f>Pricing!F13</f>
        <v>1st + 2nd + 3rd + 4th + 5th</v>
      </c>
      <c r="I25" s="221" t="str">
        <f>Pricing!E13</f>
        <v>NO</v>
      </c>
      <c r="J25" s="221">
        <f>Pricing!G13</f>
        <v>686</v>
      </c>
      <c r="K25" s="221">
        <f>Pricing!H13</f>
        <v>915</v>
      </c>
      <c r="L25" s="221">
        <f>Pricing!I13</f>
        <v>175</v>
      </c>
      <c r="M25" s="188">
        <f t="shared" ref="M25:M42" si="1">J25*K25*L25/1000000</f>
        <v>109.84575</v>
      </c>
      <c r="N25" s="189">
        <f>'Cost Calculation'!AQ17</f>
        <v>4599756.2907383163</v>
      </c>
      <c r="O25" s="95"/>
    </row>
    <row r="26" spans="2:15" s="94" customFormat="1" ht="49.95" customHeight="1" thickTop="1" thickBot="1">
      <c r="B26" s="337">
        <f>Pricing!A14</f>
        <v>11</v>
      </c>
      <c r="C26" s="338"/>
      <c r="D26" s="187" t="str">
        <f>Pricing!B14</f>
        <v>V1</v>
      </c>
      <c r="E26" s="187" t="str">
        <f>Pricing!C14</f>
        <v>M940</v>
      </c>
      <c r="F26" s="187" t="str">
        <f>Pricing!D14</f>
        <v>TOP HUNG WITH EXHAUSTE POSITION WITH FIXED BOTTOM</v>
      </c>
      <c r="G26" s="187" t="str">
        <f>Pricing!N14</f>
        <v>6MM</v>
      </c>
      <c r="H26" s="187" t="str">
        <f>Pricing!F14</f>
        <v>St.F + 1st + 2nd + 3rd + 4th + 5th</v>
      </c>
      <c r="I26" s="221" t="str">
        <f>Pricing!E14</f>
        <v>NO</v>
      </c>
      <c r="J26" s="221">
        <f>Pricing!G14</f>
        <v>610</v>
      </c>
      <c r="K26" s="221">
        <f>Pricing!H14</f>
        <v>915</v>
      </c>
      <c r="L26" s="221">
        <f>Pricing!I14</f>
        <v>7</v>
      </c>
      <c r="M26" s="188">
        <f t="shared" si="1"/>
        <v>3.9070499999999999</v>
      </c>
      <c r="N26" s="189">
        <f>'Cost Calculation'!AQ18</f>
        <v>177956.68844635974</v>
      </c>
      <c r="O26" s="95"/>
    </row>
    <row r="27" spans="2:15" s="94" customFormat="1" ht="49.95" customHeight="1" thickTop="1" thickBot="1">
      <c r="B27" s="337">
        <f>Pricing!A15</f>
        <v>12</v>
      </c>
      <c r="C27" s="338"/>
      <c r="D27" s="187" t="str">
        <f>Pricing!B15</f>
        <v>V2</v>
      </c>
      <c r="E27" s="187" t="str">
        <f>Pricing!C15</f>
        <v>M940</v>
      </c>
      <c r="F27" s="187" t="str">
        <f>Pricing!D15</f>
        <v>TOP HUNG WINDOW</v>
      </c>
      <c r="G27" s="187" t="str">
        <f>Pricing!N15</f>
        <v>6MM</v>
      </c>
      <c r="H27" s="187" t="str">
        <f>Pricing!F15</f>
        <v>1st + 2nd + 3rd + 4th + 5th</v>
      </c>
      <c r="I27" s="221" t="str">
        <f>Pricing!E15</f>
        <v>NO</v>
      </c>
      <c r="J27" s="221">
        <f>Pricing!G15</f>
        <v>1220</v>
      </c>
      <c r="K27" s="221">
        <f>Pricing!H15</f>
        <v>610</v>
      </c>
      <c r="L27" s="221">
        <f>Pricing!I15</f>
        <v>5</v>
      </c>
      <c r="M27" s="188">
        <f t="shared" si="1"/>
        <v>3.7210000000000001</v>
      </c>
      <c r="N27" s="189">
        <f>'Cost Calculation'!AQ19</f>
        <v>133198.41880480829</v>
      </c>
      <c r="O27" s="95"/>
    </row>
    <row r="28" spans="2:15" s="94" customFormat="1" ht="49.95" customHeight="1" thickTop="1" thickBot="1">
      <c r="B28" s="337">
        <f>Pricing!A16</f>
        <v>13</v>
      </c>
      <c r="C28" s="338"/>
      <c r="D28" s="187" t="str">
        <f>Pricing!B16</f>
        <v>V3</v>
      </c>
      <c r="E28" s="187" t="str">
        <f>Pricing!C16</f>
        <v>M940</v>
      </c>
      <c r="F28" s="187" t="str">
        <f>Pricing!D16</f>
        <v>2 TOP HUNG WINDOWS</v>
      </c>
      <c r="G28" s="187" t="str">
        <f>Pricing!N16</f>
        <v>6MM</v>
      </c>
      <c r="H28" s="187" t="str">
        <f>Pricing!F16</f>
        <v>St.F + 1st + 2nd + 3rd + 4th + 5th</v>
      </c>
      <c r="I28" s="221" t="str">
        <f>Pricing!E16</f>
        <v>NO</v>
      </c>
      <c r="J28" s="221">
        <f>Pricing!G16</f>
        <v>1830</v>
      </c>
      <c r="K28" s="221">
        <f>Pricing!H16</f>
        <v>610</v>
      </c>
      <c r="L28" s="221">
        <f>Pricing!I16</f>
        <v>1</v>
      </c>
      <c r="M28" s="188">
        <f t="shared" si="1"/>
        <v>1.1163000000000001</v>
      </c>
      <c r="N28" s="189">
        <f>'Cost Calculation'!AQ20</f>
        <v>45778.068061808415</v>
      </c>
      <c r="O28" s="95"/>
    </row>
    <row r="29" spans="2:15" s="94" customFormat="1" ht="49.95" customHeight="1" thickTop="1" thickBot="1">
      <c r="B29" s="337">
        <f>Pricing!A17</f>
        <v>14</v>
      </c>
      <c r="C29" s="338"/>
      <c r="D29" s="187" t="str">
        <f>Pricing!B17</f>
        <v>K/W</v>
      </c>
      <c r="E29" s="187" t="str">
        <f>Pricing!C17</f>
        <v>M940</v>
      </c>
      <c r="F29" s="187" t="str">
        <f>Pricing!D17</f>
        <v>DOUBLE OPENING WINDOW</v>
      </c>
      <c r="G29" s="187" t="str">
        <f>Pricing!N17</f>
        <v>6MM</v>
      </c>
      <c r="H29" s="187" t="str">
        <f>Pricing!F17</f>
        <v>1st + 2nd + 3rd + 4th + 5th</v>
      </c>
      <c r="I29" s="221" t="str">
        <f>Pricing!E17</f>
        <v>NO</v>
      </c>
      <c r="J29" s="221">
        <f>Pricing!G17</f>
        <v>1068</v>
      </c>
      <c r="K29" s="221">
        <f>Pricing!H17</f>
        <v>1144</v>
      </c>
      <c r="L29" s="221">
        <f>Pricing!I17</f>
        <v>50</v>
      </c>
      <c r="M29" s="188">
        <f t="shared" si="1"/>
        <v>61.089599999999997</v>
      </c>
      <c r="N29" s="189">
        <f>'Cost Calculation'!AQ21</f>
        <v>1712022.7307768632</v>
      </c>
      <c r="O29" s="95"/>
    </row>
    <row r="30" spans="2:15" s="94" customFormat="1" ht="49.95" customHeight="1" thickTop="1" thickBot="1">
      <c r="B30" s="337">
        <f>Pricing!A18</f>
        <v>15</v>
      </c>
      <c r="C30" s="338"/>
      <c r="D30" s="187" t="str">
        <f>Pricing!B18</f>
        <v>K/W1</v>
      </c>
      <c r="E30" s="187" t="str">
        <f>Pricing!C18</f>
        <v>M940</v>
      </c>
      <c r="F30" s="187" t="str">
        <f>Pricing!D18</f>
        <v>DOUBLE OPENING WINDOW</v>
      </c>
      <c r="G30" s="187" t="str">
        <f>Pricing!N18</f>
        <v>6MM</v>
      </c>
      <c r="H30" s="187" t="str">
        <f>Pricing!F18</f>
        <v>1st + 2nd + 3rd + 4th + 5th</v>
      </c>
      <c r="I30" s="221" t="str">
        <f>Pricing!E18</f>
        <v>NO</v>
      </c>
      <c r="J30" s="221">
        <f>Pricing!G18</f>
        <v>915</v>
      </c>
      <c r="K30" s="221">
        <f>Pricing!H18</f>
        <v>1144</v>
      </c>
      <c r="L30" s="221">
        <f>Pricing!I18</f>
        <v>11</v>
      </c>
      <c r="M30" s="188">
        <f t="shared" si="1"/>
        <v>11.51436</v>
      </c>
      <c r="N30" s="189">
        <f>'Cost Calculation'!AQ22</f>
        <v>361463.57294351404</v>
      </c>
      <c r="O30" s="95"/>
    </row>
    <row r="31" spans="2:15" s="94" customFormat="1" ht="49.95" customHeight="1" thickTop="1" thickBot="1">
      <c r="B31" s="337">
        <f>Pricing!A19</f>
        <v>16</v>
      </c>
      <c r="C31" s="338"/>
      <c r="D31" s="187" t="str">
        <f>Pricing!B19</f>
        <v>S/D1</v>
      </c>
      <c r="E31" s="187" t="str">
        <f>Pricing!C19</f>
        <v>M900</v>
      </c>
      <c r="F31" s="187" t="str">
        <f>Pricing!D19</f>
        <v>2 TRACK 2 SHUTTER SLIDING DOOR</v>
      </c>
      <c r="G31" s="187" t="str">
        <f>Pricing!N19</f>
        <v>8MM</v>
      </c>
      <c r="H31" s="187" t="str">
        <f>Pricing!F19</f>
        <v>1st + 2nd + 3rd + 4th + 5th</v>
      </c>
      <c r="I31" s="221" t="str">
        <f>Pricing!E19</f>
        <v>NO</v>
      </c>
      <c r="J31" s="221">
        <f>Pricing!G19</f>
        <v>2440</v>
      </c>
      <c r="K31" s="221">
        <f>Pricing!H19</f>
        <v>2135</v>
      </c>
      <c r="L31" s="221">
        <f>Pricing!I19</f>
        <v>50</v>
      </c>
      <c r="M31" s="188">
        <f t="shared" si="1"/>
        <v>260.47000000000003</v>
      </c>
      <c r="N31" s="189">
        <f>'Cost Calculation'!AQ23</f>
        <v>4255062.9886317076</v>
      </c>
      <c r="O31" s="95"/>
    </row>
    <row r="32" spans="2:15" s="94" customFormat="1" ht="49.95" hidden="1" customHeight="1" thickTop="1" thickBot="1">
      <c r="B32" s="337">
        <f>Pricing!A20</f>
        <v>17</v>
      </c>
      <c r="C32" s="338"/>
      <c r="D32" s="187">
        <f>Pricing!B20</f>
        <v>0</v>
      </c>
      <c r="E32" s="187">
        <f>Pricing!C20</f>
        <v>0</v>
      </c>
      <c r="F32" s="187">
        <f>Pricing!D20</f>
        <v>0</v>
      </c>
      <c r="G32" s="187">
        <f>Pricing!N20</f>
        <v>0</v>
      </c>
      <c r="H32" s="187">
        <f>Pricing!F20</f>
        <v>0</v>
      </c>
      <c r="I32" s="221">
        <f>Pricing!E20</f>
        <v>0</v>
      </c>
      <c r="J32" s="221">
        <f>Pricing!G20</f>
        <v>0</v>
      </c>
      <c r="K32" s="221">
        <f>Pricing!H20</f>
        <v>0</v>
      </c>
      <c r="L32" s="221">
        <f>Pricing!I20</f>
        <v>0</v>
      </c>
      <c r="M32" s="188">
        <f t="shared" si="1"/>
        <v>0</v>
      </c>
      <c r="N32" s="189">
        <f>'Cost Calculation'!AQ24</f>
        <v>0</v>
      </c>
      <c r="O32" s="95"/>
    </row>
    <row r="33" spans="2:15" s="94" customFormat="1" ht="49.95" hidden="1" customHeight="1" thickTop="1" thickBot="1">
      <c r="B33" s="337">
        <f>Pricing!A21</f>
        <v>18</v>
      </c>
      <c r="C33" s="338"/>
      <c r="D33" s="187">
        <f>Pricing!B21</f>
        <v>0</v>
      </c>
      <c r="E33" s="187">
        <f>Pricing!C21</f>
        <v>0</v>
      </c>
      <c r="F33" s="187">
        <f>Pricing!D21</f>
        <v>0</v>
      </c>
      <c r="G33" s="187">
        <f>Pricing!N21</f>
        <v>0</v>
      </c>
      <c r="H33" s="187">
        <f>Pricing!F21</f>
        <v>0</v>
      </c>
      <c r="I33" s="221">
        <f>Pricing!E21</f>
        <v>0</v>
      </c>
      <c r="J33" s="221">
        <f>Pricing!G21</f>
        <v>0</v>
      </c>
      <c r="K33" s="221">
        <f>Pricing!H21</f>
        <v>0</v>
      </c>
      <c r="L33" s="221">
        <f>Pricing!I21</f>
        <v>0</v>
      </c>
      <c r="M33" s="188">
        <f t="shared" si="1"/>
        <v>0</v>
      </c>
      <c r="N33" s="189">
        <f>'Cost Calculation'!AQ25</f>
        <v>0</v>
      </c>
      <c r="O33" s="95"/>
    </row>
    <row r="34" spans="2:15" s="94" customFormat="1" ht="49.95" hidden="1" customHeight="1" thickTop="1" thickBot="1">
      <c r="B34" s="337">
        <f>Pricing!A22</f>
        <v>19</v>
      </c>
      <c r="C34" s="338"/>
      <c r="D34" s="187">
        <f>Pricing!B22</f>
        <v>0</v>
      </c>
      <c r="E34" s="187">
        <f>Pricing!C22</f>
        <v>0</v>
      </c>
      <c r="F34" s="187">
        <f>Pricing!D22</f>
        <v>0</v>
      </c>
      <c r="G34" s="187">
        <f>Pricing!N22</f>
        <v>0</v>
      </c>
      <c r="H34" s="187">
        <f>Pricing!F22</f>
        <v>0</v>
      </c>
      <c r="I34" s="221">
        <f>Pricing!E22</f>
        <v>0</v>
      </c>
      <c r="J34" s="221">
        <f>Pricing!G22</f>
        <v>0</v>
      </c>
      <c r="K34" s="221">
        <f>Pricing!H22</f>
        <v>0</v>
      </c>
      <c r="L34" s="221">
        <f>Pricing!I22</f>
        <v>0</v>
      </c>
      <c r="M34" s="188">
        <f t="shared" si="1"/>
        <v>0</v>
      </c>
      <c r="N34" s="189">
        <f>'Cost Calculation'!AQ26</f>
        <v>0</v>
      </c>
      <c r="O34" s="95"/>
    </row>
    <row r="35" spans="2:15" s="94" customFormat="1" ht="49.95" hidden="1" customHeight="1" thickTop="1" thickBot="1">
      <c r="B35" s="337">
        <f>Pricing!A23</f>
        <v>20</v>
      </c>
      <c r="C35" s="338"/>
      <c r="D35" s="187">
        <f>Pricing!B23</f>
        <v>0</v>
      </c>
      <c r="E35" s="187">
        <f>Pricing!C23</f>
        <v>0</v>
      </c>
      <c r="F35" s="187">
        <f>Pricing!D23</f>
        <v>0</v>
      </c>
      <c r="G35" s="187">
        <f>Pricing!N23</f>
        <v>0</v>
      </c>
      <c r="H35" s="187">
        <f>Pricing!F23</f>
        <v>0</v>
      </c>
      <c r="I35" s="221">
        <f>Pricing!E23</f>
        <v>0</v>
      </c>
      <c r="J35" s="221">
        <f>Pricing!G23</f>
        <v>0</v>
      </c>
      <c r="K35" s="221">
        <f>Pricing!H23</f>
        <v>0</v>
      </c>
      <c r="L35" s="221">
        <f>Pricing!I23</f>
        <v>0</v>
      </c>
      <c r="M35" s="188">
        <f t="shared" si="1"/>
        <v>0</v>
      </c>
      <c r="N35" s="189">
        <f>'Cost Calculation'!AQ27</f>
        <v>0</v>
      </c>
      <c r="O35" s="95"/>
    </row>
    <row r="36" spans="2:15" s="94" customFormat="1" ht="49.95" hidden="1" customHeight="1" thickTop="1" thickBot="1">
      <c r="B36" s="337">
        <f>Pricing!A24</f>
        <v>21</v>
      </c>
      <c r="C36" s="338"/>
      <c r="D36" s="187">
        <f>Pricing!B24</f>
        <v>0</v>
      </c>
      <c r="E36" s="187">
        <f>Pricing!C24</f>
        <v>0</v>
      </c>
      <c r="F36" s="187">
        <f>Pricing!D24</f>
        <v>0</v>
      </c>
      <c r="G36" s="187">
        <f>Pricing!N24</f>
        <v>0</v>
      </c>
      <c r="H36" s="187">
        <f>Pricing!F24</f>
        <v>0</v>
      </c>
      <c r="I36" s="221">
        <f>Pricing!E24</f>
        <v>0</v>
      </c>
      <c r="J36" s="221">
        <f>Pricing!G24</f>
        <v>0</v>
      </c>
      <c r="K36" s="221">
        <f>Pricing!H24</f>
        <v>0</v>
      </c>
      <c r="L36" s="221">
        <f>Pricing!I24</f>
        <v>0</v>
      </c>
      <c r="M36" s="188">
        <f t="shared" si="1"/>
        <v>0</v>
      </c>
      <c r="N36" s="189">
        <f>'Cost Calculation'!AQ28</f>
        <v>0</v>
      </c>
      <c r="O36" s="95"/>
    </row>
    <row r="37" spans="2:15" s="94" customFormat="1" ht="49.95" hidden="1" customHeight="1" thickTop="1" thickBot="1">
      <c r="B37" s="337">
        <f>Pricing!A25</f>
        <v>22</v>
      </c>
      <c r="C37" s="338"/>
      <c r="D37" s="187">
        <f>Pricing!B25</f>
        <v>0</v>
      </c>
      <c r="E37" s="187">
        <f>Pricing!C25</f>
        <v>0</v>
      </c>
      <c r="F37" s="187">
        <f>Pricing!D25</f>
        <v>0</v>
      </c>
      <c r="G37" s="187">
        <f>Pricing!N25</f>
        <v>0</v>
      </c>
      <c r="H37" s="187">
        <f>Pricing!F25</f>
        <v>0</v>
      </c>
      <c r="I37" s="221">
        <f>Pricing!E25</f>
        <v>0</v>
      </c>
      <c r="J37" s="221">
        <f>Pricing!G25</f>
        <v>0</v>
      </c>
      <c r="K37" s="221">
        <f>Pricing!H25</f>
        <v>0</v>
      </c>
      <c r="L37" s="221">
        <f>Pricing!I25</f>
        <v>0</v>
      </c>
      <c r="M37" s="188">
        <f t="shared" si="1"/>
        <v>0</v>
      </c>
      <c r="N37" s="189">
        <f>'Cost Calculation'!AQ29</f>
        <v>0</v>
      </c>
      <c r="O37" s="95"/>
    </row>
    <row r="38" spans="2:15" s="94" customFormat="1" ht="49.95" hidden="1" customHeight="1" thickTop="1" thickBot="1">
      <c r="B38" s="337">
        <f>Pricing!A26</f>
        <v>23</v>
      </c>
      <c r="C38" s="338"/>
      <c r="D38" s="187">
        <f>Pricing!B26</f>
        <v>0</v>
      </c>
      <c r="E38" s="187">
        <f>Pricing!C26</f>
        <v>0</v>
      </c>
      <c r="F38" s="187">
        <f>Pricing!D26</f>
        <v>0</v>
      </c>
      <c r="G38" s="187">
        <f>Pricing!N26</f>
        <v>0</v>
      </c>
      <c r="H38" s="187">
        <f>Pricing!F26</f>
        <v>0</v>
      </c>
      <c r="I38" s="221">
        <f>Pricing!E26</f>
        <v>0</v>
      </c>
      <c r="J38" s="221">
        <f>Pricing!G26</f>
        <v>0</v>
      </c>
      <c r="K38" s="221">
        <f>Pricing!H26</f>
        <v>0</v>
      </c>
      <c r="L38" s="221">
        <f>Pricing!I26</f>
        <v>0</v>
      </c>
      <c r="M38" s="188">
        <f t="shared" si="1"/>
        <v>0</v>
      </c>
      <c r="N38" s="189">
        <f>'Cost Calculation'!AQ30</f>
        <v>0</v>
      </c>
      <c r="O38" s="95"/>
    </row>
    <row r="39" spans="2:15" s="94" customFormat="1" ht="49.95" hidden="1" customHeight="1" thickTop="1" thickBot="1">
      <c r="B39" s="337">
        <f>Pricing!A27</f>
        <v>24</v>
      </c>
      <c r="C39" s="338"/>
      <c r="D39" s="187">
        <f>Pricing!B27</f>
        <v>0</v>
      </c>
      <c r="E39" s="187">
        <f>Pricing!C27</f>
        <v>0</v>
      </c>
      <c r="F39" s="187">
        <f>Pricing!D27</f>
        <v>0</v>
      </c>
      <c r="G39" s="187">
        <f>Pricing!N27</f>
        <v>0</v>
      </c>
      <c r="H39" s="187">
        <f>Pricing!F27</f>
        <v>0</v>
      </c>
      <c r="I39" s="221">
        <f>Pricing!E27</f>
        <v>0</v>
      </c>
      <c r="J39" s="221">
        <f>Pricing!G27</f>
        <v>0</v>
      </c>
      <c r="K39" s="221">
        <f>Pricing!H27</f>
        <v>0</v>
      </c>
      <c r="L39" s="221">
        <f>Pricing!I27</f>
        <v>0</v>
      </c>
      <c r="M39" s="188">
        <f t="shared" si="1"/>
        <v>0</v>
      </c>
      <c r="N39" s="189">
        <f>'Cost Calculation'!AQ31</f>
        <v>0</v>
      </c>
      <c r="O39" s="95"/>
    </row>
    <row r="40" spans="2:15" s="94" customFormat="1" ht="49.95" hidden="1" customHeight="1" thickTop="1" thickBot="1">
      <c r="B40" s="337">
        <f>Pricing!A28</f>
        <v>25</v>
      </c>
      <c r="C40" s="338"/>
      <c r="D40" s="187">
        <f>Pricing!B28</f>
        <v>0</v>
      </c>
      <c r="E40" s="187">
        <f>Pricing!C28</f>
        <v>0</v>
      </c>
      <c r="F40" s="187">
        <f>Pricing!D28</f>
        <v>0</v>
      </c>
      <c r="G40" s="187">
        <f>Pricing!N28</f>
        <v>0</v>
      </c>
      <c r="H40" s="187">
        <f>Pricing!F28</f>
        <v>0</v>
      </c>
      <c r="I40" s="221">
        <f>Pricing!E28</f>
        <v>0</v>
      </c>
      <c r="J40" s="221">
        <f>Pricing!G28</f>
        <v>0</v>
      </c>
      <c r="K40" s="221">
        <f>Pricing!H28</f>
        <v>0</v>
      </c>
      <c r="L40" s="221">
        <f>Pricing!I28</f>
        <v>0</v>
      </c>
      <c r="M40" s="188">
        <f t="shared" si="1"/>
        <v>0</v>
      </c>
      <c r="N40" s="189">
        <f>'Cost Calculation'!AQ32</f>
        <v>0</v>
      </c>
      <c r="O40" s="95"/>
    </row>
    <row r="41" spans="2:15" s="94" customFormat="1" ht="49.95" hidden="1" customHeight="1" thickTop="1" thickBot="1">
      <c r="B41" s="337">
        <f>Pricing!A29</f>
        <v>26</v>
      </c>
      <c r="C41" s="338"/>
      <c r="D41" s="187">
        <f>Pricing!B29</f>
        <v>0</v>
      </c>
      <c r="E41" s="187">
        <f>Pricing!C29</f>
        <v>0</v>
      </c>
      <c r="F41" s="187">
        <f>Pricing!D29</f>
        <v>0</v>
      </c>
      <c r="G41" s="187">
        <f>Pricing!N29</f>
        <v>0</v>
      </c>
      <c r="H41" s="187">
        <f>Pricing!F29</f>
        <v>0</v>
      </c>
      <c r="I41" s="221">
        <f>Pricing!E29</f>
        <v>0</v>
      </c>
      <c r="J41" s="221">
        <f>Pricing!G29</f>
        <v>0</v>
      </c>
      <c r="K41" s="221">
        <f>Pricing!H29</f>
        <v>0</v>
      </c>
      <c r="L41" s="221">
        <f>Pricing!I29</f>
        <v>0</v>
      </c>
      <c r="M41" s="188">
        <f t="shared" si="1"/>
        <v>0</v>
      </c>
      <c r="N41" s="189">
        <f>'Cost Calculation'!AQ33</f>
        <v>0</v>
      </c>
      <c r="O41" s="95"/>
    </row>
    <row r="42" spans="2:15" s="94" customFormat="1" ht="49.95" hidden="1" customHeight="1" thickTop="1" thickBot="1">
      <c r="B42" s="337">
        <f>Pricing!A30</f>
        <v>27</v>
      </c>
      <c r="C42" s="338"/>
      <c r="D42" s="187">
        <f>Pricing!B30</f>
        <v>0</v>
      </c>
      <c r="E42" s="187">
        <f>Pricing!C30</f>
        <v>0</v>
      </c>
      <c r="F42" s="187">
        <f>Pricing!D30</f>
        <v>0</v>
      </c>
      <c r="G42" s="187">
        <f>Pricing!N30</f>
        <v>0</v>
      </c>
      <c r="H42" s="187">
        <f>Pricing!F30</f>
        <v>0</v>
      </c>
      <c r="I42" s="187">
        <f>Pricing!E30</f>
        <v>0</v>
      </c>
      <c r="J42" s="221">
        <f>Pricing!G30</f>
        <v>0</v>
      </c>
      <c r="K42" s="221">
        <f>Pricing!H30</f>
        <v>0</v>
      </c>
      <c r="L42" s="221">
        <f>Pricing!I30</f>
        <v>0</v>
      </c>
      <c r="M42" s="188">
        <f t="shared" si="1"/>
        <v>0</v>
      </c>
      <c r="N42" s="189">
        <f>'Cost Calculation'!AQ34</f>
        <v>0</v>
      </c>
      <c r="O42" s="95"/>
    </row>
    <row r="43" spans="2:15" s="94" customFormat="1" ht="49.95" hidden="1" customHeight="1" thickTop="1" thickBot="1">
      <c r="B43" s="337">
        <f>Pricing!A31</f>
        <v>28</v>
      </c>
      <c r="C43" s="338"/>
      <c r="D43" s="187">
        <f>Pricing!B31</f>
        <v>0</v>
      </c>
      <c r="E43" s="187">
        <f>Pricing!C31</f>
        <v>0</v>
      </c>
      <c r="F43" s="187">
        <f>Pricing!D31</f>
        <v>0</v>
      </c>
      <c r="G43" s="187">
        <f>Pricing!N31</f>
        <v>0</v>
      </c>
      <c r="H43" s="187">
        <f>Pricing!F31</f>
        <v>0</v>
      </c>
      <c r="I43" s="221">
        <f>Pricing!E31</f>
        <v>0</v>
      </c>
      <c r="J43" s="221">
        <f>Pricing!G31</f>
        <v>0</v>
      </c>
      <c r="K43" s="221">
        <f>Pricing!H31</f>
        <v>0</v>
      </c>
      <c r="L43" s="221">
        <f>Pricing!I31</f>
        <v>0</v>
      </c>
      <c r="M43" s="188">
        <f t="shared" ref="M43:M65" si="2">J43*K43*L43/1000000</f>
        <v>0</v>
      </c>
      <c r="N43" s="189">
        <f>'Cost Calculation'!AQ35</f>
        <v>0</v>
      </c>
      <c r="O43" s="95"/>
    </row>
    <row r="44" spans="2:15" s="94" customFormat="1" ht="49.95" hidden="1" customHeight="1" thickTop="1" thickBot="1">
      <c r="B44" s="337">
        <f>Pricing!A32</f>
        <v>29</v>
      </c>
      <c r="C44" s="338"/>
      <c r="D44" s="187">
        <f>Pricing!B32</f>
        <v>0</v>
      </c>
      <c r="E44" s="187">
        <f>Pricing!C32</f>
        <v>0</v>
      </c>
      <c r="F44" s="187">
        <f>Pricing!D32</f>
        <v>0</v>
      </c>
      <c r="G44" s="187">
        <f>Pricing!N32</f>
        <v>0</v>
      </c>
      <c r="H44" s="187">
        <f>Pricing!F32</f>
        <v>0</v>
      </c>
      <c r="I44" s="221">
        <f>Pricing!E32</f>
        <v>0</v>
      </c>
      <c r="J44" s="221">
        <f>Pricing!G32</f>
        <v>0</v>
      </c>
      <c r="K44" s="221">
        <f>Pricing!H32</f>
        <v>0</v>
      </c>
      <c r="L44" s="221">
        <f>Pricing!I32</f>
        <v>0</v>
      </c>
      <c r="M44" s="188">
        <f t="shared" si="2"/>
        <v>0</v>
      </c>
      <c r="N44" s="189">
        <f>'Cost Calculation'!AQ36</f>
        <v>0</v>
      </c>
      <c r="O44" s="95"/>
    </row>
    <row r="45" spans="2:15" s="94" customFormat="1" ht="49.95" hidden="1" customHeight="1" thickTop="1" thickBot="1">
      <c r="B45" s="337">
        <f>Pricing!A33</f>
        <v>30</v>
      </c>
      <c r="C45" s="338"/>
      <c r="D45" s="187">
        <f>Pricing!B33</f>
        <v>0</v>
      </c>
      <c r="E45" s="187">
        <f>Pricing!C33</f>
        <v>0</v>
      </c>
      <c r="F45" s="187">
        <f>Pricing!D33</f>
        <v>0</v>
      </c>
      <c r="G45" s="187">
        <f>Pricing!N33</f>
        <v>0</v>
      </c>
      <c r="H45" s="187">
        <f>Pricing!F33</f>
        <v>0</v>
      </c>
      <c r="I45" s="187">
        <f>Pricing!E33</f>
        <v>0</v>
      </c>
      <c r="J45" s="221">
        <f>Pricing!G33</f>
        <v>0</v>
      </c>
      <c r="K45" s="221">
        <f>Pricing!H33</f>
        <v>0</v>
      </c>
      <c r="L45" s="221">
        <f>Pricing!I33</f>
        <v>0</v>
      </c>
      <c r="M45" s="188">
        <f t="shared" si="2"/>
        <v>0</v>
      </c>
      <c r="N45" s="189">
        <f>'Cost Calculation'!AQ37</f>
        <v>0</v>
      </c>
      <c r="O45" s="95"/>
    </row>
    <row r="46" spans="2:15" s="94" customFormat="1" ht="49.95" hidden="1" customHeight="1" thickTop="1" thickBot="1">
      <c r="B46" s="337">
        <f>Pricing!A34</f>
        <v>31</v>
      </c>
      <c r="C46" s="338"/>
      <c r="D46" s="187">
        <f>Pricing!B34</f>
        <v>0</v>
      </c>
      <c r="E46" s="187">
        <f>Pricing!C34</f>
        <v>0</v>
      </c>
      <c r="F46" s="187">
        <f>Pricing!D34</f>
        <v>0</v>
      </c>
      <c r="G46" s="187">
        <f>Pricing!N34</f>
        <v>0</v>
      </c>
      <c r="H46" s="187">
        <f>Pricing!F34</f>
        <v>0</v>
      </c>
      <c r="I46" s="221">
        <f>Pricing!E34</f>
        <v>0</v>
      </c>
      <c r="J46" s="221">
        <f>Pricing!G34</f>
        <v>0</v>
      </c>
      <c r="K46" s="221">
        <f>Pricing!H34</f>
        <v>0</v>
      </c>
      <c r="L46" s="221">
        <f>Pricing!I34</f>
        <v>0</v>
      </c>
      <c r="M46" s="188">
        <f t="shared" si="2"/>
        <v>0</v>
      </c>
      <c r="N46" s="189">
        <f>'Cost Calculation'!AQ38</f>
        <v>0</v>
      </c>
      <c r="O46" s="95"/>
    </row>
    <row r="47" spans="2:15" s="94" customFormat="1" ht="49.95" hidden="1" customHeight="1" thickTop="1" thickBot="1">
      <c r="B47" s="337">
        <f>Pricing!A35</f>
        <v>32</v>
      </c>
      <c r="C47" s="338"/>
      <c r="D47" s="187">
        <f>Pricing!B35</f>
        <v>0</v>
      </c>
      <c r="E47" s="187">
        <f>Pricing!C35</f>
        <v>0</v>
      </c>
      <c r="F47" s="187">
        <f>Pricing!D35</f>
        <v>0</v>
      </c>
      <c r="G47" s="187">
        <f>Pricing!N35</f>
        <v>0</v>
      </c>
      <c r="H47" s="187">
        <f>Pricing!F35</f>
        <v>0</v>
      </c>
      <c r="I47" s="221">
        <f>Pricing!E35</f>
        <v>0</v>
      </c>
      <c r="J47" s="221">
        <f>Pricing!G35</f>
        <v>0</v>
      </c>
      <c r="K47" s="221">
        <f>Pricing!H35</f>
        <v>0</v>
      </c>
      <c r="L47" s="221">
        <f>Pricing!I35</f>
        <v>0</v>
      </c>
      <c r="M47" s="188">
        <f t="shared" si="2"/>
        <v>0</v>
      </c>
      <c r="N47" s="189">
        <f>'Cost Calculation'!AQ39</f>
        <v>0</v>
      </c>
      <c r="O47" s="95"/>
    </row>
    <row r="48" spans="2:15" s="94" customFormat="1" ht="49.95" hidden="1" customHeight="1" thickTop="1" thickBot="1">
      <c r="B48" s="337">
        <f>Pricing!A36</f>
        <v>33</v>
      </c>
      <c r="C48" s="338"/>
      <c r="D48" s="187">
        <f>Pricing!B36</f>
        <v>0</v>
      </c>
      <c r="E48" s="187">
        <f>Pricing!C36</f>
        <v>0</v>
      </c>
      <c r="F48" s="187">
        <f>Pricing!D36</f>
        <v>0</v>
      </c>
      <c r="G48" s="187">
        <f>Pricing!N36</f>
        <v>0</v>
      </c>
      <c r="H48" s="187">
        <f>Pricing!F36</f>
        <v>0</v>
      </c>
      <c r="I48" s="221">
        <f>Pricing!E36</f>
        <v>0</v>
      </c>
      <c r="J48" s="221">
        <f>Pricing!G36</f>
        <v>0</v>
      </c>
      <c r="K48" s="221">
        <f>Pricing!H36</f>
        <v>0</v>
      </c>
      <c r="L48" s="221">
        <f>Pricing!I36</f>
        <v>0</v>
      </c>
      <c r="M48" s="188">
        <f t="shared" si="2"/>
        <v>0</v>
      </c>
      <c r="N48" s="189">
        <f>'Cost Calculation'!AQ40</f>
        <v>0</v>
      </c>
      <c r="O48" s="95"/>
    </row>
    <row r="49" spans="2:15" s="94" customFormat="1" ht="49.95" hidden="1" customHeight="1" thickTop="1" thickBot="1">
      <c r="B49" s="337">
        <f>Pricing!A37</f>
        <v>34</v>
      </c>
      <c r="C49" s="338"/>
      <c r="D49" s="187">
        <f>Pricing!B37</f>
        <v>0</v>
      </c>
      <c r="E49" s="187">
        <f>Pricing!C37</f>
        <v>0</v>
      </c>
      <c r="F49" s="187">
        <f>Pricing!D37</f>
        <v>0</v>
      </c>
      <c r="G49" s="187">
        <f>Pricing!N37</f>
        <v>0</v>
      </c>
      <c r="H49" s="187">
        <f>Pricing!F37</f>
        <v>0</v>
      </c>
      <c r="I49" s="221">
        <f>Pricing!E37</f>
        <v>0</v>
      </c>
      <c r="J49" s="221">
        <f>Pricing!G37</f>
        <v>0</v>
      </c>
      <c r="K49" s="221">
        <f>Pricing!H37</f>
        <v>0</v>
      </c>
      <c r="L49" s="221">
        <f>Pricing!I37</f>
        <v>0</v>
      </c>
      <c r="M49" s="188">
        <f t="shared" si="2"/>
        <v>0</v>
      </c>
      <c r="N49" s="189">
        <f>'Cost Calculation'!AQ41</f>
        <v>0</v>
      </c>
      <c r="O49" s="95"/>
    </row>
    <row r="50" spans="2:15" s="94" customFormat="1" ht="49.95" hidden="1" customHeight="1" thickTop="1" thickBot="1">
      <c r="B50" s="337">
        <f>Pricing!A38</f>
        <v>35</v>
      </c>
      <c r="C50" s="338"/>
      <c r="D50" s="187">
        <f>Pricing!B38</f>
        <v>0</v>
      </c>
      <c r="E50" s="187">
        <f>Pricing!C38</f>
        <v>0</v>
      </c>
      <c r="F50" s="187">
        <f>Pricing!D38</f>
        <v>0</v>
      </c>
      <c r="G50" s="187">
        <f>Pricing!N38</f>
        <v>0</v>
      </c>
      <c r="H50" s="187">
        <f>Pricing!F38</f>
        <v>0</v>
      </c>
      <c r="I50" s="221">
        <f>Pricing!E38</f>
        <v>0</v>
      </c>
      <c r="J50" s="221">
        <f>Pricing!G38</f>
        <v>0</v>
      </c>
      <c r="K50" s="221">
        <f>Pricing!H38</f>
        <v>0</v>
      </c>
      <c r="L50" s="221">
        <f>Pricing!I38</f>
        <v>0</v>
      </c>
      <c r="M50" s="188">
        <f t="shared" si="2"/>
        <v>0</v>
      </c>
      <c r="N50" s="189">
        <f>'Cost Calculation'!AQ42</f>
        <v>0</v>
      </c>
      <c r="O50" s="95"/>
    </row>
    <row r="51" spans="2:15" s="94" customFormat="1" ht="49.95" hidden="1" customHeight="1" thickTop="1" thickBot="1">
      <c r="B51" s="337">
        <f>Pricing!A39</f>
        <v>36</v>
      </c>
      <c r="C51" s="338"/>
      <c r="D51" s="187">
        <f>Pricing!B39</f>
        <v>0</v>
      </c>
      <c r="E51" s="187">
        <f>Pricing!C39</f>
        <v>0</v>
      </c>
      <c r="F51" s="187">
        <f>Pricing!D39</f>
        <v>0</v>
      </c>
      <c r="G51" s="187">
        <f>Pricing!N39</f>
        <v>0</v>
      </c>
      <c r="H51" s="187">
        <f>Pricing!F39</f>
        <v>0</v>
      </c>
      <c r="I51" s="221">
        <f>Pricing!E39</f>
        <v>0</v>
      </c>
      <c r="J51" s="221">
        <f>Pricing!G39</f>
        <v>0</v>
      </c>
      <c r="K51" s="221">
        <f>Pricing!H39</f>
        <v>0</v>
      </c>
      <c r="L51" s="221">
        <f>Pricing!I39</f>
        <v>0</v>
      </c>
      <c r="M51" s="188">
        <f t="shared" si="2"/>
        <v>0</v>
      </c>
      <c r="N51" s="189">
        <f>'Cost Calculation'!AQ43</f>
        <v>0</v>
      </c>
      <c r="O51" s="95"/>
    </row>
    <row r="52" spans="2:15" s="94" customFormat="1" ht="49.95" hidden="1" customHeight="1" thickTop="1" thickBot="1">
      <c r="B52" s="337">
        <f>Pricing!A40</f>
        <v>37</v>
      </c>
      <c r="C52" s="338"/>
      <c r="D52" s="187">
        <f>Pricing!B40</f>
        <v>0</v>
      </c>
      <c r="E52" s="187">
        <f>Pricing!C40</f>
        <v>0</v>
      </c>
      <c r="F52" s="187">
        <f>Pricing!D40</f>
        <v>0</v>
      </c>
      <c r="G52" s="187">
        <f>Pricing!N40</f>
        <v>0</v>
      </c>
      <c r="H52" s="187">
        <f>Pricing!F40</f>
        <v>0</v>
      </c>
      <c r="I52" s="221">
        <f>Pricing!E40</f>
        <v>0</v>
      </c>
      <c r="J52" s="221">
        <f>Pricing!G40</f>
        <v>0</v>
      </c>
      <c r="K52" s="221">
        <f>Pricing!H40</f>
        <v>0</v>
      </c>
      <c r="L52" s="221">
        <f>Pricing!I40</f>
        <v>0</v>
      </c>
      <c r="M52" s="188">
        <f t="shared" si="2"/>
        <v>0</v>
      </c>
      <c r="N52" s="189">
        <f>'Cost Calculation'!AQ44</f>
        <v>0</v>
      </c>
      <c r="O52" s="95"/>
    </row>
    <row r="53" spans="2:15" s="94" customFormat="1" ht="49.95" hidden="1" customHeight="1" thickTop="1" thickBot="1">
      <c r="B53" s="337">
        <f>Pricing!A41</f>
        <v>38</v>
      </c>
      <c r="C53" s="338"/>
      <c r="D53" s="187">
        <f>Pricing!B41</f>
        <v>0</v>
      </c>
      <c r="E53" s="187">
        <f>Pricing!C41</f>
        <v>0</v>
      </c>
      <c r="F53" s="187">
        <f>Pricing!D41</f>
        <v>0</v>
      </c>
      <c r="G53" s="187">
        <f>Pricing!N41</f>
        <v>0</v>
      </c>
      <c r="H53" s="187">
        <f>Pricing!F41</f>
        <v>0</v>
      </c>
      <c r="I53" s="221">
        <f>Pricing!E41</f>
        <v>0</v>
      </c>
      <c r="J53" s="221">
        <f>Pricing!G41</f>
        <v>0</v>
      </c>
      <c r="K53" s="221">
        <f>Pricing!H41</f>
        <v>0</v>
      </c>
      <c r="L53" s="221">
        <f>Pricing!I41</f>
        <v>0</v>
      </c>
      <c r="M53" s="188">
        <f t="shared" si="2"/>
        <v>0</v>
      </c>
      <c r="N53" s="189">
        <f>'Cost Calculation'!AQ45</f>
        <v>0</v>
      </c>
      <c r="O53" s="95"/>
    </row>
    <row r="54" spans="2:15" s="94" customFormat="1" ht="49.95" hidden="1" customHeight="1" thickTop="1" thickBot="1">
      <c r="B54" s="337">
        <f>Pricing!A42</f>
        <v>39</v>
      </c>
      <c r="C54" s="338"/>
      <c r="D54" s="187">
        <f>Pricing!B42</f>
        <v>0</v>
      </c>
      <c r="E54" s="187">
        <f>Pricing!C42</f>
        <v>0</v>
      </c>
      <c r="F54" s="187">
        <f>Pricing!D42</f>
        <v>0</v>
      </c>
      <c r="G54" s="187">
        <f>Pricing!N42</f>
        <v>0</v>
      </c>
      <c r="H54" s="187">
        <f>Pricing!F42</f>
        <v>0</v>
      </c>
      <c r="I54" s="221">
        <f>Pricing!E42</f>
        <v>0</v>
      </c>
      <c r="J54" s="221">
        <f>Pricing!G42</f>
        <v>0</v>
      </c>
      <c r="K54" s="221">
        <f>Pricing!H42</f>
        <v>0</v>
      </c>
      <c r="L54" s="221">
        <f>Pricing!I42</f>
        <v>0</v>
      </c>
      <c r="M54" s="188">
        <f t="shared" si="2"/>
        <v>0</v>
      </c>
      <c r="N54" s="189">
        <f>'Cost Calculation'!AQ46</f>
        <v>0</v>
      </c>
      <c r="O54" s="95"/>
    </row>
    <row r="55" spans="2:15" s="94" customFormat="1" ht="49.95" hidden="1" customHeight="1" thickTop="1" thickBot="1">
      <c r="B55" s="337">
        <f>Pricing!A43</f>
        <v>40</v>
      </c>
      <c r="C55" s="338"/>
      <c r="D55" s="187">
        <f>Pricing!B43</f>
        <v>0</v>
      </c>
      <c r="E55" s="187">
        <f>Pricing!C43</f>
        <v>0</v>
      </c>
      <c r="F55" s="187">
        <f>Pricing!D43</f>
        <v>0</v>
      </c>
      <c r="G55" s="187">
        <f>Pricing!N43</f>
        <v>0</v>
      </c>
      <c r="H55" s="187">
        <f>Pricing!F43</f>
        <v>0</v>
      </c>
      <c r="I55" s="221">
        <f>Pricing!E43</f>
        <v>0</v>
      </c>
      <c r="J55" s="221">
        <f>Pricing!G43</f>
        <v>0</v>
      </c>
      <c r="K55" s="221">
        <f>Pricing!H43</f>
        <v>0</v>
      </c>
      <c r="L55" s="221">
        <f>Pricing!I43</f>
        <v>0</v>
      </c>
      <c r="M55" s="188">
        <f t="shared" si="2"/>
        <v>0</v>
      </c>
      <c r="N55" s="189">
        <f>'Cost Calculation'!AQ47</f>
        <v>0</v>
      </c>
      <c r="O55" s="95"/>
    </row>
    <row r="56" spans="2:15" s="94" customFormat="1" ht="49.95" hidden="1" customHeight="1" thickTop="1" thickBot="1">
      <c r="B56" s="337">
        <f>Pricing!A44</f>
        <v>41</v>
      </c>
      <c r="C56" s="338"/>
      <c r="D56" s="187">
        <f>Pricing!B44</f>
        <v>0</v>
      </c>
      <c r="E56" s="187">
        <f>Pricing!C44</f>
        <v>0</v>
      </c>
      <c r="F56" s="187">
        <f>Pricing!D44</f>
        <v>0</v>
      </c>
      <c r="G56" s="187">
        <f>Pricing!N44</f>
        <v>0</v>
      </c>
      <c r="H56" s="187">
        <f>Pricing!F44</f>
        <v>0</v>
      </c>
      <c r="I56" s="221">
        <f>Pricing!E44</f>
        <v>0</v>
      </c>
      <c r="J56" s="221">
        <f>Pricing!G44</f>
        <v>0</v>
      </c>
      <c r="K56" s="221">
        <f>Pricing!H44</f>
        <v>0</v>
      </c>
      <c r="L56" s="221">
        <f>Pricing!I44</f>
        <v>0</v>
      </c>
      <c r="M56" s="188">
        <f t="shared" si="2"/>
        <v>0</v>
      </c>
      <c r="N56" s="189">
        <f>'Cost Calculation'!AQ48</f>
        <v>0</v>
      </c>
      <c r="O56" s="95"/>
    </row>
    <row r="57" spans="2:15" s="94" customFormat="1" ht="49.95" hidden="1" customHeight="1" thickTop="1" thickBot="1">
      <c r="B57" s="337">
        <f>Pricing!A45</f>
        <v>42</v>
      </c>
      <c r="C57" s="338"/>
      <c r="D57" s="187">
        <f>Pricing!B45</f>
        <v>0</v>
      </c>
      <c r="E57" s="187">
        <f>Pricing!C45</f>
        <v>0</v>
      </c>
      <c r="F57" s="187">
        <f>Pricing!D45</f>
        <v>0</v>
      </c>
      <c r="G57" s="187">
        <f>Pricing!N45</f>
        <v>0</v>
      </c>
      <c r="H57" s="187">
        <f>Pricing!F45</f>
        <v>0</v>
      </c>
      <c r="I57" s="221">
        <f>Pricing!E45</f>
        <v>0</v>
      </c>
      <c r="J57" s="221">
        <f>Pricing!G45</f>
        <v>0</v>
      </c>
      <c r="K57" s="221">
        <f>Pricing!H45</f>
        <v>0</v>
      </c>
      <c r="L57" s="221">
        <f>Pricing!I45</f>
        <v>0</v>
      </c>
      <c r="M57" s="188">
        <f t="shared" si="2"/>
        <v>0</v>
      </c>
      <c r="N57" s="189">
        <f>'Cost Calculation'!AQ49</f>
        <v>0</v>
      </c>
      <c r="O57" s="95"/>
    </row>
    <row r="58" spans="2:15" s="94" customFormat="1" ht="49.95" hidden="1" customHeight="1" thickTop="1" thickBot="1">
      <c r="B58" s="337">
        <f>Pricing!A46</f>
        <v>43</v>
      </c>
      <c r="C58" s="338"/>
      <c r="D58" s="187">
        <f>Pricing!B46</f>
        <v>0</v>
      </c>
      <c r="E58" s="187">
        <f>Pricing!C46</f>
        <v>0</v>
      </c>
      <c r="F58" s="187">
        <f>Pricing!D46</f>
        <v>0</v>
      </c>
      <c r="G58" s="187">
        <f>Pricing!N46</f>
        <v>0</v>
      </c>
      <c r="H58" s="187">
        <f>Pricing!F46</f>
        <v>0</v>
      </c>
      <c r="I58" s="221">
        <f>Pricing!E46</f>
        <v>0</v>
      </c>
      <c r="J58" s="221">
        <f>Pricing!G46</f>
        <v>0</v>
      </c>
      <c r="K58" s="221">
        <f>Pricing!H46</f>
        <v>0</v>
      </c>
      <c r="L58" s="221">
        <f>Pricing!I46</f>
        <v>0</v>
      </c>
      <c r="M58" s="188">
        <f t="shared" si="2"/>
        <v>0</v>
      </c>
      <c r="N58" s="189">
        <f>'Cost Calculation'!AQ50</f>
        <v>0</v>
      </c>
      <c r="O58" s="95"/>
    </row>
    <row r="59" spans="2:15" s="94" customFormat="1" ht="49.95" hidden="1" customHeight="1" thickTop="1" thickBot="1">
      <c r="B59" s="337">
        <f>Pricing!A47</f>
        <v>44</v>
      </c>
      <c r="C59" s="338"/>
      <c r="D59" s="187">
        <f>Pricing!B47</f>
        <v>0</v>
      </c>
      <c r="E59" s="187">
        <f>Pricing!C47</f>
        <v>0</v>
      </c>
      <c r="F59" s="187">
        <f>Pricing!D47</f>
        <v>0</v>
      </c>
      <c r="G59" s="187">
        <f>Pricing!N47</f>
        <v>0</v>
      </c>
      <c r="H59" s="187">
        <f>Pricing!F47</f>
        <v>0</v>
      </c>
      <c r="I59" s="221">
        <f>Pricing!E47</f>
        <v>0</v>
      </c>
      <c r="J59" s="221">
        <f>Pricing!G47</f>
        <v>0</v>
      </c>
      <c r="K59" s="221">
        <f>Pricing!H47</f>
        <v>0</v>
      </c>
      <c r="L59" s="221">
        <f>Pricing!I47</f>
        <v>0</v>
      </c>
      <c r="M59" s="188">
        <f t="shared" si="2"/>
        <v>0</v>
      </c>
      <c r="N59" s="189">
        <f>'Cost Calculation'!AQ51</f>
        <v>0</v>
      </c>
      <c r="O59" s="95"/>
    </row>
    <row r="60" spans="2:15" s="94" customFormat="1" ht="49.95" hidden="1" customHeight="1" thickTop="1" thickBot="1">
      <c r="B60" s="337">
        <f>Pricing!A48</f>
        <v>45</v>
      </c>
      <c r="C60" s="338"/>
      <c r="D60" s="187">
        <f>Pricing!B48</f>
        <v>0</v>
      </c>
      <c r="E60" s="187">
        <f>Pricing!C48</f>
        <v>0</v>
      </c>
      <c r="F60" s="187">
        <f>Pricing!D48</f>
        <v>0</v>
      </c>
      <c r="G60" s="187">
        <f>Pricing!N48</f>
        <v>0</v>
      </c>
      <c r="H60" s="187">
        <f>Pricing!F48</f>
        <v>0</v>
      </c>
      <c r="I60" s="221">
        <f>Pricing!E48</f>
        <v>0</v>
      </c>
      <c r="J60" s="221">
        <f>Pricing!G48</f>
        <v>0</v>
      </c>
      <c r="K60" s="221">
        <f>Pricing!H48</f>
        <v>0</v>
      </c>
      <c r="L60" s="221">
        <f>Pricing!I48</f>
        <v>0</v>
      </c>
      <c r="M60" s="188">
        <f t="shared" si="2"/>
        <v>0</v>
      </c>
      <c r="N60" s="189">
        <f>'Cost Calculation'!AQ52</f>
        <v>0</v>
      </c>
      <c r="O60" s="95"/>
    </row>
    <row r="61" spans="2:15" s="94" customFormat="1" ht="49.95" hidden="1" customHeight="1" thickTop="1" thickBot="1">
      <c r="B61" s="337">
        <f>Pricing!A49</f>
        <v>46</v>
      </c>
      <c r="C61" s="338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21">
        <f>Pricing!E49</f>
        <v>0</v>
      </c>
      <c r="J61" s="221">
        <f>Pricing!G49</f>
        <v>0</v>
      </c>
      <c r="K61" s="221">
        <f>Pricing!H49</f>
        <v>0</v>
      </c>
      <c r="L61" s="221">
        <f>Pricing!I49</f>
        <v>0</v>
      </c>
      <c r="M61" s="188">
        <f t="shared" si="2"/>
        <v>0</v>
      </c>
      <c r="N61" s="189">
        <f>'Cost Calculation'!AQ53</f>
        <v>0</v>
      </c>
      <c r="O61" s="95"/>
    </row>
    <row r="62" spans="2:15" s="94" customFormat="1" ht="49.95" hidden="1" customHeight="1" thickTop="1" thickBot="1">
      <c r="B62" s="337">
        <f>Pricing!A50</f>
        <v>47</v>
      </c>
      <c r="C62" s="338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21">
        <f>Pricing!E50</f>
        <v>0</v>
      </c>
      <c r="J62" s="221">
        <f>Pricing!G50</f>
        <v>0</v>
      </c>
      <c r="K62" s="221">
        <f>Pricing!H50</f>
        <v>0</v>
      </c>
      <c r="L62" s="221">
        <f>Pricing!I50</f>
        <v>0</v>
      </c>
      <c r="M62" s="188">
        <f t="shared" si="2"/>
        <v>0</v>
      </c>
      <c r="N62" s="189">
        <f>'Cost Calculation'!AQ54</f>
        <v>0</v>
      </c>
      <c r="O62" s="95"/>
    </row>
    <row r="63" spans="2:15" s="94" customFormat="1" ht="49.95" hidden="1" customHeight="1" thickTop="1" thickBot="1">
      <c r="B63" s="337">
        <f>Pricing!A51</f>
        <v>48</v>
      </c>
      <c r="C63" s="338"/>
      <c r="D63" s="221" t="str">
        <f>Pricing!B51</f>
        <v/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 t="str">
        <f>Pricing!F51</f>
        <v/>
      </c>
      <c r="I63" s="221" t="str">
        <f>Pricing!E51</f>
        <v/>
      </c>
      <c r="J63" s="221">
        <f>Pricing!G51</f>
        <v>0</v>
      </c>
      <c r="K63" s="221">
        <f>Pricing!H51</f>
        <v>0</v>
      </c>
      <c r="L63" s="221">
        <f>Pricing!I51</f>
        <v>0</v>
      </c>
      <c r="M63" s="188">
        <f t="shared" si="2"/>
        <v>0</v>
      </c>
      <c r="N63" s="189">
        <f>'Cost Calculation'!AQ55</f>
        <v>0</v>
      </c>
      <c r="O63" s="95"/>
    </row>
    <row r="64" spans="2:15" s="94" customFormat="1" ht="49.95" hidden="1" customHeight="1" thickTop="1" thickBot="1">
      <c r="B64" s="337">
        <f>Pricing!A52</f>
        <v>49</v>
      </c>
      <c r="C64" s="338"/>
      <c r="D64" s="221" t="str">
        <f>Pricing!B52</f>
        <v/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 t="str">
        <f>Pricing!F52</f>
        <v/>
      </c>
      <c r="I64" s="221" t="str">
        <f>Pricing!E52</f>
        <v/>
      </c>
      <c r="J64" s="221">
        <f>Pricing!G52</f>
        <v>0</v>
      </c>
      <c r="K64" s="221">
        <f>Pricing!H52</f>
        <v>0</v>
      </c>
      <c r="L64" s="221">
        <f>Pricing!I52</f>
        <v>0</v>
      </c>
      <c r="M64" s="188">
        <f t="shared" si="2"/>
        <v>0</v>
      </c>
      <c r="N64" s="189">
        <f>'Cost Calculation'!AQ56</f>
        <v>0</v>
      </c>
      <c r="O64" s="95"/>
    </row>
    <row r="65" spans="2:15" s="94" customFormat="1" ht="49.95" hidden="1" customHeight="1" thickTop="1" thickBot="1">
      <c r="B65" s="337">
        <f>Pricing!A53</f>
        <v>50</v>
      </c>
      <c r="C65" s="338"/>
      <c r="D65" s="221" t="str">
        <f>Pricing!B53</f>
        <v/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 t="str">
        <f>Pricing!F53</f>
        <v/>
      </c>
      <c r="I65" s="221" t="str">
        <f>Pricing!E53</f>
        <v/>
      </c>
      <c r="J65" s="221">
        <f>Pricing!G53</f>
        <v>0</v>
      </c>
      <c r="K65" s="221">
        <f>Pricing!H53</f>
        <v>0</v>
      </c>
      <c r="L65" s="221">
        <f>Pricing!I53</f>
        <v>0</v>
      </c>
      <c r="M65" s="188">
        <f t="shared" si="2"/>
        <v>0</v>
      </c>
      <c r="N65" s="189">
        <f>'Cost Calculation'!AQ57</f>
        <v>0</v>
      </c>
      <c r="O65" s="95"/>
    </row>
    <row r="66" spans="2:15" s="94" customFormat="1" ht="39.75" customHeight="1" thickTop="1" thickBot="1">
      <c r="B66" s="340"/>
      <c r="C66" s="341"/>
      <c r="D66" s="341"/>
      <c r="E66" s="341"/>
      <c r="F66" s="341"/>
      <c r="G66" s="341"/>
      <c r="H66" s="341"/>
      <c r="I66" s="341"/>
      <c r="J66" s="341"/>
      <c r="K66" s="342"/>
      <c r="L66" s="190">
        <f>SUM(L16:L65)</f>
        <v>583</v>
      </c>
      <c r="M66" s="191">
        <f>SUM(M16:M65)</f>
        <v>951.0202680000001</v>
      </c>
      <c r="N66" s="186"/>
      <c r="O66" s="95"/>
    </row>
    <row r="67" spans="2:15" s="94" customFormat="1" ht="30" customHeight="1" thickTop="1" thickBot="1">
      <c r="B67" s="343" t="s">
        <v>186</v>
      </c>
      <c r="C67" s="344"/>
      <c r="D67" s="344"/>
      <c r="E67" s="344"/>
      <c r="F67" s="344"/>
      <c r="G67" s="344"/>
      <c r="H67" s="344"/>
      <c r="I67" s="344"/>
      <c r="J67" s="344"/>
      <c r="K67" s="344"/>
      <c r="L67" s="344"/>
      <c r="M67" s="345"/>
      <c r="N67" s="192">
        <f>ROUND(SUM(N16:N65),0.1)</f>
        <v>19157860</v>
      </c>
      <c r="O67" s="95">
        <f>N67/SUM(M66)</f>
        <v>20144.533870228723</v>
      </c>
    </row>
    <row r="68" spans="2:15" s="94" customFormat="1" ht="30" customHeight="1" thickTop="1" thickBot="1">
      <c r="B68" s="343" t="s">
        <v>113</v>
      </c>
      <c r="C68" s="344"/>
      <c r="D68" s="344"/>
      <c r="E68" s="344"/>
      <c r="F68" s="344"/>
      <c r="G68" s="344"/>
      <c r="H68" s="344"/>
      <c r="I68" s="344"/>
      <c r="J68" s="344"/>
      <c r="K68" s="344"/>
      <c r="L68" s="344"/>
      <c r="M68" s="345"/>
      <c r="N68" s="192">
        <f>ROUND(N67*18%,0.1)</f>
        <v>3448415</v>
      </c>
      <c r="O68" s="95">
        <f>N68/SUM(M66)</f>
        <v>3626.0163069416303</v>
      </c>
    </row>
    <row r="69" spans="2:15" s="94" customFormat="1" ht="30" customHeight="1" thickTop="1" thickBot="1">
      <c r="B69" s="343" t="s">
        <v>187</v>
      </c>
      <c r="C69" s="344"/>
      <c r="D69" s="344"/>
      <c r="E69" s="344"/>
      <c r="F69" s="344"/>
      <c r="G69" s="344"/>
      <c r="H69" s="344"/>
      <c r="I69" s="344"/>
      <c r="J69" s="344"/>
      <c r="K69" s="344"/>
      <c r="L69" s="344"/>
      <c r="M69" s="345"/>
      <c r="N69" s="192">
        <f>ROUND(SUM(N67:N68),0.1)</f>
        <v>22606275</v>
      </c>
      <c r="O69" s="95">
        <f>N69/SUM(M66)</f>
        <v>23770.550177170353</v>
      </c>
    </row>
    <row r="70" spans="2:15" s="94" customFormat="1" ht="19.2" thickTop="1" thickBot="1">
      <c r="B70" s="180"/>
      <c r="C70" s="181"/>
      <c r="D70" s="182"/>
      <c r="E70" s="182"/>
      <c r="F70" s="182"/>
      <c r="G70" s="182"/>
      <c r="H70" s="182"/>
      <c r="I70" s="182"/>
      <c r="J70" s="183"/>
      <c r="K70" s="183"/>
      <c r="L70" s="183"/>
      <c r="M70" s="183"/>
      <c r="N70" s="184"/>
      <c r="O70" s="95">
        <f>O67/10.764</f>
        <v>1871.4728604820441</v>
      </c>
    </row>
    <row r="71" spans="2:15" s="139" customFormat="1" ht="30" customHeight="1" thickTop="1">
      <c r="B71" s="374" t="s">
        <v>247</v>
      </c>
      <c r="C71" s="375"/>
      <c r="D71" s="375"/>
      <c r="E71" s="375"/>
      <c r="F71" s="375"/>
      <c r="G71" s="375"/>
      <c r="H71" s="375"/>
      <c r="I71" s="375"/>
      <c r="J71" s="375"/>
      <c r="K71" s="375"/>
      <c r="L71" s="375"/>
      <c r="M71" s="375"/>
      <c r="N71" s="376"/>
      <c r="O71" s="138"/>
    </row>
    <row r="72" spans="2:15" s="93" customFormat="1" ht="24.9" customHeight="1">
      <c r="B72" s="333">
        <v>1</v>
      </c>
      <c r="C72" s="334"/>
      <c r="D72" s="335" t="s">
        <v>316</v>
      </c>
      <c r="E72" s="335"/>
      <c r="F72" s="335"/>
      <c r="G72" s="335"/>
      <c r="H72" s="335"/>
      <c r="I72" s="335"/>
      <c r="J72" s="335"/>
      <c r="K72" s="335"/>
      <c r="L72" s="335"/>
      <c r="M72" s="335"/>
      <c r="N72" s="336"/>
    </row>
    <row r="73" spans="2:15" s="93" customFormat="1" ht="24.9" customHeight="1">
      <c r="B73" s="377">
        <v>2</v>
      </c>
      <c r="C73" s="378"/>
      <c r="D73" s="379"/>
      <c r="E73" s="379"/>
      <c r="F73" s="379"/>
      <c r="G73" s="379"/>
      <c r="H73" s="379"/>
      <c r="I73" s="379"/>
      <c r="J73" s="379"/>
      <c r="K73" s="379"/>
      <c r="L73" s="379"/>
      <c r="M73" s="379"/>
      <c r="N73" s="380"/>
    </row>
    <row r="74" spans="2:15" s="139" customFormat="1" ht="30" customHeight="1">
      <c r="B74" s="346" t="s">
        <v>212</v>
      </c>
      <c r="C74" s="347"/>
      <c r="D74" s="347"/>
      <c r="E74" s="347"/>
      <c r="F74" s="347"/>
      <c r="G74" s="347"/>
      <c r="H74" s="347"/>
      <c r="I74" s="347"/>
      <c r="J74" s="347"/>
      <c r="K74" s="347"/>
      <c r="L74" s="347"/>
      <c r="M74" s="347"/>
      <c r="N74" s="348"/>
      <c r="O74" s="138"/>
    </row>
    <row r="75" spans="2:15" s="93" customFormat="1" ht="24.9" customHeight="1">
      <c r="B75" s="333">
        <v>1</v>
      </c>
      <c r="C75" s="334"/>
      <c r="D75" s="335" t="s">
        <v>312</v>
      </c>
      <c r="E75" s="335"/>
      <c r="F75" s="335"/>
      <c r="G75" s="335"/>
      <c r="H75" s="335"/>
      <c r="I75" s="335"/>
      <c r="J75" s="335"/>
      <c r="K75" s="335"/>
      <c r="L75" s="335"/>
      <c r="M75" s="335"/>
      <c r="N75" s="336"/>
    </row>
    <row r="76" spans="2:15" s="93" customFormat="1" ht="24.9" customHeight="1">
      <c r="B76" s="333">
        <v>2</v>
      </c>
      <c r="C76" s="334"/>
      <c r="D76" s="335" t="s">
        <v>313</v>
      </c>
      <c r="E76" s="335"/>
      <c r="F76" s="335"/>
      <c r="G76" s="335"/>
      <c r="H76" s="335"/>
      <c r="I76" s="335"/>
      <c r="J76" s="335"/>
      <c r="K76" s="335"/>
      <c r="L76" s="335"/>
      <c r="M76" s="335"/>
      <c r="N76" s="336"/>
    </row>
    <row r="77" spans="2:15" s="139" customFormat="1" ht="30" customHeight="1">
      <c r="B77" s="346" t="s">
        <v>142</v>
      </c>
      <c r="C77" s="347"/>
      <c r="D77" s="347"/>
      <c r="E77" s="347"/>
      <c r="F77" s="347"/>
      <c r="G77" s="347"/>
      <c r="H77" s="347"/>
      <c r="I77" s="347"/>
      <c r="J77" s="347"/>
      <c r="K77" s="347"/>
      <c r="L77" s="347"/>
      <c r="M77" s="347"/>
      <c r="N77" s="348"/>
      <c r="O77" s="138"/>
    </row>
    <row r="78" spans="2:15" s="93" customFormat="1" ht="24.9" customHeight="1">
      <c r="B78" s="333">
        <v>1</v>
      </c>
      <c r="C78" s="334"/>
      <c r="D78" s="335" t="s">
        <v>143</v>
      </c>
      <c r="E78" s="335"/>
      <c r="F78" s="335"/>
      <c r="G78" s="335"/>
      <c r="H78" s="335"/>
      <c r="I78" s="335"/>
      <c r="J78" s="335"/>
      <c r="K78" s="335"/>
      <c r="L78" s="335"/>
      <c r="M78" s="335"/>
      <c r="N78" s="336"/>
    </row>
    <row r="79" spans="2:15" s="93" customFormat="1" ht="24.9" customHeight="1">
      <c r="B79" s="333">
        <v>2</v>
      </c>
      <c r="C79" s="334"/>
      <c r="D79" s="335"/>
      <c r="E79" s="335"/>
      <c r="F79" s="335"/>
      <c r="G79" s="335"/>
      <c r="H79" s="335"/>
      <c r="I79" s="335"/>
      <c r="J79" s="335"/>
      <c r="K79" s="335"/>
      <c r="L79" s="335"/>
      <c r="M79" s="335"/>
      <c r="N79" s="336"/>
    </row>
    <row r="80" spans="2:15" s="139" customFormat="1" ht="30" customHeight="1">
      <c r="B80" s="414" t="s">
        <v>144</v>
      </c>
      <c r="C80" s="415"/>
      <c r="D80" s="415"/>
      <c r="E80" s="415"/>
      <c r="F80" s="415"/>
      <c r="G80" s="415"/>
      <c r="H80" s="415"/>
      <c r="I80" s="415"/>
      <c r="J80" s="415"/>
      <c r="K80" s="415"/>
      <c r="L80" s="415"/>
      <c r="M80" s="415"/>
      <c r="N80" s="416"/>
    </row>
    <row r="81" spans="2:14" s="93" customFormat="1" ht="24.9" customHeight="1">
      <c r="B81" s="333">
        <v>1</v>
      </c>
      <c r="C81" s="334"/>
      <c r="D81" s="335" t="s">
        <v>145</v>
      </c>
      <c r="E81" s="335"/>
      <c r="F81" s="335"/>
      <c r="G81" s="335"/>
      <c r="H81" s="335"/>
      <c r="I81" s="335"/>
      <c r="J81" s="335"/>
      <c r="K81" s="335"/>
      <c r="L81" s="335"/>
      <c r="M81" s="335"/>
      <c r="N81" s="336"/>
    </row>
    <row r="82" spans="2:14" s="93" customFormat="1" ht="24.9" customHeight="1">
      <c r="B82" s="333">
        <v>2</v>
      </c>
      <c r="C82" s="334"/>
      <c r="D82" s="335" t="s">
        <v>146</v>
      </c>
      <c r="E82" s="335"/>
      <c r="F82" s="335"/>
      <c r="G82" s="335"/>
      <c r="H82" s="335"/>
      <c r="I82" s="335"/>
      <c r="J82" s="335"/>
      <c r="K82" s="335"/>
      <c r="L82" s="335"/>
      <c r="M82" s="335"/>
      <c r="N82" s="336"/>
    </row>
    <row r="83" spans="2:14" s="93" customFormat="1" ht="24.9" customHeight="1">
      <c r="B83" s="333">
        <v>3</v>
      </c>
      <c r="C83" s="334"/>
      <c r="D83" s="335" t="s">
        <v>147</v>
      </c>
      <c r="E83" s="335"/>
      <c r="F83" s="335"/>
      <c r="G83" s="335"/>
      <c r="H83" s="335"/>
      <c r="I83" s="335"/>
      <c r="J83" s="335"/>
      <c r="K83" s="335"/>
      <c r="L83" s="335"/>
      <c r="M83" s="335"/>
      <c r="N83" s="336"/>
    </row>
    <row r="84" spans="2:14" s="139" customFormat="1" ht="30" customHeight="1">
      <c r="B84" s="414" t="s">
        <v>148</v>
      </c>
      <c r="C84" s="415"/>
      <c r="D84" s="415"/>
      <c r="E84" s="415"/>
      <c r="F84" s="415"/>
      <c r="G84" s="415"/>
      <c r="H84" s="415"/>
      <c r="I84" s="415"/>
      <c r="J84" s="415"/>
      <c r="K84" s="415"/>
      <c r="L84" s="415"/>
      <c r="M84" s="415"/>
      <c r="N84" s="416"/>
    </row>
    <row r="85" spans="2:14" s="139" customFormat="1" ht="30" customHeight="1">
      <c r="B85" s="432" t="s">
        <v>149</v>
      </c>
      <c r="C85" s="433"/>
      <c r="D85" s="433"/>
      <c r="E85" s="433"/>
      <c r="F85" s="433"/>
      <c r="G85" s="433"/>
      <c r="H85" s="433"/>
      <c r="I85" s="433"/>
      <c r="J85" s="433"/>
      <c r="K85" s="433"/>
      <c r="L85" s="433"/>
      <c r="M85" s="433"/>
      <c r="N85" s="434"/>
    </row>
    <row r="86" spans="2:14" s="93" customFormat="1" ht="24.9" customHeight="1">
      <c r="B86" s="333">
        <v>1</v>
      </c>
      <c r="C86" s="334"/>
      <c r="D86" s="335" t="s">
        <v>150</v>
      </c>
      <c r="E86" s="335"/>
      <c r="F86" s="335"/>
      <c r="G86" s="335"/>
      <c r="H86" s="335"/>
      <c r="I86" s="335"/>
      <c r="J86" s="335"/>
      <c r="K86" s="335"/>
      <c r="L86" s="335"/>
      <c r="M86" s="335"/>
      <c r="N86" s="336"/>
    </row>
    <row r="87" spans="2:14" s="93" customFormat="1" ht="24.9" customHeight="1">
      <c r="B87" s="333">
        <v>2</v>
      </c>
      <c r="C87" s="334"/>
      <c r="D87" s="335" t="s">
        <v>151</v>
      </c>
      <c r="E87" s="335"/>
      <c r="F87" s="335"/>
      <c r="G87" s="335"/>
      <c r="H87" s="335"/>
      <c r="I87" s="335"/>
      <c r="J87" s="335"/>
      <c r="K87" s="335"/>
      <c r="L87" s="335"/>
      <c r="M87" s="335"/>
      <c r="N87" s="336"/>
    </row>
    <row r="88" spans="2:14" s="93" customFormat="1" ht="24.9" customHeight="1">
      <c r="B88" s="333">
        <v>3</v>
      </c>
      <c r="C88" s="334"/>
      <c r="D88" s="335" t="s">
        <v>152</v>
      </c>
      <c r="E88" s="335"/>
      <c r="F88" s="335"/>
      <c r="G88" s="335"/>
      <c r="H88" s="335"/>
      <c r="I88" s="335"/>
      <c r="J88" s="335"/>
      <c r="K88" s="335"/>
      <c r="L88" s="335"/>
      <c r="M88" s="335"/>
      <c r="N88" s="336"/>
    </row>
    <row r="89" spans="2:14" s="93" customFormat="1" ht="24.9" customHeight="1">
      <c r="B89" s="333">
        <v>4</v>
      </c>
      <c r="C89" s="334"/>
      <c r="D89" s="335" t="s">
        <v>153</v>
      </c>
      <c r="E89" s="335"/>
      <c r="F89" s="335"/>
      <c r="G89" s="335"/>
      <c r="H89" s="335"/>
      <c r="I89" s="335"/>
      <c r="J89" s="335"/>
      <c r="K89" s="335"/>
      <c r="L89" s="335"/>
      <c r="M89" s="335"/>
      <c r="N89" s="336"/>
    </row>
    <row r="90" spans="2:14" s="93" customFormat="1" ht="24.9" customHeight="1">
      <c r="B90" s="333">
        <v>5</v>
      </c>
      <c r="C90" s="334"/>
      <c r="D90" s="335" t="s">
        <v>154</v>
      </c>
      <c r="E90" s="335"/>
      <c r="F90" s="335"/>
      <c r="G90" s="335"/>
      <c r="H90" s="335"/>
      <c r="I90" s="335"/>
      <c r="J90" s="335"/>
      <c r="K90" s="335"/>
      <c r="L90" s="335"/>
      <c r="M90" s="335"/>
      <c r="N90" s="336"/>
    </row>
    <row r="91" spans="2:14" s="93" customFormat="1" ht="24.9" customHeight="1">
      <c r="B91" s="333">
        <v>6</v>
      </c>
      <c r="C91" s="334"/>
      <c r="D91" s="335" t="s">
        <v>155</v>
      </c>
      <c r="E91" s="335"/>
      <c r="F91" s="335"/>
      <c r="G91" s="335"/>
      <c r="H91" s="335"/>
      <c r="I91" s="335"/>
      <c r="J91" s="335"/>
      <c r="K91" s="335"/>
      <c r="L91" s="335"/>
      <c r="M91" s="335"/>
      <c r="N91" s="336"/>
    </row>
    <row r="92" spans="2:14" s="140" customFormat="1" ht="30" customHeight="1">
      <c r="B92" s="414" t="s">
        <v>156</v>
      </c>
      <c r="C92" s="415"/>
      <c r="D92" s="415"/>
      <c r="E92" s="415"/>
      <c r="F92" s="415"/>
      <c r="G92" s="415"/>
      <c r="H92" s="415"/>
      <c r="I92" s="415"/>
      <c r="J92" s="415"/>
      <c r="K92" s="415"/>
      <c r="L92" s="415"/>
      <c r="M92" s="415"/>
      <c r="N92" s="416"/>
    </row>
    <row r="93" spans="2:14" s="93" customFormat="1" ht="24.9" customHeight="1">
      <c r="B93" s="333">
        <v>1</v>
      </c>
      <c r="C93" s="334"/>
      <c r="D93" s="335" t="s">
        <v>157</v>
      </c>
      <c r="E93" s="335"/>
      <c r="F93" s="335"/>
      <c r="G93" s="335"/>
      <c r="H93" s="335"/>
      <c r="I93" s="335"/>
      <c r="J93" s="335"/>
      <c r="K93" s="335"/>
      <c r="L93" s="335"/>
      <c r="M93" s="335"/>
      <c r="N93" s="336"/>
    </row>
    <row r="94" spans="2:14" s="93" customFormat="1" ht="161.25" customHeight="1">
      <c r="B94" s="333">
        <v>2</v>
      </c>
      <c r="C94" s="334"/>
      <c r="D94" s="420" t="s">
        <v>158</v>
      </c>
      <c r="E94" s="421"/>
      <c r="F94" s="421"/>
      <c r="G94" s="421"/>
      <c r="H94" s="421"/>
      <c r="I94" s="421"/>
      <c r="J94" s="421"/>
      <c r="K94" s="421"/>
      <c r="L94" s="421"/>
      <c r="M94" s="421"/>
      <c r="N94" s="422"/>
    </row>
    <row r="95" spans="2:14" s="93" customFormat="1" ht="24.9" customHeight="1">
      <c r="B95" s="333">
        <v>3</v>
      </c>
      <c r="C95" s="334"/>
      <c r="D95" s="335" t="s">
        <v>159</v>
      </c>
      <c r="E95" s="335"/>
      <c r="F95" s="335"/>
      <c r="G95" s="335"/>
      <c r="H95" s="335"/>
      <c r="I95" s="335"/>
      <c r="J95" s="335"/>
      <c r="K95" s="335"/>
      <c r="L95" s="335"/>
      <c r="M95" s="335"/>
      <c r="N95" s="336"/>
    </row>
    <row r="96" spans="2:14" s="93" customFormat="1" ht="24.9" customHeight="1">
      <c r="B96" s="333">
        <v>4</v>
      </c>
      <c r="C96" s="334"/>
      <c r="D96" s="335" t="s">
        <v>160</v>
      </c>
      <c r="E96" s="335"/>
      <c r="F96" s="335"/>
      <c r="G96" s="335"/>
      <c r="H96" s="335"/>
      <c r="I96" s="335"/>
      <c r="J96" s="335"/>
      <c r="K96" s="335"/>
      <c r="L96" s="335"/>
      <c r="M96" s="335"/>
      <c r="N96" s="336"/>
    </row>
    <row r="97" spans="2:14" s="140" customFormat="1" ht="30" customHeight="1">
      <c r="B97" s="414" t="s">
        <v>161</v>
      </c>
      <c r="C97" s="415"/>
      <c r="D97" s="415"/>
      <c r="E97" s="415"/>
      <c r="F97" s="415"/>
      <c r="G97" s="415"/>
      <c r="H97" s="415"/>
      <c r="I97" s="415"/>
      <c r="J97" s="415"/>
      <c r="K97" s="415"/>
      <c r="L97" s="415"/>
      <c r="M97" s="415"/>
      <c r="N97" s="416"/>
    </row>
    <row r="98" spans="2:14" s="93" customFormat="1" ht="24.9" customHeight="1">
      <c r="B98" s="333">
        <v>1</v>
      </c>
      <c r="C98" s="334"/>
      <c r="D98" s="335" t="s">
        <v>162</v>
      </c>
      <c r="E98" s="335"/>
      <c r="F98" s="335"/>
      <c r="G98" s="335"/>
      <c r="H98" s="335"/>
      <c r="I98" s="335"/>
      <c r="J98" s="335"/>
      <c r="K98" s="335"/>
      <c r="L98" s="335"/>
      <c r="M98" s="335"/>
      <c r="N98" s="336"/>
    </row>
    <row r="99" spans="2:14" s="93" customFormat="1" ht="55.8" customHeight="1">
      <c r="B99" s="333">
        <v>2</v>
      </c>
      <c r="C99" s="334"/>
      <c r="D99" s="420" t="s">
        <v>163</v>
      </c>
      <c r="E99" s="421"/>
      <c r="F99" s="421"/>
      <c r="G99" s="421"/>
      <c r="H99" s="421"/>
      <c r="I99" s="421"/>
      <c r="J99" s="421"/>
      <c r="K99" s="421"/>
      <c r="L99" s="421"/>
      <c r="M99" s="421"/>
      <c r="N99" s="422"/>
    </row>
    <row r="100" spans="2:14" s="140" customFormat="1" ht="30" customHeight="1">
      <c r="B100" s="414" t="s">
        <v>164</v>
      </c>
      <c r="C100" s="415"/>
      <c r="D100" s="415"/>
      <c r="E100" s="415"/>
      <c r="F100" s="415"/>
      <c r="G100" s="415"/>
      <c r="H100" s="415"/>
      <c r="I100" s="415"/>
      <c r="J100" s="415"/>
      <c r="K100" s="415"/>
      <c r="L100" s="415"/>
      <c r="M100" s="415"/>
      <c r="N100" s="416"/>
    </row>
    <row r="101" spans="2:14" s="93" customFormat="1" ht="24.9" customHeight="1">
      <c r="B101" s="333">
        <v>1</v>
      </c>
      <c r="C101" s="334"/>
      <c r="D101" s="395" t="s">
        <v>165</v>
      </c>
      <c r="E101" s="395"/>
      <c r="F101" s="395"/>
      <c r="G101" s="395"/>
      <c r="H101" s="395"/>
      <c r="I101" s="395"/>
      <c r="J101" s="395"/>
      <c r="K101" s="395"/>
      <c r="L101" s="395"/>
      <c r="M101" s="395"/>
      <c r="N101" s="396"/>
    </row>
    <row r="102" spans="2:14" s="93" customFormat="1" ht="24.9" customHeight="1">
      <c r="B102" s="333">
        <v>2</v>
      </c>
      <c r="C102" s="334"/>
      <c r="D102" s="395" t="s">
        <v>166</v>
      </c>
      <c r="E102" s="395"/>
      <c r="F102" s="395"/>
      <c r="G102" s="395"/>
      <c r="H102" s="395"/>
      <c r="I102" s="395"/>
      <c r="J102" s="395"/>
      <c r="K102" s="395"/>
      <c r="L102" s="395"/>
      <c r="M102" s="395"/>
      <c r="N102" s="396"/>
    </row>
    <row r="103" spans="2:14" s="93" customFormat="1" ht="49.95" customHeight="1">
      <c r="B103" s="333">
        <v>3</v>
      </c>
      <c r="C103" s="334"/>
      <c r="D103" s="417" t="s">
        <v>167</v>
      </c>
      <c r="E103" s="418"/>
      <c r="F103" s="418"/>
      <c r="G103" s="418"/>
      <c r="H103" s="418"/>
      <c r="I103" s="418"/>
      <c r="J103" s="418"/>
      <c r="K103" s="418"/>
      <c r="L103" s="418"/>
      <c r="M103" s="418"/>
      <c r="N103" s="419"/>
    </row>
    <row r="104" spans="2:14" s="93" customFormat="1" ht="24.9" customHeight="1">
      <c r="B104" s="333">
        <v>4</v>
      </c>
      <c r="C104" s="334"/>
      <c r="D104" s="395" t="s">
        <v>168</v>
      </c>
      <c r="E104" s="395"/>
      <c r="F104" s="395"/>
      <c r="G104" s="395"/>
      <c r="H104" s="395"/>
      <c r="I104" s="395"/>
      <c r="J104" s="395"/>
      <c r="K104" s="395"/>
      <c r="L104" s="395"/>
      <c r="M104" s="395"/>
      <c r="N104" s="396"/>
    </row>
    <row r="105" spans="2:14" s="140" customFormat="1" ht="30" customHeight="1">
      <c r="B105" s="414" t="s">
        <v>169</v>
      </c>
      <c r="C105" s="415"/>
      <c r="D105" s="415"/>
      <c r="E105" s="415"/>
      <c r="F105" s="415"/>
      <c r="G105" s="415"/>
      <c r="H105" s="415"/>
      <c r="I105" s="415"/>
      <c r="J105" s="415"/>
      <c r="K105" s="415"/>
      <c r="L105" s="415"/>
      <c r="M105" s="415"/>
      <c r="N105" s="416"/>
    </row>
    <row r="106" spans="2:14" s="93" customFormat="1" ht="24.9" customHeight="1">
      <c r="B106" s="333">
        <v>1</v>
      </c>
      <c r="C106" s="334"/>
      <c r="D106" s="395" t="s">
        <v>170</v>
      </c>
      <c r="E106" s="395"/>
      <c r="F106" s="395"/>
      <c r="G106" s="395"/>
      <c r="H106" s="395"/>
      <c r="I106" s="395"/>
      <c r="J106" s="395"/>
      <c r="K106" s="395"/>
      <c r="L106" s="395"/>
      <c r="M106" s="395"/>
      <c r="N106" s="396"/>
    </row>
    <row r="107" spans="2:14" s="93" customFormat="1" ht="24.9" customHeight="1">
      <c r="B107" s="333">
        <v>2</v>
      </c>
      <c r="C107" s="334"/>
      <c r="D107" s="395" t="s">
        <v>171</v>
      </c>
      <c r="E107" s="395"/>
      <c r="F107" s="395"/>
      <c r="G107" s="395"/>
      <c r="H107" s="395"/>
      <c r="I107" s="395"/>
      <c r="J107" s="395"/>
      <c r="K107" s="395"/>
      <c r="L107" s="395"/>
      <c r="M107" s="395"/>
      <c r="N107" s="396"/>
    </row>
    <row r="108" spans="2:14" s="93" customFormat="1" ht="24.9" customHeight="1">
      <c r="B108" s="333">
        <v>3</v>
      </c>
      <c r="C108" s="334"/>
      <c r="D108" s="395" t="s">
        <v>172</v>
      </c>
      <c r="E108" s="395"/>
      <c r="F108" s="395"/>
      <c r="G108" s="395"/>
      <c r="H108" s="395"/>
      <c r="I108" s="395"/>
      <c r="J108" s="395"/>
      <c r="K108" s="395"/>
      <c r="L108" s="395"/>
      <c r="M108" s="395"/>
      <c r="N108" s="396"/>
    </row>
    <row r="109" spans="2:14" s="93" customFormat="1" ht="24.9" customHeight="1">
      <c r="B109" s="333">
        <v>4</v>
      </c>
      <c r="C109" s="334"/>
      <c r="D109" s="395" t="s">
        <v>173</v>
      </c>
      <c r="E109" s="395"/>
      <c r="F109" s="395"/>
      <c r="G109" s="395"/>
      <c r="H109" s="395"/>
      <c r="I109" s="395"/>
      <c r="J109" s="395"/>
      <c r="K109" s="395"/>
      <c r="L109" s="395"/>
      <c r="M109" s="395"/>
      <c r="N109" s="396"/>
    </row>
    <row r="110" spans="2:14" s="93" customFormat="1" ht="24.9" customHeight="1">
      <c r="B110" s="377" t="s">
        <v>250</v>
      </c>
      <c r="C110" s="412"/>
      <c r="D110" s="412"/>
      <c r="E110" s="412"/>
      <c r="F110" s="412"/>
      <c r="G110" s="412"/>
      <c r="H110" s="412"/>
      <c r="I110" s="412"/>
      <c r="J110" s="412"/>
      <c r="K110" s="412"/>
      <c r="L110" s="412"/>
      <c r="M110" s="412"/>
      <c r="N110" s="413"/>
    </row>
    <row r="111" spans="2:14" s="93" customFormat="1" ht="24.9" customHeight="1">
      <c r="B111" s="377" t="s">
        <v>251</v>
      </c>
      <c r="C111" s="412"/>
      <c r="D111" s="412"/>
      <c r="E111" s="412"/>
      <c r="F111" s="412"/>
      <c r="G111" s="412"/>
      <c r="H111" s="412"/>
      <c r="I111" s="412"/>
      <c r="J111" s="412"/>
      <c r="K111" s="412"/>
      <c r="L111" s="412"/>
      <c r="M111" s="412"/>
      <c r="N111" s="413"/>
    </row>
    <row r="112" spans="2:14" s="93" customFormat="1" ht="41.25" customHeight="1">
      <c r="B112" s="403"/>
      <c r="C112" s="404"/>
      <c r="D112" s="404"/>
      <c r="E112" s="404"/>
      <c r="F112" s="404"/>
      <c r="G112" s="404"/>
      <c r="H112" s="404"/>
      <c r="I112" s="404"/>
      <c r="J112" s="404"/>
      <c r="K112" s="404"/>
      <c r="L112" s="404"/>
      <c r="M112" s="404"/>
      <c r="N112" s="405"/>
    </row>
    <row r="113" spans="2:14" s="93" customFormat="1" ht="39.9" customHeight="1">
      <c r="B113" s="406"/>
      <c r="C113" s="407"/>
      <c r="D113" s="407"/>
      <c r="E113" s="407"/>
      <c r="F113" s="407"/>
      <c r="G113" s="407"/>
      <c r="H113" s="407"/>
      <c r="I113" s="407"/>
      <c r="J113" s="407"/>
      <c r="K113" s="407"/>
      <c r="L113" s="407"/>
      <c r="M113" s="407"/>
      <c r="N113" s="408"/>
    </row>
    <row r="114" spans="2:14" s="93" customFormat="1" ht="41.25" customHeight="1">
      <c r="B114" s="406"/>
      <c r="C114" s="407"/>
      <c r="D114" s="407"/>
      <c r="E114" s="407"/>
      <c r="F114" s="407"/>
      <c r="G114" s="407"/>
      <c r="H114" s="407"/>
      <c r="I114" s="407"/>
      <c r="J114" s="407"/>
      <c r="K114" s="407"/>
      <c r="L114" s="407"/>
      <c r="M114" s="407"/>
      <c r="N114" s="408"/>
    </row>
    <row r="115" spans="2:14" s="93" customFormat="1" ht="39.9" customHeight="1" thickBot="1">
      <c r="B115" s="409"/>
      <c r="C115" s="410"/>
      <c r="D115" s="410"/>
      <c r="E115" s="410"/>
      <c r="F115" s="410"/>
      <c r="G115" s="410"/>
      <c r="H115" s="410"/>
      <c r="I115" s="410"/>
      <c r="J115" s="410"/>
      <c r="K115" s="410"/>
      <c r="L115" s="410"/>
      <c r="M115" s="410"/>
      <c r="N115" s="411"/>
    </row>
    <row r="116" spans="2:14" s="93" customFormat="1" ht="30" customHeight="1" thickTop="1">
      <c r="B116" s="391" t="s">
        <v>112</v>
      </c>
      <c r="C116" s="392"/>
      <c r="D116" s="392"/>
      <c r="E116" s="397"/>
      <c r="F116" s="398"/>
      <c r="G116" s="398"/>
      <c r="H116" s="398"/>
      <c r="I116" s="398"/>
      <c r="J116" s="398"/>
      <c r="K116" s="398"/>
      <c r="L116" s="399"/>
      <c r="M116" s="392" t="s">
        <v>210</v>
      </c>
      <c r="N116" s="393"/>
    </row>
    <row r="117" spans="2:14" s="93" customFormat="1" ht="33" customHeight="1" thickBot="1">
      <c r="B117" s="394" t="s">
        <v>109</v>
      </c>
      <c r="C117" s="389"/>
      <c r="D117" s="389"/>
      <c r="E117" s="400"/>
      <c r="F117" s="401"/>
      <c r="G117" s="401"/>
      <c r="H117" s="401"/>
      <c r="I117" s="401"/>
      <c r="J117" s="401"/>
      <c r="K117" s="401"/>
      <c r="L117" s="402"/>
      <c r="M117" s="389" t="s">
        <v>110</v>
      </c>
      <c r="N117" s="390"/>
    </row>
    <row r="118" spans="2:14" s="93" customFormat="1" ht="18.600000000000001" thickTop="1">
      <c r="C118" s="97"/>
      <c r="D118" s="96"/>
      <c r="E118" s="96"/>
      <c r="F118" s="96"/>
      <c r="G118" s="96"/>
      <c r="H118" s="96"/>
      <c r="I118" s="96"/>
    </row>
    <row r="119" spans="2:14" s="93" customFormat="1">
      <c r="C119" s="97"/>
      <c r="D119" s="96"/>
      <c r="E119" s="96"/>
      <c r="F119" s="96"/>
      <c r="G119" s="96"/>
      <c r="H119" s="96"/>
      <c r="I119" s="96"/>
    </row>
    <row r="120" spans="2:14" s="93" customFormat="1">
      <c r="C120" s="97"/>
      <c r="D120" s="96"/>
      <c r="E120" s="96"/>
      <c r="F120" s="96"/>
      <c r="G120" s="96"/>
      <c r="H120" s="96"/>
      <c r="I120" s="96"/>
    </row>
    <row r="121" spans="2:14" s="93" customFormat="1">
      <c r="C121" s="97"/>
      <c r="D121" s="96"/>
      <c r="E121" s="96"/>
      <c r="F121" s="96"/>
      <c r="G121" s="96"/>
      <c r="H121" s="96"/>
      <c r="I121" s="96"/>
    </row>
    <row r="122" spans="2:14" s="93" customFormat="1">
      <c r="C122" s="97"/>
      <c r="D122" s="96"/>
      <c r="E122" s="96"/>
      <c r="F122" s="96"/>
      <c r="G122" s="96"/>
      <c r="H122" s="96"/>
      <c r="I122" s="96"/>
    </row>
    <row r="123" spans="2:14" s="93" customFormat="1">
      <c r="C123" s="97"/>
      <c r="D123" s="96"/>
      <c r="E123" s="96"/>
      <c r="F123" s="96"/>
      <c r="G123" s="96"/>
      <c r="H123" s="96"/>
      <c r="I123" s="96"/>
    </row>
    <row r="124" spans="2:14" s="93" customFormat="1">
      <c r="C124" s="97"/>
      <c r="D124" s="96"/>
      <c r="E124" s="96"/>
      <c r="F124" s="96"/>
      <c r="G124" s="96"/>
      <c r="H124" s="96"/>
      <c r="I124" s="96"/>
    </row>
    <row r="125" spans="2:14" s="93" customFormat="1">
      <c r="C125" s="97"/>
      <c r="D125" s="96"/>
      <c r="E125" s="96"/>
      <c r="F125" s="96"/>
      <c r="G125" s="96"/>
      <c r="H125" s="96"/>
      <c r="I125" s="96"/>
    </row>
    <row r="126" spans="2:14" s="93" customFormat="1">
      <c r="C126" s="97"/>
      <c r="D126" s="96"/>
      <c r="E126" s="96"/>
      <c r="F126" s="96"/>
      <c r="G126" s="96"/>
      <c r="H126" s="96"/>
      <c r="I126" s="96"/>
    </row>
    <row r="127" spans="2:14" s="93" customFormat="1">
      <c r="C127" s="97"/>
      <c r="D127" s="96"/>
      <c r="E127" s="96"/>
      <c r="F127" s="96"/>
      <c r="G127" s="96"/>
      <c r="H127" s="96"/>
      <c r="I127" s="96"/>
    </row>
    <row r="128" spans="2:14" s="93" customFormat="1">
      <c r="C128" s="97"/>
      <c r="D128" s="96"/>
      <c r="E128" s="96"/>
      <c r="F128" s="96"/>
      <c r="G128" s="96"/>
      <c r="H128" s="96"/>
      <c r="I128" s="96"/>
    </row>
    <row r="129" spans="3:9" s="93" customFormat="1">
      <c r="C129" s="97"/>
      <c r="D129" s="96"/>
      <c r="E129" s="96"/>
      <c r="F129" s="96"/>
      <c r="G129" s="96"/>
      <c r="H129" s="96"/>
      <c r="I129" s="96"/>
    </row>
    <row r="130" spans="3:9" s="93" customFormat="1">
      <c r="C130" s="97"/>
      <c r="D130" s="96"/>
      <c r="E130" s="96"/>
      <c r="F130" s="96"/>
      <c r="G130" s="96"/>
      <c r="H130" s="96"/>
      <c r="I130" s="96"/>
    </row>
    <row r="131" spans="3:9" s="93" customFormat="1">
      <c r="C131" s="97"/>
      <c r="D131" s="96"/>
      <c r="E131" s="96"/>
      <c r="F131" s="96"/>
      <c r="G131" s="96"/>
      <c r="H131" s="96"/>
      <c r="I131" s="96"/>
    </row>
    <row r="132" spans="3:9" s="93" customFormat="1">
      <c r="C132" s="97"/>
      <c r="D132" s="96"/>
      <c r="E132" s="96"/>
      <c r="F132" s="96"/>
      <c r="G132" s="96"/>
      <c r="H132" s="96"/>
      <c r="I132" s="96"/>
    </row>
    <row r="133" spans="3:9" s="93" customFormat="1">
      <c r="C133" s="97"/>
      <c r="D133" s="96"/>
      <c r="E133" s="96"/>
      <c r="F133" s="96"/>
      <c r="G133" s="96"/>
      <c r="H133" s="96"/>
      <c r="I133" s="96"/>
    </row>
    <row r="134" spans="3:9" s="93" customFormat="1">
      <c r="C134" s="97"/>
      <c r="D134" s="96"/>
      <c r="E134" s="96"/>
      <c r="F134" s="96"/>
      <c r="G134" s="96"/>
      <c r="H134" s="96"/>
      <c r="I134" s="96"/>
    </row>
    <row r="135" spans="3:9" s="93" customFormat="1">
      <c r="C135" s="97"/>
      <c r="D135" s="96"/>
      <c r="E135" s="96"/>
      <c r="F135" s="96"/>
      <c r="G135" s="96"/>
      <c r="H135" s="96"/>
      <c r="I135" s="96"/>
    </row>
    <row r="136" spans="3:9" s="93" customFormat="1">
      <c r="C136" s="97"/>
      <c r="D136" s="96"/>
      <c r="E136" s="96"/>
      <c r="F136" s="96"/>
      <c r="G136" s="96"/>
      <c r="H136" s="96"/>
      <c r="I136" s="96"/>
    </row>
    <row r="137" spans="3:9" s="93" customFormat="1">
      <c r="C137" s="97"/>
      <c r="D137" s="96"/>
      <c r="E137" s="96"/>
      <c r="F137" s="96"/>
      <c r="G137" s="96"/>
      <c r="H137" s="96"/>
      <c r="I137" s="96"/>
    </row>
    <row r="138" spans="3:9" s="93" customFormat="1">
      <c r="C138" s="97"/>
      <c r="D138" s="96"/>
      <c r="E138" s="96"/>
      <c r="F138" s="96"/>
      <c r="G138" s="96"/>
      <c r="H138" s="96"/>
      <c r="I138" s="96"/>
    </row>
    <row r="139" spans="3:9" s="93" customFormat="1">
      <c r="C139" s="97"/>
      <c r="D139" s="96"/>
      <c r="E139" s="96"/>
      <c r="F139" s="96"/>
      <c r="G139" s="96"/>
      <c r="H139" s="96"/>
      <c r="I139" s="96"/>
    </row>
    <row r="140" spans="3:9" s="93" customFormat="1">
      <c r="C140" s="97"/>
      <c r="D140" s="96"/>
      <c r="E140" s="96"/>
      <c r="F140" s="96"/>
      <c r="G140" s="96"/>
      <c r="H140" s="96"/>
      <c r="I140" s="96"/>
    </row>
    <row r="141" spans="3:9" s="93" customFormat="1">
      <c r="C141" s="97"/>
      <c r="D141" s="96"/>
      <c r="E141" s="96"/>
      <c r="F141" s="96"/>
      <c r="G141" s="96"/>
      <c r="H141" s="96"/>
      <c r="I141" s="96"/>
    </row>
    <row r="142" spans="3:9" s="93" customFormat="1">
      <c r="C142" s="97"/>
      <c r="D142" s="96"/>
      <c r="E142" s="96"/>
      <c r="F142" s="96"/>
      <c r="G142" s="96"/>
      <c r="H142" s="96"/>
      <c r="I142" s="96"/>
    </row>
    <row r="143" spans="3:9" s="93" customFormat="1">
      <c r="C143" s="97"/>
      <c r="D143" s="96"/>
      <c r="E143" s="96"/>
      <c r="F143" s="96"/>
      <c r="G143" s="96"/>
      <c r="H143" s="96"/>
      <c r="I143" s="96"/>
    </row>
    <row r="144" spans="3:9" s="93" customFormat="1">
      <c r="C144" s="97"/>
      <c r="D144" s="96"/>
      <c r="E144" s="96"/>
      <c r="F144" s="96"/>
      <c r="G144" s="96"/>
      <c r="H144" s="96"/>
      <c r="I144" s="96"/>
    </row>
    <row r="145" spans="3:9" s="93" customFormat="1">
      <c r="C145" s="97"/>
      <c r="D145" s="96"/>
      <c r="E145" s="96"/>
      <c r="F145" s="96"/>
      <c r="G145" s="96"/>
      <c r="H145" s="96"/>
      <c r="I145" s="96"/>
    </row>
    <row r="146" spans="3:9" s="93" customFormat="1">
      <c r="C146" s="97"/>
      <c r="D146" s="96"/>
      <c r="E146" s="96"/>
      <c r="F146" s="96"/>
      <c r="G146" s="96"/>
      <c r="H146" s="96"/>
      <c r="I146" s="96"/>
    </row>
    <row r="147" spans="3:9" s="93" customFormat="1">
      <c r="C147" s="97"/>
      <c r="D147" s="96"/>
      <c r="E147" s="96"/>
      <c r="F147" s="96"/>
      <c r="G147" s="96"/>
      <c r="H147" s="96"/>
      <c r="I147" s="96"/>
    </row>
    <row r="148" spans="3:9" s="93" customFormat="1">
      <c r="C148" s="97"/>
      <c r="D148" s="96"/>
      <c r="E148" s="96"/>
      <c r="F148" s="96"/>
      <c r="G148" s="96"/>
      <c r="H148" s="96"/>
      <c r="I148" s="96"/>
    </row>
    <row r="149" spans="3:9" s="93" customFormat="1">
      <c r="C149" s="97"/>
      <c r="D149" s="96"/>
      <c r="E149" s="96"/>
      <c r="F149" s="96"/>
      <c r="G149" s="96"/>
      <c r="H149" s="96"/>
      <c r="I149" s="96"/>
    </row>
    <row r="150" spans="3:9" s="93" customFormat="1">
      <c r="C150" s="97"/>
      <c r="D150" s="96"/>
      <c r="E150" s="96"/>
      <c r="F150" s="96"/>
      <c r="G150" s="96"/>
      <c r="H150" s="96"/>
      <c r="I150" s="96"/>
    </row>
    <row r="151" spans="3:9" s="93" customFormat="1">
      <c r="C151" s="97"/>
      <c r="D151" s="96"/>
      <c r="E151" s="96"/>
      <c r="F151" s="96"/>
      <c r="G151" s="96"/>
      <c r="H151" s="96"/>
      <c r="I151" s="96"/>
    </row>
    <row r="152" spans="3:9" s="93" customFormat="1">
      <c r="C152" s="97"/>
      <c r="D152" s="96"/>
      <c r="E152" s="96"/>
      <c r="F152" s="96"/>
      <c r="G152" s="96"/>
      <c r="H152" s="96"/>
      <c r="I152" s="96"/>
    </row>
    <row r="153" spans="3:9" s="93" customFormat="1">
      <c r="C153" s="97"/>
      <c r="D153" s="96"/>
      <c r="E153" s="96"/>
      <c r="F153" s="96"/>
      <c r="G153" s="96"/>
      <c r="H153" s="96"/>
      <c r="I153" s="96"/>
    </row>
    <row r="154" spans="3:9" s="93" customFormat="1">
      <c r="C154" s="97"/>
      <c r="D154" s="96"/>
      <c r="E154" s="96"/>
      <c r="F154" s="96"/>
      <c r="G154" s="96"/>
      <c r="H154" s="96"/>
      <c r="I154" s="96"/>
    </row>
    <row r="155" spans="3:9" s="93" customFormat="1">
      <c r="C155" s="97"/>
      <c r="D155" s="96"/>
      <c r="E155" s="96"/>
      <c r="F155" s="96"/>
      <c r="G155" s="96"/>
      <c r="H155" s="96"/>
      <c r="I155" s="96"/>
    </row>
    <row r="156" spans="3:9" s="93" customFormat="1">
      <c r="C156" s="97"/>
      <c r="D156" s="96"/>
      <c r="E156" s="96"/>
      <c r="F156" s="96"/>
      <c r="G156" s="96"/>
      <c r="H156" s="96"/>
      <c r="I156" s="96"/>
    </row>
    <row r="157" spans="3:9" s="93" customFormat="1">
      <c r="C157" s="97"/>
      <c r="D157" s="96"/>
      <c r="E157" s="96"/>
      <c r="F157" s="96"/>
      <c r="G157" s="96"/>
      <c r="H157" s="96"/>
      <c r="I157" s="96"/>
    </row>
    <row r="158" spans="3:9" s="93" customFormat="1">
      <c r="C158" s="97"/>
      <c r="D158" s="96"/>
      <c r="E158" s="96"/>
      <c r="F158" s="96"/>
      <c r="G158" s="96"/>
      <c r="H158" s="96"/>
      <c r="I158" s="96"/>
    </row>
    <row r="159" spans="3:9" s="93" customFormat="1">
      <c r="C159" s="97"/>
      <c r="D159" s="96"/>
      <c r="E159" s="96"/>
      <c r="F159" s="96"/>
      <c r="G159" s="96"/>
      <c r="H159" s="96"/>
      <c r="I159" s="96"/>
    </row>
    <row r="160" spans="3:9" s="93" customFormat="1">
      <c r="C160" s="97"/>
      <c r="D160" s="96"/>
      <c r="E160" s="96"/>
      <c r="F160" s="96"/>
      <c r="G160" s="96"/>
      <c r="H160" s="96"/>
      <c r="I160" s="96"/>
    </row>
    <row r="161" spans="3:9" s="93" customFormat="1">
      <c r="C161" s="97"/>
      <c r="D161" s="96"/>
      <c r="E161" s="96"/>
      <c r="F161" s="96"/>
      <c r="G161" s="96"/>
      <c r="H161" s="96"/>
      <c r="I161" s="96"/>
    </row>
    <row r="162" spans="3:9" s="93" customFormat="1">
      <c r="C162" s="97"/>
      <c r="D162" s="96"/>
      <c r="E162" s="96"/>
      <c r="F162" s="96"/>
      <c r="G162" s="96"/>
      <c r="H162" s="96"/>
      <c r="I162" s="96"/>
    </row>
    <row r="163" spans="3:9" s="93" customFormat="1">
      <c r="C163" s="97"/>
      <c r="D163" s="96"/>
      <c r="E163" s="96"/>
      <c r="F163" s="96"/>
      <c r="G163" s="96"/>
      <c r="H163" s="96"/>
      <c r="I163" s="96"/>
    </row>
    <row r="164" spans="3:9" s="93" customFormat="1">
      <c r="C164" s="97"/>
      <c r="D164" s="96"/>
      <c r="E164" s="96"/>
      <c r="F164" s="96"/>
      <c r="G164" s="96"/>
      <c r="H164" s="96"/>
      <c r="I164" s="96"/>
    </row>
    <row r="165" spans="3:9" s="93" customFormat="1">
      <c r="C165" s="97"/>
      <c r="D165" s="96"/>
      <c r="E165" s="96"/>
      <c r="F165" s="96"/>
      <c r="G165" s="96"/>
      <c r="H165" s="96"/>
      <c r="I165" s="96"/>
    </row>
    <row r="166" spans="3:9" s="93" customFormat="1">
      <c r="C166" s="97"/>
      <c r="D166" s="96"/>
      <c r="E166" s="96"/>
      <c r="F166" s="96"/>
      <c r="G166" s="96"/>
      <c r="H166" s="96"/>
      <c r="I166" s="96"/>
    </row>
    <row r="167" spans="3:9" s="93" customFormat="1">
      <c r="C167" s="97"/>
      <c r="D167" s="96"/>
      <c r="E167" s="96"/>
      <c r="F167" s="96"/>
      <c r="G167" s="96"/>
      <c r="H167" s="96"/>
      <c r="I167" s="96"/>
    </row>
    <row r="168" spans="3:9" s="93" customFormat="1">
      <c r="C168" s="97"/>
      <c r="D168" s="96"/>
      <c r="E168" s="96"/>
      <c r="F168" s="96"/>
      <c r="G168" s="96"/>
      <c r="H168" s="96"/>
      <c r="I168" s="96"/>
    </row>
    <row r="169" spans="3:9" s="93" customFormat="1">
      <c r="C169" s="97"/>
      <c r="D169" s="96"/>
      <c r="E169" s="96"/>
      <c r="F169" s="96"/>
      <c r="G169" s="96"/>
      <c r="H169" s="96"/>
      <c r="I169" s="96"/>
    </row>
    <row r="170" spans="3:9" s="93" customFormat="1">
      <c r="C170" s="97"/>
      <c r="D170" s="96"/>
      <c r="E170" s="96"/>
      <c r="F170" s="96"/>
      <c r="G170" s="96"/>
      <c r="H170" s="96"/>
      <c r="I170" s="96"/>
    </row>
    <row r="171" spans="3:9" s="93" customFormat="1">
      <c r="C171" s="97"/>
      <c r="D171" s="96"/>
      <c r="E171" s="96"/>
      <c r="F171" s="96"/>
      <c r="G171" s="96"/>
      <c r="H171" s="96"/>
      <c r="I171" s="96"/>
    </row>
    <row r="172" spans="3:9" s="93" customFormat="1">
      <c r="C172" s="97"/>
      <c r="D172" s="96"/>
      <c r="E172" s="96"/>
      <c r="F172" s="96"/>
      <c r="G172" s="96"/>
      <c r="H172" s="96"/>
      <c r="I172" s="96"/>
    </row>
    <row r="173" spans="3:9" s="93" customFormat="1">
      <c r="C173" s="97"/>
      <c r="D173" s="96"/>
      <c r="E173" s="96"/>
      <c r="F173" s="96"/>
      <c r="G173" s="96"/>
      <c r="H173" s="96"/>
      <c r="I173" s="96"/>
    </row>
    <row r="174" spans="3:9" s="93" customFormat="1">
      <c r="C174" s="97"/>
      <c r="D174" s="96"/>
      <c r="E174" s="96"/>
      <c r="F174" s="96"/>
      <c r="G174" s="96"/>
      <c r="H174" s="96"/>
      <c r="I174" s="96"/>
    </row>
    <row r="175" spans="3:9" s="93" customFormat="1">
      <c r="C175" s="97"/>
      <c r="D175" s="96"/>
      <c r="E175" s="96"/>
      <c r="F175" s="96"/>
      <c r="G175" s="96"/>
      <c r="H175" s="96"/>
      <c r="I175" s="96"/>
    </row>
    <row r="176" spans="3:9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</sheetData>
  <mergeCells count="165">
    <mergeCell ref="B63:C63"/>
    <mergeCell ref="B64:C64"/>
    <mergeCell ref="B65:C65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1:N5"/>
    <mergeCell ref="B11:N12"/>
    <mergeCell ref="F7:J7"/>
    <mergeCell ref="F9:J9"/>
    <mergeCell ref="B92:N92"/>
    <mergeCell ref="B93:C93"/>
    <mergeCell ref="D93:N93"/>
    <mergeCell ref="B84:N84"/>
    <mergeCell ref="B85:N85"/>
    <mergeCell ref="B78:C78"/>
    <mergeCell ref="D78:N78"/>
    <mergeCell ref="B79:C79"/>
    <mergeCell ref="D79:N79"/>
    <mergeCell ref="B83:C83"/>
    <mergeCell ref="D83:N83"/>
    <mergeCell ref="B81:C81"/>
    <mergeCell ref="D81:N81"/>
    <mergeCell ref="B39:C39"/>
    <mergeCell ref="B40:C40"/>
    <mergeCell ref="B41:C41"/>
    <mergeCell ref="B42:C42"/>
    <mergeCell ref="B43:C43"/>
    <mergeCell ref="B44:C44"/>
    <mergeCell ref="B45:C45"/>
    <mergeCell ref="B111:N111"/>
    <mergeCell ref="B94:C94"/>
    <mergeCell ref="B89:C89"/>
    <mergeCell ref="D89:N89"/>
    <mergeCell ref="B90:C90"/>
    <mergeCell ref="D90:N90"/>
    <mergeCell ref="B91:C91"/>
    <mergeCell ref="D91:N91"/>
    <mergeCell ref="D103:N103"/>
    <mergeCell ref="B97:N97"/>
    <mergeCell ref="B100:N100"/>
    <mergeCell ref="B105:N105"/>
    <mergeCell ref="B104:C104"/>
    <mergeCell ref="D104:N104"/>
    <mergeCell ref="B98:C98"/>
    <mergeCell ref="D98:N98"/>
    <mergeCell ref="B99:C99"/>
    <mergeCell ref="D99:N99"/>
    <mergeCell ref="B101:C101"/>
    <mergeCell ref="D94:N94"/>
    <mergeCell ref="B33:C33"/>
    <mergeCell ref="B34:C34"/>
    <mergeCell ref="B35:C35"/>
    <mergeCell ref="B36:C36"/>
    <mergeCell ref="B37:C37"/>
    <mergeCell ref="B38:C38"/>
    <mergeCell ref="B82:C82"/>
    <mergeCell ref="D82:N82"/>
    <mergeCell ref="D106:N106"/>
    <mergeCell ref="B106:C106"/>
    <mergeCell ref="B80:N80"/>
    <mergeCell ref="B77:N77"/>
    <mergeCell ref="B86:C86"/>
    <mergeCell ref="D86:N86"/>
    <mergeCell ref="B87:C87"/>
    <mergeCell ref="D87:N87"/>
    <mergeCell ref="B46:C46"/>
    <mergeCell ref="B47:C47"/>
    <mergeCell ref="B48:C48"/>
    <mergeCell ref="B49:C49"/>
    <mergeCell ref="B50:C50"/>
    <mergeCell ref="B51:C51"/>
    <mergeCell ref="B52:C52"/>
    <mergeCell ref="B53:C53"/>
    <mergeCell ref="M117:N117"/>
    <mergeCell ref="B116:D116"/>
    <mergeCell ref="M116:N116"/>
    <mergeCell ref="B117:D117"/>
    <mergeCell ref="B88:C88"/>
    <mergeCell ref="D88:N88"/>
    <mergeCell ref="B95:C95"/>
    <mergeCell ref="D95:N95"/>
    <mergeCell ref="B109:C109"/>
    <mergeCell ref="D109:N109"/>
    <mergeCell ref="B107:C107"/>
    <mergeCell ref="D107:N107"/>
    <mergeCell ref="B108:C108"/>
    <mergeCell ref="D108:N108"/>
    <mergeCell ref="B96:C96"/>
    <mergeCell ref="D96:N96"/>
    <mergeCell ref="E116:L116"/>
    <mergeCell ref="E117:L117"/>
    <mergeCell ref="B112:N115"/>
    <mergeCell ref="D101:N101"/>
    <mergeCell ref="B102:C102"/>
    <mergeCell ref="D102:N102"/>
    <mergeCell ref="B103:C103"/>
    <mergeCell ref="B110:N110"/>
    <mergeCell ref="B6:J6"/>
    <mergeCell ref="M6:N6"/>
    <mergeCell ref="M9:N9"/>
    <mergeCell ref="K6:L6"/>
    <mergeCell ref="B71:N71"/>
    <mergeCell ref="B72:C72"/>
    <mergeCell ref="D72:N72"/>
    <mergeCell ref="B73:C73"/>
    <mergeCell ref="D73:N7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B7:E7"/>
    <mergeCell ref="B8:E8"/>
    <mergeCell ref="B9:E9"/>
    <mergeCell ref="B10:E10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B75:C75"/>
    <mergeCell ref="D75:N75"/>
    <mergeCell ref="B76:C76"/>
    <mergeCell ref="D76:N76"/>
    <mergeCell ref="B20:C20"/>
    <mergeCell ref="B21:C21"/>
    <mergeCell ref="B22:C22"/>
    <mergeCell ref="B23:C23"/>
    <mergeCell ref="H13:H15"/>
    <mergeCell ref="I13:I15"/>
    <mergeCell ref="B24:C24"/>
    <mergeCell ref="B66:K66"/>
    <mergeCell ref="B67:M67"/>
    <mergeCell ref="B68:M68"/>
    <mergeCell ref="B69:M69"/>
    <mergeCell ref="B74:N74"/>
    <mergeCell ref="B25:C25"/>
    <mergeCell ref="B26:C26"/>
    <mergeCell ref="B27:C27"/>
    <mergeCell ref="B28:C28"/>
    <mergeCell ref="B29:C29"/>
    <mergeCell ref="B30:C30"/>
    <mergeCell ref="B31:C31"/>
    <mergeCell ref="B32:C32"/>
  </mergeCells>
  <printOptions horizontalCentered="1"/>
  <pageMargins left="0.23622047244094499" right="0.23622047244094499" top="0.118110236220472" bottom="0" header="0" footer="0"/>
  <pageSetup paperSize="9" scale="38" fitToHeight="5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3"/>
  <sheetViews>
    <sheetView workbookViewId="0">
      <selection activeCell="I23" sqref="I23"/>
    </sheetView>
  </sheetViews>
  <sheetFormatPr defaultRowHeight="13.2"/>
  <cols>
    <col min="3" max="3" width="33" bestFit="1" customWidth="1"/>
    <col min="4" max="4" width="7.5546875" customWidth="1"/>
    <col min="5" max="5" width="20.77734375" customWidth="1"/>
    <col min="6" max="6" width="7.21875" hidden="1" customWidth="1"/>
    <col min="7" max="7" width="14.44140625" hidden="1" customWidth="1"/>
  </cols>
  <sheetData>
    <row r="1" spans="3:13" ht="13.8" thickBot="1"/>
    <row r="2" spans="3:13" ht="13.8" thickTop="1">
      <c r="C2" s="193"/>
      <c r="D2" s="439" t="s">
        <v>255</v>
      </c>
      <c r="E2" s="439"/>
      <c r="F2" s="439" t="s">
        <v>256</v>
      </c>
      <c r="G2" s="439"/>
    </row>
    <row r="3" spans="3:13">
      <c r="C3" s="194" t="s">
        <v>129</v>
      </c>
      <c r="D3" s="440" t="str">
        <f>QUOTATION!F7</f>
        <v>Karni Tamara</v>
      </c>
      <c r="E3" s="440"/>
      <c r="F3" s="443" t="s">
        <v>257</v>
      </c>
      <c r="G3" s="444">
        <f>QUOTATION!N8</f>
        <v>43451</v>
      </c>
    </row>
    <row r="4" spans="3:13">
      <c r="C4" s="194" t="s">
        <v>253</v>
      </c>
      <c r="D4" s="441" t="str">
        <f>QUOTATION!M6</f>
        <v>1003. AL-1218-KT-3</v>
      </c>
      <c r="E4" s="441"/>
      <c r="F4" s="443"/>
      <c r="G4" s="445"/>
    </row>
    <row r="5" spans="3:13">
      <c r="C5" s="194" t="s">
        <v>130</v>
      </c>
      <c r="D5" s="440" t="str">
        <f>QUOTATION!F8</f>
        <v>Attapur, Hyderabad</v>
      </c>
      <c r="E5" s="440"/>
      <c r="F5" s="443"/>
      <c r="G5" s="445"/>
    </row>
    <row r="6" spans="3:13">
      <c r="C6" s="194" t="s">
        <v>174</v>
      </c>
      <c r="D6" s="440" t="str">
        <f>QUOTATION!F9</f>
        <v>Mr. Anamol Anand : 7702300826</v>
      </c>
      <c r="E6" s="440"/>
      <c r="F6" s="443"/>
      <c r="G6" s="445"/>
    </row>
    <row r="7" spans="3:13">
      <c r="C7" s="194" t="s">
        <v>182</v>
      </c>
      <c r="D7" s="440" t="str">
        <f>QUOTATION!F10</f>
        <v>RAL 9016 (white)</v>
      </c>
      <c r="E7" s="440"/>
      <c r="F7" s="443"/>
      <c r="G7" s="445"/>
    </row>
    <row r="8" spans="3:13">
      <c r="C8" s="194" t="s">
        <v>183</v>
      </c>
      <c r="D8" s="440" t="str">
        <f>QUOTATION!I10</f>
        <v>Black</v>
      </c>
      <c r="E8" s="440"/>
      <c r="F8" s="443"/>
      <c r="G8" s="445"/>
    </row>
    <row r="9" spans="3:13">
      <c r="C9" s="194" t="s">
        <v>185</v>
      </c>
      <c r="D9" s="440" t="str">
        <f>QUOTATION!I8</f>
        <v>1.5kpa</v>
      </c>
      <c r="E9" s="440"/>
      <c r="F9" s="443"/>
      <c r="G9" s="445"/>
    </row>
    <row r="10" spans="3:13">
      <c r="C10" s="194" t="s">
        <v>252</v>
      </c>
      <c r="D10" s="440" t="str">
        <f>QUOTATION!M9</f>
        <v>Nikhil Reddy</v>
      </c>
      <c r="E10" s="440"/>
      <c r="F10" s="443"/>
      <c r="G10" s="445"/>
    </row>
    <row r="11" spans="3:13">
      <c r="C11" s="194" t="s">
        <v>254</v>
      </c>
      <c r="D11" s="442">
        <f>QUOTATION!M7</f>
        <v>43454</v>
      </c>
      <c r="E11" s="442"/>
      <c r="F11" s="443"/>
      <c r="G11" s="446"/>
    </row>
    <row r="12" spans="3:13">
      <c r="C12" s="195" t="s">
        <v>246</v>
      </c>
      <c r="D12" s="435" t="s">
        <v>242</v>
      </c>
      <c r="E12" s="436"/>
      <c r="F12" s="437" t="s">
        <v>243</v>
      </c>
      <c r="G12" s="438"/>
    </row>
    <row r="13" spans="3:13">
      <c r="C13" s="196" t="s">
        <v>244</v>
      </c>
      <c r="D13" s="200"/>
      <c r="E13" s="201">
        <f>Pricing!L54</f>
        <v>70818.169999999984</v>
      </c>
      <c r="F13" s="210"/>
      <c r="G13" s="211">
        <f>E13</f>
        <v>70818.169999999984</v>
      </c>
    </row>
    <row r="14" spans="3:13">
      <c r="C14" s="196" t="s">
        <v>245</v>
      </c>
      <c r="D14" s="200"/>
      <c r="E14" s="202">
        <f>E13*'Changable Values'!D4</f>
        <v>6090362.6199999982</v>
      </c>
      <c r="F14" s="210"/>
      <c r="G14" s="212">
        <f>E14</f>
        <v>6090362.6199999982</v>
      </c>
    </row>
    <row r="15" spans="3:13">
      <c r="C15" s="197" t="s">
        <v>99</v>
      </c>
      <c r="D15" s="203">
        <f>'Changable Values'!D5</f>
        <v>0.1</v>
      </c>
      <c r="E15" s="202">
        <f>E14*D15</f>
        <v>609036.26199999987</v>
      </c>
      <c r="F15" s="213">
        <f>'Changable Values'!D5</f>
        <v>0.1</v>
      </c>
      <c r="G15" s="212">
        <f>G14*F15</f>
        <v>609036.26199999987</v>
      </c>
      <c r="I15" s="160"/>
      <c r="J15" s="160"/>
      <c r="K15" s="160"/>
      <c r="L15" s="160"/>
      <c r="M15" s="160"/>
    </row>
    <row r="16" spans="3:13">
      <c r="C16" s="197" t="s">
        <v>137</v>
      </c>
      <c r="D16" s="203">
        <f>'Changable Values'!D6</f>
        <v>0.11</v>
      </c>
      <c r="E16" s="202">
        <f>SUM(E14:E15)*D16</f>
        <v>736933.87701999978</v>
      </c>
      <c r="F16" s="213">
        <f>'Changable Values'!D6</f>
        <v>0.11</v>
      </c>
      <c r="G16" s="212">
        <f>SUM(G14:G15)*F16</f>
        <v>736933.87701999978</v>
      </c>
    </row>
    <row r="17" spans="3:7">
      <c r="C17" s="197" t="s">
        <v>139</v>
      </c>
      <c r="D17" s="203">
        <f>'Changable Values'!D7</f>
        <v>5.0000000000000001E-3</v>
      </c>
      <c r="E17" s="202">
        <f>SUM(E14:E16)*D17</f>
        <v>37181.663795099994</v>
      </c>
      <c r="F17" s="213">
        <f>'Changable Values'!D7</f>
        <v>5.0000000000000001E-3</v>
      </c>
      <c r="G17" s="212">
        <f>SUM(G14:G16)*F17</f>
        <v>37181.663795099994</v>
      </c>
    </row>
    <row r="18" spans="3:7">
      <c r="C18" s="197" t="s">
        <v>138</v>
      </c>
      <c r="D18" s="203">
        <f>'Changable Values'!D8</f>
        <v>0.01</v>
      </c>
      <c r="E18" s="202">
        <f>SUM(E14:E17)*D18</f>
        <v>74735.144228150981</v>
      </c>
      <c r="F18" s="213">
        <f>'Changable Values'!D8</f>
        <v>0.01</v>
      </c>
      <c r="G18" s="212">
        <f>SUM(G14:G17)*F18</f>
        <v>74735.144228150981</v>
      </c>
    </row>
    <row r="19" spans="3:7">
      <c r="C19" s="197" t="s">
        <v>101</v>
      </c>
      <c r="D19" s="204"/>
      <c r="E19" s="202">
        <f>SUM(E14:E18)</f>
        <v>7548249.5670432486</v>
      </c>
      <c r="F19" s="213"/>
      <c r="G19" s="212">
        <f>SUM(G14:G18)</f>
        <v>7548249.5670432486</v>
      </c>
    </row>
    <row r="20" spans="3:7">
      <c r="C20" s="197" t="s">
        <v>136</v>
      </c>
      <c r="D20" s="203">
        <f>'Changable Values'!D9</f>
        <v>1.4999999999999999E-2</v>
      </c>
      <c r="E20" s="202">
        <f>E19*D20</f>
        <v>113223.74350564873</v>
      </c>
      <c r="F20" s="213">
        <f>'Changable Values'!D9</f>
        <v>1.4999999999999999E-2</v>
      </c>
      <c r="G20" s="212">
        <f>G19*F20</f>
        <v>113223.74350564873</v>
      </c>
    </row>
    <row r="21" spans="3:7">
      <c r="C21" s="197" t="s">
        <v>195</v>
      </c>
      <c r="D21" s="200"/>
      <c r="E21" s="202">
        <f>'Cost Calculation'!Z59</f>
        <v>76540.363679999995</v>
      </c>
      <c r="F21" s="214"/>
      <c r="G21" s="212">
        <f t="shared" ref="G21:G27" si="0">E21</f>
        <v>76540.363679999995</v>
      </c>
    </row>
    <row r="22" spans="3:7">
      <c r="C22" s="197" t="s">
        <v>238</v>
      </c>
      <c r="D22" s="200"/>
      <c r="E22" s="202">
        <f>'Cost Calculation'!AB59</f>
        <v>1036272.7085360001</v>
      </c>
      <c r="F22" s="214"/>
      <c r="G22" s="212">
        <f t="shared" si="0"/>
        <v>1036272.7085360001</v>
      </c>
    </row>
    <row r="23" spans="3:7">
      <c r="C23" s="197" t="s">
        <v>239</v>
      </c>
      <c r="D23" s="200"/>
      <c r="E23" s="202">
        <f>'Cost Calculation'!AF61</f>
        <v>439739.95255737705</v>
      </c>
      <c r="F23" s="214"/>
      <c r="G23" s="212">
        <f t="shared" si="0"/>
        <v>439739.95255737705</v>
      </c>
    </row>
    <row r="24" spans="3:7">
      <c r="C24" s="198" t="s">
        <v>248</v>
      </c>
      <c r="D24" s="200"/>
      <c r="E24" s="202">
        <f>'Cost Calculation'!AH59</f>
        <v>0</v>
      </c>
      <c r="F24" s="214"/>
      <c r="G24" s="212">
        <f t="shared" si="0"/>
        <v>0</v>
      </c>
    </row>
    <row r="25" spans="3:7">
      <c r="C25" s="198" t="s">
        <v>281</v>
      </c>
      <c r="D25" s="200"/>
      <c r="E25" s="202">
        <f>'Cost Calculation'!AI59</f>
        <v>0</v>
      </c>
      <c r="F25" s="214"/>
      <c r="G25" s="212">
        <f t="shared" si="0"/>
        <v>0</v>
      </c>
    </row>
    <row r="26" spans="3:7">
      <c r="C26" s="197" t="s">
        <v>88</v>
      </c>
      <c r="D26" s="200"/>
      <c r="E26" s="202">
        <f>'Cost Calculation'!AJ59</f>
        <v>1023678.2164751999</v>
      </c>
      <c r="F26" s="214"/>
      <c r="G26" s="212">
        <f t="shared" si="0"/>
        <v>1023678.2164751999</v>
      </c>
    </row>
    <row r="27" spans="3:7">
      <c r="C27" s="197" t="s">
        <v>90</v>
      </c>
      <c r="D27" s="200"/>
      <c r="E27" s="202">
        <f>'Cost Calculation'!AL59</f>
        <v>818942.57318015979</v>
      </c>
      <c r="F27" s="214"/>
      <c r="G27" s="212">
        <f t="shared" si="0"/>
        <v>818942.57318015979</v>
      </c>
    </row>
    <row r="28" spans="3:7">
      <c r="C28" s="197" t="s">
        <v>91</v>
      </c>
      <c r="D28" s="200"/>
      <c r="E28" s="202">
        <f>SUM(E19:E20,E23)</f>
        <v>8101213.2631062735</v>
      </c>
      <c r="F28" s="214"/>
      <c r="G28" s="212">
        <f>SUM(G19:G20,G23)</f>
        <v>8101213.2631062735</v>
      </c>
    </row>
    <row r="29" spans="3:7">
      <c r="C29" s="197" t="s">
        <v>4</v>
      </c>
      <c r="D29" s="205">
        <f>'Changable Values'!D23</f>
        <v>1</v>
      </c>
      <c r="E29" s="202">
        <f>E28*D29</f>
        <v>8101213.2631062735</v>
      </c>
      <c r="F29" s="219">
        <f>'Changable Values'!D23</f>
        <v>1</v>
      </c>
      <c r="G29" s="212">
        <f>G28*F29</f>
        <v>8101213.2631062735</v>
      </c>
    </row>
    <row r="30" spans="3:7">
      <c r="C30" s="197" t="s">
        <v>5</v>
      </c>
      <c r="D30" s="200"/>
      <c r="E30" s="202">
        <f>SUM(E24:E29,E21:E22)</f>
        <v>19157860.388083909</v>
      </c>
      <c r="F30" s="210"/>
      <c r="G30" s="212">
        <f>SUM(G24:G29,G21:G22)</f>
        <v>19157860.388083909</v>
      </c>
    </row>
    <row r="31" spans="3:7">
      <c r="C31" s="195" t="s">
        <v>240</v>
      </c>
      <c r="D31" s="206"/>
      <c r="E31" s="207">
        <f>'Cost Calculation'!K59</f>
        <v>10236.782164751998</v>
      </c>
      <c r="F31" s="215"/>
      <c r="G31" s="216">
        <f>E31</f>
        <v>10236.782164751998</v>
      </c>
    </row>
    <row r="32" spans="3:7" ht="13.8" thickBot="1">
      <c r="C32" s="199" t="s">
        <v>241</v>
      </c>
      <c r="D32" s="208"/>
      <c r="E32" s="209">
        <f>E30/(E31)</f>
        <v>1871.4728983927771</v>
      </c>
      <c r="F32" s="217"/>
      <c r="G32" s="218">
        <f>G30/(G31)</f>
        <v>1871.4728983927771</v>
      </c>
    </row>
    <row r="33" ht="13.8" thickTop="1"/>
  </sheetData>
  <mergeCells count="15">
    <mergeCell ref="D12:E12"/>
    <mergeCell ref="F12:G12"/>
    <mergeCell ref="D2:E2"/>
    <mergeCell ref="F2:G2"/>
    <mergeCell ref="D3:E3"/>
    <mergeCell ref="D4:E4"/>
    <mergeCell ref="D5:E5"/>
    <mergeCell ref="D11:E11"/>
    <mergeCell ref="F3:F11"/>
    <mergeCell ref="G3:G11"/>
    <mergeCell ref="D6:E6"/>
    <mergeCell ref="D7:E7"/>
    <mergeCell ref="D8:E8"/>
    <mergeCell ref="D9:E9"/>
    <mergeCell ref="D10:E10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09375" defaultRowHeight="13.2"/>
  <cols>
    <col min="1" max="1" width="3.44140625" style="2" customWidth="1"/>
    <col min="2" max="2" width="9.109375" style="2"/>
    <col min="3" max="3" width="59.5546875" style="2" customWidth="1"/>
    <col min="4" max="4" width="21.5546875" style="2" bestFit="1" customWidth="1"/>
    <col min="5" max="5" width="8.6640625" style="2" customWidth="1"/>
    <col min="6" max="6" width="9.5546875" style="2" customWidth="1"/>
    <col min="7" max="7" width="11.44140625" style="2" customWidth="1"/>
    <col min="8" max="8" width="13.88671875" style="2" customWidth="1"/>
    <col min="9" max="10" width="8.6640625" style="2" customWidth="1"/>
    <col min="11" max="11" width="11.5546875" style="2" customWidth="1"/>
    <col min="12" max="13" width="9.109375" style="2"/>
    <col min="14" max="16" width="9.109375" style="39"/>
    <col min="17" max="16384" width="9.10937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8" thickBot="1">
      <c r="N3" s="40"/>
      <c r="O3" s="40"/>
    </row>
    <row r="4" spans="2:19" ht="15" thickTop="1">
      <c r="B4" s="451"/>
      <c r="C4" s="452"/>
      <c r="D4" s="453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455" t="s">
        <v>39</v>
      </c>
      <c r="C5" s="456"/>
      <c r="D5" s="454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457"/>
      <c r="C6" s="458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6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6">
      <c r="B35" s="447" t="s">
        <v>11</v>
      </c>
      <c r="C35" s="448"/>
      <c r="D35" s="448"/>
      <c r="E35" s="448"/>
      <c r="F35" s="448"/>
      <c r="G35" s="448"/>
      <c r="H35" s="448"/>
      <c r="I35" s="448"/>
      <c r="J35" s="449"/>
      <c r="K35" s="28">
        <f>SUM(K8:K34)</f>
        <v>0</v>
      </c>
    </row>
    <row r="36" spans="2:11" ht="15.6">
      <c r="B36" s="447" t="s">
        <v>4</v>
      </c>
      <c r="C36" s="448"/>
      <c r="D36" s="448"/>
      <c r="E36" s="448"/>
      <c r="F36" s="448"/>
      <c r="G36" s="448"/>
      <c r="H36" s="448"/>
      <c r="I36" s="449"/>
      <c r="J36" s="29">
        <v>0.1</v>
      </c>
      <c r="K36" s="28">
        <f>J36*K35</f>
        <v>0</v>
      </c>
    </row>
    <row r="37" spans="2:11" ht="15.6">
      <c r="B37" s="447" t="s">
        <v>5</v>
      </c>
      <c r="C37" s="448"/>
      <c r="D37" s="448"/>
      <c r="E37" s="448"/>
      <c r="F37" s="448"/>
      <c r="G37" s="448"/>
      <c r="H37" s="448"/>
      <c r="I37" s="448"/>
      <c r="J37" s="449"/>
      <c r="K37" s="28">
        <f>K35+K36</f>
        <v>0</v>
      </c>
    </row>
    <row r="38" spans="2:11" ht="16.2" thickBot="1">
      <c r="B38" s="30"/>
      <c r="C38" s="31"/>
      <c r="D38" s="31"/>
      <c r="E38" s="31"/>
      <c r="F38" s="31"/>
      <c r="G38" s="31"/>
      <c r="H38" s="31"/>
      <c r="I38" s="450" t="s">
        <v>21</v>
      </c>
      <c r="J38" s="450"/>
      <c r="K38" s="32">
        <f>K37/G5</f>
        <v>0</v>
      </c>
    </row>
    <row r="39" spans="2:11" ht="13.8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2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2:P556"/>
  <sheetViews>
    <sheetView showGridLines="0" view="pageBreakPreview" zoomScaleNormal="100" zoomScaleSheetLayoutView="100" workbookViewId="0">
      <selection activeCell="O183" sqref="C2:O183"/>
    </sheetView>
  </sheetViews>
  <sheetFormatPr defaultRowHeight="13.2"/>
  <cols>
    <col min="1" max="2" width="8.88671875" style="159"/>
    <col min="3" max="4" width="8.88671875" style="226"/>
    <col min="5" max="5" width="10.109375" style="232" customWidth="1"/>
    <col min="6" max="6" width="23" style="159" bestFit="1" customWidth="1"/>
    <col min="7" max="7" width="8.88671875" style="159"/>
    <col min="8" max="8" width="5.6640625" style="159" customWidth="1"/>
    <col min="9" max="9" width="8.88671875" style="159"/>
    <col min="10" max="10" width="7.21875" style="159" customWidth="1"/>
    <col min="11" max="12" width="8.88671875" style="159"/>
    <col min="13" max="13" width="14.6640625" style="226" bestFit="1" customWidth="1"/>
    <col min="14" max="14" width="16.33203125" style="227" customWidth="1"/>
    <col min="15" max="15" width="12.33203125" style="159" customWidth="1"/>
    <col min="16" max="16384" width="8.88671875" style="159"/>
  </cols>
  <sheetData>
    <row r="2" spans="2:16">
      <c r="C2" s="492"/>
      <c r="D2" s="493"/>
      <c r="E2" s="493"/>
      <c r="F2" s="493"/>
      <c r="G2" s="493"/>
      <c r="H2" s="493"/>
      <c r="I2" s="493"/>
      <c r="J2" s="493"/>
      <c r="K2" s="493"/>
      <c r="L2" s="494"/>
      <c r="M2" s="241" t="s">
        <v>105</v>
      </c>
      <c r="N2" s="477" t="str">
        <f>QUOTATION!M6</f>
        <v>1003. AL-1218-KT-3</v>
      </c>
      <c r="O2" s="478"/>
      <c r="P2" s="225" t="s">
        <v>267</v>
      </c>
    </row>
    <row r="3" spans="2:16">
      <c r="B3" s="223"/>
      <c r="C3" s="495" t="s">
        <v>129</v>
      </c>
      <c r="D3" s="480"/>
      <c r="E3" s="480"/>
      <c r="F3" s="477" t="str">
        <f>QUOTATION!F7</f>
        <v>Karni Tamara</v>
      </c>
      <c r="G3" s="477"/>
      <c r="H3" s="477"/>
      <c r="I3" s="477"/>
      <c r="J3" s="477"/>
      <c r="K3" s="477"/>
      <c r="L3" s="477"/>
      <c r="M3" s="241" t="s">
        <v>106</v>
      </c>
      <c r="N3" s="496">
        <f>QUOTATION!M7</f>
        <v>43454</v>
      </c>
      <c r="O3" s="497"/>
      <c r="P3" s="225" t="s">
        <v>268</v>
      </c>
    </row>
    <row r="4" spans="2:16">
      <c r="B4" s="223"/>
      <c r="C4" s="495" t="s">
        <v>130</v>
      </c>
      <c r="D4" s="480"/>
      <c r="E4" s="480"/>
      <c r="F4" s="242" t="str">
        <f>QUOTATION!F8</f>
        <v>Attapur, Hyderabad</v>
      </c>
      <c r="G4" s="480"/>
      <c r="H4" s="480"/>
      <c r="I4" s="483" t="s">
        <v>185</v>
      </c>
      <c r="J4" s="483"/>
      <c r="K4" s="477" t="str">
        <f>QUOTATION!I8</f>
        <v>1.5kpa</v>
      </c>
      <c r="L4" s="477"/>
      <c r="M4" s="241" t="s">
        <v>107</v>
      </c>
      <c r="N4" s="242" t="str">
        <f>QUOTATION!M8</f>
        <v>R0</v>
      </c>
      <c r="O4" s="243">
        <f>QUOTATION!N8</f>
        <v>43451</v>
      </c>
    </row>
    <row r="5" spans="2:16">
      <c r="B5" s="223"/>
      <c r="C5" s="495" t="s">
        <v>174</v>
      </c>
      <c r="D5" s="480"/>
      <c r="E5" s="480"/>
      <c r="F5" s="477" t="str">
        <f>QUOTATION!F9</f>
        <v>Mr. Anamol Anand : 7702300826</v>
      </c>
      <c r="G5" s="477"/>
      <c r="H5" s="477"/>
      <c r="I5" s="477"/>
      <c r="J5" s="477"/>
      <c r="K5" s="477"/>
      <c r="L5" s="477"/>
      <c r="M5" s="241" t="s">
        <v>184</v>
      </c>
      <c r="N5" s="477" t="str">
        <f>QUOTATION!M9</f>
        <v>Nikhil Reddy</v>
      </c>
      <c r="O5" s="478"/>
    </row>
    <row r="6" spans="2:16">
      <c r="B6" s="223"/>
      <c r="C6" s="495" t="s">
        <v>182</v>
      </c>
      <c r="D6" s="480"/>
      <c r="E6" s="480"/>
      <c r="F6" s="242" t="str">
        <f>QUOTATION!F10</f>
        <v>RAL 9016 (white)</v>
      </c>
      <c r="G6" s="480"/>
      <c r="H6" s="480"/>
      <c r="I6" s="483" t="s">
        <v>183</v>
      </c>
      <c r="J6" s="483"/>
      <c r="K6" s="477" t="str">
        <f>QUOTATION!I10</f>
        <v>Black</v>
      </c>
      <c r="L6" s="477"/>
      <c r="M6" s="241"/>
      <c r="N6" s="483"/>
      <c r="O6" s="498"/>
    </row>
    <row r="7" spans="2:16">
      <c r="C7" s="244"/>
      <c r="D7" s="245"/>
      <c r="E7" s="246"/>
      <c r="F7" s="247"/>
      <c r="G7" s="247"/>
      <c r="H7" s="247"/>
      <c r="I7" s="247"/>
      <c r="J7" s="247"/>
      <c r="K7" s="247"/>
      <c r="L7" s="247"/>
      <c r="M7" s="245"/>
      <c r="N7" s="248"/>
      <c r="O7" s="249"/>
    </row>
    <row r="8" spans="2:16" ht="25.05" customHeight="1">
      <c r="C8" s="481" t="s">
        <v>265</v>
      </c>
      <c r="D8" s="480"/>
      <c r="E8" s="250" t="str">
        <f>'BD Team'!B9</f>
        <v>W1</v>
      </c>
      <c r="F8" s="251" t="s">
        <v>266</v>
      </c>
      <c r="G8" s="477" t="str">
        <f>'BD Team'!D9</f>
        <v>2 TRACK 2 SHUTTER SLIDING WINDOW</v>
      </c>
      <c r="H8" s="477"/>
      <c r="I8" s="477"/>
      <c r="J8" s="477"/>
      <c r="K8" s="477"/>
      <c r="L8" s="477"/>
      <c r="M8" s="477"/>
      <c r="N8" s="477"/>
      <c r="O8" s="478"/>
    </row>
    <row r="9" spans="2:16" ht="25.05" customHeight="1">
      <c r="C9" s="482"/>
      <c r="D9" s="483"/>
      <c r="E9" s="483"/>
      <c r="F9" s="483"/>
      <c r="G9" s="483"/>
      <c r="H9" s="483"/>
      <c r="I9" s="483"/>
      <c r="J9" s="483"/>
      <c r="K9" s="483"/>
      <c r="L9" s="479" t="s">
        <v>130</v>
      </c>
      <c r="M9" s="480"/>
      <c r="N9" s="484" t="str">
        <f>'BD Team'!G9</f>
        <v>St.F + 1st + 2nd + 3rd + 4th + 5th</v>
      </c>
      <c r="O9" s="485"/>
    </row>
    <row r="10" spans="2:16" ht="25.05" customHeight="1">
      <c r="C10" s="482"/>
      <c r="D10" s="483"/>
      <c r="E10" s="483"/>
      <c r="F10" s="483"/>
      <c r="G10" s="483"/>
      <c r="H10" s="483"/>
      <c r="I10" s="483"/>
      <c r="J10" s="483"/>
      <c r="K10" s="483"/>
      <c r="L10" s="479" t="s">
        <v>258</v>
      </c>
      <c r="M10" s="480"/>
      <c r="N10" s="477" t="str">
        <f>$F$6</f>
        <v>RAL 9016 (white)</v>
      </c>
      <c r="O10" s="478"/>
    </row>
    <row r="11" spans="2:16" ht="25.05" customHeight="1">
      <c r="C11" s="482"/>
      <c r="D11" s="483"/>
      <c r="E11" s="483"/>
      <c r="F11" s="483"/>
      <c r="G11" s="483"/>
      <c r="H11" s="483"/>
      <c r="I11" s="483"/>
      <c r="J11" s="483"/>
      <c r="K11" s="483"/>
      <c r="L11" s="479" t="s">
        <v>183</v>
      </c>
      <c r="M11" s="480"/>
      <c r="N11" s="477" t="str">
        <f>$K$6</f>
        <v>Black</v>
      </c>
      <c r="O11" s="478"/>
    </row>
    <row r="12" spans="2:16" ht="25.05" customHeight="1">
      <c r="C12" s="482"/>
      <c r="D12" s="483"/>
      <c r="E12" s="483"/>
      <c r="F12" s="483"/>
      <c r="G12" s="483"/>
      <c r="H12" s="483"/>
      <c r="I12" s="483"/>
      <c r="J12" s="483"/>
      <c r="K12" s="483"/>
      <c r="L12" s="479" t="s">
        <v>259</v>
      </c>
      <c r="M12" s="480"/>
      <c r="N12" s="484" t="s">
        <v>267</v>
      </c>
      <c r="O12" s="478"/>
    </row>
    <row r="13" spans="2:16" ht="25.05" customHeight="1">
      <c r="C13" s="482"/>
      <c r="D13" s="483"/>
      <c r="E13" s="483"/>
      <c r="F13" s="483"/>
      <c r="G13" s="483"/>
      <c r="H13" s="483"/>
      <c r="I13" s="483"/>
      <c r="J13" s="483"/>
      <c r="K13" s="483"/>
      <c r="L13" s="479" t="s">
        <v>260</v>
      </c>
      <c r="M13" s="480"/>
      <c r="N13" s="477" t="str">
        <f>CONCATENATE('BD Team'!H9," X ",'BD Team'!I9)</f>
        <v>1982 X 1296</v>
      </c>
      <c r="O13" s="478"/>
    </row>
    <row r="14" spans="2:16" ht="25.05" customHeight="1">
      <c r="C14" s="482"/>
      <c r="D14" s="483"/>
      <c r="E14" s="483"/>
      <c r="F14" s="483"/>
      <c r="G14" s="483"/>
      <c r="H14" s="483"/>
      <c r="I14" s="483"/>
      <c r="J14" s="483"/>
      <c r="K14" s="483"/>
      <c r="L14" s="479" t="s">
        <v>261</v>
      </c>
      <c r="M14" s="480"/>
      <c r="N14" s="486">
        <f>'BD Team'!J9</f>
        <v>16</v>
      </c>
      <c r="O14" s="487"/>
    </row>
    <row r="15" spans="2:16" ht="25.05" customHeight="1">
      <c r="C15" s="482"/>
      <c r="D15" s="483"/>
      <c r="E15" s="483"/>
      <c r="F15" s="483"/>
      <c r="G15" s="483"/>
      <c r="H15" s="483"/>
      <c r="I15" s="483"/>
      <c r="J15" s="483"/>
      <c r="K15" s="483"/>
      <c r="L15" s="479" t="s">
        <v>262</v>
      </c>
      <c r="M15" s="480"/>
      <c r="N15" s="477" t="str">
        <f>'BD Team'!C9</f>
        <v>M900</v>
      </c>
      <c r="O15" s="478"/>
    </row>
    <row r="16" spans="2:16" ht="25.05" customHeight="1">
      <c r="C16" s="482"/>
      <c r="D16" s="483"/>
      <c r="E16" s="483"/>
      <c r="F16" s="483"/>
      <c r="G16" s="483"/>
      <c r="H16" s="483"/>
      <c r="I16" s="483"/>
      <c r="J16" s="483"/>
      <c r="K16" s="483"/>
      <c r="L16" s="479" t="s">
        <v>263</v>
      </c>
      <c r="M16" s="480"/>
      <c r="N16" s="477" t="str">
        <f>'BD Team'!E9</f>
        <v>6MM</v>
      </c>
      <c r="O16" s="478"/>
    </row>
    <row r="17" spans="3:15" ht="25.05" customHeight="1">
      <c r="C17" s="482"/>
      <c r="D17" s="483"/>
      <c r="E17" s="483"/>
      <c r="F17" s="483"/>
      <c r="G17" s="483"/>
      <c r="H17" s="483"/>
      <c r="I17" s="483"/>
      <c r="J17" s="483"/>
      <c r="K17" s="483"/>
      <c r="L17" s="479" t="s">
        <v>264</v>
      </c>
      <c r="M17" s="480"/>
      <c r="N17" s="477" t="str">
        <f>'BD Team'!F9</f>
        <v>NO</v>
      </c>
      <c r="O17" s="478"/>
    </row>
    <row r="18" spans="3:15">
      <c r="C18" s="244"/>
      <c r="D18" s="245"/>
      <c r="E18" s="246"/>
      <c r="F18" s="247"/>
      <c r="G18" s="247"/>
      <c r="H18" s="247"/>
      <c r="I18" s="247"/>
      <c r="J18" s="247"/>
      <c r="K18" s="247"/>
      <c r="L18" s="247"/>
      <c r="M18" s="245"/>
      <c r="N18" s="248"/>
      <c r="O18" s="249"/>
    </row>
    <row r="19" spans="3:15" ht="25.05" customHeight="1">
      <c r="C19" s="481" t="s">
        <v>265</v>
      </c>
      <c r="D19" s="480"/>
      <c r="E19" s="250" t="str">
        <f>'BD Team'!B10</f>
        <v>W2</v>
      </c>
      <c r="F19" s="251" t="s">
        <v>266</v>
      </c>
      <c r="G19" s="477" t="str">
        <f>'BD Team'!D10</f>
        <v>2 TRACK 2 SHUTTER SLIDING WINDOW</v>
      </c>
      <c r="H19" s="477"/>
      <c r="I19" s="477"/>
      <c r="J19" s="477"/>
      <c r="K19" s="477"/>
      <c r="L19" s="477"/>
      <c r="M19" s="477"/>
      <c r="N19" s="477"/>
      <c r="O19" s="478"/>
    </row>
    <row r="20" spans="3:15" ht="25.05" customHeight="1">
      <c r="C20" s="482"/>
      <c r="D20" s="483"/>
      <c r="E20" s="483"/>
      <c r="F20" s="483"/>
      <c r="G20" s="483"/>
      <c r="H20" s="483"/>
      <c r="I20" s="483"/>
      <c r="J20" s="483"/>
      <c r="K20" s="483"/>
      <c r="L20" s="479" t="s">
        <v>130</v>
      </c>
      <c r="M20" s="480"/>
      <c r="N20" s="484" t="str">
        <f>'BD Team'!G10</f>
        <v>1st + 2nd + 3rd + 4th + 5th</v>
      </c>
      <c r="O20" s="485"/>
    </row>
    <row r="21" spans="3:15" ht="25.05" customHeight="1">
      <c r="C21" s="482"/>
      <c r="D21" s="483"/>
      <c r="E21" s="483"/>
      <c r="F21" s="483"/>
      <c r="G21" s="483"/>
      <c r="H21" s="483"/>
      <c r="I21" s="483"/>
      <c r="J21" s="483"/>
      <c r="K21" s="483"/>
      <c r="L21" s="479" t="s">
        <v>258</v>
      </c>
      <c r="M21" s="480"/>
      <c r="N21" s="477" t="str">
        <f>$F$6</f>
        <v>RAL 9016 (white)</v>
      </c>
      <c r="O21" s="478"/>
    </row>
    <row r="22" spans="3:15" ht="25.05" customHeight="1">
      <c r="C22" s="482"/>
      <c r="D22" s="483"/>
      <c r="E22" s="483"/>
      <c r="F22" s="483"/>
      <c r="G22" s="483"/>
      <c r="H22" s="483"/>
      <c r="I22" s="483"/>
      <c r="J22" s="483"/>
      <c r="K22" s="483"/>
      <c r="L22" s="479" t="s">
        <v>183</v>
      </c>
      <c r="M22" s="480"/>
      <c r="N22" s="477" t="str">
        <f>$K$6</f>
        <v>Black</v>
      </c>
      <c r="O22" s="478"/>
    </row>
    <row r="23" spans="3:15" ht="25.05" customHeight="1">
      <c r="C23" s="482"/>
      <c r="D23" s="483"/>
      <c r="E23" s="483"/>
      <c r="F23" s="483"/>
      <c r="G23" s="483"/>
      <c r="H23" s="483"/>
      <c r="I23" s="483"/>
      <c r="J23" s="483"/>
      <c r="K23" s="483"/>
      <c r="L23" s="479" t="s">
        <v>259</v>
      </c>
      <c r="M23" s="480"/>
      <c r="N23" s="484" t="s">
        <v>267</v>
      </c>
      <c r="O23" s="478"/>
    </row>
    <row r="24" spans="3:15" ht="25.05" customHeight="1">
      <c r="C24" s="482"/>
      <c r="D24" s="483"/>
      <c r="E24" s="483"/>
      <c r="F24" s="483"/>
      <c r="G24" s="483"/>
      <c r="H24" s="483"/>
      <c r="I24" s="483"/>
      <c r="J24" s="483"/>
      <c r="K24" s="483"/>
      <c r="L24" s="479" t="s">
        <v>260</v>
      </c>
      <c r="M24" s="480"/>
      <c r="N24" s="477" t="str">
        <f>CONCATENATE('BD Team'!H10," X ",'BD Team'!I10)</f>
        <v>1372 X 1296</v>
      </c>
      <c r="O24" s="478"/>
    </row>
    <row r="25" spans="3:15" ht="25.05" customHeight="1">
      <c r="C25" s="482"/>
      <c r="D25" s="483"/>
      <c r="E25" s="483"/>
      <c r="F25" s="483"/>
      <c r="G25" s="483"/>
      <c r="H25" s="483"/>
      <c r="I25" s="483"/>
      <c r="J25" s="483"/>
      <c r="K25" s="483"/>
      <c r="L25" s="479" t="s">
        <v>261</v>
      </c>
      <c r="M25" s="480"/>
      <c r="N25" s="486">
        <f>'BD Team'!J10</f>
        <v>73</v>
      </c>
      <c r="O25" s="487"/>
    </row>
    <row r="26" spans="3:15" ht="25.05" customHeight="1">
      <c r="C26" s="482"/>
      <c r="D26" s="483"/>
      <c r="E26" s="483"/>
      <c r="F26" s="483"/>
      <c r="G26" s="483"/>
      <c r="H26" s="483"/>
      <c r="I26" s="483"/>
      <c r="J26" s="483"/>
      <c r="K26" s="483"/>
      <c r="L26" s="479" t="s">
        <v>262</v>
      </c>
      <c r="M26" s="480"/>
      <c r="N26" s="477" t="str">
        <f>'BD Team'!C10</f>
        <v>M900</v>
      </c>
      <c r="O26" s="478"/>
    </row>
    <row r="27" spans="3:15" ht="25.05" customHeight="1">
      <c r="C27" s="482"/>
      <c r="D27" s="483"/>
      <c r="E27" s="483"/>
      <c r="F27" s="483"/>
      <c r="G27" s="483"/>
      <c r="H27" s="483"/>
      <c r="I27" s="483"/>
      <c r="J27" s="483"/>
      <c r="K27" s="483"/>
      <c r="L27" s="479" t="s">
        <v>263</v>
      </c>
      <c r="M27" s="480"/>
      <c r="N27" s="477" t="str">
        <f>'BD Team'!E10</f>
        <v>6MM</v>
      </c>
      <c r="O27" s="478"/>
    </row>
    <row r="28" spans="3:15" ht="25.05" customHeight="1">
      <c r="C28" s="482"/>
      <c r="D28" s="483"/>
      <c r="E28" s="483"/>
      <c r="F28" s="483"/>
      <c r="G28" s="483"/>
      <c r="H28" s="483"/>
      <c r="I28" s="483"/>
      <c r="J28" s="483"/>
      <c r="K28" s="483"/>
      <c r="L28" s="479" t="s">
        <v>264</v>
      </c>
      <c r="M28" s="480"/>
      <c r="N28" s="477" t="str">
        <f>'BD Team'!F10</f>
        <v>NO</v>
      </c>
      <c r="O28" s="478"/>
    </row>
    <row r="29" spans="3:15">
      <c r="C29" s="244"/>
      <c r="D29" s="245"/>
      <c r="E29" s="246"/>
      <c r="F29" s="247"/>
      <c r="G29" s="247"/>
      <c r="H29" s="247"/>
      <c r="I29" s="247"/>
      <c r="J29" s="247"/>
      <c r="K29" s="247"/>
      <c r="L29" s="247"/>
      <c r="M29" s="245"/>
      <c r="N29" s="248"/>
      <c r="O29" s="249"/>
    </row>
    <row r="30" spans="3:15" ht="25.05" customHeight="1">
      <c r="C30" s="481" t="s">
        <v>265</v>
      </c>
      <c r="D30" s="480"/>
      <c r="E30" s="250" t="str">
        <f>'BD Team'!B11</f>
        <v>W2'</v>
      </c>
      <c r="F30" s="251" t="s">
        <v>266</v>
      </c>
      <c r="G30" s="477" t="str">
        <f>'BD Team'!D11</f>
        <v>2 TRACK 2 SHUTTER SLIDING WINDOW</v>
      </c>
      <c r="H30" s="477"/>
      <c r="I30" s="477"/>
      <c r="J30" s="477"/>
      <c r="K30" s="477"/>
      <c r="L30" s="477"/>
      <c r="M30" s="477"/>
      <c r="N30" s="477"/>
      <c r="O30" s="478"/>
    </row>
    <row r="31" spans="3:15" ht="25.05" customHeight="1">
      <c r="C31" s="482"/>
      <c r="D31" s="483"/>
      <c r="E31" s="483"/>
      <c r="F31" s="483"/>
      <c r="G31" s="483"/>
      <c r="H31" s="483"/>
      <c r="I31" s="483"/>
      <c r="J31" s="483"/>
      <c r="K31" s="483"/>
      <c r="L31" s="479" t="s">
        <v>130</v>
      </c>
      <c r="M31" s="480"/>
      <c r="N31" s="484" t="str">
        <f>'BD Team'!G11</f>
        <v>1st + 2nd + 3rd + 4th + 5th</v>
      </c>
      <c r="O31" s="485"/>
    </row>
    <row r="32" spans="3:15" ht="25.05" customHeight="1">
      <c r="C32" s="482"/>
      <c r="D32" s="483"/>
      <c r="E32" s="483"/>
      <c r="F32" s="483"/>
      <c r="G32" s="483"/>
      <c r="H32" s="483"/>
      <c r="I32" s="483"/>
      <c r="J32" s="483"/>
      <c r="K32" s="483"/>
      <c r="L32" s="479" t="s">
        <v>258</v>
      </c>
      <c r="M32" s="480"/>
      <c r="N32" s="477" t="str">
        <f>$F$6</f>
        <v>RAL 9016 (white)</v>
      </c>
      <c r="O32" s="478"/>
    </row>
    <row r="33" spans="3:15" ht="25.05" customHeight="1">
      <c r="C33" s="482"/>
      <c r="D33" s="483"/>
      <c r="E33" s="483"/>
      <c r="F33" s="483"/>
      <c r="G33" s="483"/>
      <c r="H33" s="483"/>
      <c r="I33" s="483"/>
      <c r="J33" s="483"/>
      <c r="K33" s="483"/>
      <c r="L33" s="479" t="s">
        <v>183</v>
      </c>
      <c r="M33" s="480"/>
      <c r="N33" s="477" t="str">
        <f>$K$6</f>
        <v>Black</v>
      </c>
      <c r="O33" s="478"/>
    </row>
    <row r="34" spans="3:15" ht="25.05" customHeight="1">
      <c r="C34" s="482"/>
      <c r="D34" s="483"/>
      <c r="E34" s="483"/>
      <c r="F34" s="483"/>
      <c r="G34" s="483"/>
      <c r="H34" s="483"/>
      <c r="I34" s="483"/>
      <c r="J34" s="483"/>
      <c r="K34" s="483"/>
      <c r="L34" s="479" t="s">
        <v>259</v>
      </c>
      <c r="M34" s="480"/>
      <c r="N34" s="484" t="s">
        <v>267</v>
      </c>
      <c r="O34" s="478"/>
    </row>
    <row r="35" spans="3:15" ht="25.05" customHeight="1">
      <c r="C35" s="482"/>
      <c r="D35" s="483"/>
      <c r="E35" s="483"/>
      <c r="F35" s="483"/>
      <c r="G35" s="483"/>
      <c r="H35" s="483"/>
      <c r="I35" s="483"/>
      <c r="J35" s="483"/>
      <c r="K35" s="483"/>
      <c r="L35" s="479" t="s">
        <v>260</v>
      </c>
      <c r="M35" s="480"/>
      <c r="N35" s="477" t="str">
        <f>CONCATENATE('BD Team'!H11," X ",'BD Team'!I11)</f>
        <v>1220 X 1296</v>
      </c>
      <c r="O35" s="478"/>
    </row>
    <row r="36" spans="3:15" ht="25.05" customHeight="1">
      <c r="C36" s="482"/>
      <c r="D36" s="483"/>
      <c r="E36" s="483"/>
      <c r="F36" s="483"/>
      <c r="G36" s="483"/>
      <c r="H36" s="483"/>
      <c r="I36" s="483"/>
      <c r="J36" s="483"/>
      <c r="K36" s="483"/>
      <c r="L36" s="479" t="s">
        <v>261</v>
      </c>
      <c r="M36" s="480"/>
      <c r="N36" s="486">
        <f>'BD Team'!J11</f>
        <v>35</v>
      </c>
      <c r="O36" s="487"/>
    </row>
    <row r="37" spans="3:15" ht="25.05" customHeight="1">
      <c r="C37" s="482"/>
      <c r="D37" s="483"/>
      <c r="E37" s="483"/>
      <c r="F37" s="483"/>
      <c r="G37" s="483"/>
      <c r="H37" s="483"/>
      <c r="I37" s="483"/>
      <c r="J37" s="483"/>
      <c r="K37" s="483"/>
      <c r="L37" s="479" t="s">
        <v>262</v>
      </c>
      <c r="M37" s="480"/>
      <c r="N37" s="477" t="str">
        <f>'BD Team'!C11</f>
        <v>M900</v>
      </c>
      <c r="O37" s="478"/>
    </row>
    <row r="38" spans="3:15" ht="25.05" customHeight="1">
      <c r="C38" s="482"/>
      <c r="D38" s="483"/>
      <c r="E38" s="483"/>
      <c r="F38" s="483"/>
      <c r="G38" s="483"/>
      <c r="H38" s="483"/>
      <c r="I38" s="483"/>
      <c r="J38" s="483"/>
      <c r="K38" s="483"/>
      <c r="L38" s="479" t="s">
        <v>263</v>
      </c>
      <c r="M38" s="480"/>
      <c r="N38" s="477" t="str">
        <f>'BD Team'!E11</f>
        <v>6MM</v>
      </c>
      <c r="O38" s="478"/>
    </row>
    <row r="39" spans="3:15" ht="25.05" customHeight="1">
      <c r="C39" s="482"/>
      <c r="D39" s="483"/>
      <c r="E39" s="483"/>
      <c r="F39" s="483"/>
      <c r="G39" s="483"/>
      <c r="H39" s="483"/>
      <c r="I39" s="483"/>
      <c r="J39" s="483"/>
      <c r="K39" s="483"/>
      <c r="L39" s="479" t="s">
        <v>264</v>
      </c>
      <c r="M39" s="480"/>
      <c r="N39" s="477" t="str">
        <f>'BD Team'!F11</f>
        <v>NO</v>
      </c>
      <c r="O39" s="478"/>
    </row>
    <row r="40" spans="3:15">
      <c r="C40" s="244"/>
      <c r="D40" s="245"/>
      <c r="E40" s="246"/>
      <c r="F40" s="247"/>
      <c r="G40" s="247"/>
      <c r="H40" s="247"/>
      <c r="I40" s="247"/>
      <c r="J40" s="247"/>
      <c r="K40" s="247"/>
      <c r="L40" s="247"/>
      <c r="M40" s="245"/>
      <c r="N40" s="248"/>
      <c r="O40" s="249"/>
    </row>
    <row r="41" spans="3:15" ht="25.05" customHeight="1">
      <c r="C41" s="481" t="s">
        <v>265</v>
      </c>
      <c r="D41" s="480"/>
      <c r="E41" s="250" t="str">
        <f>'BD Team'!B12</f>
        <v>W4</v>
      </c>
      <c r="F41" s="251" t="s">
        <v>266</v>
      </c>
      <c r="G41" s="477" t="str">
        <f>'BD Team'!D12</f>
        <v>SIDE HUNG WINDOW</v>
      </c>
      <c r="H41" s="477"/>
      <c r="I41" s="477"/>
      <c r="J41" s="477"/>
      <c r="K41" s="477"/>
      <c r="L41" s="477"/>
      <c r="M41" s="477"/>
      <c r="N41" s="477"/>
      <c r="O41" s="478"/>
    </row>
    <row r="42" spans="3:15" ht="25.05" customHeight="1">
      <c r="C42" s="482"/>
      <c r="D42" s="483"/>
      <c r="E42" s="483"/>
      <c r="F42" s="483"/>
      <c r="G42" s="483"/>
      <c r="H42" s="483"/>
      <c r="I42" s="483"/>
      <c r="J42" s="483"/>
      <c r="K42" s="483"/>
      <c r="L42" s="479" t="s">
        <v>130</v>
      </c>
      <c r="M42" s="480"/>
      <c r="N42" s="484" t="str">
        <f>'BD Team'!G12</f>
        <v>1st + 2nd + 3rd + 4th + 5th</v>
      </c>
      <c r="O42" s="485"/>
    </row>
    <row r="43" spans="3:15" ht="25.05" customHeight="1">
      <c r="C43" s="482"/>
      <c r="D43" s="483"/>
      <c r="E43" s="483"/>
      <c r="F43" s="483"/>
      <c r="G43" s="483"/>
      <c r="H43" s="483"/>
      <c r="I43" s="483"/>
      <c r="J43" s="483"/>
      <c r="K43" s="483"/>
      <c r="L43" s="479" t="s">
        <v>258</v>
      </c>
      <c r="M43" s="480"/>
      <c r="N43" s="477" t="str">
        <f>$F$6</f>
        <v>RAL 9016 (white)</v>
      </c>
      <c r="O43" s="478"/>
    </row>
    <row r="44" spans="3:15" ht="25.05" customHeight="1">
      <c r="C44" s="482"/>
      <c r="D44" s="483"/>
      <c r="E44" s="483"/>
      <c r="F44" s="483"/>
      <c r="G44" s="483"/>
      <c r="H44" s="483"/>
      <c r="I44" s="483"/>
      <c r="J44" s="483"/>
      <c r="K44" s="483"/>
      <c r="L44" s="479" t="s">
        <v>183</v>
      </c>
      <c r="M44" s="480"/>
      <c r="N44" s="477" t="str">
        <f>$K$6</f>
        <v>Black</v>
      </c>
      <c r="O44" s="478"/>
    </row>
    <row r="45" spans="3:15" ht="25.05" customHeight="1">
      <c r="C45" s="482"/>
      <c r="D45" s="483"/>
      <c r="E45" s="483"/>
      <c r="F45" s="483"/>
      <c r="G45" s="483"/>
      <c r="H45" s="483"/>
      <c r="I45" s="483"/>
      <c r="J45" s="483"/>
      <c r="K45" s="483"/>
      <c r="L45" s="479" t="s">
        <v>259</v>
      </c>
      <c r="M45" s="480"/>
      <c r="N45" s="484" t="s">
        <v>267</v>
      </c>
      <c r="O45" s="478"/>
    </row>
    <row r="46" spans="3:15" ht="25.05" customHeight="1">
      <c r="C46" s="482"/>
      <c r="D46" s="483"/>
      <c r="E46" s="483"/>
      <c r="F46" s="483"/>
      <c r="G46" s="483"/>
      <c r="H46" s="483"/>
      <c r="I46" s="483"/>
      <c r="J46" s="483"/>
      <c r="K46" s="483"/>
      <c r="L46" s="479" t="s">
        <v>260</v>
      </c>
      <c r="M46" s="480"/>
      <c r="N46" s="477" t="str">
        <f>CONCATENATE('BD Team'!H12," X ",'BD Team'!I12)</f>
        <v>762 X 1296</v>
      </c>
      <c r="O46" s="478"/>
    </row>
    <row r="47" spans="3:15" ht="25.05" customHeight="1">
      <c r="C47" s="482"/>
      <c r="D47" s="483"/>
      <c r="E47" s="483"/>
      <c r="F47" s="483"/>
      <c r="G47" s="483"/>
      <c r="H47" s="483"/>
      <c r="I47" s="483"/>
      <c r="J47" s="483"/>
      <c r="K47" s="483"/>
      <c r="L47" s="479" t="s">
        <v>261</v>
      </c>
      <c r="M47" s="480"/>
      <c r="N47" s="486">
        <f>'BD Team'!J12</f>
        <v>100</v>
      </c>
      <c r="O47" s="487"/>
    </row>
    <row r="48" spans="3:15" ht="25.05" customHeight="1">
      <c r="C48" s="482"/>
      <c r="D48" s="483"/>
      <c r="E48" s="483"/>
      <c r="F48" s="483"/>
      <c r="G48" s="483"/>
      <c r="H48" s="483"/>
      <c r="I48" s="483"/>
      <c r="J48" s="483"/>
      <c r="K48" s="483"/>
      <c r="L48" s="479" t="s">
        <v>262</v>
      </c>
      <c r="M48" s="480"/>
      <c r="N48" s="477" t="str">
        <f>'BD Team'!C12</f>
        <v>M940</v>
      </c>
      <c r="O48" s="478"/>
    </row>
    <row r="49" spans="3:15" ht="25.05" customHeight="1">
      <c r="C49" s="482"/>
      <c r="D49" s="483"/>
      <c r="E49" s="483"/>
      <c r="F49" s="483"/>
      <c r="G49" s="483"/>
      <c r="H49" s="483"/>
      <c r="I49" s="483"/>
      <c r="J49" s="483"/>
      <c r="K49" s="483"/>
      <c r="L49" s="479" t="s">
        <v>263</v>
      </c>
      <c r="M49" s="480"/>
      <c r="N49" s="477" t="str">
        <f>'BD Team'!E12</f>
        <v>6MM</v>
      </c>
      <c r="O49" s="478"/>
    </row>
    <row r="50" spans="3:15" ht="25.05" customHeight="1">
      <c r="C50" s="482"/>
      <c r="D50" s="483"/>
      <c r="E50" s="483"/>
      <c r="F50" s="483"/>
      <c r="G50" s="483"/>
      <c r="H50" s="483"/>
      <c r="I50" s="483"/>
      <c r="J50" s="483"/>
      <c r="K50" s="483"/>
      <c r="L50" s="479" t="s">
        <v>264</v>
      </c>
      <c r="M50" s="480"/>
      <c r="N50" s="477" t="str">
        <f>'BD Team'!F12</f>
        <v>NO</v>
      </c>
      <c r="O50" s="478"/>
    </row>
    <row r="51" spans="3:15">
      <c r="C51" s="244"/>
      <c r="D51" s="245"/>
      <c r="E51" s="246"/>
      <c r="F51" s="247"/>
      <c r="G51" s="247"/>
      <c r="H51" s="247"/>
      <c r="I51" s="247"/>
      <c r="J51" s="247"/>
      <c r="K51" s="247"/>
      <c r="L51" s="247"/>
      <c r="M51" s="245"/>
      <c r="N51" s="248"/>
      <c r="O51" s="249"/>
    </row>
    <row r="52" spans="3:15" ht="25.05" customHeight="1">
      <c r="C52" s="481" t="s">
        <v>265</v>
      </c>
      <c r="D52" s="480"/>
      <c r="E52" s="250" t="str">
        <f>'BD Team'!B13</f>
        <v>W5</v>
      </c>
      <c r="F52" s="251" t="s">
        <v>266</v>
      </c>
      <c r="G52" s="477" t="str">
        <f>'BD Team'!D13</f>
        <v>2 TRACK 2 SHUTTER SLIDING WINDOW WITH BOTTOM FIXED</v>
      </c>
      <c r="H52" s="477"/>
      <c r="I52" s="477"/>
      <c r="J52" s="477"/>
      <c r="K52" s="477"/>
      <c r="L52" s="477"/>
      <c r="M52" s="477"/>
      <c r="N52" s="477"/>
      <c r="O52" s="478"/>
    </row>
    <row r="53" spans="3:15" ht="25.05" customHeight="1">
      <c r="C53" s="482"/>
      <c r="D53" s="483"/>
      <c r="E53" s="483"/>
      <c r="F53" s="483"/>
      <c r="G53" s="483"/>
      <c r="H53" s="483"/>
      <c r="I53" s="483"/>
      <c r="J53" s="483"/>
      <c r="K53" s="483"/>
      <c r="L53" s="479" t="s">
        <v>130</v>
      </c>
      <c r="M53" s="480"/>
      <c r="N53" s="484" t="str">
        <f>'BD Team'!G13</f>
        <v>1st + 2nd + 3rd + 4th + 5th</v>
      </c>
      <c r="O53" s="485"/>
    </row>
    <row r="54" spans="3:15" ht="25.05" customHeight="1">
      <c r="C54" s="482"/>
      <c r="D54" s="483"/>
      <c r="E54" s="483"/>
      <c r="F54" s="483"/>
      <c r="G54" s="483"/>
      <c r="H54" s="483"/>
      <c r="I54" s="483"/>
      <c r="J54" s="483"/>
      <c r="K54" s="483"/>
      <c r="L54" s="479" t="s">
        <v>258</v>
      </c>
      <c r="M54" s="480"/>
      <c r="N54" s="477" t="str">
        <f>$F$6</f>
        <v>RAL 9016 (white)</v>
      </c>
      <c r="O54" s="478"/>
    </row>
    <row r="55" spans="3:15" ht="25.05" customHeight="1">
      <c r="C55" s="482"/>
      <c r="D55" s="483"/>
      <c r="E55" s="483"/>
      <c r="F55" s="483"/>
      <c r="G55" s="483"/>
      <c r="H55" s="483"/>
      <c r="I55" s="483"/>
      <c r="J55" s="483"/>
      <c r="K55" s="483"/>
      <c r="L55" s="479" t="s">
        <v>183</v>
      </c>
      <c r="M55" s="480"/>
      <c r="N55" s="477" t="str">
        <f>$K$6</f>
        <v>Black</v>
      </c>
      <c r="O55" s="478"/>
    </row>
    <row r="56" spans="3:15" ht="25.05" customHeight="1">
      <c r="C56" s="482"/>
      <c r="D56" s="483"/>
      <c r="E56" s="483"/>
      <c r="F56" s="483"/>
      <c r="G56" s="483"/>
      <c r="H56" s="483"/>
      <c r="I56" s="483"/>
      <c r="J56" s="483"/>
      <c r="K56" s="483"/>
      <c r="L56" s="479" t="s">
        <v>259</v>
      </c>
      <c r="M56" s="480"/>
      <c r="N56" s="484" t="s">
        <v>267</v>
      </c>
      <c r="O56" s="478"/>
    </row>
    <row r="57" spans="3:15" ht="25.05" customHeight="1">
      <c r="C57" s="482"/>
      <c r="D57" s="483"/>
      <c r="E57" s="483"/>
      <c r="F57" s="483"/>
      <c r="G57" s="483"/>
      <c r="H57" s="483"/>
      <c r="I57" s="483"/>
      <c r="J57" s="483"/>
      <c r="K57" s="483"/>
      <c r="L57" s="479" t="s">
        <v>260</v>
      </c>
      <c r="M57" s="480"/>
      <c r="N57" s="477" t="str">
        <f>CONCATENATE('BD Team'!H13," X ",'BD Team'!I13)</f>
        <v>1068 X 1906</v>
      </c>
      <c r="O57" s="478"/>
    </row>
    <row r="58" spans="3:15" ht="25.05" customHeight="1">
      <c r="C58" s="482"/>
      <c r="D58" s="483"/>
      <c r="E58" s="483"/>
      <c r="F58" s="483"/>
      <c r="G58" s="483"/>
      <c r="H58" s="483"/>
      <c r="I58" s="483"/>
      <c r="J58" s="483"/>
      <c r="K58" s="483"/>
      <c r="L58" s="479" t="s">
        <v>261</v>
      </c>
      <c r="M58" s="480"/>
      <c r="N58" s="486">
        <f>'BD Team'!J13</f>
        <v>5</v>
      </c>
      <c r="O58" s="487"/>
    </row>
    <row r="59" spans="3:15" ht="25.05" customHeight="1">
      <c r="C59" s="482"/>
      <c r="D59" s="483"/>
      <c r="E59" s="483"/>
      <c r="F59" s="483"/>
      <c r="G59" s="483"/>
      <c r="H59" s="483"/>
      <c r="I59" s="483"/>
      <c r="J59" s="483"/>
      <c r="K59" s="483"/>
      <c r="L59" s="479" t="s">
        <v>262</v>
      </c>
      <c r="M59" s="480"/>
      <c r="N59" s="477" t="str">
        <f>'BD Team'!C13</f>
        <v>M940 &amp; M900</v>
      </c>
      <c r="O59" s="478"/>
    </row>
    <row r="60" spans="3:15" ht="25.05" customHeight="1">
      <c r="C60" s="482"/>
      <c r="D60" s="483"/>
      <c r="E60" s="483"/>
      <c r="F60" s="483"/>
      <c r="G60" s="483"/>
      <c r="H60" s="483"/>
      <c r="I60" s="483"/>
      <c r="J60" s="483"/>
      <c r="K60" s="483"/>
      <c r="L60" s="479" t="s">
        <v>263</v>
      </c>
      <c r="M60" s="480"/>
      <c r="N60" s="477" t="str">
        <f>'BD Team'!E13</f>
        <v>6MM</v>
      </c>
      <c r="O60" s="478"/>
    </row>
    <row r="61" spans="3:15" ht="25.05" customHeight="1">
      <c r="C61" s="482"/>
      <c r="D61" s="483"/>
      <c r="E61" s="483"/>
      <c r="F61" s="483"/>
      <c r="G61" s="483"/>
      <c r="H61" s="483"/>
      <c r="I61" s="483"/>
      <c r="J61" s="483"/>
      <c r="K61" s="483"/>
      <c r="L61" s="479" t="s">
        <v>264</v>
      </c>
      <c r="M61" s="480"/>
      <c r="N61" s="477" t="str">
        <f>'BD Team'!F13</f>
        <v>NO</v>
      </c>
      <c r="O61" s="478"/>
    </row>
    <row r="62" spans="3:15">
      <c r="C62" s="244"/>
      <c r="D62" s="245"/>
      <c r="E62" s="246"/>
      <c r="F62" s="247"/>
      <c r="G62" s="247"/>
      <c r="H62" s="247"/>
      <c r="I62" s="247"/>
      <c r="J62" s="247"/>
      <c r="K62" s="247"/>
      <c r="L62" s="247"/>
      <c r="M62" s="245"/>
      <c r="N62" s="248"/>
      <c r="O62" s="249"/>
    </row>
    <row r="63" spans="3:15" ht="25.05" customHeight="1">
      <c r="C63" s="481" t="s">
        <v>265</v>
      </c>
      <c r="D63" s="480"/>
      <c r="E63" s="250" t="str">
        <f>'BD Team'!B14</f>
        <v>EW1</v>
      </c>
      <c r="F63" s="251" t="s">
        <v>266</v>
      </c>
      <c r="G63" s="477" t="str">
        <f>'BD Team'!D14</f>
        <v>2 TRACK 2 SHUTTER SLIDING WINDOW</v>
      </c>
      <c r="H63" s="477"/>
      <c r="I63" s="477"/>
      <c r="J63" s="477"/>
      <c r="K63" s="477"/>
      <c r="L63" s="477"/>
      <c r="M63" s="477"/>
      <c r="N63" s="477"/>
      <c r="O63" s="478"/>
    </row>
    <row r="64" spans="3:15" ht="25.05" customHeight="1">
      <c r="C64" s="482"/>
      <c r="D64" s="483"/>
      <c r="E64" s="483"/>
      <c r="F64" s="483"/>
      <c r="G64" s="483"/>
      <c r="H64" s="483"/>
      <c r="I64" s="483"/>
      <c r="J64" s="483"/>
      <c r="K64" s="483"/>
      <c r="L64" s="479" t="s">
        <v>130</v>
      </c>
      <c r="M64" s="480"/>
      <c r="N64" s="490" t="str">
        <f>'BD Team'!G14</f>
        <v>1st + 2nd + 3rd + 4th + 5th</v>
      </c>
      <c r="O64" s="491"/>
    </row>
    <row r="65" spans="3:15" ht="25.05" customHeight="1">
      <c r="C65" s="482"/>
      <c r="D65" s="483"/>
      <c r="E65" s="483"/>
      <c r="F65" s="483"/>
      <c r="G65" s="483"/>
      <c r="H65" s="483"/>
      <c r="I65" s="483"/>
      <c r="J65" s="483"/>
      <c r="K65" s="483"/>
      <c r="L65" s="479" t="s">
        <v>258</v>
      </c>
      <c r="M65" s="480"/>
      <c r="N65" s="477" t="str">
        <f>$F$6</f>
        <v>RAL 9016 (white)</v>
      </c>
      <c r="O65" s="478"/>
    </row>
    <row r="66" spans="3:15" ht="25.05" customHeight="1">
      <c r="C66" s="482"/>
      <c r="D66" s="483"/>
      <c r="E66" s="483"/>
      <c r="F66" s="483"/>
      <c r="G66" s="483"/>
      <c r="H66" s="483"/>
      <c r="I66" s="483"/>
      <c r="J66" s="483"/>
      <c r="K66" s="483"/>
      <c r="L66" s="479" t="s">
        <v>183</v>
      </c>
      <c r="M66" s="480"/>
      <c r="N66" s="477" t="str">
        <f>$K$6</f>
        <v>Black</v>
      </c>
      <c r="O66" s="478"/>
    </row>
    <row r="67" spans="3:15" ht="25.05" customHeight="1">
      <c r="C67" s="482"/>
      <c r="D67" s="483"/>
      <c r="E67" s="483"/>
      <c r="F67" s="483"/>
      <c r="G67" s="483"/>
      <c r="H67" s="483"/>
      <c r="I67" s="483"/>
      <c r="J67" s="483"/>
      <c r="K67" s="483"/>
      <c r="L67" s="479" t="s">
        <v>259</v>
      </c>
      <c r="M67" s="480"/>
      <c r="N67" s="484" t="s">
        <v>267</v>
      </c>
      <c r="O67" s="478"/>
    </row>
    <row r="68" spans="3:15" ht="25.05" customHeight="1">
      <c r="C68" s="482"/>
      <c r="D68" s="483"/>
      <c r="E68" s="483"/>
      <c r="F68" s="483"/>
      <c r="G68" s="483"/>
      <c r="H68" s="483"/>
      <c r="I68" s="483"/>
      <c r="J68" s="483"/>
      <c r="K68" s="483"/>
      <c r="L68" s="479" t="s">
        <v>260</v>
      </c>
      <c r="M68" s="480"/>
      <c r="N68" s="477" t="str">
        <f>CONCATENATE('BD Team'!H14," X ",'BD Team'!I14)</f>
        <v>1982 X 1906</v>
      </c>
      <c r="O68" s="478"/>
    </row>
    <row r="69" spans="3:15" ht="25.05" customHeight="1">
      <c r="C69" s="482"/>
      <c r="D69" s="483"/>
      <c r="E69" s="483"/>
      <c r="F69" s="483"/>
      <c r="G69" s="483"/>
      <c r="H69" s="483"/>
      <c r="I69" s="483"/>
      <c r="J69" s="483"/>
      <c r="K69" s="483"/>
      <c r="L69" s="479" t="s">
        <v>261</v>
      </c>
      <c r="M69" s="480"/>
      <c r="N69" s="486">
        <f>'BD Team'!J14</f>
        <v>30</v>
      </c>
      <c r="O69" s="487"/>
    </row>
    <row r="70" spans="3:15" ht="25.05" customHeight="1">
      <c r="C70" s="482"/>
      <c r="D70" s="483"/>
      <c r="E70" s="483"/>
      <c r="F70" s="483"/>
      <c r="G70" s="483"/>
      <c r="H70" s="483"/>
      <c r="I70" s="483"/>
      <c r="J70" s="483"/>
      <c r="K70" s="483"/>
      <c r="L70" s="479" t="s">
        <v>262</v>
      </c>
      <c r="M70" s="480"/>
      <c r="N70" s="477" t="str">
        <f>'BD Team'!C14</f>
        <v>M900</v>
      </c>
      <c r="O70" s="478"/>
    </row>
    <row r="71" spans="3:15" ht="25.05" customHeight="1">
      <c r="C71" s="482"/>
      <c r="D71" s="483"/>
      <c r="E71" s="483"/>
      <c r="F71" s="483"/>
      <c r="G71" s="483"/>
      <c r="H71" s="483"/>
      <c r="I71" s="483"/>
      <c r="J71" s="483"/>
      <c r="K71" s="483"/>
      <c r="L71" s="479" t="s">
        <v>263</v>
      </c>
      <c r="M71" s="480"/>
      <c r="N71" s="477" t="str">
        <f>'BD Team'!E14</f>
        <v>6MM</v>
      </c>
      <c r="O71" s="478"/>
    </row>
    <row r="72" spans="3:15" ht="25.05" customHeight="1">
      <c r="C72" s="482"/>
      <c r="D72" s="483"/>
      <c r="E72" s="483"/>
      <c r="F72" s="483"/>
      <c r="G72" s="483"/>
      <c r="H72" s="483"/>
      <c r="I72" s="483"/>
      <c r="J72" s="483"/>
      <c r="K72" s="483"/>
      <c r="L72" s="479" t="s">
        <v>264</v>
      </c>
      <c r="M72" s="480"/>
      <c r="N72" s="477" t="str">
        <f>'BD Team'!F14</f>
        <v>NO</v>
      </c>
      <c r="O72" s="478"/>
    </row>
    <row r="73" spans="3:15">
      <c r="C73" s="244"/>
      <c r="D73" s="245"/>
      <c r="E73" s="246"/>
      <c r="F73" s="247"/>
      <c r="G73" s="247"/>
      <c r="H73" s="247"/>
      <c r="I73" s="247"/>
      <c r="J73" s="247"/>
      <c r="K73" s="247"/>
      <c r="L73" s="247"/>
      <c r="M73" s="245"/>
      <c r="N73" s="248"/>
      <c r="O73" s="249"/>
    </row>
    <row r="74" spans="3:15" ht="25.05" customHeight="1">
      <c r="C74" s="481" t="s">
        <v>265</v>
      </c>
      <c r="D74" s="480"/>
      <c r="E74" s="250" t="str">
        <f>'BD Team'!B15</f>
        <v>EW2</v>
      </c>
      <c r="F74" s="251" t="s">
        <v>266</v>
      </c>
      <c r="G74" s="477" t="str">
        <f>'BD Team'!D15</f>
        <v>2 TRACK 2 SHUTTER SLIDING WINDOW WITH BOTTOM FIXED</v>
      </c>
      <c r="H74" s="477"/>
      <c r="I74" s="477"/>
      <c r="J74" s="477"/>
      <c r="K74" s="477"/>
      <c r="L74" s="477"/>
      <c r="M74" s="477"/>
      <c r="N74" s="477"/>
      <c r="O74" s="478"/>
    </row>
    <row r="75" spans="3:15" ht="25.05" customHeight="1">
      <c r="C75" s="482"/>
      <c r="D75" s="483"/>
      <c r="E75" s="483"/>
      <c r="F75" s="483"/>
      <c r="G75" s="483"/>
      <c r="H75" s="483"/>
      <c r="I75" s="483"/>
      <c r="J75" s="483"/>
      <c r="K75" s="483"/>
      <c r="L75" s="479" t="s">
        <v>130</v>
      </c>
      <c r="M75" s="480"/>
      <c r="N75" s="484" t="str">
        <f>'BD Team'!G15</f>
        <v>1st + 2nd + 3rd + 4th + 5th</v>
      </c>
      <c r="O75" s="485"/>
    </row>
    <row r="76" spans="3:15" ht="25.05" customHeight="1">
      <c r="C76" s="482"/>
      <c r="D76" s="483"/>
      <c r="E76" s="483"/>
      <c r="F76" s="483"/>
      <c r="G76" s="483"/>
      <c r="H76" s="483"/>
      <c r="I76" s="483"/>
      <c r="J76" s="483"/>
      <c r="K76" s="483"/>
      <c r="L76" s="479" t="s">
        <v>258</v>
      </c>
      <c r="M76" s="480"/>
      <c r="N76" s="477" t="str">
        <f>$F$6</f>
        <v>RAL 9016 (white)</v>
      </c>
      <c r="O76" s="478"/>
    </row>
    <row r="77" spans="3:15" ht="25.05" customHeight="1">
      <c r="C77" s="482"/>
      <c r="D77" s="483"/>
      <c r="E77" s="483"/>
      <c r="F77" s="483"/>
      <c r="G77" s="483"/>
      <c r="H77" s="483"/>
      <c r="I77" s="483"/>
      <c r="J77" s="483"/>
      <c r="K77" s="483"/>
      <c r="L77" s="479" t="s">
        <v>183</v>
      </c>
      <c r="M77" s="480"/>
      <c r="N77" s="477" t="str">
        <f>$K$6</f>
        <v>Black</v>
      </c>
      <c r="O77" s="478"/>
    </row>
    <row r="78" spans="3:15" ht="25.05" customHeight="1">
      <c r="C78" s="482"/>
      <c r="D78" s="483"/>
      <c r="E78" s="483"/>
      <c r="F78" s="483"/>
      <c r="G78" s="483"/>
      <c r="H78" s="483"/>
      <c r="I78" s="483"/>
      <c r="J78" s="483"/>
      <c r="K78" s="483"/>
      <c r="L78" s="479" t="s">
        <v>259</v>
      </c>
      <c r="M78" s="480"/>
      <c r="N78" s="484" t="s">
        <v>267</v>
      </c>
      <c r="O78" s="478"/>
    </row>
    <row r="79" spans="3:15" ht="25.05" customHeight="1">
      <c r="C79" s="482"/>
      <c r="D79" s="483"/>
      <c r="E79" s="483"/>
      <c r="F79" s="483"/>
      <c r="G79" s="483"/>
      <c r="H79" s="483"/>
      <c r="I79" s="483"/>
      <c r="J79" s="483"/>
      <c r="K79" s="483"/>
      <c r="L79" s="479" t="s">
        <v>260</v>
      </c>
      <c r="M79" s="480"/>
      <c r="N79" s="477" t="str">
        <f>CONCATENATE('BD Team'!H15," X ",'BD Team'!I15)</f>
        <v>1372 X 1906</v>
      </c>
      <c r="O79" s="478"/>
    </row>
    <row r="80" spans="3:15" ht="25.05" customHeight="1">
      <c r="C80" s="482"/>
      <c r="D80" s="483"/>
      <c r="E80" s="483"/>
      <c r="F80" s="483"/>
      <c r="G80" s="483"/>
      <c r="H80" s="483"/>
      <c r="I80" s="483"/>
      <c r="J80" s="483"/>
      <c r="K80" s="483"/>
      <c r="L80" s="479" t="s">
        <v>261</v>
      </c>
      <c r="M80" s="480"/>
      <c r="N80" s="486">
        <f>'BD Team'!J15</f>
        <v>5</v>
      </c>
      <c r="O80" s="487"/>
    </row>
    <row r="81" spans="3:15" ht="25.05" customHeight="1">
      <c r="C81" s="482"/>
      <c r="D81" s="483"/>
      <c r="E81" s="483"/>
      <c r="F81" s="483"/>
      <c r="G81" s="483"/>
      <c r="H81" s="483"/>
      <c r="I81" s="483"/>
      <c r="J81" s="483"/>
      <c r="K81" s="483"/>
      <c r="L81" s="479" t="s">
        <v>262</v>
      </c>
      <c r="M81" s="480"/>
      <c r="N81" s="477" t="str">
        <f>'BD Team'!C15</f>
        <v>M940 &amp; M900</v>
      </c>
      <c r="O81" s="478"/>
    </row>
    <row r="82" spans="3:15" ht="25.05" customHeight="1">
      <c r="C82" s="482"/>
      <c r="D82" s="483"/>
      <c r="E82" s="483"/>
      <c r="F82" s="483"/>
      <c r="G82" s="483"/>
      <c r="H82" s="483"/>
      <c r="I82" s="483"/>
      <c r="J82" s="483"/>
      <c r="K82" s="483"/>
      <c r="L82" s="479" t="s">
        <v>263</v>
      </c>
      <c r="M82" s="480"/>
      <c r="N82" s="477" t="str">
        <f>'BD Team'!E15</f>
        <v>6MM</v>
      </c>
      <c r="O82" s="478"/>
    </row>
    <row r="83" spans="3:15" ht="25.05" customHeight="1">
      <c r="C83" s="482"/>
      <c r="D83" s="483"/>
      <c r="E83" s="483"/>
      <c r="F83" s="483"/>
      <c r="G83" s="483"/>
      <c r="H83" s="483"/>
      <c r="I83" s="483"/>
      <c r="J83" s="483"/>
      <c r="K83" s="483"/>
      <c r="L83" s="479" t="s">
        <v>264</v>
      </c>
      <c r="M83" s="480"/>
      <c r="N83" s="477" t="str">
        <f>'BD Team'!F15</f>
        <v>NO</v>
      </c>
      <c r="O83" s="478"/>
    </row>
    <row r="84" spans="3:15">
      <c r="C84" s="244"/>
      <c r="D84" s="245"/>
      <c r="E84" s="246"/>
      <c r="F84" s="247"/>
      <c r="G84" s="247"/>
      <c r="H84" s="247"/>
      <c r="I84" s="247"/>
      <c r="J84" s="247"/>
      <c r="K84" s="247"/>
      <c r="L84" s="247"/>
      <c r="M84" s="245"/>
      <c r="N84" s="248"/>
      <c r="O84" s="249"/>
    </row>
    <row r="85" spans="3:15" ht="25.05" customHeight="1">
      <c r="C85" s="481" t="s">
        <v>265</v>
      </c>
      <c r="D85" s="480"/>
      <c r="E85" s="250" t="str">
        <f>'BD Team'!B16</f>
        <v>EW3</v>
      </c>
      <c r="F85" s="251" t="s">
        <v>266</v>
      </c>
      <c r="G85" s="477" t="str">
        <f>'BD Team'!D16</f>
        <v>2 TRACK 2 SHUTTER SLIDING WINDOW WITH BOTTOM FIXED</v>
      </c>
      <c r="H85" s="477"/>
      <c r="I85" s="477"/>
      <c r="J85" s="477"/>
      <c r="K85" s="477"/>
      <c r="L85" s="477"/>
      <c r="M85" s="477"/>
      <c r="N85" s="477"/>
      <c r="O85" s="478"/>
    </row>
    <row r="86" spans="3:15" ht="25.05" customHeight="1">
      <c r="C86" s="482"/>
      <c r="D86" s="483"/>
      <c r="E86" s="483"/>
      <c r="F86" s="483"/>
      <c r="G86" s="483"/>
      <c r="H86" s="483"/>
      <c r="I86" s="483"/>
      <c r="J86" s="483"/>
      <c r="K86" s="483"/>
      <c r="L86" s="479" t="s">
        <v>130</v>
      </c>
      <c r="M86" s="480"/>
      <c r="N86" s="484" t="str">
        <f>'BD Team'!G16</f>
        <v>1st + 2nd + 3rd + 4th + 5th</v>
      </c>
      <c r="O86" s="485"/>
    </row>
    <row r="87" spans="3:15" ht="25.05" customHeight="1">
      <c r="C87" s="482"/>
      <c r="D87" s="483"/>
      <c r="E87" s="483"/>
      <c r="F87" s="483"/>
      <c r="G87" s="483"/>
      <c r="H87" s="483"/>
      <c r="I87" s="483"/>
      <c r="J87" s="483"/>
      <c r="K87" s="483"/>
      <c r="L87" s="479" t="s">
        <v>258</v>
      </c>
      <c r="M87" s="480"/>
      <c r="N87" s="477" t="str">
        <f>$F$6</f>
        <v>RAL 9016 (white)</v>
      </c>
      <c r="O87" s="478"/>
    </row>
    <row r="88" spans="3:15" ht="25.05" customHeight="1">
      <c r="C88" s="482"/>
      <c r="D88" s="483"/>
      <c r="E88" s="483"/>
      <c r="F88" s="483"/>
      <c r="G88" s="483"/>
      <c r="H88" s="483"/>
      <c r="I88" s="483"/>
      <c r="J88" s="483"/>
      <c r="K88" s="483"/>
      <c r="L88" s="479" t="s">
        <v>183</v>
      </c>
      <c r="M88" s="480"/>
      <c r="N88" s="477" t="str">
        <f>$K$6</f>
        <v>Black</v>
      </c>
      <c r="O88" s="478"/>
    </row>
    <row r="89" spans="3:15" ht="25.05" customHeight="1">
      <c r="C89" s="482"/>
      <c r="D89" s="483"/>
      <c r="E89" s="483"/>
      <c r="F89" s="483"/>
      <c r="G89" s="483"/>
      <c r="H89" s="483"/>
      <c r="I89" s="483"/>
      <c r="J89" s="483"/>
      <c r="K89" s="483"/>
      <c r="L89" s="479" t="s">
        <v>259</v>
      </c>
      <c r="M89" s="480"/>
      <c r="N89" s="484" t="s">
        <v>267</v>
      </c>
      <c r="O89" s="478"/>
    </row>
    <row r="90" spans="3:15" ht="25.05" customHeight="1">
      <c r="C90" s="482"/>
      <c r="D90" s="483"/>
      <c r="E90" s="483"/>
      <c r="F90" s="483"/>
      <c r="G90" s="483"/>
      <c r="H90" s="483"/>
      <c r="I90" s="483"/>
      <c r="J90" s="483"/>
      <c r="K90" s="483"/>
      <c r="L90" s="479" t="s">
        <v>260</v>
      </c>
      <c r="M90" s="480"/>
      <c r="N90" s="477" t="str">
        <f>CONCATENATE('BD Team'!H16," X ",'BD Team'!I16)</f>
        <v>1220 X 1906</v>
      </c>
      <c r="O90" s="478"/>
    </row>
    <row r="91" spans="3:15" ht="25.05" customHeight="1">
      <c r="C91" s="482"/>
      <c r="D91" s="483"/>
      <c r="E91" s="483"/>
      <c r="F91" s="483"/>
      <c r="G91" s="483"/>
      <c r="H91" s="483"/>
      <c r="I91" s="483"/>
      <c r="J91" s="483"/>
      <c r="K91" s="483"/>
      <c r="L91" s="479" t="s">
        <v>261</v>
      </c>
      <c r="M91" s="480"/>
      <c r="N91" s="486">
        <f>'BD Team'!J16</f>
        <v>10</v>
      </c>
      <c r="O91" s="487"/>
    </row>
    <row r="92" spans="3:15" ht="25.05" customHeight="1">
      <c r="C92" s="482"/>
      <c r="D92" s="483"/>
      <c r="E92" s="483"/>
      <c r="F92" s="483"/>
      <c r="G92" s="483"/>
      <c r="H92" s="483"/>
      <c r="I92" s="483"/>
      <c r="J92" s="483"/>
      <c r="K92" s="483"/>
      <c r="L92" s="479" t="s">
        <v>262</v>
      </c>
      <c r="M92" s="480"/>
      <c r="N92" s="477" t="str">
        <f>'BD Team'!C16</f>
        <v>M940 &amp; M900</v>
      </c>
      <c r="O92" s="478"/>
    </row>
    <row r="93" spans="3:15" ht="25.05" customHeight="1">
      <c r="C93" s="482"/>
      <c r="D93" s="483"/>
      <c r="E93" s="483"/>
      <c r="F93" s="483"/>
      <c r="G93" s="483"/>
      <c r="H93" s="483"/>
      <c r="I93" s="483"/>
      <c r="J93" s="483"/>
      <c r="K93" s="483"/>
      <c r="L93" s="479" t="s">
        <v>263</v>
      </c>
      <c r="M93" s="480"/>
      <c r="N93" s="477" t="str">
        <f>'BD Team'!E16</f>
        <v>6MM</v>
      </c>
      <c r="O93" s="478"/>
    </row>
    <row r="94" spans="3:15" ht="25.05" customHeight="1">
      <c r="C94" s="482"/>
      <c r="D94" s="483"/>
      <c r="E94" s="483"/>
      <c r="F94" s="483"/>
      <c r="G94" s="483"/>
      <c r="H94" s="483"/>
      <c r="I94" s="483"/>
      <c r="J94" s="483"/>
      <c r="K94" s="483"/>
      <c r="L94" s="479" t="s">
        <v>264</v>
      </c>
      <c r="M94" s="480"/>
      <c r="N94" s="477" t="str">
        <f>'BD Team'!F16</f>
        <v>NO</v>
      </c>
      <c r="O94" s="478"/>
    </row>
    <row r="95" spans="3:15">
      <c r="C95" s="244"/>
      <c r="D95" s="245"/>
      <c r="E95" s="246"/>
      <c r="F95" s="247"/>
      <c r="G95" s="247"/>
      <c r="H95" s="247"/>
      <c r="I95" s="247"/>
      <c r="J95" s="247"/>
      <c r="K95" s="247"/>
      <c r="L95" s="247"/>
      <c r="M95" s="245"/>
      <c r="N95" s="248"/>
      <c r="O95" s="249"/>
    </row>
    <row r="96" spans="3:15" ht="25.05" customHeight="1">
      <c r="C96" s="481" t="s">
        <v>265</v>
      </c>
      <c r="D96" s="480"/>
      <c r="E96" s="250" t="str">
        <f>'BD Team'!B17</f>
        <v>EW4</v>
      </c>
      <c r="F96" s="251" t="s">
        <v>266</v>
      </c>
      <c r="G96" s="477" t="str">
        <f>'BD Team'!D17</f>
        <v>SIDE HUNG WINDOW WITH BOTTOM FIXED</v>
      </c>
      <c r="H96" s="477"/>
      <c r="I96" s="477"/>
      <c r="J96" s="477"/>
      <c r="K96" s="477"/>
      <c r="L96" s="477"/>
      <c r="M96" s="477"/>
      <c r="N96" s="477"/>
      <c r="O96" s="478"/>
    </row>
    <row r="97" spans="3:15" ht="25.05" customHeight="1">
      <c r="C97" s="482"/>
      <c r="D97" s="483"/>
      <c r="E97" s="483"/>
      <c r="F97" s="483"/>
      <c r="G97" s="483"/>
      <c r="H97" s="483"/>
      <c r="I97" s="483"/>
      <c r="J97" s="483"/>
      <c r="K97" s="483"/>
      <c r="L97" s="479" t="s">
        <v>130</v>
      </c>
      <c r="M97" s="480"/>
      <c r="N97" s="488" t="str">
        <f>'BD Team'!G17</f>
        <v>1st + 2nd + 3rd + 4th + 5th</v>
      </c>
      <c r="O97" s="489"/>
    </row>
    <row r="98" spans="3:15" ht="25.05" customHeight="1">
      <c r="C98" s="482"/>
      <c r="D98" s="483"/>
      <c r="E98" s="483"/>
      <c r="F98" s="483"/>
      <c r="G98" s="483"/>
      <c r="H98" s="483"/>
      <c r="I98" s="483"/>
      <c r="J98" s="483"/>
      <c r="K98" s="483"/>
      <c r="L98" s="479" t="s">
        <v>258</v>
      </c>
      <c r="M98" s="480"/>
      <c r="N98" s="477" t="str">
        <f>$F$6</f>
        <v>RAL 9016 (white)</v>
      </c>
      <c r="O98" s="478"/>
    </row>
    <row r="99" spans="3:15" ht="25.05" customHeight="1">
      <c r="C99" s="482"/>
      <c r="D99" s="483"/>
      <c r="E99" s="483"/>
      <c r="F99" s="483"/>
      <c r="G99" s="483"/>
      <c r="H99" s="483"/>
      <c r="I99" s="483"/>
      <c r="J99" s="483"/>
      <c r="K99" s="483"/>
      <c r="L99" s="479" t="s">
        <v>183</v>
      </c>
      <c r="M99" s="480"/>
      <c r="N99" s="477" t="str">
        <f>$K$6</f>
        <v>Black</v>
      </c>
      <c r="O99" s="478"/>
    </row>
    <row r="100" spans="3:15" ht="25.05" customHeight="1">
      <c r="C100" s="482"/>
      <c r="D100" s="483"/>
      <c r="E100" s="483"/>
      <c r="F100" s="483"/>
      <c r="G100" s="483"/>
      <c r="H100" s="483"/>
      <c r="I100" s="483"/>
      <c r="J100" s="483"/>
      <c r="K100" s="483"/>
      <c r="L100" s="479" t="s">
        <v>259</v>
      </c>
      <c r="M100" s="480"/>
      <c r="N100" s="484" t="s">
        <v>267</v>
      </c>
      <c r="O100" s="478"/>
    </row>
    <row r="101" spans="3:15" ht="25.05" customHeight="1">
      <c r="C101" s="482"/>
      <c r="D101" s="483"/>
      <c r="E101" s="483"/>
      <c r="F101" s="483"/>
      <c r="G101" s="483"/>
      <c r="H101" s="483"/>
      <c r="I101" s="483"/>
      <c r="J101" s="483"/>
      <c r="K101" s="483"/>
      <c r="L101" s="479" t="s">
        <v>260</v>
      </c>
      <c r="M101" s="480"/>
      <c r="N101" s="477" t="str">
        <f>CONCATENATE('BD Team'!H17," X ",'BD Team'!I17)</f>
        <v>762 X 1906</v>
      </c>
      <c r="O101" s="478"/>
    </row>
    <row r="102" spans="3:15" ht="25.05" customHeight="1">
      <c r="C102" s="482"/>
      <c r="D102" s="483"/>
      <c r="E102" s="483"/>
      <c r="F102" s="483"/>
      <c r="G102" s="483"/>
      <c r="H102" s="483"/>
      <c r="I102" s="483"/>
      <c r="J102" s="483"/>
      <c r="K102" s="483"/>
      <c r="L102" s="479" t="s">
        <v>261</v>
      </c>
      <c r="M102" s="480"/>
      <c r="N102" s="486">
        <f>'BD Team'!J17</f>
        <v>10</v>
      </c>
      <c r="O102" s="487"/>
    </row>
    <row r="103" spans="3:15" ht="25.05" customHeight="1">
      <c r="C103" s="482"/>
      <c r="D103" s="483"/>
      <c r="E103" s="483"/>
      <c r="F103" s="483"/>
      <c r="G103" s="483"/>
      <c r="H103" s="483"/>
      <c r="I103" s="483"/>
      <c r="J103" s="483"/>
      <c r="K103" s="483"/>
      <c r="L103" s="479" t="s">
        <v>262</v>
      </c>
      <c r="M103" s="480"/>
      <c r="N103" s="477" t="str">
        <f>'BD Team'!C17</f>
        <v>M940</v>
      </c>
      <c r="O103" s="478"/>
    </row>
    <row r="104" spans="3:15" ht="25.05" customHeight="1">
      <c r="C104" s="482"/>
      <c r="D104" s="483"/>
      <c r="E104" s="483"/>
      <c r="F104" s="483"/>
      <c r="G104" s="483"/>
      <c r="H104" s="483"/>
      <c r="I104" s="483"/>
      <c r="J104" s="483"/>
      <c r="K104" s="483"/>
      <c r="L104" s="479" t="s">
        <v>263</v>
      </c>
      <c r="M104" s="480"/>
      <c r="N104" s="477" t="str">
        <f>'BD Team'!E17</f>
        <v>6MM</v>
      </c>
      <c r="O104" s="478"/>
    </row>
    <row r="105" spans="3:15" ht="25.05" customHeight="1">
      <c r="C105" s="482"/>
      <c r="D105" s="483"/>
      <c r="E105" s="483"/>
      <c r="F105" s="483"/>
      <c r="G105" s="483"/>
      <c r="H105" s="483"/>
      <c r="I105" s="483"/>
      <c r="J105" s="483"/>
      <c r="K105" s="483"/>
      <c r="L105" s="479" t="s">
        <v>264</v>
      </c>
      <c r="M105" s="480"/>
      <c r="N105" s="477" t="str">
        <f>'BD Team'!F17</f>
        <v>NO</v>
      </c>
      <c r="O105" s="478"/>
    </row>
    <row r="106" spans="3:15">
      <c r="C106" s="244"/>
      <c r="D106" s="245"/>
      <c r="E106" s="246"/>
      <c r="F106" s="247"/>
      <c r="G106" s="247"/>
      <c r="H106" s="247"/>
      <c r="I106" s="247"/>
      <c r="J106" s="247"/>
      <c r="K106" s="247"/>
      <c r="L106" s="247"/>
      <c r="M106" s="245"/>
      <c r="N106" s="248"/>
      <c r="O106" s="249"/>
    </row>
    <row r="107" spans="3:15" ht="25.05" customHeight="1">
      <c r="C107" s="481" t="s">
        <v>265</v>
      </c>
      <c r="D107" s="480"/>
      <c r="E107" s="250" t="str">
        <f>'BD Team'!B18</f>
        <v>V</v>
      </c>
      <c r="F107" s="251" t="s">
        <v>266</v>
      </c>
      <c r="G107" s="477" t="str">
        <f>'BD Team'!D18</f>
        <v>TOP HUNG WITH EXHAUSTE POSITION WITH FIXED BOTTOM</v>
      </c>
      <c r="H107" s="477"/>
      <c r="I107" s="477"/>
      <c r="J107" s="477"/>
      <c r="K107" s="477"/>
      <c r="L107" s="477"/>
      <c r="M107" s="477"/>
      <c r="N107" s="477"/>
      <c r="O107" s="478"/>
    </row>
    <row r="108" spans="3:15" ht="25.05" customHeight="1">
      <c r="C108" s="482"/>
      <c r="D108" s="483"/>
      <c r="E108" s="483"/>
      <c r="F108" s="483"/>
      <c r="G108" s="483"/>
      <c r="H108" s="483"/>
      <c r="I108" s="483"/>
      <c r="J108" s="483"/>
      <c r="K108" s="483"/>
      <c r="L108" s="479" t="s">
        <v>130</v>
      </c>
      <c r="M108" s="480"/>
      <c r="N108" s="484" t="str">
        <f>'BD Team'!G18</f>
        <v>1st + 2nd + 3rd + 4th + 5th</v>
      </c>
      <c r="O108" s="485"/>
    </row>
    <row r="109" spans="3:15" ht="25.05" customHeight="1">
      <c r="C109" s="482"/>
      <c r="D109" s="483"/>
      <c r="E109" s="483"/>
      <c r="F109" s="483"/>
      <c r="G109" s="483"/>
      <c r="H109" s="483"/>
      <c r="I109" s="483"/>
      <c r="J109" s="483"/>
      <c r="K109" s="483"/>
      <c r="L109" s="479" t="s">
        <v>258</v>
      </c>
      <c r="M109" s="480"/>
      <c r="N109" s="477" t="str">
        <f>$F$6</f>
        <v>RAL 9016 (white)</v>
      </c>
      <c r="O109" s="478"/>
    </row>
    <row r="110" spans="3:15" ht="25.05" customHeight="1">
      <c r="C110" s="482"/>
      <c r="D110" s="483"/>
      <c r="E110" s="483"/>
      <c r="F110" s="483"/>
      <c r="G110" s="483"/>
      <c r="H110" s="483"/>
      <c r="I110" s="483"/>
      <c r="J110" s="483"/>
      <c r="K110" s="483"/>
      <c r="L110" s="479" t="s">
        <v>183</v>
      </c>
      <c r="M110" s="480"/>
      <c r="N110" s="477" t="str">
        <f>$K$6</f>
        <v>Black</v>
      </c>
      <c r="O110" s="478"/>
    </row>
    <row r="111" spans="3:15" ht="25.05" customHeight="1">
      <c r="C111" s="482"/>
      <c r="D111" s="483"/>
      <c r="E111" s="483"/>
      <c r="F111" s="483"/>
      <c r="G111" s="483"/>
      <c r="H111" s="483"/>
      <c r="I111" s="483"/>
      <c r="J111" s="483"/>
      <c r="K111" s="483"/>
      <c r="L111" s="479" t="s">
        <v>259</v>
      </c>
      <c r="M111" s="480"/>
      <c r="N111" s="484" t="s">
        <v>267</v>
      </c>
      <c r="O111" s="478"/>
    </row>
    <row r="112" spans="3:15" ht="25.05" customHeight="1">
      <c r="C112" s="482"/>
      <c r="D112" s="483"/>
      <c r="E112" s="483"/>
      <c r="F112" s="483"/>
      <c r="G112" s="483"/>
      <c r="H112" s="483"/>
      <c r="I112" s="483"/>
      <c r="J112" s="483"/>
      <c r="K112" s="483"/>
      <c r="L112" s="479" t="s">
        <v>260</v>
      </c>
      <c r="M112" s="480"/>
      <c r="N112" s="477" t="str">
        <f>CONCATENATE('BD Team'!H18," X ",'BD Team'!I18)</f>
        <v>686 X 915</v>
      </c>
      <c r="O112" s="478"/>
    </row>
    <row r="113" spans="3:15" ht="25.05" customHeight="1">
      <c r="C113" s="482"/>
      <c r="D113" s="483"/>
      <c r="E113" s="483"/>
      <c r="F113" s="483"/>
      <c r="G113" s="483"/>
      <c r="H113" s="483"/>
      <c r="I113" s="483"/>
      <c r="J113" s="483"/>
      <c r="K113" s="483"/>
      <c r="L113" s="479" t="s">
        <v>261</v>
      </c>
      <c r="M113" s="480"/>
      <c r="N113" s="486">
        <f>'BD Team'!J18</f>
        <v>175</v>
      </c>
      <c r="O113" s="487"/>
    </row>
    <row r="114" spans="3:15" ht="25.05" customHeight="1">
      <c r="C114" s="482"/>
      <c r="D114" s="483"/>
      <c r="E114" s="483"/>
      <c r="F114" s="483"/>
      <c r="G114" s="483"/>
      <c r="H114" s="483"/>
      <c r="I114" s="483"/>
      <c r="J114" s="483"/>
      <c r="K114" s="483"/>
      <c r="L114" s="479" t="s">
        <v>262</v>
      </c>
      <c r="M114" s="480"/>
      <c r="N114" s="477" t="str">
        <f>'BD Team'!C18</f>
        <v>M940</v>
      </c>
      <c r="O114" s="478"/>
    </row>
    <row r="115" spans="3:15" ht="25.05" customHeight="1">
      <c r="C115" s="482"/>
      <c r="D115" s="483"/>
      <c r="E115" s="483"/>
      <c r="F115" s="483"/>
      <c r="G115" s="483"/>
      <c r="H115" s="483"/>
      <c r="I115" s="483"/>
      <c r="J115" s="483"/>
      <c r="K115" s="483"/>
      <c r="L115" s="479" t="s">
        <v>263</v>
      </c>
      <c r="M115" s="480"/>
      <c r="N115" s="477" t="str">
        <f>'BD Team'!E18</f>
        <v>6MM</v>
      </c>
      <c r="O115" s="478"/>
    </row>
    <row r="116" spans="3:15" ht="25.05" customHeight="1">
      <c r="C116" s="482"/>
      <c r="D116" s="483"/>
      <c r="E116" s="483"/>
      <c r="F116" s="483"/>
      <c r="G116" s="483"/>
      <c r="H116" s="483"/>
      <c r="I116" s="483"/>
      <c r="J116" s="483"/>
      <c r="K116" s="483"/>
      <c r="L116" s="479" t="s">
        <v>264</v>
      </c>
      <c r="M116" s="480"/>
      <c r="N116" s="477" t="str">
        <f>'BD Team'!F18</f>
        <v>NO</v>
      </c>
      <c r="O116" s="478"/>
    </row>
    <row r="117" spans="3:15">
      <c r="C117" s="244"/>
      <c r="D117" s="245"/>
      <c r="E117" s="246"/>
      <c r="F117" s="247"/>
      <c r="G117" s="247"/>
      <c r="H117" s="247"/>
      <c r="I117" s="247"/>
      <c r="J117" s="247"/>
      <c r="K117" s="247"/>
      <c r="L117" s="247"/>
      <c r="M117" s="245"/>
      <c r="N117" s="248"/>
      <c r="O117" s="249"/>
    </row>
    <row r="118" spans="3:15" ht="25.05" customHeight="1">
      <c r="C118" s="481" t="s">
        <v>265</v>
      </c>
      <c r="D118" s="480"/>
      <c r="E118" s="250" t="str">
        <f>'BD Team'!B19</f>
        <v>V1</v>
      </c>
      <c r="F118" s="251" t="s">
        <v>266</v>
      </c>
      <c r="G118" s="477" t="str">
        <f>'BD Team'!D19</f>
        <v>TOP HUNG WITH EXHAUSTE POSITION WITH FIXED BOTTOM</v>
      </c>
      <c r="H118" s="477"/>
      <c r="I118" s="477"/>
      <c r="J118" s="477"/>
      <c r="K118" s="477"/>
      <c r="L118" s="477"/>
      <c r="M118" s="477"/>
      <c r="N118" s="477"/>
      <c r="O118" s="478"/>
    </row>
    <row r="119" spans="3:15" ht="25.05" customHeight="1">
      <c r="C119" s="482"/>
      <c r="D119" s="483"/>
      <c r="E119" s="483"/>
      <c r="F119" s="483"/>
      <c r="G119" s="483"/>
      <c r="H119" s="483"/>
      <c r="I119" s="483"/>
      <c r="J119" s="483"/>
      <c r="K119" s="483"/>
      <c r="L119" s="479" t="s">
        <v>130</v>
      </c>
      <c r="M119" s="480"/>
      <c r="N119" s="484" t="str">
        <f>'BD Team'!G19</f>
        <v>St.F + 1st + 2nd + 3rd + 4th + 5th</v>
      </c>
      <c r="O119" s="485"/>
    </row>
    <row r="120" spans="3:15" ht="25.05" customHeight="1">
      <c r="C120" s="482"/>
      <c r="D120" s="483"/>
      <c r="E120" s="483"/>
      <c r="F120" s="483"/>
      <c r="G120" s="483"/>
      <c r="H120" s="483"/>
      <c r="I120" s="483"/>
      <c r="J120" s="483"/>
      <c r="K120" s="483"/>
      <c r="L120" s="479" t="s">
        <v>258</v>
      </c>
      <c r="M120" s="480"/>
      <c r="N120" s="477" t="str">
        <f>$F$6</f>
        <v>RAL 9016 (white)</v>
      </c>
      <c r="O120" s="478"/>
    </row>
    <row r="121" spans="3:15" ht="25.05" customHeight="1">
      <c r="C121" s="482"/>
      <c r="D121" s="483"/>
      <c r="E121" s="483"/>
      <c r="F121" s="483"/>
      <c r="G121" s="483"/>
      <c r="H121" s="483"/>
      <c r="I121" s="483"/>
      <c r="J121" s="483"/>
      <c r="K121" s="483"/>
      <c r="L121" s="479" t="s">
        <v>183</v>
      </c>
      <c r="M121" s="480"/>
      <c r="N121" s="477" t="str">
        <f>$K$6</f>
        <v>Black</v>
      </c>
      <c r="O121" s="478"/>
    </row>
    <row r="122" spans="3:15" ht="25.05" customHeight="1">
      <c r="C122" s="482"/>
      <c r="D122" s="483"/>
      <c r="E122" s="483"/>
      <c r="F122" s="483"/>
      <c r="G122" s="483"/>
      <c r="H122" s="483"/>
      <c r="I122" s="483"/>
      <c r="J122" s="483"/>
      <c r="K122" s="483"/>
      <c r="L122" s="479" t="s">
        <v>259</v>
      </c>
      <c r="M122" s="480"/>
      <c r="N122" s="484" t="s">
        <v>267</v>
      </c>
      <c r="O122" s="478"/>
    </row>
    <row r="123" spans="3:15" ht="25.05" customHeight="1">
      <c r="C123" s="482"/>
      <c r="D123" s="483"/>
      <c r="E123" s="483"/>
      <c r="F123" s="483"/>
      <c r="G123" s="483"/>
      <c r="H123" s="483"/>
      <c r="I123" s="483"/>
      <c r="J123" s="483"/>
      <c r="K123" s="483"/>
      <c r="L123" s="479" t="s">
        <v>260</v>
      </c>
      <c r="M123" s="480"/>
      <c r="N123" s="477" t="str">
        <f>CONCATENATE('BD Team'!H19," X ",'BD Team'!I19)</f>
        <v>610 X 915</v>
      </c>
      <c r="O123" s="478"/>
    </row>
    <row r="124" spans="3:15" ht="25.05" customHeight="1">
      <c r="C124" s="482"/>
      <c r="D124" s="483"/>
      <c r="E124" s="483"/>
      <c r="F124" s="483"/>
      <c r="G124" s="483"/>
      <c r="H124" s="483"/>
      <c r="I124" s="483"/>
      <c r="J124" s="483"/>
      <c r="K124" s="483"/>
      <c r="L124" s="479" t="s">
        <v>261</v>
      </c>
      <c r="M124" s="480"/>
      <c r="N124" s="486">
        <f>'BD Team'!J19</f>
        <v>7</v>
      </c>
      <c r="O124" s="487"/>
    </row>
    <row r="125" spans="3:15" ht="25.05" customHeight="1">
      <c r="C125" s="482"/>
      <c r="D125" s="483"/>
      <c r="E125" s="483"/>
      <c r="F125" s="483"/>
      <c r="G125" s="483"/>
      <c r="H125" s="483"/>
      <c r="I125" s="483"/>
      <c r="J125" s="483"/>
      <c r="K125" s="483"/>
      <c r="L125" s="479" t="s">
        <v>262</v>
      </c>
      <c r="M125" s="480"/>
      <c r="N125" s="477" t="str">
        <f>'BD Team'!C19</f>
        <v>M940</v>
      </c>
      <c r="O125" s="478"/>
    </row>
    <row r="126" spans="3:15" ht="25.05" customHeight="1">
      <c r="C126" s="482"/>
      <c r="D126" s="483"/>
      <c r="E126" s="483"/>
      <c r="F126" s="483"/>
      <c r="G126" s="483"/>
      <c r="H126" s="483"/>
      <c r="I126" s="483"/>
      <c r="J126" s="483"/>
      <c r="K126" s="483"/>
      <c r="L126" s="479" t="s">
        <v>263</v>
      </c>
      <c r="M126" s="480"/>
      <c r="N126" s="477" t="str">
        <f>'BD Team'!E19</f>
        <v>6MM</v>
      </c>
      <c r="O126" s="478"/>
    </row>
    <row r="127" spans="3:15" ht="25.05" customHeight="1">
      <c r="C127" s="482"/>
      <c r="D127" s="483"/>
      <c r="E127" s="483"/>
      <c r="F127" s="483"/>
      <c r="G127" s="483"/>
      <c r="H127" s="483"/>
      <c r="I127" s="483"/>
      <c r="J127" s="483"/>
      <c r="K127" s="483"/>
      <c r="L127" s="479" t="s">
        <v>264</v>
      </c>
      <c r="M127" s="480"/>
      <c r="N127" s="477" t="str">
        <f>'BD Team'!F19</f>
        <v>NO</v>
      </c>
      <c r="O127" s="478"/>
    </row>
    <row r="128" spans="3:15">
      <c r="C128" s="244"/>
      <c r="D128" s="245"/>
      <c r="E128" s="246"/>
      <c r="F128" s="247"/>
      <c r="G128" s="247"/>
      <c r="H128" s="247"/>
      <c r="I128" s="247"/>
      <c r="J128" s="247"/>
      <c r="K128" s="247"/>
      <c r="L128" s="247"/>
      <c r="M128" s="245"/>
      <c r="N128" s="248"/>
      <c r="O128" s="249"/>
    </row>
    <row r="129" spans="3:15" ht="25.05" customHeight="1">
      <c r="C129" s="481" t="s">
        <v>265</v>
      </c>
      <c r="D129" s="480"/>
      <c r="E129" s="250" t="str">
        <f>'BD Team'!B20</f>
        <v>V2</v>
      </c>
      <c r="F129" s="251" t="s">
        <v>266</v>
      </c>
      <c r="G129" s="477" t="str">
        <f>'BD Team'!D20</f>
        <v>TOP HUNG WINDOW</v>
      </c>
      <c r="H129" s="477"/>
      <c r="I129" s="477"/>
      <c r="J129" s="477"/>
      <c r="K129" s="477"/>
      <c r="L129" s="477"/>
      <c r="M129" s="477"/>
      <c r="N129" s="477"/>
      <c r="O129" s="478"/>
    </row>
    <row r="130" spans="3:15" ht="25.05" customHeight="1">
      <c r="C130" s="482"/>
      <c r="D130" s="483"/>
      <c r="E130" s="483"/>
      <c r="F130" s="483"/>
      <c r="G130" s="483"/>
      <c r="H130" s="483"/>
      <c r="I130" s="483"/>
      <c r="J130" s="483"/>
      <c r="K130" s="483"/>
      <c r="L130" s="479" t="s">
        <v>130</v>
      </c>
      <c r="M130" s="480"/>
      <c r="N130" s="484" t="str">
        <f>'BD Team'!G20</f>
        <v>1st + 2nd + 3rd + 4th + 5th</v>
      </c>
      <c r="O130" s="485"/>
    </row>
    <row r="131" spans="3:15" ht="25.05" customHeight="1">
      <c r="C131" s="482"/>
      <c r="D131" s="483"/>
      <c r="E131" s="483"/>
      <c r="F131" s="483"/>
      <c r="G131" s="483"/>
      <c r="H131" s="483"/>
      <c r="I131" s="483"/>
      <c r="J131" s="483"/>
      <c r="K131" s="483"/>
      <c r="L131" s="479" t="s">
        <v>258</v>
      </c>
      <c r="M131" s="480"/>
      <c r="N131" s="477" t="str">
        <f>$F$6</f>
        <v>RAL 9016 (white)</v>
      </c>
      <c r="O131" s="478"/>
    </row>
    <row r="132" spans="3:15" ht="25.05" customHeight="1">
      <c r="C132" s="482"/>
      <c r="D132" s="483"/>
      <c r="E132" s="483"/>
      <c r="F132" s="483"/>
      <c r="G132" s="483"/>
      <c r="H132" s="483"/>
      <c r="I132" s="483"/>
      <c r="J132" s="483"/>
      <c r="K132" s="483"/>
      <c r="L132" s="479" t="s">
        <v>183</v>
      </c>
      <c r="M132" s="480"/>
      <c r="N132" s="477" t="str">
        <f>$K$6</f>
        <v>Black</v>
      </c>
      <c r="O132" s="478"/>
    </row>
    <row r="133" spans="3:15" ht="25.05" customHeight="1">
      <c r="C133" s="482"/>
      <c r="D133" s="483"/>
      <c r="E133" s="483"/>
      <c r="F133" s="483"/>
      <c r="G133" s="483"/>
      <c r="H133" s="483"/>
      <c r="I133" s="483"/>
      <c r="J133" s="483"/>
      <c r="K133" s="483"/>
      <c r="L133" s="479" t="s">
        <v>259</v>
      </c>
      <c r="M133" s="480"/>
      <c r="N133" s="484" t="s">
        <v>267</v>
      </c>
      <c r="O133" s="478"/>
    </row>
    <row r="134" spans="3:15" ht="25.05" customHeight="1">
      <c r="C134" s="482"/>
      <c r="D134" s="483"/>
      <c r="E134" s="483"/>
      <c r="F134" s="483"/>
      <c r="G134" s="483"/>
      <c r="H134" s="483"/>
      <c r="I134" s="483"/>
      <c r="J134" s="483"/>
      <c r="K134" s="483"/>
      <c r="L134" s="479" t="s">
        <v>260</v>
      </c>
      <c r="M134" s="480"/>
      <c r="N134" s="477" t="str">
        <f>CONCATENATE('BD Team'!H20," X ",'BD Team'!I20)</f>
        <v>1220 X 610</v>
      </c>
      <c r="O134" s="478"/>
    </row>
    <row r="135" spans="3:15" ht="25.05" customHeight="1">
      <c r="C135" s="482"/>
      <c r="D135" s="483"/>
      <c r="E135" s="483"/>
      <c r="F135" s="483"/>
      <c r="G135" s="483"/>
      <c r="H135" s="483"/>
      <c r="I135" s="483"/>
      <c r="J135" s="483"/>
      <c r="K135" s="483"/>
      <c r="L135" s="479" t="s">
        <v>261</v>
      </c>
      <c r="M135" s="480"/>
      <c r="N135" s="486">
        <f>'BD Team'!J20</f>
        <v>5</v>
      </c>
      <c r="O135" s="487"/>
    </row>
    <row r="136" spans="3:15" ht="25.05" customHeight="1">
      <c r="C136" s="482"/>
      <c r="D136" s="483"/>
      <c r="E136" s="483"/>
      <c r="F136" s="483"/>
      <c r="G136" s="483"/>
      <c r="H136" s="483"/>
      <c r="I136" s="483"/>
      <c r="J136" s="483"/>
      <c r="K136" s="483"/>
      <c r="L136" s="479" t="s">
        <v>262</v>
      </c>
      <c r="M136" s="480"/>
      <c r="N136" s="477" t="str">
        <f>'BD Team'!C20</f>
        <v>M940</v>
      </c>
      <c r="O136" s="478"/>
    </row>
    <row r="137" spans="3:15" ht="25.05" customHeight="1">
      <c r="C137" s="482"/>
      <c r="D137" s="483"/>
      <c r="E137" s="483"/>
      <c r="F137" s="483"/>
      <c r="G137" s="483"/>
      <c r="H137" s="483"/>
      <c r="I137" s="483"/>
      <c r="J137" s="483"/>
      <c r="K137" s="483"/>
      <c r="L137" s="479" t="s">
        <v>263</v>
      </c>
      <c r="M137" s="480"/>
      <c r="N137" s="477" t="str">
        <f>'BD Team'!E20</f>
        <v>6MM</v>
      </c>
      <c r="O137" s="478"/>
    </row>
    <row r="138" spans="3:15" ht="25.05" customHeight="1">
      <c r="C138" s="482"/>
      <c r="D138" s="483"/>
      <c r="E138" s="483"/>
      <c r="F138" s="483"/>
      <c r="G138" s="483"/>
      <c r="H138" s="483"/>
      <c r="I138" s="483"/>
      <c r="J138" s="483"/>
      <c r="K138" s="483"/>
      <c r="L138" s="479" t="s">
        <v>264</v>
      </c>
      <c r="M138" s="480"/>
      <c r="N138" s="477" t="str">
        <f>'BD Team'!F20</f>
        <v>NO</v>
      </c>
      <c r="O138" s="478"/>
    </row>
    <row r="139" spans="3:15">
      <c r="C139" s="244"/>
      <c r="D139" s="245"/>
      <c r="E139" s="246"/>
      <c r="F139" s="247"/>
      <c r="G139" s="247"/>
      <c r="H139" s="247"/>
      <c r="I139" s="247"/>
      <c r="J139" s="247"/>
      <c r="K139" s="247"/>
      <c r="L139" s="247"/>
      <c r="M139" s="245"/>
      <c r="N139" s="248"/>
      <c r="O139" s="249"/>
    </row>
    <row r="140" spans="3:15" ht="25.05" customHeight="1">
      <c r="C140" s="481" t="s">
        <v>265</v>
      </c>
      <c r="D140" s="480"/>
      <c r="E140" s="250" t="str">
        <f>'BD Team'!B21</f>
        <v>V3</v>
      </c>
      <c r="F140" s="251" t="s">
        <v>266</v>
      </c>
      <c r="G140" s="477" t="str">
        <f>'BD Team'!D21</f>
        <v>2 TOP HUNG WINDOWS</v>
      </c>
      <c r="H140" s="477"/>
      <c r="I140" s="477"/>
      <c r="J140" s="477"/>
      <c r="K140" s="477"/>
      <c r="L140" s="477"/>
      <c r="M140" s="477"/>
      <c r="N140" s="477"/>
      <c r="O140" s="478"/>
    </row>
    <row r="141" spans="3:15" ht="25.05" customHeight="1">
      <c r="C141" s="482"/>
      <c r="D141" s="483"/>
      <c r="E141" s="483"/>
      <c r="F141" s="483"/>
      <c r="G141" s="483"/>
      <c r="H141" s="483"/>
      <c r="I141" s="483"/>
      <c r="J141" s="483"/>
      <c r="K141" s="483"/>
      <c r="L141" s="479" t="s">
        <v>130</v>
      </c>
      <c r="M141" s="480"/>
      <c r="N141" s="484" t="str">
        <f>'BD Team'!G21</f>
        <v>St.F + 1st + 2nd + 3rd + 4th + 5th</v>
      </c>
      <c r="O141" s="485"/>
    </row>
    <row r="142" spans="3:15" ht="25.05" customHeight="1">
      <c r="C142" s="482"/>
      <c r="D142" s="483"/>
      <c r="E142" s="483"/>
      <c r="F142" s="483"/>
      <c r="G142" s="483"/>
      <c r="H142" s="483"/>
      <c r="I142" s="483"/>
      <c r="J142" s="483"/>
      <c r="K142" s="483"/>
      <c r="L142" s="479" t="s">
        <v>258</v>
      </c>
      <c r="M142" s="480"/>
      <c r="N142" s="477" t="str">
        <f>$F$6</f>
        <v>RAL 9016 (white)</v>
      </c>
      <c r="O142" s="478"/>
    </row>
    <row r="143" spans="3:15" ht="25.05" customHeight="1">
      <c r="C143" s="482"/>
      <c r="D143" s="483"/>
      <c r="E143" s="483"/>
      <c r="F143" s="483"/>
      <c r="G143" s="483"/>
      <c r="H143" s="483"/>
      <c r="I143" s="483"/>
      <c r="J143" s="483"/>
      <c r="K143" s="483"/>
      <c r="L143" s="479" t="s">
        <v>183</v>
      </c>
      <c r="M143" s="480"/>
      <c r="N143" s="477" t="str">
        <f>$K$6</f>
        <v>Black</v>
      </c>
      <c r="O143" s="478"/>
    </row>
    <row r="144" spans="3:15" ht="25.05" customHeight="1">
      <c r="C144" s="482"/>
      <c r="D144" s="483"/>
      <c r="E144" s="483"/>
      <c r="F144" s="483"/>
      <c r="G144" s="483"/>
      <c r="H144" s="483"/>
      <c r="I144" s="483"/>
      <c r="J144" s="483"/>
      <c r="K144" s="483"/>
      <c r="L144" s="479" t="s">
        <v>259</v>
      </c>
      <c r="M144" s="480"/>
      <c r="N144" s="484" t="s">
        <v>267</v>
      </c>
      <c r="O144" s="478"/>
    </row>
    <row r="145" spans="3:15" ht="25.05" customHeight="1">
      <c r="C145" s="482"/>
      <c r="D145" s="483"/>
      <c r="E145" s="483"/>
      <c r="F145" s="483"/>
      <c r="G145" s="483"/>
      <c r="H145" s="483"/>
      <c r="I145" s="483"/>
      <c r="J145" s="483"/>
      <c r="K145" s="483"/>
      <c r="L145" s="479" t="s">
        <v>260</v>
      </c>
      <c r="M145" s="480"/>
      <c r="N145" s="477" t="str">
        <f>CONCATENATE('BD Team'!H21," X ",'BD Team'!I21)</f>
        <v>1830 X 610</v>
      </c>
      <c r="O145" s="478"/>
    </row>
    <row r="146" spans="3:15" ht="25.05" customHeight="1">
      <c r="C146" s="482"/>
      <c r="D146" s="483"/>
      <c r="E146" s="483"/>
      <c r="F146" s="483"/>
      <c r="G146" s="483"/>
      <c r="H146" s="483"/>
      <c r="I146" s="483"/>
      <c r="J146" s="483"/>
      <c r="K146" s="483"/>
      <c r="L146" s="479" t="s">
        <v>261</v>
      </c>
      <c r="M146" s="480"/>
      <c r="N146" s="486">
        <f>'BD Team'!J21</f>
        <v>1</v>
      </c>
      <c r="O146" s="487"/>
    </row>
    <row r="147" spans="3:15" ht="25.05" customHeight="1">
      <c r="C147" s="482"/>
      <c r="D147" s="483"/>
      <c r="E147" s="483"/>
      <c r="F147" s="483"/>
      <c r="G147" s="483"/>
      <c r="H147" s="483"/>
      <c r="I147" s="483"/>
      <c r="J147" s="483"/>
      <c r="K147" s="483"/>
      <c r="L147" s="479" t="s">
        <v>262</v>
      </c>
      <c r="M147" s="480"/>
      <c r="N147" s="477" t="str">
        <f>'BD Team'!C21</f>
        <v>M940</v>
      </c>
      <c r="O147" s="478"/>
    </row>
    <row r="148" spans="3:15" ht="25.05" customHeight="1">
      <c r="C148" s="482"/>
      <c r="D148" s="483"/>
      <c r="E148" s="483"/>
      <c r="F148" s="483"/>
      <c r="G148" s="483"/>
      <c r="H148" s="483"/>
      <c r="I148" s="483"/>
      <c r="J148" s="483"/>
      <c r="K148" s="483"/>
      <c r="L148" s="479" t="s">
        <v>263</v>
      </c>
      <c r="M148" s="480"/>
      <c r="N148" s="477" t="str">
        <f>'BD Team'!E21</f>
        <v>6MM</v>
      </c>
      <c r="O148" s="478"/>
    </row>
    <row r="149" spans="3:15" ht="25.05" customHeight="1">
      <c r="C149" s="482"/>
      <c r="D149" s="483"/>
      <c r="E149" s="483"/>
      <c r="F149" s="483"/>
      <c r="G149" s="483"/>
      <c r="H149" s="483"/>
      <c r="I149" s="483"/>
      <c r="J149" s="483"/>
      <c r="K149" s="483"/>
      <c r="L149" s="479" t="s">
        <v>264</v>
      </c>
      <c r="M149" s="480"/>
      <c r="N149" s="477" t="str">
        <f>'BD Team'!F21</f>
        <v>NO</v>
      </c>
      <c r="O149" s="478"/>
    </row>
    <row r="150" spans="3:15">
      <c r="C150" s="244"/>
      <c r="D150" s="245"/>
      <c r="E150" s="246"/>
      <c r="F150" s="247"/>
      <c r="G150" s="247"/>
      <c r="H150" s="247"/>
      <c r="I150" s="247"/>
      <c r="J150" s="247"/>
      <c r="K150" s="247"/>
      <c r="L150" s="247"/>
      <c r="M150" s="245"/>
      <c r="N150" s="248"/>
      <c r="O150" s="249"/>
    </row>
    <row r="151" spans="3:15" ht="25.05" customHeight="1">
      <c r="C151" s="481" t="s">
        <v>265</v>
      </c>
      <c r="D151" s="480"/>
      <c r="E151" s="250" t="str">
        <f>'BD Team'!B22</f>
        <v>K/W</v>
      </c>
      <c r="F151" s="251" t="s">
        <v>266</v>
      </c>
      <c r="G151" s="477" t="str">
        <f>'BD Team'!D22</f>
        <v>DOUBLE OPENING WINDOW</v>
      </c>
      <c r="H151" s="477"/>
      <c r="I151" s="477"/>
      <c r="J151" s="477"/>
      <c r="K151" s="477"/>
      <c r="L151" s="477"/>
      <c r="M151" s="477"/>
      <c r="N151" s="477"/>
      <c r="O151" s="478"/>
    </row>
    <row r="152" spans="3:15" ht="25.05" customHeight="1">
      <c r="C152" s="482"/>
      <c r="D152" s="483"/>
      <c r="E152" s="483"/>
      <c r="F152" s="483"/>
      <c r="G152" s="483"/>
      <c r="H152" s="483"/>
      <c r="I152" s="483"/>
      <c r="J152" s="483"/>
      <c r="K152" s="483"/>
      <c r="L152" s="479" t="s">
        <v>130</v>
      </c>
      <c r="M152" s="480"/>
      <c r="N152" s="484" t="str">
        <f>'BD Team'!G22</f>
        <v>1st + 2nd + 3rd + 4th + 5th</v>
      </c>
      <c r="O152" s="485"/>
    </row>
    <row r="153" spans="3:15" ht="25.05" customHeight="1">
      <c r="C153" s="482"/>
      <c r="D153" s="483"/>
      <c r="E153" s="483"/>
      <c r="F153" s="483"/>
      <c r="G153" s="483"/>
      <c r="H153" s="483"/>
      <c r="I153" s="483"/>
      <c r="J153" s="483"/>
      <c r="K153" s="483"/>
      <c r="L153" s="479" t="s">
        <v>258</v>
      </c>
      <c r="M153" s="480"/>
      <c r="N153" s="477" t="str">
        <f>$F$6</f>
        <v>RAL 9016 (white)</v>
      </c>
      <c r="O153" s="478"/>
    </row>
    <row r="154" spans="3:15" ht="25.05" customHeight="1">
      <c r="C154" s="482"/>
      <c r="D154" s="483"/>
      <c r="E154" s="483"/>
      <c r="F154" s="483"/>
      <c r="G154" s="483"/>
      <c r="H154" s="483"/>
      <c r="I154" s="483"/>
      <c r="J154" s="483"/>
      <c r="K154" s="483"/>
      <c r="L154" s="479" t="s">
        <v>183</v>
      </c>
      <c r="M154" s="480"/>
      <c r="N154" s="477" t="str">
        <f>$K$6</f>
        <v>Black</v>
      </c>
      <c r="O154" s="478"/>
    </row>
    <row r="155" spans="3:15" ht="25.05" customHeight="1">
      <c r="C155" s="482"/>
      <c r="D155" s="483"/>
      <c r="E155" s="483"/>
      <c r="F155" s="483"/>
      <c r="G155" s="483"/>
      <c r="H155" s="483"/>
      <c r="I155" s="483"/>
      <c r="J155" s="483"/>
      <c r="K155" s="483"/>
      <c r="L155" s="479" t="s">
        <v>259</v>
      </c>
      <c r="M155" s="480"/>
      <c r="N155" s="484" t="s">
        <v>267</v>
      </c>
      <c r="O155" s="478"/>
    </row>
    <row r="156" spans="3:15" ht="25.05" customHeight="1">
      <c r="C156" s="482"/>
      <c r="D156" s="483"/>
      <c r="E156" s="483"/>
      <c r="F156" s="483"/>
      <c r="G156" s="483"/>
      <c r="H156" s="483"/>
      <c r="I156" s="483"/>
      <c r="J156" s="483"/>
      <c r="K156" s="483"/>
      <c r="L156" s="479" t="s">
        <v>260</v>
      </c>
      <c r="M156" s="480"/>
      <c r="N156" s="477" t="str">
        <f>CONCATENATE('BD Team'!H22," X ",'BD Team'!I22)</f>
        <v>1068 X 1144</v>
      </c>
      <c r="O156" s="478"/>
    </row>
    <row r="157" spans="3:15" ht="25.05" customHeight="1">
      <c r="C157" s="482"/>
      <c r="D157" s="483"/>
      <c r="E157" s="483"/>
      <c r="F157" s="483"/>
      <c r="G157" s="483"/>
      <c r="H157" s="483"/>
      <c r="I157" s="483"/>
      <c r="J157" s="483"/>
      <c r="K157" s="483"/>
      <c r="L157" s="479" t="s">
        <v>261</v>
      </c>
      <c r="M157" s="480"/>
      <c r="N157" s="486">
        <f>'BD Team'!J22</f>
        <v>50</v>
      </c>
      <c r="O157" s="487"/>
    </row>
    <row r="158" spans="3:15" ht="25.05" customHeight="1">
      <c r="C158" s="482"/>
      <c r="D158" s="483"/>
      <c r="E158" s="483"/>
      <c r="F158" s="483"/>
      <c r="G158" s="483"/>
      <c r="H158" s="483"/>
      <c r="I158" s="483"/>
      <c r="J158" s="483"/>
      <c r="K158" s="483"/>
      <c r="L158" s="479" t="s">
        <v>262</v>
      </c>
      <c r="M158" s="480"/>
      <c r="N158" s="477" t="str">
        <f>'BD Team'!C22</f>
        <v>M940</v>
      </c>
      <c r="O158" s="478"/>
    </row>
    <row r="159" spans="3:15" ht="25.05" customHeight="1">
      <c r="C159" s="482"/>
      <c r="D159" s="483"/>
      <c r="E159" s="483"/>
      <c r="F159" s="483"/>
      <c r="G159" s="483"/>
      <c r="H159" s="483"/>
      <c r="I159" s="483"/>
      <c r="J159" s="483"/>
      <c r="K159" s="483"/>
      <c r="L159" s="479" t="s">
        <v>263</v>
      </c>
      <c r="M159" s="480"/>
      <c r="N159" s="477" t="str">
        <f>'BD Team'!E22</f>
        <v>6MM</v>
      </c>
      <c r="O159" s="478"/>
    </row>
    <row r="160" spans="3:15" ht="25.05" customHeight="1">
      <c r="C160" s="482"/>
      <c r="D160" s="483"/>
      <c r="E160" s="483"/>
      <c r="F160" s="483"/>
      <c r="G160" s="483"/>
      <c r="H160" s="483"/>
      <c r="I160" s="483"/>
      <c r="J160" s="483"/>
      <c r="K160" s="483"/>
      <c r="L160" s="479" t="s">
        <v>264</v>
      </c>
      <c r="M160" s="480"/>
      <c r="N160" s="477" t="str">
        <f>'BD Team'!F22</f>
        <v>NO</v>
      </c>
      <c r="O160" s="478"/>
    </row>
    <row r="161" spans="3:15">
      <c r="C161" s="244"/>
      <c r="D161" s="245"/>
      <c r="E161" s="246"/>
      <c r="F161" s="247"/>
      <c r="G161" s="247"/>
      <c r="H161" s="247"/>
      <c r="I161" s="247"/>
      <c r="J161" s="247"/>
      <c r="K161" s="247"/>
      <c r="L161" s="247"/>
      <c r="M161" s="245"/>
      <c r="N161" s="248"/>
      <c r="O161" s="249"/>
    </row>
    <row r="162" spans="3:15" ht="25.05" customHeight="1">
      <c r="C162" s="481" t="s">
        <v>265</v>
      </c>
      <c r="D162" s="480"/>
      <c r="E162" s="250" t="str">
        <f>'BD Team'!B23</f>
        <v>K/W1</v>
      </c>
      <c r="F162" s="251" t="s">
        <v>266</v>
      </c>
      <c r="G162" s="477" t="str">
        <f>'BD Team'!D23</f>
        <v>DOUBLE OPENING WINDOW</v>
      </c>
      <c r="H162" s="477"/>
      <c r="I162" s="477"/>
      <c r="J162" s="477"/>
      <c r="K162" s="477"/>
      <c r="L162" s="477"/>
      <c r="M162" s="477"/>
      <c r="N162" s="477"/>
      <c r="O162" s="478"/>
    </row>
    <row r="163" spans="3:15" ht="25.05" customHeight="1">
      <c r="C163" s="482"/>
      <c r="D163" s="483"/>
      <c r="E163" s="483"/>
      <c r="F163" s="483"/>
      <c r="G163" s="483"/>
      <c r="H163" s="483"/>
      <c r="I163" s="483"/>
      <c r="J163" s="483"/>
      <c r="K163" s="483"/>
      <c r="L163" s="479" t="s">
        <v>130</v>
      </c>
      <c r="M163" s="480"/>
      <c r="N163" s="484" t="str">
        <f>'BD Team'!G23</f>
        <v>1st + 2nd + 3rd + 4th + 5th</v>
      </c>
      <c r="O163" s="485"/>
    </row>
    <row r="164" spans="3:15" ht="25.05" customHeight="1">
      <c r="C164" s="482"/>
      <c r="D164" s="483"/>
      <c r="E164" s="483"/>
      <c r="F164" s="483"/>
      <c r="G164" s="483"/>
      <c r="H164" s="483"/>
      <c r="I164" s="483"/>
      <c r="J164" s="483"/>
      <c r="K164" s="483"/>
      <c r="L164" s="479" t="s">
        <v>258</v>
      </c>
      <c r="M164" s="480"/>
      <c r="N164" s="477" t="str">
        <f>$F$6</f>
        <v>RAL 9016 (white)</v>
      </c>
      <c r="O164" s="478"/>
    </row>
    <row r="165" spans="3:15" ht="25.05" customHeight="1">
      <c r="C165" s="482"/>
      <c r="D165" s="483"/>
      <c r="E165" s="483"/>
      <c r="F165" s="483"/>
      <c r="G165" s="483"/>
      <c r="H165" s="483"/>
      <c r="I165" s="483"/>
      <c r="J165" s="483"/>
      <c r="K165" s="483"/>
      <c r="L165" s="479" t="s">
        <v>183</v>
      </c>
      <c r="M165" s="480"/>
      <c r="N165" s="477" t="str">
        <f>$K$6</f>
        <v>Black</v>
      </c>
      <c r="O165" s="478"/>
    </row>
    <row r="166" spans="3:15" ht="25.05" customHeight="1">
      <c r="C166" s="482"/>
      <c r="D166" s="483"/>
      <c r="E166" s="483"/>
      <c r="F166" s="483"/>
      <c r="G166" s="483"/>
      <c r="H166" s="483"/>
      <c r="I166" s="483"/>
      <c r="J166" s="483"/>
      <c r="K166" s="483"/>
      <c r="L166" s="479" t="s">
        <v>259</v>
      </c>
      <c r="M166" s="480"/>
      <c r="N166" s="484" t="s">
        <v>267</v>
      </c>
      <c r="O166" s="478"/>
    </row>
    <row r="167" spans="3:15" ht="25.05" customHeight="1">
      <c r="C167" s="482"/>
      <c r="D167" s="483"/>
      <c r="E167" s="483"/>
      <c r="F167" s="483"/>
      <c r="G167" s="483"/>
      <c r="H167" s="483"/>
      <c r="I167" s="483"/>
      <c r="J167" s="483"/>
      <c r="K167" s="483"/>
      <c r="L167" s="479" t="s">
        <v>260</v>
      </c>
      <c r="M167" s="480"/>
      <c r="N167" s="477" t="str">
        <f>CONCATENATE('BD Team'!H23," X ",'BD Team'!I23)</f>
        <v>915 X 1144</v>
      </c>
      <c r="O167" s="478"/>
    </row>
    <row r="168" spans="3:15" ht="25.05" customHeight="1">
      <c r="C168" s="482"/>
      <c r="D168" s="483"/>
      <c r="E168" s="483"/>
      <c r="F168" s="483"/>
      <c r="G168" s="483"/>
      <c r="H168" s="483"/>
      <c r="I168" s="483"/>
      <c r="J168" s="483"/>
      <c r="K168" s="483"/>
      <c r="L168" s="479" t="s">
        <v>261</v>
      </c>
      <c r="M168" s="480"/>
      <c r="N168" s="486">
        <f>'BD Team'!J23</f>
        <v>11</v>
      </c>
      <c r="O168" s="487"/>
    </row>
    <row r="169" spans="3:15" ht="25.05" customHeight="1">
      <c r="C169" s="482"/>
      <c r="D169" s="483"/>
      <c r="E169" s="483"/>
      <c r="F169" s="483"/>
      <c r="G169" s="483"/>
      <c r="H169" s="483"/>
      <c r="I169" s="483"/>
      <c r="J169" s="483"/>
      <c r="K169" s="483"/>
      <c r="L169" s="479" t="s">
        <v>262</v>
      </c>
      <c r="M169" s="480"/>
      <c r="N169" s="477" t="str">
        <f>'BD Team'!C23</f>
        <v>M940</v>
      </c>
      <c r="O169" s="478"/>
    </row>
    <row r="170" spans="3:15" ht="25.05" customHeight="1">
      <c r="C170" s="482"/>
      <c r="D170" s="483"/>
      <c r="E170" s="483"/>
      <c r="F170" s="483"/>
      <c r="G170" s="483"/>
      <c r="H170" s="483"/>
      <c r="I170" s="483"/>
      <c r="J170" s="483"/>
      <c r="K170" s="483"/>
      <c r="L170" s="479" t="s">
        <v>263</v>
      </c>
      <c r="M170" s="480"/>
      <c r="N170" s="477" t="str">
        <f>'BD Team'!E23</f>
        <v>6MM</v>
      </c>
      <c r="O170" s="478"/>
    </row>
    <row r="171" spans="3:15" ht="25.05" customHeight="1">
      <c r="C171" s="482"/>
      <c r="D171" s="483"/>
      <c r="E171" s="483"/>
      <c r="F171" s="483"/>
      <c r="G171" s="483"/>
      <c r="H171" s="483"/>
      <c r="I171" s="483"/>
      <c r="J171" s="483"/>
      <c r="K171" s="483"/>
      <c r="L171" s="479" t="s">
        <v>264</v>
      </c>
      <c r="M171" s="480"/>
      <c r="N171" s="477" t="str">
        <f>'BD Team'!F23</f>
        <v>NO</v>
      </c>
      <c r="O171" s="478"/>
    </row>
    <row r="172" spans="3:15">
      <c r="C172" s="244"/>
      <c r="D172" s="245"/>
      <c r="E172" s="246"/>
      <c r="F172" s="247"/>
      <c r="G172" s="247"/>
      <c r="H172" s="247"/>
      <c r="I172" s="247"/>
      <c r="J172" s="247"/>
      <c r="K172" s="247"/>
      <c r="L172" s="247"/>
      <c r="M172" s="245"/>
      <c r="N172" s="248"/>
      <c r="O172" s="249"/>
    </row>
    <row r="173" spans="3:15" ht="25.05" customHeight="1">
      <c r="C173" s="481" t="s">
        <v>265</v>
      </c>
      <c r="D173" s="480"/>
      <c r="E173" s="250" t="str">
        <f>'BD Team'!B24</f>
        <v>S/D1</v>
      </c>
      <c r="F173" s="251" t="s">
        <v>266</v>
      </c>
      <c r="G173" s="477" t="str">
        <f>'BD Team'!D24</f>
        <v>2 TRACK 2 SHUTTER SLIDING DOOR</v>
      </c>
      <c r="H173" s="477"/>
      <c r="I173" s="477"/>
      <c r="J173" s="477"/>
      <c r="K173" s="477"/>
      <c r="L173" s="477"/>
      <c r="M173" s="477"/>
      <c r="N173" s="477"/>
      <c r="O173" s="478"/>
    </row>
    <row r="174" spans="3:15" ht="25.05" customHeight="1">
      <c r="C174" s="482"/>
      <c r="D174" s="483"/>
      <c r="E174" s="483"/>
      <c r="F174" s="483"/>
      <c r="G174" s="483"/>
      <c r="H174" s="483"/>
      <c r="I174" s="483"/>
      <c r="J174" s="483"/>
      <c r="K174" s="483"/>
      <c r="L174" s="479" t="s">
        <v>130</v>
      </c>
      <c r="M174" s="480"/>
      <c r="N174" s="484" t="str">
        <f>'BD Team'!G24</f>
        <v>1st + 2nd + 3rd + 4th + 5th</v>
      </c>
      <c r="O174" s="485"/>
    </row>
    <row r="175" spans="3:15" ht="25.05" customHeight="1">
      <c r="C175" s="482"/>
      <c r="D175" s="483"/>
      <c r="E175" s="483"/>
      <c r="F175" s="483"/>
      <c r="G175" s="483"/>
      <c r="H175" s="483"/>
      <c r="I175" s="483"/>
      <c r="J175" s="483"/>
      <c r="K175" s="483"/>
      <c r="L175" s="479" t="s">
        <v>258</v>
      </c>
      <c r="M175" s="480"/>
      <c r="N175" s="477" t="str">
        <f>$F$6</f>
        <v>RAL 9016 (white)</v>
      </c>
      <c r="O175" s="478"/>
    </row>
    <row r="176" spans="3:15" ht="25.05" customHeight="1">
      <c r="C176" s="482"/>
      <c r="D176" s="483"/>
      <c r="E176" s="483"/>
      <c r="F176" s="483"/>
      <c r="G176" s="483"/>
      <c r="H176" s="483"/>
      <c r="I176" s="483"/>
      <c r="J176" s="483"/>
      <c r="K176" s="483"/>
      <c r="L176" s="479" t="s">
        <v>183</v>
      </c>
      <c r="M176" s="480"/>
      <c r="N176" s="477" t="str">
        <f>$K$6</f>
        <v>Black</v>
      </c>
      <c r="O176" s="478"/>
    </row>
    <row r="177" spans="3:15" ht="25.05" customHeight="1">
      <c r="C177" s="482"/>
      <c r="D177" s="483"/>
      <c r="E177" s="483"/>
      <c r="F177" s="483"/>
      <c r="G177" s="483"/>
      <c r="H177" s="483"/>
      <c r="I177" s="483"/>
      <c r="J177" s="483"/>
      <c r="K177" s="483"/>
      <c r="L177" s="479" t="s">
        <v>259</v>
      </c>
      <c r="M177" s="480"/>
      <c r="N177" s="484" t="s">
        <v>267</v>
      </c>
      <c r="O177" s="478"/>
    </row>
    <row r="178" spans="3:15" ht="25.05" customHeight="1">
      <c r="C178" s="482"/>
      <c r="D178" s="483"/>
      <c r="E178" s="483"/>
      <c r="F178" s="483"/>
      <c r="G178" s="483"/>
      <c r="H178" s="483"/>
      <c r="I178" s="483"/>
      <c r="J178" s="483"/>
      <c r="K178" s="483"/>
      <c r="L178" s="479" t="s">
        <v>260</v>
      </c>
      <c r="M178" s="480"/>
      <c r="N178" s="477" t="str">
        <f>CONCATENATE('BD Team'!H24," X ",'BD Team'!I24)</f>
        <v>2440 X 2135</v>
      </c>
      <c r="O178" s="478"/>
    </row>
    <row r="179" spans="3:15" ht="25.05" customHeight="1">
      <c r="C179" s="482"/>
      <c r="D179" s="483"/>
      <c r="E179" s="483"/>
      <c r="F179" s="483"/>
      <c r="G179" s="483"/>
      <c r="H179" s="483"/>
      <c r="I179" s="483"/>
      <c r="J179" s="483"/>
      <c r="K179" s="483"/>
      <c r="L179" s="479" t="s">
        <v>261</v>
      </c>
      <c r="M179" s="480"/>
      <c r="N179" s="486">
        <f>'BD Team'!J24</f>
        <v>50</v>
      </c>
      <c r="O179" s="487"/>
    </row>
    <row r="180" spans="3:15" ht="25.05" customHeight="1">
      <c r="C180" s="482"/>
      <c r="D180" s="483"/>
      <c r="E180" s="483"/>
      <c r="F180" s="483"/>
      <c r="G180" s="483"/>
      <c r="H180" s="483"/>
      <c r="I180" s="483"/>
      <c r="J180" s="483"/>
      <c r="K180" s="483"/>
      <c r="L180" s="479" t="s">
        <v>262</v>
      </c>
      <c r="M180" s="480"/>
      <c r="N180" s="477" t="str">
        <f>'BD Team'!C24</f>
        <v>M900</v>
      </c>
      <c r="O180" s="478"/>
    </row>
    <row r="181" spans="3:15" ht="25.05" customHeight="1">
      <c r="C181" s="482"/>
      <c r="D181" s="483"/>
      <c r="E181" s="483"/>
      <c r="F181" s="483"/>
      <c r="G181" s="483"/>
      <c r="H181" s="483"/>
      <c r="I181" s="483"/>
      <c r="J181" s="483"/>
      <c r="K181" s="483"/>
      <c r="L181" s="479" t="s">
        <v>263</v>
      </c>
      <c r="M181" s="480"/>
      <c r="N181" s="477" t="str">
        <f>'BD Team'!E24</f>
        <v>8MM</v>
      </c>
      <c r="O181" s="478"/>
    </row>
    <row r="182" spans="3:15" ht="25.05" customHeight="1">
      <c r="C182" s="482"/>
      <c r="D182" s="483"/>
      <c r="E182" s="483"/>
      <c r="F182" s="483"/>
      <c r="G182" s="483"/>
      <c r="H182" s="483"/>
      <c r="I182" s="483"/>
      <c r="J182" s="483"/>
      <c r="K182" s="483"/>
      <c r="L182" s="479" t="s">
        <v>264</v>
      </c>
      <c r="M182" s="480"/>
      <c r="N182" s="477" t="str">
        <f>'BD Team'!F24</f>
        <v>NO</v>
      </c>
      <c r="O182" s="478"/>
    </row>
    <row r="183" spans="3:15">
      <c r="C183" s="244"/>
      <c r="D183" s="245"/>
      <c r="E183" s="246"/>
      <c r="F183" s="247"/>
      <c r="G183" s="247"/>
      <c r="H183" s="247"/>
      <c r="I183" s="247"/>
      <c r="J183" s="247"/>
      <c r="K183" s="247"/>
      <c r="L183" s="247"/>
      <c r="M183" s="245"/>
      <c r="N183" s="248"/>
      <c r="O183" s="249"/>
    </row>
    <row r="184" spans="3:15" ht="25.05" customHeight="1">
      <c r="C184" s="472" t="s">
        <v>265</v>
      </c>
      <c r="D184" s="473"/>
      <c r="E184" s="239">
        <f>'BD Team'!B25</f>
        <v>0</v>
      </c>
      <c r="F184" s="240" t="s">
        <v>266</v>
      </c>
      <c r="G184" s="474">
        <f>'BD Team'!D25</f>
        <v>0</v>
      </c>
      <c r="H184" s="475"/>
      <c r="I184" s="475"/>
      <c r="J184" s="475"/>
      <c r="K184" s="475"/>
      <c r="L184" s="475"/>
      <c r="M184" s="475"/>
      <c r="N184" s="475"/>
      <c r="O184" s="476"/>
    </row>
    <row r="185" spans="3:15" ht="25.05" customHeight="1">
      <c r="C185" s="467"/>
      <c r="D185" s="467"/>
      <c r="E185" s="467"/>
      <c r="F185" s="467"/>
      <c r="G185" s="467"/>
      <c r="H185" s="467"/>
      <c r="I185" s="467"/>
      <c r="J185" s="467"/>
      <c r="K185" s="467"/>
      <c r="L185" s="459" t="s">
        <v>130</v>
      </c>
      <c r="M185" s="460"/>
      <c r="N185" s="468">
        <f>'BD Team'!G25</f>
        <v>0</v>
      </c>
      <c r="O185" s="469"/>
    </row>
    <row r="186" spans="3:15" ht="25.05" customHeight="1">
      <c r="C186" s="467"/>
      <c r="D186" s="467"/>
      <c r="E186" s="467"/>
      <c r="F186" s="467"/>
      <c r="G186" s="467"/>
      <c r="H186" s="467"/>
      <c r="I186" s="467"/>
      <c r="J186" s="467"/>
      <c r="K186" s="467"/>
      <c r="L186" s="459" t="s">
        <v>258</v>
      </c>
      <c r="M186" s="460"/>
      <c r="N186" s="461" t="str">
        <f>$F$6</f>
        <v>RAL 9016 (white)</v>
      </c>
      <c r="O186" s="461"/>
    </row>
    <row r="187" spans="3:15" ht="25.05" customHeight="1">
      <c r="C187" s="467"/>
      <c r="D187" s="467"/>
      <c r="E187" s="467"/>
      <c r="F187" s="467"/>
      <c r="G187" s="467"/>
      <c r="H187" s="467"/>
      <c r="I187" s="467"/>
      <c r="J187" s="467"/>
      <c r="K187" s="467"/>
      <c r="L187" s="459" t="s">
        <v>183</v>
      </c>
      <c r="M187" s="460"/>
      <c r="N187" s="461" t="str">
        <f>$K$6</f>
        <v>Black</v>
      </c>
      <c r="O187" s="461"/>
    </row>
    <row r="188" spans="3:15" ht="25.05" customHeight="1">
      <c r="C188" s="467"/>
      <c r="D188" s="467"/>
      <c r="E188" s="467"/>
      <c r="F188" s="467"/>
      <c r="G188" s="467"/>
      <c r="H188" s="467"/>
      <c r="I188" s="467"/>
      <c r="J188" s="467"/>
      <c r="K188" s="467"/>
      <c r="L188" s="459" t="s">
        <v>259</v>
      </c>
      <c r="M188" s="460"/>
      <c r="N188" s="470" t="s">
        <v>267</v>
      </c>
      <c r="O188" s="461"/>
    </row>
    <row r="189" spans="3:15" ht="25.05" customHeight="1">
      <c r="C189" s="467"/>
      <c r="D189" s="467"/>
      <c r="E189" s="467"/>
      <c r="F189" s="467"/>
      <c r="G189" s="467"/>
      <c r="H189" s="467"/>
      <c r="I189" s="467"/>
      <c r="J189" s="467"/>
      <c r="K189" s="467"/>
      <c r="L189" s="459" t="s">
        <v>260</v>
      </c>
      <c r="M189" s="460"/>
      <c r="N189" s="461" t="str">
        <f>CONCATENATE('BD Team'!H25," X ",'BD Team'!I25)</f>
        <v xml:space="preserve"> X </v>
      </c>
      <c r="O189" s="461"/>
    </row>
    <row r="190" spans="3:15" ht="25.05" customHeight="1">
      <c r="C190" s="467"/>
      <c r="D190" s="467"/>
      <c r="E190" s="467"/>
      <c r="F190" s="467"/>
      <c r="G190" s="467"/>
      <c r="H190" s="467"/>
      <c r="I190" s="467"/>
      <c r="J190" s="467"/>
      <c r="K190" s="467"/>
      <c r="L190" s="459" t="s">
        <v>261</v>
      </c>
      <c r="M190" s="460"/>
      <c r="N190" s="471">
        <f>'BD Team'!J25</f>
        <v>0</v>
      </c>
      <c r="O190" s="471"/>
    </row>
    <row r="191" spans="3:15" ht="25.05" customHeight="1">
      <c r="C191" s="467"/>
      <c r="D191" s="467"/>
      <c r="E191" s="467"/>
      <c r="F191" s="467"/>
      <c r="G191" s="467"/>
      <c r="H191" s="467"/>
      <c r="I191" s="467"/>
      <c r="J191" s="467"/>
      <c r="K191" s="467"/>
      <c r="L191" s="459" t="s">
        <v>262</v>
      </c>
      <c r="M191" s="460"/>
      <c r="N191" s="461">
        <f>'BD Team'!C25</f>
        <v>0</v>
      </c>
      <c r="O191" s="461"/>
    </row>
    <row r="192" spans="3:15" ht="25.05" customHeight="1">
      <c r="C192" s="467"/>
      <c r="D192" s="467"/>
      <c r="E192" s="467"/>
      <c r="F192" s="467"/>
      <c r="G192" s="467"/>
      <c r="H192" s="467"/>
      <c r="I192" s="467"/>
      <c r="J192" s="467"/>
      <c r="K192" s="467"/>
      <c r="L192" s="459" t="s">
        <v>263</v>
      </c>
      <c r="M192" s="460"/>
      <c r="N192" s="461">
        <f>'BD Team'!E25</f>
        <v>0</v>
      </c>
      <c r="O192" s="461"/>
    </row>
    <row r="193" spans="3:15" ht="25.05" customHeight="1">
      <c r="C193" s="467"/>
      <c r="D193" s="467"/>
      <c r="E193" s="467"/>
      <c r="F193" s="467"/>
      <c r="G193" s="467"/>
      <c r="H193" s="467"/>
      <c r="I193" s="467"/>
      <c r="J193" s="467"/>
      <c r="K193" s="467"/>
      <c r="L193" s="459" t="s">
        <v>264</v>
      </c>
      <c r="M193" s="460"/>
      <c r="N193" s="461">
        <f>'BD Team'!F25</f>
        <v>0</v>
      </c>
      <c r="O193" s="461"/>
    </row>
    <row r="195" spans="3:15" ht="25.05" customHeight="1">
      <c r="C195" s="459" t="s">
        <v>265</v>
      </c>
      <c r="D195" s="460"/>
      <c r="E195" s="228">
        <f>'BD Team'!B26</f>
        <v>0</v>
      </c>
      <c r="F195" s="224" t="s">
        <v>266</v>
      </c>
      <c r="G195" s="464">
        <f>'BD Team'!D26</f>
        <v>0</v>
      </c>
      <c r="H195" s="465"/>
      <c r="I195" s="465"/>
      <c r="J195" s="465"/>
      <c r="K195" s="465"/>
      <c r="L195" s="465"/>
      <c r="M195" s="465"/>
      <c r="N195" s="465"/>
      <c r="O195" s="466"/>
    </row>
    <row r="196" spans="3:15" ht="25.05" customHeight="1">
      <c r="C196" s="467"/>
      <c r="D196" s="467"/>
      <c r="E196" s="467"/>
      <c r="F196" s="467"/>
      <c r="G196" s="467"/>
      <c r="H196" s="467"/>
      <c r="I196" s="467"/>
      <c r="J196" s="467"/>
      <c r="K196" s="467"/>
      <c r="L196" s="459" t="s">
        <v>130</v>
      </c>
      <c r="M196" s="460"/>
      <c r="N196" s="468">
        <f>'BD Team'!G26</f>
        <v>0</v>
      </c>
      <c r="O196" s="469"/>
    </row>
    <row r="197" spans="3:15" ht="25.05" customHeight="1">
      <c r="C197" s="467"/>
      <c r="D197" s="467"/>
      <c r="E197" s="467"/>
      <c r="F197" s="467"/>
      <c r="G197" s="467"/>
      <c r="H197" s="467"/>
      <c r="I197" s="467"/>
      <c r="J197" s="467"/>
      <c r="K197" s="467"/>
      <c r="L197" s="459" t="s">
        <v>258</v>
      </c>
      <c r="M197" s="460"/>
      <c r="N197" s="461" t="str">
        <f>$F$6</f>
        <v>RAL 9016 (white)</v>
      </c>
      <c r="O197" s="461"/>
    </row>
    <row r="198" spans="3:15" ht="25.05" customHeight="1">
      <c r="C198" s="467"/>
      <c r="D198" s="467"/>
      <c r="E198" s="467"/>
      <c r="F198" s="467"/>
      <c r="G198" s="467"/>
      <c r="H198" s="467"/>
      <c r="I198" s="467"/>
      <c r="J198" s="467"/>
      <c r="K198" s="467"/>
      <c r="L198" s="459" t="s">
        <v>183</v>
      </c>
      <c r="M198" s="460"/>
      <c r="N198" s="461" t="str">
        <f>$K$6</f>
        <v>Black</v>
      </c>
      <c r="O198" s="461"/>
    </row>
    <row r="199" spans="3:15" ht="25.05" customHeight="1">
      <c r="C199" s="467"/>
      <c r="D199" s="467"/>
      <c r="E199" s="467"/>
      <c r="F199" s="467"/>
      <c r="G199" s="467"/>
      <c r="H199" s="467"/>
      <c r="I199" s="467"/>
      <c r="J199" s="467"/>
      <c r="K199" s="467"/>
      <c r="L199" s="459" t="s">
        <v>259</v>
      </c>
      <c r="M199" s="460"/>
      <c r="N199" s="470" t="s">
        <v>267</v>
      </c>
      <c r="O199" s="461"/>
    </row>
    <row r="200" spans="3:15" ht="25.05" customHeight="1">
      <c r="C200" s="467"/>
      <c r="D200" s="467"/>
      <c r="E200" s="467"/>
      <c r="F200" s="467"/>
      <c r="G200" s="467"/>
      <c r="H200" s="467"/>
      <c r="I200" s="467"/>
      <c r="J200" s="467"/>
      <c r="K200" s="467"/>
      <c r="L200" s="459" t="s">
        <v>260</v>
      </c>
      <c r="M200" s="460"/>
      <c r="N200" s="461" t="str">
        <f>CONCATENATE('BD Team'!H26," X ",'BD Team'!I26)</f>
        <v xml:space="preserve"> X </v>
      </c>
      <c r="O200" s="461"/>
    </row>
    <row r="201" spans="3:15" ht="25.05" customHeight="1">
      <c r="C201" s="467"/>
      <c r="D201" s="467"/>
      <c r="E201" s="467"/>
      <c r="F201" s="467"/>
      <c r="G201" s="467"/>
      <c r="H201" s="467"/>
      <c r="I201" s="467"/>
      <c r="J201" s="467"/>
      <c r="K201" s="467"/>
      <c r="L201" s="459" t="s">
        <v>261</v>
      </c>
      <c r="M201" s="460"/>
      <c r="N201" s="471">
        <f>'BD Team'!J26</f>
        <v>0</v>
      </c>
      <c r="O201" s="471"/>
    </row>
    <row r="202" spans="3:15" ht="25.05" customHeight="1">
      <c r="C202" s="467"/>
      <c r="D202" s="467"/>
      <c r="E202" s="467"/>
      <c r="F202" s="467"/>
      <c r="G202" s="467"/>
      <c r="H202" s="467"/>
      <c r="I202" s="467"/>
      <c r="J202" s="467"/>
      <c r="K202" s="467"/>
      <c r="L202" s="459" t="s">
        <v>262</v>
      </c>
      <c r="M202" s="460"/>
      <c r="N202" s="461">
        <f>'BD Team'!C26</f>
        <v>0</v>
      </c>
      <c r="O202" s="461"/>
    </row>
    <row r="203" spans="3:15" ht="25.05" customHeight="1">
      <c r="C203" s="467"/>
      <c r="D203" s="467"/>
      <c r="E203" s="467"/>
      <c r="F203" s="467"/>
      <c r="G203" s="467"/>
      <c r="H203" s="467"/>
      <c r="I203" s="467"/>
      <c r="J203" s="467"/>
      <c r="K203" s="467"/>
      <c r="L203" s="459" t="s">
        <v>263</v>
      </c>
      <c r="M203" s="460"/>
      <c r="N203" s="461">
        <f>'BD Team'!E26</f>
        <v>0</v>
      </c>
      <c r="O203" s="461"/>
    </row>
    <row r="204" spans="3:15" ht="25.05" customHeight="1">
      <c r="C204" s="467"/>
      <c r="D204" s="467"/>
      <c r="E204" s="467"/>
      <c r="F204" s="467"/>
      <c r="G204" s="467"/>
      <c r="H204" s="467"/>
      <c r="I204" s="467"/>
      <c r="J204" s="467"/>
      <c r="K204" s="467"/>
      <c r="L204" s="459" t="s">
        <v>264</v>
      </c>
      <c r="M204" s="460"/>
      <c r="N204" s="461">
        <f>'BD Team'!F26</f>
        <v>0</v>
      </c>
      <c r="O204" s="461"/>
    </row>
    <row r="206" spans="3:15" ht="25.05" customHeight="1">
      <c r="C206" s="462" t="s">
        <v>265</v>
      </c>
      <c r="D206" s="463"/>
      <c r="E206" s="228">
        <f>'BD Team'!B27</f>
        <v>0</v>
      </c>
      <c r="F206" s="224" t="s">
        <v>266</v>
      </c>
      <c r="G206" s="464">
        <f>'BD Team'!D27</f>
        <v>0</v>
      </c>
      <c r="H206" s="465"/>
      <c r="I206" s="465"/>
      <c r="J206" s="465"/>
      <c r="K206" s="465"/>
      <c r="L206" s="465"/>
      <c r="M206" s="465"/>
      <c r="N206" s="465"/>
      <c r="O206" s="466"/>
    </row>
    <row r="207" spans="3:15" ht="25.05" customHeight="1">
      <c r="C207" s="467"/>
      <c r="D207" s="467"/>
      <c r="E207" s="467"/>
      <c r="F207" s="467"/>
      <c r="G207" s="467"/>
      <c r="H207" s="467"/>
      <c r="I207" s="467"/>
      <c r="J207" s="467"/>
      <c r="K207" s="467"/>
      <c r="L207" s="459" t="s">
        <v>130</v>
      </c>
      <c r="M207" s="460"/>
      <c r="N207" s="468">
        <f>'BD Team'!G27</f>
        <v>0</v>
      </c>
      <c r="O207" s="469"/>
    </row>
    <row r="208" spans="3:15" ht="25.05" customHeight="1">
      <c r="C208" s="467"/>
      <c r="D208" s="467"/>
      <c r="E208" s="467"/>
      <c r="F208" s="467"/>
      <c r="G208" s="467"/>
      <c r="H208" s="467"/>
      <c r="I208" s="467"/>
      <c r="J208" s="467"/>
      <c r="K208" s="467"/>
      <c r="L208" s="459" t="s">
        <v>258</v>
      </c>
      <c r="M208" s="460"/>
      <c r="N208" s="461" t="str">
        <f>$F$6</f>
        <v>RAL 9016 (white)</v>
      </c>
      <c r="O208" s="461"/>
    </row>
    <row r="209" spans="3:15" ht="25.05" customHeight="1">
      <c r="C209" s="467"/>
      <c r="D209" s="467"/>
      <c r="E209" s="467"/>
      <c r="F209" s="467"/>
      <c r="G209" s="467"/>
      <c r="H209" s="467"/>
      <c r="I209" s="467"/>
      <c r="J209" s="467"/>
      <c r="K209" s="467"/>
      <c r="L209" s="459" t="s">
        <v>183</v>
      </c>
      <c r="M209" s="460"/>
      <c r="N209" s="461" t="str">
        <f>$K$6</f>
        <v>Black</v>
      </c>
      <c r="O209" s="461"/>
    </row>
    <row r="210" spans="3:15" ht="25.05" customHeight="1">
      <c r="C210" s="467"/>
      <c r="D210" s="467"/>
      <c r="E210" s="467"/>
      <c r="F210" s="467"/>
      <c r="G210" s="467"/>
      <c r="H210" s="467"/>
      <c r="I210" s="467"/>
      <c r="J210" s="467"/>
      <c r="K210" s="467"/>
      <c r="L210" s="459" t="s">
        <v>259</v>
      </c>
      <c r="M210" s="460"/>
      <c r="N210" s="470" t="s">
        <v>267</v>
      </c>
      <c r="O210" s="461"/>
    </row>
    <row r="211" spans="3:15" ht="25.05" customHeight="1">
      <c r="C211" s="467"/>
      <c r="D211" s="467"/>
      <c r="E211" s="467"/>
      <c r="F211" s="467"/>
      <c r="G211" s="467"/>
      <c r="H211" s="467"/>
      <c r="I211" s="467"/>
      <c r="J211" s="467"/>
      <c r="K211" s="467"/>
      <c r="L211" s="459" t="s">
        <v>260</v>
      </c>
      <c r="M211" s="460"/>
      <c r="N211" s="461" t="str">
        <f>CONCATENATE('BD Team'!H27," X ",'BD Team'!I27)</f>
        <v xml:space="preserve"> X </v>
      </c>
      <c r="O211" s="461"/>
    </row>
    <row r="212" spans="3:15" ht="25.05" customHeight="1">
      <c r="C212" s="467"/>
      <c r="D212" s="467"/>
      <c r="E212" s="467"/>
      <c r="F212" s="467"/>
      <c r="G212" s="467"/>
      <c r="H212" s="467"/>
      <c r="I212" s="467"/>
      <c r="J212" s="467"/>
      <c r="K212" s="467"/>
      <c r="L212" s="459" t="s">
        <v>261</v>
      </c>
      <c r="M212" s="460"/>
      <c r="N212" s="471">
        <f>'BD Team'!J27</f>
        <v>0</v>
      </c>
      <c r="O212" s="471"/>
    </row>
    <row r="213" spans="3:15" ht="25.05" customHeight="1">
      <c r="C213" s="467"/>
      <c r="D213" s="467"/>
      <c r="E213" s="467"/>
      <c r="F213" s="467"/>
      <c r="G213" s="467"/>
      <c r="H213" s="467"/>
      <c r="I213" s="467"/>
      <c r="J213" s="467"/>
      <c r="K213" s="467"/>
      <c r="L213" s="459" t="s">
        <v>262</v>
      </c>
      <c r="M213" s="460"/>
      <c r="N213" s="461">
        <f>'BD Team'!C27</f>
        <v>0</v>
      </c>
      <c r="O213" s="461"/>
    </row>
    <row r="214" spans="3:15" ht="25.05" customHeight="1">
      <c r="C214" s="467"/>
      <c r="D214" s="467"/>
      <c r="E214" s="467"/>
      <c r="F214" s="467"/>
      <c r="G214" s="467"/>
      <c r="H214" s="467"/>
      <c r="I214" s="467"/>
      <c r="J214" s="467"/>
      <c r="K214" s="467"/>
      <c r="L214" s="459" t="s">
        <v>263</v>
      </c>
      <c r="M214" s="460"/>
      <c r="N214" s="461">
        <f>'BD Team'!E27</f>
        <v>0</v>
      </c>
      <c r="O214" s="461"/>
    </row>
    <row r="215" spans="3:15" ht="25.05" customHeight="1">
      <c r="C215" s="467"/>
      <c r="D215" s="467"/>
      <c r="E215" s="467"/>
      <c r="F215" s="467"/>
      <c r="G215" s="467"/>
      <c r="H215" s="467"/>
      <c r="I215" s="467"/>
      <c r="J215" s="467"/>
      <c r="K215" s="467"/>
      <c r="L215" s="459" t="s">
        <v>264</v>
      </c>
      <c r="M215" s="460"/>
      <c r="N215" s="461">
        <f>'BD Team'!F27</f>
        <v>0</v>
      </c>
      <c r="O215" s="461"/>
    </row>
    <row r="217" spans="3:15" ht="25.05" customHeight="1">
      <c r="C217" s="459" t="s">
        <v>265</v>
      </c>
      <c r="D217" s="460"/>
      <c r="E217" s="228">
        <f>'BD Team'!B28</f>
        <v>0</v>
      </c>
      <c r="F217" s="224" t="s">
        <v>266</v>
      </c>
      <c r="G217" s="464">
        <f>'BD Team'!D28</f>
        <v>0</v>
      </c>
      <c r="H217" s="465"/>
      <c r="I217" s="465"/>
      <c r="J217" s="465"/>
      <c r="K217" s="465"/>
      <c r="L217" s="465"/>
      <c r="M217" s="465"/>
      <c r="N217" s="465"/>
      <c r="O217" s="466"/>
    </row>
    <row r="218" spans="3:15" ht="25.05" customHeight="1">
      <c r="C218" s="467"/>
      <c r="D218" s="467"/>
      <c r="E218" s="467"/>
      <c r="F218" s="467"/>
      <c r="G218" s="467"/>
      <c r="H218" s="467"/>
      <c r="I218" s="467"/>
      <c r="J218" s="467"/>
      <c r="K218" s="467"/>
      <c r="L218" s="459" t="s">
        <v>130</v>
      </c>
      <c r="M218" s="460"/>
      <c r="N218" s="468">
        <f>'BD Team'!G28</f>
        <v>0</v>
      </c>
      <c r="O218" s="469"/>
    </row>
    <row r="219" spans="3:15" ht="25.05" customHeight="1">
      <c r="C219" s="467"/>
      <c r="D219" s="467"/>
      <c r="E219" s="467"/>
      <c r="F219" s="467"/>
      <c r="G219" s="467"/>
      <c r="H219" s="467"/>
      <c r="I219" s="467"/>
      <c r="J219" s="467"/>
      <c r="K219" s="467"/>
      <c r="L219" s="459" t="s">
        <v>258</v>
      </c>
      <c r="M219" s="460"/>
      <c r="N219" s="461" t="str">
        <f>$F$6</f>
        <v>RAL 9016 (white)</v>
      </c>
      <c r="O219" s="461"/>
    </row>
    <row r="220" spans="3:15" ht="25.05" customHeight="1">
      <c r="C220" s="467"/>
      <c r="D220" s="467"/>
      <c r="E220" s="467"/>
      <c r="F220" s="467"/>
      <c r="G220" s="467"/>
      <c r="H220" s="467"/>
      <c r="I220" s="467"/>
      <c r="J220" s="467"/>
      <c r="K220" s="467"/>
      <c r="L220" s="459" t="s">
        <v>183</v>
      </c>
      <c r="M220" s="460"/>
      <c r="N220" s="461" t="str">
        <f>$K$6</f>
        <v>Black</v>
      </c>
      <c r="O220" s="461"/>
    </row>
    <row r="221" spans="3:15" ht="25.05" customHeight="1">
      <c r="C221" s="467"/>
      <c r="D221" s="467"/>
      <c r="E221" s="467"/>
      <c r="F221" s="467"/>
      <c r="G221" s="467"/>
      <c r="H221" s="467"/>
      <c r="I221" s="467"/>
      <c r="J221" s="467"/>
      <c r="K221" s="467"/>
      <c r="L221" s="459" t="s">
        <v>259</v>
      </c>
      <c r="M221" s="460"/>
      <c r="N221" s="470" t="s">
        <v>267</v>
      </c>
      <c r="O221" s="461"/>
    </row>
    <row r="222" spans="3:15" ht="25.05" customHeight="1">
      <c r="C222" s="467"/>
      <c r="D222" s="467"/>
      <c r="E222" s="467"/>
      <c r="F222" s="467"/>
      <c r="G222" s="467"/>
      <c r="H222" s="467"/>
      <c r="I222" s="467"/>
      <c r="J222" s="467"/>
      <c r="K222" s="467"/>
      <c r="L222" s="459" t="s">
        <v>260</v>
      </c>
      <c r="M222" s="460"/>
      <c r="N222" s="461" t="str">
        <f>CONCATENATE('BD Team'!H28," X ",'BD Team'!I28)</f>
        <v xml:space="preserve"> X </v>
      </c>
      <c r="O222" s="461"/>
    </row>
    <row r="223" spans="3:15" ht="25.05" customHeight="1">
      <c r="C223" s="467"/>
      <c r="D223" s="467"/>
      <c r="E223" s="467"/>
      <c r="F223" s="467"/>
      <c r="G223" s="467"/>
      <c r="H223" s="467"/>
      <c r="I223" s="467"/>
      <c r="J223" s="467"/>
      <c r="K223" s="467"/>
      <c r="L223" s="459" t="s">
        <v>261</v>
      </c>
      <c r="M223" s="460"/>
      <c r="N223" s="471">
        <f>'BD Team'!J28</f>
        <v>0</v>
      </c>
      <c r="O223" s="471"/>
    </row>
    <row r="224" spans="3:15" ht="25.05" customHeight="1">
      <c r="C224" s="467"/>
      <c r="D224" s="467"/>
      <c r="E224" s="467"/>
      <c r="F224" s="467"/>
      <c r="G224" s="467"/>
      <c r="H224" s="467"/>
      <c r="I224" s="467"/>
      <c r="J224" s="467"/>
      <c r="K224" s="467"/>
      <c r="L224" s="459" t="s">
        <v>262</v>
      </c>
      <c r="M224" s="460"/>
      <c r="N224" s="461">
        <f>'BD Team'!C28</f>
        <v>0</v>
      </c>
      <c r="O224" s="461"/>
    </row>
    <row r="225" spans="3:15" ht="25.05" customHeight="1">
      <c r="C225" s="467"/>
      <c r="D225" s="467"/>
      <c r="E225" s="467"/>
      <c r="F225" s="467"/>
      <c r="G225" s="467"/>
      <c r="H225" s="467"/>
      <c r="I225" s="467"/>
      <c r="J225" s="467"/>
      <c r="K225" s="467"/>
      <c r="L225" s="459" t="s">
        <v>263</v>
      </c>
      <c r="M225" s="460"/>
      <c r="N225" s="461">
        <f>'BD Team'!E28</f>
        <v>0</v>
      </c>
      <c r="O225" s="461"/>
    </row>
    <row r="226" spans="3:15" ht="25.05" customHeight="1">
      <c r="C226" s="467"/>
      <c r="D226" s="467"/>
      <c r="E226" s="467"/>
      <c r="F226" s="467"/>
      <c r="G226" s="467"/>
      <c r="H226" s="467"/>
      <c r="I226" s="467"/>
      <c r="J226" s="467"/>
      <c r="K226" s="467"/>
      <c r="L226" s="459" t="s">
        <v>264</v>
      </c>
      <c r="M226" s="460"/>
      <c r="N226" s="461">
        <f>'BD Team'!F28</f>
        <v>0</v>
      </c>
      <c r="O226" s="461"/>
    </row>
    <row r="228" spans="3:15" ht="25.05" customHeight="1">
      <c r="C228" s="459" t="s">
        <v>265</v>
      </c>
      <c r="D228" s="460"/>
      <c r="E228" s="228">
        <f>'BD Team'!B29</f>
        <v>0</v>
      </c>
      <c r="F228" s="224" t="s">
        <v>266</v>
      </c>
      <c r="G228" s="464">
        <f>'BD Team'!D29</f>
        <v>0</v>
      </c>
      <c r="H228" s="465"/>
      <c r="I228" s="465"/>
      <c r="J228" s="465"/>
      <c r="K228" s="465"/>
      <c r="L228" s="465"/>
      <c r="M228" s="465"/>
      <c r="N228" s="465"/>
      <c r="O228" s="466"/>
    </row>
    <row r="229" spans="3:15" ht="25.05" customHeight="1">
      <c r="C229" s="467"/>
      <c r="D229" s="467"/>
      <c r="E229" s="467"/>
      <c r="F229" s="467"/>
      <c r="G229" s="467"/>
      <c r="H229" s="467"/>
      <c r="I229" s="467"/>
      <c r="J229" s="467"/>
      <c r="K229" s="467"/>
      <c r="L229" s="459" t="s">
        <v>130</v>
      </c>
      <c r="M229" s="460"/>
      <c r="N229" s="468">
        <f>'BD Team'!G29</f>
        <v>0</v>
      </c>
      <c r="O229" s="469"/>
    </row>
    <row r="230" spans="3:15" ht="25.05" customHeight="1">
      <c r="C230" s="467"/>
      <c r="D230" s="467"/>
      <c r="E230" s="467"/>
      <c r="F230" s="467"/>
      <c r="G230" s="467"/>
      <c r="H230" s="467"/>
      <c r="I230" s="467"/>
      <c r="J230" s="467"/>
      <c r="K230" s="467"/>
      <c r="L230" s="459" t="s">
        <v>258</v>
      </c>
      <c r="M230" s="460"/>
      <c r="N230" s="461" t="str">
        <f>$F$6</f>
        <v>RAL 9016 (white)</v>
      </c>
      <c r="O230" s="461"/>
    </row>
    <row r="231" spans="3:15" ht="25.05" customHeight="1">
      <c r="C231" s="467"/>
      <c r="D231" s="467"/>
      <c r="E231" s="467"/>
      <c r="F231" s="467"/>
      <c r="G231" s="467"/>
      <c r="H231" s="467"/>
      <c r="I231" s="467"/>
      <c r="J231" s="467"/>
      <c r="K231" s="467"/>
      <c r="L231" s="459" t="s">
        <v>183</v>
      </c>
      <c r="M231" s="460"/>
      <c r="N231" s="461" t="str">
        <f>$K$6</f>
        <v>Black</v>
      </c>
      <c r="O231" s="461"/>
    </row>
    <row r="232" spans="3:15" ht="25.05" customHeight="1">
      <c r="C232" s="467"/>
      <c r="D232" s="467"/>
      <c r="E232" s="467"/>
      <c r="F232" s="467"/>
      <c r="G232" s="467"/>
      <c r="H232" s="467"/>
      <c r="I232" s="467"/>
      <c r="J232" s="467"/>
      <c r="K232" s="467"/>
      <c r="L232" s="459" t="s">
        <v>259</v>
      </c>
      <c r="M232" s="460"/>
      <c r="N232" s="470" t="s">
        <v>267</v>
      </c>
      <c r="O232" s="461"/>
    </row>
    <row r="233" spans="3:15" ht="25.05" customHeight="1">
      <c r="C233" s="467"/>
      <c r="D233" s="467"/>
      <c r="E233" s="467"/>
      <c r="F233" s="467"/>
      <c r="G233" s="467"/>
      <c r="H233" s="467"/>
      <c r="I233" s="467"/>
      <c r="J233" s="467"/>
      <c r="K233" s="467"/>
      <c r="L233" s="459" t="s">
        <v>260</v>
      </c>
      <c r="M233" s="460"/>
      <c r="N233" s="461" t="str">
        <f>CONCATENATE('BD Team'!H29," X ",'BD Team'!I29)</f>
        <v xml:space="preserve"> X </v>
      </c>
      <c r="O233" s="461"/>
    </row>
    <row r="234" spans="3:15" ht="25.05" customHeight="1">
      <c r="C234" s="467"/>
      <c r="D234" s="467"/>
      <c r="E234" s="467"/>
      <c r="F234" s="467"/>
      <c r="G234" s="467"/>
      <c r="H234" s="467"/>
      <c r="I234" s="467"/>
      <c r="J234" s="467"/>
      <c r="K234" s="467"/>
      <c r="L234" s="459" t="s">
        <v>261</v>
      </c>
      <c r="M234" s="460"/>
      <c r="N234" s="471">
        <f>'BD Team'!J29</f>
        <v>0</v>
      </c>
      <c r="O234" s="471"/>
    </row>
    <row r="235" spans="3:15" ht="25.05" customHeight="1">
      <c r="C235" s="467"/>
      <c r="D235" s="467"/>
      <c r="E235" s="467"/>
      <c r="F235" s="467"/>
      <c r="G235" s="467"/>
      <c r="H235" s="467"/>
      <c r="I235" s="467"/>
      <c r="J235" s="467"/>
      <c r="K235" s="467"/>
      <c r="L235" s="459" t="s">
        <v>262</v>
      </c>
      <c r="M235" s="460"/>
      <c r="N235" s="461">
        <f>'BD Team'!C29</f>
        <v>0</v>
      </c>
      <c r="O235" s="461"/>
    </row>
    <row r="236" spans="3:15" ht="25.05" customHeight="1">
      <c r="C236" s="467"/>
      <c r="D236" s="467"/>
      <c r="E236" s="467"/>
      <c r="F236" s="467"/>
      <c r="G236" s="467"/>
      <c r="H236" s="467"/>
      <c r="I236" s="467"/>
      <c r="J236" s="467"/>
      <c r="K236" s="467"/>
      <c r="L236" s="459" t="s">
        <v>263</v>
      </c>
      <c r="M236" s="460"/>
      <c r="N236" s="461">
        <f>'BD Team'!E29</f>
        <v>0</v>
      </c>
      <c r="O236" s="461"/>
    </row>
    <row r="237" spans="3:15" ht="25.05" customHeight="1">
      <c r="C237" s="467"/>
      <c r="D237" s="467"/>
      <c r="E237" s="467"/>
      <c r="F237" s="467"/>
      <c r="G237" s="467"/>
      <c r="H237" s="467"/>
      <c r="I237" s="467"/>
      <c r="J237" s="467"/>
      <c r="K237" s="467"/>
      <c r="L237" s="459" t="s">
        <v>264</v>
      </c>
      <c r="M237" s="460"/>
      <c r="N237" s="461">
        <f>'BD Team'!F29</f>
        <v>0</v>
      </c>
      <c r="O237" s="461"/>
    </row>
    <row r="239" spans="3:15" ht="25.05" customHeight="1">
      <c r="C239" s="462" t="s">
        <v>265</v>
      </c>
      <c r="D239" s="463"/>
      <c r="E239" s="228">
        <f>'BD Team'!B30</f>
        <v>0</v>
      </c>
      <c r="F239" s="224" t="s">
        <v>266</v>
      </c>
      <c r="G239" s="464">
        <f>'BD Team'!D30</f>
        <v>0</v>
      </c>
      <c r="H239" s="465"/>
      <c r="I239" s="465"/>
      <c r="J239" s="465"/>
      <c r="K239" s="465"/>
      <c r="L239" s="465"/>
      <c r="M239" s="465"/>
      <c r="N239" s="465"/>
      <c r="O239" s="466"/>
    </row>
    <row r="240" spans="3:15" ht="25.05" customHeight="1">
      <c r="C240" s="467"/>
      <c r="D240" s="467"/>
      <c r="E240" s="467"/>
      <c r="F240" s="467"/>
      <c r="G240" s="467"/>
      <c r="H240" s="467"/>
      <c r="I240" s="467"/>
      <c r="J240" s="467"/>
      <c r="K240" s="467"/>
      <c r="L240" s="459" t="s">
        <v>130</v>
      </c>
      <c r="M240" s="460"/>
      <c r="N240" s="468">
        <f>'BD Team'!G30</f>
        <v>0</v>
      </c>
      <c r="O240" s="469"/>
    </row>
    <row r="241" spans="3:15" ht="25.05" customHeight="1">
      <c r="C241" s="467"/>
      <c r="D241" s="467"/>
      <c r="E241" s="467"/>
      <c r="F241" s="467"/>
      <c r="G241" s="467"/>
      <c r="H241" s="467"/>
      <c r="I241" s="467"/>
      <c r="J241" s="467"/>
      <c r="K241" s="467"/>
      <c r="L241" s="459" t="s">
        <v>258</v>
      </c>
      <c r="M241" s="460"/>
      <c r="N241" s="461" t="str">
        <f>$F$6</f>
        <v>RAL 9016 (white)</v>
      </c>
      <c r="O241" s="461"/>
    </row>
    <row r="242" spans="3:15" ht="25.05" customHeight="1">
      <c r="C242" s="467"/>
      <c r="D242" s="467"/>
      <c r="E242" s="467"/>
      <c r="F242" s="467"/>
      <c r="G242" s="467"/>
      <c r="H242" s="467"/>
      <c r="I242" s="467"/>
      <c r="J242" s="467"/>
      <c r="K242" s="467"/>
      <c r="L242" s="459" t="s">
        <v>183</v>
      </c>
      <c r="M242" s="460"/>
      <c r="N242" s="461" t="str">
        <f>$K$6</f>
        <v>Black</v>
      </c>
      <c r="O242" s="461"/>
    </row>
    <row r="243" spans="3:15" ht="25.05" customHeight="1">
      <c r="C243" s="467"/>
      <c r="D243" s="467"/>
      <c r="E243" s="467"/>
      <c r="F243" s="467"/>
      <c r="G243" s="467"/>
      <c r="H243" s="467"/>
      <c r="I243" s="467"/>
      <c r="J243" s="467"/>
      <c r="K243" s="467"/>
      <c r="L243" s="459" t="s">
        <v>259</v>
      </c>
      <c r="M243" s="460"/>
      <c r="N243" s="470" t="s">
        <v>267</v>
      </c>
      <c r="O243" s="461"/>
    </row>
    <row r="244" spans="3:15" ht="25.05" customHeight="1">
      <c r="C244" s="467"/>
      <c r="D244" s="467"/>
      <c r="E244" s="467"/>
      <c r="F244" s="467"/>
      <c r="G244" s="467"/>
      <c r="H244" s="467"/>
      <c r="I244" s="467"/>
      <c r="J244" s="467"/>
      <c r="K244" s="467"/>
      <c r="L244" s="459" t="s">
        <v>260</v>
      </c>
      <c r="M244" s="460"/>
      <c r="N244" s="461" t="str">
        <f>CONCATENATE('BD Team'!H30," X ",'BD Team'!I30)</f>
        <v xml:space="preserve"> X </v>
      </c>
      <c r="O244" s="461"/>
    </row>
    <row r="245" spans="3:15" ht="25.05" customHeight="1">
      <c r="C245" s="467"/>
      <c r="D245" s="467"/>
      <c r="E245" s="467"/>
      <c r="F245" s="467"/>
      <c r="G245" s="467"/>
      <c r="H245" s="467"/>
      <c r="I245" s="467"/>
      <c r="J245" s="467"/>
      <c r="K245" s="467"/>
      <c r="L245" s="459" t="s">
        <v>261</v>
      </c>
      <c r="M245" s="460"/>
      <c r="N245" s="471">
        <f>'BD Team'!J30</f>
        <v>0</v>
      </c>
      <c r="O245" s="471"/>
    </row>
    <row r="246" spans="3:15" ht="25.05" customHeight="1">
      <c r="C246" s="467"/>
      <c r="D246" s="467"/>
      <c r="E246" s="467"/>
      <c r="F246" s="467"/>
      <c r="G246" s="467"/>
      <c r="H246" s="467"/>
      <c r="I246" s="467"/>
      <c r="J246" s="467"/>
      <c r="K246" s="467"/>
      <c r="L246" s="459" t="s">
        <v>262</v>
      </c>
      <c r="M246" s="460"/>
      <c r="N246" s="461">
        <f>'BD Team'!C30</f>
        <v>0</v>
      </c>
      <c r="O246" s="461"/>
    </row>
    <row r="247" spans="3:15" ht="25.05" customHeight="1">
      <c r="C247" s="467"/>
      <c r="D247" s="467"/>
      <c r="E247" s="467"/>
      <c r="F247" s="467"/>
      <c r="G247" s="467"/>
      <c r="H247" s="467"/>
      <c r="I247" s="467"/>
      <c r="J247" s="467"/>
      <c r="K247" s="467"/>
      <c r="L247" s="459" t="s">
        <v>263</v>
      </c>
      <c r="M247" s="460"/>
      <c r="N247" s="461">
        <f>'BD Team'!E30</f>
        <v>0</v>
      </c>
      <c r="O247" s="461"/>
    </row>
    <row r="248" spans="3:15" ht="25.05" customHeight="1">
      <c r="C248" s="467"/>
      <c r="D248" s="467"/>
      <c r="E248" s="467"/>
      <c r="F248" s="467"/>
      <c r="G248" s="467"/>
      <c r="H248" s="467"/>
      <c r="I248" s="467"/>
      <c r="J248" s="467"/>
      <c r="K248" s="467"/>
      <c r="L248" s="459" t="s">
        <v>264</v>
      </c>
      <c r="M248" s="460"/>
      <c r="N248" s="461">
        <f>'BD Team'!F30</f>
        <v>0</v>
      </c>
      <c r="O248" s="461"/>
    </row>
    <row r="250" spans="3:15" ht="25.05" customHeight="1">
      <c r="C250" s="459" t="s">
        <v>265</v>
      </c>
      <c r="D250" s="460"/>
      <c r="E250" s="228">
        <f>'BD Team'!B31</f>
        <v>0</v>
      </c>
      <c r="F250" s="224" t="s">
        <v>266</v>
      </c>
      <c r="G250" s="464">
        <f>'BD Team'!D31</f>
        <v>0</v>
      </c>
      <c r="H250" s="465"/>
      <c r="I250" s="465"/>
      <c r="J250" s="465"/>
      <c r="K250" s="465"/>
      <c r="L250" s="465"/>
      <c r="M250" s="465"/>
      <c r="N250" s="465"/>
      <c r="O250" s="466"/>
    </row>
    <row r="251" spans="3:15" ht="25.05" customHeight="1">
      <c r="C251" s="467"/>
      <c r="D251" s="467"/>
      <c r="E251" s="467"/>
      <c r="F251" s="467"/>
      <c r="G251" s="467"/>
      <c r="H251" s="467"/>
      <c r="I251" s="467"/>
      <c r="J251" s="467"/>
      <c r="K251" s="467"/>
      <c r="L251" s="459" t="s">
        <v>130</v>
      </c>
      <c r="M251" s="460"/>
      <c r="N251" s="468">
        <f>'BD Team'!G31</f>
        <v>0</v>
      </c>
      <c r="O251" s="469"/>
    </row>
    <row r="252" spans="3:15" ht="25.05" customHeight="1">
      <c r="C252" s="467"/>
      <c r="D252" s="467"/>
      <c r="E252" s="467"/>
      <c r="F252" s="467"/>
      <c r="G252" s="467"/>
      <c r="H252" s="467"/>
      <c r="I252" s="467"/>
      <c r="J252" s="467"/>
      <c r="K252" s="467"/>
      <c r="L252" s="459" t="s">
        <v>258</v>
      </c>
      <c r="M252" s="460"/>
      <c r="N252" s="461" t="str">
        <f>$F$6</f>
        <v>RAL 9016 (white)</v>
      </c>
      <c r="O252" s="461"/>
    </row>
    <row r="253" spans="3:15" ht="25.05" customHeight="1">
      <c r="C253" s="467"/>
      <c r="D253" s="467"/>
      <c r="E253" s="467"/>
      <c r="F253" s="467"/>
      <c r="G253" s="467"/>
      <c r="H253" s="467"/>
      <c r="I253" s="467"/>
      <c r="J253" s="467"/>
      <c r="K253" s="467"/>
      <c r="L253" s="459" t="s">
        <v>183</v>
      </c>
      <c r="M253" s="460"/>
      <c r="N253" s="461" t="str">
        <f>$K$6</f>
        <v>Black</v>
      </c>
      <c r="O253" s="461"/>
    </row>
    <row r="254" spans="3:15" ht="25.05" customHeight="1">
      <c r="C254" s="467"/>
      <c r="D254" s="467"/>
      <c r="E254" s="467"/>
      <c r="F254" s="467"/>
      <c r="G254" s="467"/>
      <c r="H254" s="467"/>
      <c r="I254" s="467"/>
      <c r="J254" s="467"/>
      <c r="K254" s="467"/>
      <c r="L254" s="459" t="s">
        <v>259</v>
      </c>
      <c r="M254" s="460"/>
      <c r="N254" s="470" t="s">
        <v>267</v>
      </c>
      <c r="O254" s="461"/>
    </row>
    <row r="255" spans="3:15" ht="25.05" customHeight="1">
      <c r="C255" s="467"/>
      <c r="D255" s="467"/>
      <c r="E255" s="467"/>
      <c r="F255" s="467"/>
      <c r="G255" s="467"/>
      <c r="H255" s="467"/>
      <c r="I255" s="467"/>
      <c r="J255" s="467"/>
      <c r="K255" s="467"/>
      <c r="L255" s="459" t="s">
        <v>260</v>
      </c>
      <c r="M255" s="460"/>
      <c r="N255" s="461" t="str">
        <f>CONCATENATE('BD Team'!H31," X ",'BD Team'!I31)</f>
        <v xml:space="preserve"> X </v>
      </c>
      <c r="O255" s="461"/>
    </row>
    <row r="256" spans="3:15" ht="25.05" customHeight="1">
      <c r="C256" s="467"/>
      <c r="D256" s="467"/>
      <c r="E256" s="467"/>
      <c r="F256" s="467"/>
      <c r="G256" s="467"/>
      <c r="H256" s="467"/>
      <c r="I256" s="467"/>
      <c r="J256" s="467"/>
      <c r="K256" s="467"/>
      <c r="L256" s="459" t="s">
        <v>261</v>
      </c>
      <c r="M256" s="460"/>
      <c r="N256" s="471">
        <f>'BD Team'!J31</f>
        <v>0</v>
      </c>
      <c r="O256" s="471"/>
    </row>
    <row r="257" spans="3:15" ht="25.05" customHeight="1">
      <c r="C257" s="467"/>
      <c r="D257" s="467"/>
      <c r="E257" s="467"/>
      <c r="F257" s="467"/>
      <c r="G257" s="467"/>
      <c r="H257" s="467"/>
      <c r="I257" s="467"/>
      <c r="J257" s="467"/>
      <c r="K257" s="467"/>
      <c r="L257" s="459" t="s">
        <v>262</v>
      </c>
      <c r="M257" s="460"/>
      <c r="N257" s="461">
        <f>'BD Team'!C31</f>
        <v>0</v>
      </c>
      <c r="O257" s="461"/>
    </row>
    <row r="258" spans="3:15" ht="25.05" customHeight="1">
      <c r="C258" s="467"/>
      <c r="D258" s="467"/>
      <c r="E258" s="467"/>
      <c r="F258" s="467"/>
      <c r="G258" s="467"/>
      <c r="H258" s="467"/>
      <c r="I258" s="467"/>
      <c r="J258" s="467"/>
      <c r="K258" s="467"/>
      <c r="L258" s="459" t="s">
        <v>263</v>
      </c>
      <c r="M258" s="460"/>
      <c r="N258" s="461">
        <f>'BD Team'!E31</f>
        <v>0</v>
      </c>
      <c r="O258" s="461"/>
    </row>
    <row r="259" spans="3:15" ht="25.05" customHeight="1">
      <c r="C259" s="467"/>
      <c r="D259" s="467"/>
      <c r="E259" s="467"/>
      <c r="F259" s="467"/>
      <c r="G259" s="467"/>
      <c r="H259" s="467"/>
      <c r="I259" s="467"/>
      <c r="J259" s="467"/>
      <c r="K259" s="467"/>
      <c r="L259" s="459" t="s">
        <v>264</v>
      </c>
      <c r="M259" s="460"/>
      <c r="N259" s="461">
        <f>'BD Team'!F31</f>
        <v>0</v>
      </c>
      <c r="O259" s="461"/>
    </row>
    <row r="261" spans="3:15" ht="25.05" customHeight="1">
      <c r="C261" s="459" t="s">
        <v>265</v>
      </c>
      <c r="D261" s="460"/>
      <c r="E261" s="228">
        <f>'BD Team'!B32</f>
        <v>0</v>
      </c>
      <c r="F261" s="224" t="s">
        <v>266</v>
      </c>
      <c r="G261" s="464">
        <f>'BD Team'!D32</f>
        <v>0</v>
      </c>
      <c r="H261" s="465"/>
      <c r="I261" s="465"/>
      <c r="J261" s="465"/>
      <c r="K261" s="465"/>
      <c r="L261" s="465"/>
      <c r="M261" s="465"/>
      <c r="N261" s="465"/>
      <c r="O261" s="466"/>
    </row>
    <row r="262" spans="3:15" ht="25.05" customHeight="1">
      <c r="C262" s="467"/>
      <c r="D262" s="467"/>
      <c r="E262" s="467"/>
      <c r="F262" s="467"/>
      <c r="G262" s="467"/>
      <c r="H262" s="467"/>
      <c r="I262" s="467"/>
      <c r="J262" s="467"/>
      <c r="K262" s="467"/>
      <c r="L262" s="459" t="s">
        <v>130</v>
      </c>
      <c r="M262" s="460"/>
      <c r="N262" s="468">
        <f>'BD Team'!G32</f>
        <v>0</v>
      </c>
      <c r="O262" s="469"/>
    </row>
    <row r="263" spans="3:15" ht="25.05" customHeight="1">
      <c r="C263" s="467"/>
      <c r="D263" s="467"/>
      <c r="E263" s="467"/>
      <c r="F263" s="467"/>
      <c r="G263" s="467"/>
      <c r="H263" s="467"/>
      <c r="I263" s="467"/>
      <c r="J263" s="467"/>
      <c r="K263" s="467"/>
      <c r="L263" s="459" t="s">
        <v>258</v>
      </c>
      <c r="M263" s="460"/>
      <c r="N263" s="461" t="str">
        <f>$F$6</f>
        <v>RAL 9016 (white)</v>
      </c>
      <c r="O263" s="461"/>
    </row>
    <row r="264" spans="3:15" ht="25.05" customHeight="1">
      <c r="C264" s="467"/>
      <c r="D264" s="467"/>
      <c r="E264" s="467"/>
      <c r="F264" s="467"/>
      <c r="G264" s="467"/>
      <c r="H264" s="467"/>
      <c r="I264" s="467"/>
      <c r="J264" s="467"/>
      <c r="K264" s="467"/>
      <c r="L264" s="459" t="s">
        <v>183</v>
      </c>
      <c r="M264" s="460"/>
      <c r="N264" s="461" t="str">
        <f>$K$6</f>
        <v>Black</v>
      </c>
      <c r="O264" s="461"/>
    </row>
    <row r="265" spans="3:15" ht="25.05" customHeight="1">
      <c r="C265" s="467"/>
      <c r="D265" s="467"/>
      <c r="E265" s="467"/>
      <c r="F265" s="467"/>
      <c r="G265" s="467"/>
      <c r="H265" s="467"/>
      <c r="I265" s="467"/>
      <c r="J265" s="467"/>
      <c r="K265" s="467"/>
      <c r="L265" s="459" t="s">
        <v>259</v>
      </c>
      <c r="M265" s="460"/>
      <c r="N265" s="470" t="s">
        <v>267</v>
      </c>
      <c r="O265" s="461"/>
    </row>
    <row r="266" spans="3:15" ht="25.05" customHeight="1">
      <c r="C266" s="467"/>
      <c r="D266" s="467"/>
      <c r="E266" s="467"/>
      <c r="F266" s="467"/>
      <c r="G266" s="467"/>
      <c r="H266" s="467"/>
      <c r="I266" s="467"/>
      <c r="J266" s="467"/>
      <c r="K266" s="467"/>
      <c r="L266" s="459" t="s">
        <v>260</v>
      </c>
      <c r="M266" s="460"/>
      <c r="N266" s="461" t="str">
        <f>CONCATENATE('BD Team'!H32," X ",'BD Team'!I32)</f>
        <v xml:space="preserve"> X </v>
      </c>
      <c r="O266" s="461"/>
    </row>
    <row r="267" spans="3:15" ht="25.05" customHeight="1">
      <c r="C267" s="467"/>
      <c r="D267" s="467"/>
      <c r="E267" s="467"/>
      <c r="F267" s="467"/>
      <c r="G267" s="467"/>
      <c r="H267" s="467"/>
      <c r="I267" s="467"/>
      <c r="J267" s="467"/>
      <c r="K267" s="467"/>
      <c r="L267" s="459" t="s">
        <v>261</v>
      </c>
      <c r="M267" s="460"/>
      <c r="N267" s="471">
        <f>'BD Team'!J32</f>
        <v>0</v>
      </c>
      <c r="O267" s="471"/>
    </row>
    <row r="268" spans="3:15" ht="25.05" customHeight="1">
      <c r="C268" s="467"/>
      <c r="D268" s="467"/>
      <c r="E268" s="467"/>
      <c r="F268" s="467"/>
      <c r="G268" s="467"/>
      <c r="H268" s="467"/>
      <c r="I268" s="467"/>
      <c r="J268" s="467"/>
      <c r="K268" s="467"/>
      <c r="L268" s="459" t="s">
        <v>262</v>
      </c>
      <c r="M268" s="460"/>
      <c r="N268" s="461">
        <f>'BD Team'!C32</f>
        <v>0</v>
      </c>
      <c r="O268" s="461"/>
    </row>
    <row r="269" spans="3:15" ht="25.05" customHeight="1">
      <c r="C269" s="467"/>
      <c r="D269" s="467"/>
      <c r="E269" s="467"/>
      <c r="F269" s="467"/>
      <c r="G269" s="467"/>
      <c r="H269" s="467"/>
      <c r="I269" s="467"/>
      <c r="J269" s="467"/>
      <c r="K269" s="467"/>
      <c r="L269" s="459" t="s">
        <v>263</v>
      </c>
      <c r="M269" s="460"/>
      <c r="N269" s="461">
        <f>'BD Team'!E32</f>
        <v>0</v>
      </c>
      <c r="O269" s="461"/>
    </row>
    <row r="270" spans="3:15" ht="25.05" customHeight="1">
      <c r="C270" s="467"/>
      <c r="D270" s="467"/>
      <c r="E270" s="467"/>
      <c r="F270" s="467"/>
      <c r="G270" s="467"/>
      <c r="H270" s="467"/>
      <c r="I270" s="467"/>
      <c r="J270" s="467"/>
      <c r="K270" s="467"/>
      <c r="L270" s="459" t="s">
        <v>264</v>
      </c>
      <c r="M270" s="460"/>
      <c r="N270" s="461">
        <f>'BD Team'!F32</f>
        <v>0</v>
      </c>
      <c r="O270" s="461"/>
    </row>
    <row r="272" spans="3:15" ht="25.05" customHeight="1">
      <c r="C272" s="462" t="s">
        <v>265</v>
      </c>
      <c r="D272" s="463"/>
      <c r="E272" s="228">
        <f>'BD Team'!B33</f>
        <v>0</v>
      </c>
      <c r="F272" s="224" t="s">
        <v>266</v>
      </c>
      <c r="G272" s="464">
        <f>'BD Team'!D33</f>
        <v>0</v>
      </c>
      <c r="H272" s="465"/>
      <c r="I272" s="465"/>
      <c r="J272" s="465"/>
      <c r="K272" s="465"/>
      <c r="L272" s="465"/>
      <c r="M272" s="465"/>
      <c r="N272" s="465"/>
      <c r="O272" s="466"/>
    </row>
    <row r="273" spans="3:15" ht="25.05" customHeight="1">
      <c r="C273" s="467"/>
      <c r="D273" s="467"/>
      <c r="E273" s="467"/>
      <c r="F273" s="467"/>
      <c r="G273" s="467"/>
      <c r="H273" s="467"/>
      <c r="I273" s="467"/>
      <c r="J273" s="467"/>
      <c r="K273" s="467"/>
      <c r="L273" s="459" t="s">
        <v>130</v>
      </c>
      <c r="M273" s="460"/>
      <c r="N273" s="468">
        <f>'BD Team'!G33</f>
        <v>0</v>
      </c>
      <c r="O273" s="469"/>
    </row>
    <row r="274" spans="3:15" ht="25.05" customHeight="1">
      <c r="C274" s="467"/>
      <c r="D274" s="467"/>
      <c r="E274" s="467"/>
      <c r="F274" s="467"/>
      <c r="G274" s="467"/>
      <c r="H274" s="467"/>
      <c r="I274" s="467"/>
      <c r="J274" s="467"/>
      <c r="K274" s="467"/>
      <c r="L274" s="459" t="s">
        <v>258</v>
      </c>
      <c r="M274" s="460"/>
      <c r="N274" s="461" t="str">
        <f>$F$6</f>
        <v>RAL 9016 (white)</v>
      </c>
      <c r="O274" s="461"/>
    </row>
    <row r="275" spans="3:15" ht="25.05" customHeight="1">
      <c r="C275" s="467"/>
      <c r="D275" s="467"/>
      <c r="E275" s="467"/>
      <c r="F275" s="467"/>
      <c r="G275" s="467"/>
      <c r="H275" s="467"/>
      <c r="I275" s="467"/>
      <c r="J275" s="467"/>
      <c r="K275" s="467"/>
      <c r="L275" s="459" t="s">
        <v>183</v>
      </c>
      <c r="M275" s="460"/>
      <c r="N275" s="461" t="str">
        <f>$K$6</f>
        <v>Black</v>
      </c>
      <c r="O275" s="461"/>
    </row>
    <row r="276" spans="3:15" ht="25.05" customHeight="1">
      <c r="C276" s="467"/>
      <c r="D276" s="467"/>
      <c r="E276" s="467"/>
      <c r="F276" s="467"/>
      <c r="G276" s="467"/>
      <c r="H276" s="467"/>
      <c r="I276" s="467"/>
      <c r="J276" s="467"/>
      <c r="K276" s="467"/>
      <c r="L276" s="459" t="s">
        <v>259</v>
      </c>
      <c r="M276" s="460"/>
      <c r="N276" s="470" t="s">
        <v>267</v>
      </c>
      <c r="O276" s="461"/>
    </row>
    <row r="277" spans="3:15" ht="25.05" customHeight="1">
      <c r="C277" s="467"/>
      <c r="D277" s="467"/>
      <c r="E277" s="467"/>
      <c r="F277" s="467"/>
      <c r="G277" s="467"/>
      <c r="H277" s="467"/>
      <c r="I277" s="467"/>
      <c r="J277" s="467"/>
      <c r="K277" s="467"/>
      <c r="L277" s="459" t="s">
        <v>260</v>
      </c>
      <c r="M277" s="460"/>
      <c r="N277" s="461" t="str">
        <f>CONCATENATE('BD Team'!H33," X ",'BD Team'!I33)</f>
        <v xml:space="preserve"> X </v>
      </c>
      <c r="O277" s="461"/>
    </row>
    <row r="278" spans="3:15" ht="25.05" customHeight="1">
      <c r="C278" s="467"/>
      <c r="D278" s="467"/>
      <c r="E278" s="467"/>
      <c r="F278" s="467"/>
      <c r="G278" s="467"/>
      <c r="H278" s="467"/>
      <c r="I278" s="467"/>
      <c r="J278" s="467"/>
      <c r="K278" s="467"/>
      <c r="L278" s="459" t="s">
        <v>261</v>
      </c>
      <c r="M278" s="460"/>
      <c r="N278" s="471">
        <f>'BD Team'!J33</f>
        <v>0</v>
      </c>
      <c r="O278" s="471"/>
    </row>
    <row r="279" spans="3:15" ht="25.05" customHeight="1">
      <c r="C279" s="467"/>
      <c r="D279" s="467"/>
      <c r="E279" s="467"/>
      <c r="F279" s="467"/>
      <c r="G279" s="467"/>
      <c r="H279" s="467"/>
      <c r="I279" s="467"/>
      <c r="J279" s="467"/>
      <c r="K279" s="467"/>
      <c r="L279" s="459" t="s">
        <v>262</v>
      </c>
      <c r="M279" s="460"/>
      <c r="N279" s="461">
        <f>'BD Team'!C33</f>
        <v>0</v>
      </c>
      <c r="O279" s="461"/>
    </row>
    <row r="280" spans="3:15" ht="25.05" customHeight="1">
      <c r="C280" s="467"/>
      <c r="D280" s="467"/>
      <c r="E280" s="467"/>
      <c r="F280" s="467"/>
      <c r="G280" s="467"/>
      <c r="H280" s="467"/>
      <c r="I280" s="467"/>
      <c r="J280" s="467"/>
      <c r="K280" s="467"/>
      <c r="L280" s="459" t="s">
        <v>263</v>
      </c>
      <c r="M280" s="460"/>
      <c r="N280" s="461">
        <f>'BD Team'!E33</f>
        <v>0</v>
      </c>
      <c r="O280" s="461"/>
    </row>
    <row r="281" spans="3:15" ht="25.05" customHeight="1">
      <c r="C281" s="467"/>
      <c r="D281" s="467"/>
      <c r="E281" s="467"/>
      <c r="F281" s="467"/>
      <c r="G281" s="467"/>
      <c r="H281" s="467"/>
      <c r="I281" s="467"/>
      <c r="J281" s="467"/>
      <c r="K281" s="467"/>
      <c r="L281" s="459" t="s">
        <v>264</v>
      </c>
      <c r="M281" s="460"/>
      <c r="N281" s="461">
        <f>'BD Team'!F33</f>
        <v>0</v>
      </c>
      <c r="O281" s="461"/>
    </row>
    <row r="283" spans="3:15" ht="25.05" customHeight="1">
      <c r="C283" s="459" t="s">
        <v>265</v>
      </c>
      <c r="D283" s="460"/>
      <c r="E283" s="228">
        <f>'BD Team'!B34</f>
        <v>0</v>
      </c>
      <c r="F283" s="224" t="s">
        <v>266</v>
      </c>
      <c r="G283" s="464">
        <f>'BD Team'!D34</f>
        <v>0</v>
      </c>
      <c r="H283" s="465"/>
      <c r="I283" s="465"/>
      <c r="J283" s="465"/>
      <c r="K283" s="465"/>
      <c r="L283" s="465"/>
      <c r="M283" s="465"/>
      <c r="N283" s="465"/>
      <c r="O283" s="466"/>
    </row>
    <row r="284" spans="3:15" ht="25.05" customHeight="1">
      <c r="C284" s="467"/>
      <c r="D284" s="467"/>
      <c r="E284" s="467"/>
      <c r="F284" s="467"/>
      <c r="G284" s="467"/>
      <c r="H284" s="467"/>
      <c r="I284" s="467"/>
      <c r="J284" s="467"/>
      <c r="K284" s="467"/>
      <c r="L284" s="459" t="s">
        <v>130</v>
      </c>
      <c r="M284" s="460"/>
      <c r="N284" s="468">
        <f>'BD Team'!G34</f>
        <v>0</v>
      </c>
      <c r="O284" s="469"/>
    </row>
    <row r="285" spans="3:15" ht="25.05" customHeight="1">
      <c r="C285" s="467"/>
      <c r="D285" s="467"/>
      <c r="E285" s="467"/>
      <c r="F285" s="467"/>
      <c r="G285" s="467"/>
      <c r="H285" s="467"/>
      <c r="I285" s="467"/>
      <c r="J285" s="467"/>
      <c r="K285" s="467"/>
      <c r="L285" s="459" t="s">
        <v>258</v>
      </c>
      <c r="M285" s="460"/>
      <c r="N285" s="461" t="str">
        <f>$F$6</f>
        <v>RAL 9016 (white)</v>
      </c>
      <c r="O285" s="461"/>
    </row>
    <row r="286" spans="3:15" ht="25.05" customHeight="1">
      <c r="C286" s="467"/>
      <c r="D286" s="467"/>
      <c r="E286" s="467"/>
      <c r="F286" s="467"/>
      <c r="G286" s="467"/>
      <c r="H286" s="467"/>
      <c r="I286" s="467"/>
      <c r="J286" s="467"/>
      <c r="K286" s="467"/>
      <c r="L286" s="459" t="s">
        <v>183</v>
      </c>
      <c r="M286" s="460"/>
      <c r="N286" s="461" t="str">
        <f>$K$6</f>
        <v>Black</v>
      </c>
      <c r="O286" s="461"/>
    </row>
    <row r="287" spans="3:15" ht="25.05" customHeight="1">
      <c r="C287" s="467"/>
      <c r="D287" s="467"/>
      <c r="E287" s="467"/>
      <c r="F287" s="467"/>
      <c r="G287" s="467"/>
      <c r="H287" s="467"/>
      <c r="I287" s="467"/>
      <c r="J287" s="467"/>
      <c r="K287" s="467"/>
      <c r="L287" s="459" t="s">
        <v>259</v>
      </c>
      <c r="M287" s="460"/>
      <c r="N287" s="470" t="s">
        <v>267</v>
      </c>
      <c r="O287" s="461"/>
    </row>
    <row r="288" spans="3:15" ht="25.05" customHeight="1">
      <c r="C288" s="467"/>
      <c r="D288" s="467"/>
      <c r="E288" s="467"/>
      <c r="F288" s="467"/>
      <c r="G288" s="467"/>
      <c r="H288" s="467"/>
      <c r="I288" s="467"/>
      <c r="J288" s="467"/>
      <c r="K288" s="467"/>
      <c r="L288" s="459" t="s">
        <v>260</v>
      </c>
      <c r="M288" s="460"/>
      <c r="N288" s="461" t="str">
        <f>CONCATENATE('BD Team'!H34," X ",'BD Team'!I34)</f>
        <v xml:space="preserve"> X </v>
      </c>
      <c r="O288" s="461"/>
    </row>
    <row r="289" spans="3:15" ht="25.05" customHeight="1">
      <c r="C289" s="467"/>
      <c r="D289" s="467"/>
      <c r="E289" s="467"/>
      <c r="F289" s="467"/>
      <c r="G289" s="467"/>
      <c r="H289" s="467"/>
      <c r="I289" s="467"/>
      <c r="J289" s="467"/>
      <c r="K289" s="467"/>
      <c r="L289" s="459" t="s">
        <v>261</v>
      </c>
      <c r="M289" s="460"/>
      <c r="N289" s="471">
        <f>'BD Team'!J34</f>
        <v>0</v>
      </c>
      <c r="O289" s="471"/>
    </row>
    <row r="290" spans="3:15" ht="25.05" customHeight="1">
      <c r="C290" s="467"/>
      <c r="D290" s="467"/>
      <c r="E290" s="467"/>
      <c r="F290" s="467"/>
      <c r="G290" s="467"/>
      <c r="H290" s="467"/>
      <c r="I290" s="467"/>
      <c r="J290" s="467"/>
      <c r="K290" s="467"/>
      <c r="L290" s="459" t="s">
        <v>262</v>
      </c>
      <c r="M290" s="460"/>
      <c r="N290" s="461">
        <f>'BD Team'!C34</f>
        <v>0</v>
      </c>
      <c r="O290" s="461"/>
    </row>
    <row r="291" spans="3:15" ht="25.05" customHeight="1">
      <c r="C291" s="467"/>
      <c r="D291" s="467"/>
      <c r="E291" s="467"/>
      <c r="F291" s="467"/>
      <c r="G291" s="467"/>
      <c r="H291" s="467"/>
      <c r="I291" s="467"/>
      <c r="J291" s="467"/>
      <c r="K291" s="467"/>
      <c r="L291" s="459" t="s">
        <v>263</v>
      </c>
      <c r="M291" s="460"/>
      <c r="N291" s="461">
        <f>'BD Team'!E34</f>
        <v>0</v>
      </c>
      <c r="O291" s="461"/>
    </row>
    <row r="292" spans="3:15" ht="25.05" customHeight="1">
      <c r="C292" s="467"/>
      <c r="D292" s="467"/>
      <c r="E292" s="467"/>
      <c r="F292" s="467"/>
      <c r="G292" s="467"/>
      <c r="H292" s="467"/>
      <c r="I292" s="467"/>
      <c r="J292" s="467"/>
      <c r="K292" s="467"/>
      <c r="L292" s="459" t="s">
        <v>264</v>
      </c>
      <c r="M292" s="460"/>
      <c r="N292" s="461">
        <f>'BD Team'!F34</f>
        <v>0</v>
      </c>
      <c r="O292" s="461"/>
    </row>
    <row r="294" spans="3:15" ht="25.05" customHeight="1">
      <c r="C294" s="459" t="s">
        <v>265</v>
      </c>
      <c r="D294" s="460"/>
      <c r="E294" s="228">
        <f>'BD Team'!B35</f>
        <v>0</v>
      </c>
      <c r="F294" s="224" t="s">
        <v>266</v>
      </c>
      <c r="G294" s="464">
        <f>'BD Team'!D35</f>
        <v>0</v>
      </c>
      <c r="H294" s="465"/>
      <c r="I294" s="465"/>
      <c r="J294" s="465"/>
      <c r="K294" s="465"/>
      <c r="L294" s="465"/>
      <c r="M294" s="465"/>
      <c r="N294" s="465"/>
      <c r="O294" s="466"/>
    </row>
    <row r="295" spans="3:15" ht="25.05" customHeight="1">
      <c r="C295" s="467"/>
      <c r="D295" s="467"/>
      <c r="E295" s="467"/>
      <c r="F295" s="467"/>
      <c r="G295" s="467"/>
      <c r="H295" s="467"/>
      <c r="I295" s="467"/>
      <c r="J295" s="467"/>
      <c r="K295" s="467"/>
      <c r="L295" s="459" t="s">
        <v>130</v>
      </c>
      <c r="M295" s="460"/>
      <c r="N295" s="468">
        <f>'BD Team'!G35</f>
        <v>0</v>
      </c>
      <c r="O295" s="469"/>
    </row>
    <row r="296" spans="3:15" ht="25.05" customHeight="1">
      <c r="C296" s="467"/>
      <c r="D296" s="467"/>
      <c r="E296" s="467"/>
      <c r="F296" s="467"/>
      <c r="G296" s="467"/>
      <c r="H296" s="467"/>
      <c r="I296" s="467"/>
      <c r="J296" s="467"/>
      <c r="K296" s="467"/>
      <c r="L296" s="459" t="s">
        <v>258</v>
      </c>
      <c r="M296" s="460"/>
      <c r="N296" s="461" t="str">
        <f>$F$6</f>
        <v>RAL 9016 (white)</v>
      </c>
      <c r="O296" s="461"/>
    </row>
    <row r="297" spans="3:15" ht="25.05" customHeight="1">
      <c r="C297" s="467"/>
      <c r="D297" s="467"/>
      <c r="E297" s="467"/>
      <c r="F297" s="467"/>
      <c r="G297" s="467"/>
      <c r="H297" s="467"/>
      <c r="I297" s="467"/>
      <c r="J297" s="467"/>
      <c r="K297" s="467"/>
      <c r="L297" s="459" t="s">
        <v>183</v>
      </c>
      <c r="M297" s="460"/>
      <c r="N297" s="461" t="str">
        <f>$K$6</f>
        <v>Black</v>
      </c>
      <c r="O297" s="461"/>
    </row>
    <row r="298" spans="3:15" ht="25.05" customHeight="1">
      <c r="C298" s="467"/>
      <c r="D298" s="467"/>
      <c r="E298" s="467"/>
      <c r="F298" s="467"/>
      <c r="G298" s="467"/>
      <c r="H298" s="467"/>
      <c r="I298" s="467"/>
      <c r="J298" s="467"/>
      <c r="K298" s="467"/>
      <c r="L298" s="459" t="s">
        <v>259</v>
      </c>
      <c r="M298" s="460"/>
      <c r="N298" s="470" t="s">
        <v>267</v>
      </c>
      <c r="O298" s="461"/>
    </row>
    <row r="299" spans="3:15" ht="25.05" customHeight="1">
      <c r="C299" s="467"/>
      <c r="D299" s="467"/>
      <c r="E299" s="467"/>
      <c r="F299" s="467"/>
      <c r="G299" s="467"/>
      <c r="H299" s="467"/>
      <c r="I299" s="467"/>
      <c r="J299" s="467"/>
      <c r="K299" s="467"/>
      <c r="L299" s="459" t="s">
        <v>260</v>
      </c>
      <c r="M299" s="460"/>
      <c r="N299" s="461" t="str">
        <f>CONCATENATE('BD Team'!H35," X ",'BD Team'!I35)</f>
        <v xml:space="preserve"> X </v>
      </c>
      <c r="O299" s="461"/>
    </row>
    <row r="300" spans="3:15" ht="25.05" customHeight="1">
      <c r="C300" s="467"/>
      <c r="D300" s="467"/>
      <c r="E300" s="467"/>
      <c r="F300" s="467"/>
      <c r="G300" s="467"/>
      <c r="H300" s="467"/>
      <c r="I300" s="467"/>
      <c r="J300" s="467"/>
      <c r="K300" s="467"/>
      <c r="L300" s="459" t="s">
        <v>261</v>
      </c>
      <c r="M300" s="460"/>
      <c r="N300" s="471">
        <f>'BD Team'!J35</f>
        <v>0</v>
      </c>
      <c r="O300" s="471"/>
    </row>
    <row r="301" spans="3:15" ht="25.05" customHeight="1">
      <c r="C301" s="467"/>
      <c r="D301" s="467"/>
      <c r="E301" s="467"/>
      <c r="F301" s="467"/>
      <c r="G301" s="467"/>
      <c r="H301" s="467"/>
      <c r="I301" s="467"/>
      <c r="J301" s="467"/>
      <c r="K301" s="467"/>
      <c r="L301" s="459" t="s">
        <v>262</v>
      </c>
      <c r="M301" s="460"/>
      <c r="N301" s="461">
        <f>'BD Team'!C35</f>
        <v>0</v>
      </c>
      <c r="O301" s="461"/>
    </row>
    <row r="302" spans="3:15" ht="25.05" customHeight="1">
      <c r="C302" s="467"/>
      <c r="D302" s="467"/>
      <c r="E302" s="467"/>
      <c r="F302" s="467"/>
      <c r="G302" s="467"/>
      <c r="H302" s="467"/>
      <c r="I302" s="467"/>
      <c r="J302" s="467"/>
      <c r="K302" s="467"/>
      <c r="L302" s="459" t="s">
        <v>263</v>
      </c>
      <c r="M302" s="460"/>
      <c r="N302" s="461">
        <f>'BD Team'!E35</f>
        <v>0</v>
      </c>
      <c r="O302" s="461"/>
    </row>
    <row r="303" spans="3:15" ht="25.05" customHeight="1">
      <c r="C303" s="467"/>
      <c r="D303" s="467"/>
      <c r="E303" s="467"/>
      <c r="F303" s="467"/>
      <c r="G303" s="467"/>
      <c r="H303" s="467"/>
      <c r="I303" s="467"/>
      <c r="J303" s="467"/>
      <c r="K303" s="467"/>
      <c r="L303" s="459" t="s">
        <v>264</v>
      </c>
      <c r="M303" s="460"/>
      <c r="N303" s="461">
        <f>'BD Team'!F35</f>
        <v>0</v>
      </c>
      <c r="O303" s="461"/>
    </row>
    <row r="305" spans="3:15" ht="25.05" customHeight="1">
      <c r="C305" s="462" t="s">
        <v>265</v>
      </c>
      <c r="D305" s="463"/>
      <c r="E305" s="228">
        <f>'BD Team'!B36</f>
        <v>0</v>
      </c>
      <c r="F305" s="224" t="s">
        <v>266</v>
      </c>
      <c r="G305" s="464">
        <f>'BD Team'!D36</f>
        <v>0</v>
      </c>
      <c r="H305" s="465"/>
      <c r="I305" s="465"/>
      <c r="J305" s="465"/>
      <c r="K305" s="465"/>
      <c r="L305" s="465"/>
      <c r="M305" s="465"/>
      <c r="N305" s="465"/>
      <c r="O305" s="466"/>
    </row>
    <row r="306" spans="3:15" ht="25.05" customHeight="1">
      <c r="C306" s="467"/>
      <c r="D306" s="467"/>
      <c r="E306" s="467"/>
      <c r="F306" s="467"/>
      <c r="G306" s="467"/>
      <c r="H306" s="467"/>
      <c r="I306" s="467"/>
      <c r="J306" s="467"/>
      <c r="K306" s="467"/>
      <c r="L306" s="459" t="s">
        <v>130</v>
      </c>
      <c r="M306" s="460"/>
      <c r="N306" s="468">
        <f>'BD Team'!G36</f>
        <v>0</v>
      </c>
      <c r="O306" s="469"/>
    </row>
    <row r="307" spans="3:15" ht="25.05" customHeight="1">
      <c r="C307" s="467"/>
      <c r="D307" s="467"/>
      <c r="E307" s="467"/>
      <c r="F307" s="467"/>
      <c r="G307" s="467"/>
      <c r="H307" s="467"/>
      <c r="I307" s="467"/>
      <c r="J307" s="467"/>
      <c r="K307" s="467"/>
      <c r="L307" s="459" t="s">
        <v>258</v>
      </c>
      <c r="M307" s="460"/>
      <c r="N307" s="461" t="str">
        <f>$F$6</f>
        <v>RAL 9016 (white)</v>
      </c>
      <c r="O307" s="461"/>
    </row>
    <row r="308" spans="3:15" ht="25.05" customHeight="1">
      <c r="C308" s="467"/>
      <c r="D308" s="467"/>
      <c r="E308" s="467"/>
      <c r="F308" s="467"/>
      <c r="G308" s="467"/>
      <c r="H308" s="467"/>
      <c r="I308" s="467"/>
      <c r="J308" s="467"/>
      <c r="K308" s="467"/>
      <c r="L308" s="459" t="s">
        <v>183</v>
      </c>
      <c r="M308" s="460"/>
      <c r="N308" s="461" t="str">
        <f>$K$6</f>
        <v>Black</v>
      </c>
      <c r="O308" s="461"/>
    </row>
    <row r="309" spans="3:15" ht="25.05" customHeight="1">
      <c r="C309" s="467"/>
      <c r="D309" s="467"/>
      <c r="E309" s="467"/>
      <c r="F309" s="467"/>
      <c r="G309" s="467"/>
      <c r="H309" s="467"/>
      <c r="I309" s="467"/>
      <c r="J309" s="467"/>
      <c r="K309" s="467"/>
      <c r="L309" s="459" t="s">
        <v>259</v>
      </c>
      <c r="M309" s="460"/>
      <c r="N309" s="470" t="s">
        <v>267</v>
      </c>
      <c r="O309" s="461"/>
    </row>
    <row r="310" spans="3:15" ht="25.05" customHeight="1">
      <c r="C310" s="467"/>
      <c r="D310" s="467"/>
      <c r="E310" s="467"/>
      <c r="F310" s="467"/>
      <c r="G310" s="467"/>
      <c r="H310" s="467"/>
      <c r="I310" s="467"/>
      <c r="J310" s="467"/>
      <c r="K310" s="467"/>
      <c r="L310" s="459" t="s">
        <v>260</v>
      </c>
      <c r="M310" s="460"/>
      <c r="N310" s="461" t="str">
        <f>CONCATENATE('BD Team'!H36," X ",'BD Team'!I36)</f>
        <v xml:space="preserve"> X </v>
      </c>
      <c r="O310" s="461"/>
    </row>
    <row r="311" spans="3:15" ht="25.05" customHeight="1">
      <c r="C311" s="467"/>
      <c r="D311" s="467"/>
      <c r="E311" s="467"/>
      <c r="F311" s="467"/>
      <c r="G311" s="467"/>
      <c r="H311" s="467"/>
      <c r="I311" s="467"/>
      <c r="J311" s="467"/>
      <c r="K311" s="467"/>
      <c r="L311" s="459" t="s">
        <v>261</v>
      </c>
      <c r="M311" s="460"/>
      <c r="N311" s="471">
        <f>'BD Team'!J36</f>
        <v>0</v>
      </c>
      <c r="O311" s="471"/>
    </row>
    <row r="312" spans="3:15" ht="25.05" customHeight="1">
      <c r="C312" s="467"/>
      <c r="D312" s="467"/>
      <c r="E312" s="467"/>
      <c r="F312" s="467"/>
      <c r="G312" s="467"/>
      <c r="H312" s="467"/>
      <c r="I312" s="467"/>
      <c r="J312" s="467"/>
      <c r="K312" s="467"/>
      <c r="L312" s="459" t="s">
        <v>262</v>
      </c>
      <c r="M312" s="460"/>
      <c r="N312" s="461">
        <f>'BD Team'!C36</f>
        <v>0</v>
      </c>
      <c r="O312" s="461"/>
    </row>
    <row r="313" spans="3:15" ht="25.05" customHeight="1">
      <c r="C313" s="467"/>
      <c r="D313" s="467"/>
      <c r="E313" s="467"/>
      <c r="F313" s="467"/>
      <c r="G313" s="467"/>
      <c r="H313" s="467"/>
      <c r="I313" s="467"/>
      <c r="J313" s="467"/>
      <c r="K313" s="467"/>
      <c r="L313" s="459" t="s">
        <v>263</v>
      </c>
      <c r="M313" s="460"/>
      <c r="N313" s="461">
        <f>'BD Team'!E36</f>
        <v>0</v>
      </c>
      <c r="O313" s="461"/>
    </row>
    <row r="314" spans="3:15" ht="25.05" customHeight="1">
      <c r="C314" s="467"/>
      <c r="D314" s="467"/>
      <c r="E314" s="467"/>
      <c r="F314" s="467"/>
      <c r="G314" s="467"/>
      <c r="H314" s="467"/>
      <c r="I314" s="467"/>
      <c r="J314" s="467"/>
      <c r="K314" s="467"/>
      <c r="L314" s="459" t="s">
        <v>264</v>
      </c>
      <c r="M314" s="460"/>
      <c r="N314" s="461">
        <f>'BD Team'!F36</f>
        <v>0</v>
      </c>
      <c r="O314" s="461"/>
    </row>
    <row r="316" spans="3:15" ht="25.05" customHeight="1">
      <c r="C316" s="459" t="s">
        <v>265</v>
      </c>
      <c r="D316" s="460"/>
      <c r="E316" s="228">
        <f>'BD Team'!B37</f>
        <v>0</v>
      </c>
      <c r="F316" s="224" t="s">
        <v>266</v>
      </c>
      <c r="G316" s="464">
        <f>'BD Team'!D37</f>
        <v>0</v>
      </c>
      <c r="H316" s="465"/>
      <c r="I316" s="465"/>
      <c r="J316" s="465"/>
      <c r="K316" s="465"/>
      <c r="L316" s="465"/>
      <c r="M316" s="465"/>
      <c r="N316" s="465"/>
      <c r="O316" s="466"/>
    </row>
    <row r="317" spans="3:15" ht="25.05" customHeight="1">
      <c r="C317" s="467"/>
      <c r="D317" s="467"/>
      <c r="E317" s="467"/>
      <c r="F317" s="467"/>
      <c r="G317" s="467"/>
      <c r="H317" s="467"/>
      <c r="I317" s="467"/>
      <c r="J317" s="467"/>
      <c r="K317" s="467"/>
      <c r="L317" s="459" t="s">
        <v>130</v>
      </c>
      <c r="M317" s="460"/>
      <c r="N317" s="468">
        <f>'BD Team'!G37</f>
        <v>0</v>
      </c>
      <c r="O317" s="469"/>
    </row>
    <row r="318" spans="3:15" ht="25.05" customHeight="1">
      <c r="C318" s="467"/>
      <c r="D318" s="467"/>
      <c r="E318" s="467"/>
      <c r="F318" s="467"/>
      <c r="G318" s="467"/>
      <c r="H318" s="467"/>
      <c r="I318" s="467"/>
      <c r="J318" s="467"/>
      <c r="K318" s="467"/>
      <c r="L318" s="459" t="s">
        <v>258</v>
      </c>
      <c r="M318" s="460"/>
      <c r="N318" s="461" t="str">
        <f>$F$6</f>
        <v>RAL 9016 (white)</v>
      </c>
      <c r="O318" s="461"/>
    </row>
    <row r="319" spans="3:15" ht="25.05" customHeight="1">
      <c r="C319" s="467"/>
      <c r="D319" s="467"/>
      <c r="E319" s="467"/>
      <c r="F319" s="467"/>
      <c r="G319" s="467"/>
      <c r="H319" s="467"/>
      <c r="I319" s="467"/>
      <c r="J319" s="467"/>
      <c r="K319" s="467"/>
      <c r="L319" s="459" t="s">
        <v>183</v>
      </c>
      <c r="M319" s="460"/>
      <c r="N319" s="461" t="str">
        <f>$K$6</f>
        <v>Black</v>
      </c>
      <c r="O319" s="461"/>
    </row>
    <row r="320" spans="3:15" ht="25.05" customHeight="1">
      <c r="C320" s="467"/>
      <c r="D320" s="467"/>
      <c r="E320" s="467"/>
      <c r="F320" s="467"/>
      <c r="G320" s="467"/>
      <c r="H320" s="467"/>
      <c r="I320" s="467"/>
      <c r="J320" s="467"/>
      <c r="K320" s="467"/>
      <c r="L320" s="459" t="s">
        <v>259</v>
      </c>
      <c r="M320" s="460"/>
      <c r="N320" s="470" t="s">
        <v>267</v>
      </c>
      <c r="O320" s="461"/>
    </row>
    <row r="321" spans="3:15" ht="25.05" customHeight="1">
      <c r="C321" s="467"/>
      <c r="D321" s="467"/>
      <c r="E321" s="467"/>
      <c r="F321" s="467"/>
      <c r="G321" s="467"/>
      <c r="H321" s="467"/>
      <c r="I321" s="467"/>
      <c r="J321" s="467"/>
      <c r="K321" s="467"/>
      <c r="L321" s="459" t="s">
        <v>260</v>
      </c>
      <c r="M321" s="460"/>
      <c r="N321" s="461" t="str">
        <f>CONCATENATE('BD Team'!H37," X ",'BD Team'!I37)</f>
        <v xml:space="preserve"> X </v>
      </c>
      <c r="O321" s="461"/>
    </row>
    <row r="322" spans="3:15" ht="25.05" customHeight="1">
      <c r="C322" s="467"/>
      <c r="D322" s="467"/>
      <c r="E322" s="467"/>
      <c r="F322" s="467"/>
      <c r="G322" s="467"/>
      <c r="H322" s="467"/>
      <c r="I322" s="467"/>
      <c r="J322" s="467"/>
      <c r="K322" s="467"/>
      <c r="L322" s="459" t="s">
        <v>261</v>
      </c>
      <c r="M322" s="460"/>
      <c r="N322" s="471">
        <f>'BD Team'!J37</f>
        <v>0</v>
      </c>
      <c r="O322" s="471"/>
    </row>
    <row r="323" spans="3:15" ht="25.05" customHeight="1">
      <c r="C323" s="467"/>
      <c r="D323" s="467"/>
      <c r="E323" s="467"/>
      <c r="F323" s="467"/>
      <c r="G323" s="467"/>
      <c r="H323" s="467"/>
      <c r="I323" s="467"/>
      <c r="J323" s="467"/>
      <c r="K323" s="467"/>
      <c r="L323" s="459" t="s">
        <v>262</v>
      </c>
      <c r="M323" s="460"/>
      <c r="N323" s="461">
        <f>'BD Team'!C37</f>
        <v>0</v>
      </c>
      <c r="O323" s="461"/>
    </row>
    <row r="324" spans="3:15" ht="25.05" customHeight="1">
      <c r="C324" s="467"/>
      <c r="D324" s="467"/>
      <c r="E324" s="467"/>
      <c r="F324" s="467"/>
      <c r="G324" s="467"/>
      <c r="H324" s="467"/>
      <c r="I324" s="467"/>
      <c r="J324" s="467"/>
      <c r="K324" s="467"/>
      <c r="L324" s="459" t="s">
        <v>263</v>
      </c>
      <c r="M324" s="460"/>
      <c r="N324" s="461">
        <f>'BD Team'!E37</f>
        <v>0</v>
      </c>
      <c r="O324" s="461"/>
    </row>
    <row r="325" spans="3:15" ht="25.05" customHeight="1">
      <c r="C325" s="467"/>
      <c r="D325" s="467"/>
      <c r="E325" s="467"/>
      <c r="F325" s="467"/>
      <c r="G325" s="467"/>
      <c r="H325" s="467"/>
      <c r="I325" s="467"/>
      <c r="J325" s="467"/>
      <c r="K325" s="467"/>
      <c r="L325" s="459" t="s">
        <v>264</v>
      </c>
      <c r="M325" s="460"/>
      <c r="N325" s="461">
        <f>'BD Team'!F37</f>
        <v>0</v>
      </c>
      <c r="O325" s="461"/>
    </row>
    <row r="327" spans="3:15" ht="25.05" customHeight="1">
      <c r="C327" s="459" t="s">
        <v>265</v>
      </c>
      <c r="D327" s="460"/>
      <c r="E327" s="228">
        <f>'BD Team'!B38</f>
        <v>0</v>
      </c>
      <c r="F327" s="224" t="s">
        <v>266</v>
      </c>
      <c r="G327" s="464">
        <f>'BD Team'!D38</f>
        <v>0</v>
      </c>
      <c r="H327" s="465"/>
      <c r="I327" s="465"/>
      <c r="J327" s="465"/>
      <c r="K327" s="465"/>
      <c r="L327" s="465"/>
      <c r="M327" s="465"/>
      <c r="N327" s="465"/>
      <c r="O327" s="466"/>
    </row>
    <row r="328" spans="3:15" ht="25.05" customHeight="1">
      <c r="C328" s="467"/>
      <c r="D328" s="467"/>
      <c r="E328" s="467"/>
      <c r="F328" s="467"/>
      <c r="G328" s="467"/>
      <c r="H328" s="467"/>
      <c r="I328" s="467"/>
      <c r="J328" s="467"/>
      <c r="K328" s="467"/>
      <c r="L328" s="459" t="s">
        <v>130</v>
      </c>
      <c r="M328" s="460"/>
      <c r="N328" s="468">
        <f>'BD Team'!G38</f>
        <v>0</v>
      </c>
      <c r="O328" s="469"/>
    </row>
    <row r="329" spans="3:15" ht="25.05" customHeight="1">
      <c r="C329" s="467"/>
      <c r="D329" s="467"/>
      <c r="E329" s="467"/>
      <c r="F329" s="467"/>
      <c r="G329" s="467"/>
      <c r="H329" s="467"/>
      <c r="I329" s="467"/>
      <c r="J329" s="467"/>
      <c r="K329" s="467"/>
      <c r="L329" s="459" t="s">
        <v>258</v>
      </c>
      <c r="M329" s="460"/>
      <c r="N329" s="461" t="str">
        <f>$F$6</f>
        <v>RAL 9016 (white)</v>
      </c>
      <c r="O329" s="461"/>
    </row>
    <row r="330" spans="3:15" ht="25.05" customHeight="1">
      <c r="C330" s="467"/>
      <c r="D330" s="467"/>
      <c r="E330" s="467"/>
      <c r="F330" s="467"/>
      <c r="G330" s="467"/>
      <c r="H330" s="467"/>
      <c r="I330" s="467"/>
      <c r="J330" s="467"/>
      <c r="K330" s="467"/>
      <c r="L330" s="459" t="s">
        <v>183</v>
      </c>
      <c r="M330" s="460"/>
      <c r="N330" s="461" t="str">
        <f>$K$6</f>
        <v>Black</v>
      </c>
      <c r="O330" s="461"/>
    </row>
    <row r="331" spans="3:15" ht="25.05" customHeight="1">
      <c r="C331" s="467"/>
      <c r="D331" s="467"/>
      <c r="E331" s="467"/>
      <c r="F331" s="467"/>
      <c r="G331" s="467"/>
      <c r="H331" s="467"/>
      <c r="I331" s="467"/>
      <c r="J331" s="467"/>
      <c r="K331" s="467"/>
      <c r="L331" s="459" t="s">
        <v>259</v>
      </c>
      <c r="M331" s="460"/>
      <c r="N331" s="470" t="s">
        <v>267</v>
      </c>
      <c r="O331" s="461"/>
    </row>
    <row r="332" spans="3:15" ht="25.05" customHeight="1">
      <c r="C332" s="467"/>
      <c r="D332" s="467"/>
      <c r="E332" s="467"/>
      <c r="F332" s="467"/>
      <c r="G332" s="467"/>
      <c r="H332" s="467"/>
      <c r="I332" s="467"/>
      <c r="J332" s="467"/>
      <c r="K332" s="467"/>
      <c r="L332" s="459" t="s">
        <v>260</v>
      </c>
      <c r="M332" s="460"/>
      <c r="N332" s="461" t="str">
        <f>CONCATENATE('BD Team'!H38," X ",'BD Team'!I38)</f>
        <v xml:space="preserve"> X </v>
      </c>
      <c r="O332" s="461"/>
    </row>
    <row r="333" spans="3:15" ht="25.05" customHeight="1">
      <c r="C333" s="467"/>
      <c r="D333" s="467"/>
      <c r="E333" s="467"/>
      <c r="F333" s="467"/>
      <c r="G333" s="467"/>
      <c r="H333" s="467"/>
      <c r="I333" s="467"/>
      <c r="J333" s="467"/>
      <c r="K333" s="467"/>
      <c r="L333" s="459" t="s">
        <v>261</v>
      </c>
      <c r="M333" s="460"/>
      <c r="N333" s="471">
        <f>'BD Team'!J38</f>
        <v>0</v>
      </c>
      <c r="O333" s="471"/>
    </row>
    <row r="334" spans="3:15" ht="25.05" customHeight="1">
      <c r="C334" s="467"/>
      <c r="D334" s="467"/>
      <c r="E334" s="467"/>
      <c r="F334" s="467"/>
      <c r="G334" s="467"/>
      <c r="H334" s="467"/>
      <c r="I334" s="467"/>
      <c r="J334" s="467"/>
      <c r="K334" s="467"/>
      <c r="L334" s="459" t="s">
        <v>262</v>
      </c>
      <c r="M334" s="460"/>
      <c r="N334" s="461">
        <f>'BD Team'!C38</f>
        <v>0</v>
      </c>
      <c r="O334" s="461"/>
    </row>
    <row r="335" spans="3:15" ht="25.05" customHeight="1">
      <c r="C335" s="467"/>
      <c r="D335" s="467"/>
      <c r="E335" s="467"/>
      <c r="F335" s="467"/>
      <c r="G335" s="467"/>
      <c r="H335" s="467"/>
      <c r="I335" s="467"/>
      <c r="J335" s="467"/>
      <c r="K335" s="467"/>
      <c r="L335" s="459" t="s">
        <v>263</v>
      </c>
      <c r="M335" s="460"/>
      <c r="N335" s="461">
        <f>'BD Team'!E38</f>
        <v>0</v>
      </c>
      <c r="O335" s="461"/>
    </row>
    <row r="336" spans="3:15" ht="25.05" customHeight="1">
      <c r="C336" s="467"/>
      <c r="D336" s="467"/>
      <c r="E336" s="467"/>
      <c r="F336" s="467"/>
      <c r="G336" s="467"/>
      <c r="H336" s="467"/>
      <c r="I336" s="467"/>
      <c r="J336" s="467"/>
      <c r="K336" s="467"/>
      <c r="L336" s="459" t="s">
        <v>264</v>
      </c>
      <c r="M336" s="460"/>
      <c r="N336" s="461">
        <f>'BD Team'!F38</f>
        <v>0</v>
      </c>
      <c r="O336" s="461"/>
    </row>
    <row r="338" spans="3:15" ht="25.05" customHeight="1">
      <c r="C338" s="462" t="s">
        <v>265</v>
      </c>
      <c r="D338" s="463"/>
      <c r="E338" s="228">
        <f>'BD Team'!B39</f>
        <v>0</v>
      </c>
      <c r="F338" s="224" t="s">
        <v>266</v>
      </c>
      <c r="G338" s="464">
        <f>'BD Team'!D39</f>
        <v>0</v>
      </c>
      <c r="H338" s="465"/>
      <c r="I338" s="465"/>
      <c r="J338" s="465"/>
      <c r="K338" s="465"/>
      <c r="L338" s="465"/>
      <c r="M338" s="465"/>
      <c r="N338" s="465"/>
      <c r="O338" s="466"/>
    </row>
    <row r="339" spans="3:15" ht="25.05" customHeight="1">
      <c r="C339" s="467"/>
      <c r="D339" s="467"/>
      <c r="E339" s="467"/>
      <c r="F339" s="467"/>
      <c r="G339" s="467"/>
      <c r="H339" s="467"/>
      <c r="I339" s="467"/>
      <c r="J339" s="467"/>
      <c r="K339" s="467"/>
      <c r="L339" s="459" t="s">
        <v>130</v>
      </c>
      <c r="M339" s="460"/>
      <c r="N339" s="468">
        <f>'BD Team'!G39</f>
        <v>0</v>
      </c>
      <c r="O339" s="469"/>
    </row>
    <row r="340" spans="3:15" ht="25.05" customHeight="1">
      <c r="C340" s="467"/>
      <c r="D340" s="467"/>
      <c r="E340" s="467"/>
      <c r="F340" s="467"/>
      <c r="G340" s="467"/>
      <c r="H340" s="467"/>
      <c r="I340" s="467"/>
      <c r="J340" s="467"/>
      <c r="K340" s="467"/>
      <c r="L340" s="459" t="s">
        <v>258</v>
      </c>
      <c r="M340" s="460"/>
      <c r="N340" s="461" t="str">
        <f>$F$6</f>
        <v>RAL 9016 (white)</v>
      </c>
      <c r="O340" s="461"/>
    </row>
    <row r="341" spans="3:15" ht="25.05" customHeight="1">
      <c r="C341" s="467"/>
      <c r="D341" s="467"/>
      <c r="E341" s="467"/>
      <c r="F341" s="467"/>
      <c r="G341" s="467"/>
      <c r="H341" s="467"/>
      <c r="I341" s="467"/>
      <c r="J341" s="467"/>
      <c r="K341" s="467"/>
      <c r="L341" s="459" t="s">
        <v>183</v>
      </c>
      <c r="M341" s="460"/>
      <c r="N341" s="461" t="str">
        <f>$K$6</f>
        <v>Black</v>
      </c>
      <c r="O341" s="461"/>
    </row>
    <row r="342" spans="3:15" ht="25.05" customHeight="1">
      <c r="C342" s="467"/>
      <c r="D342" s="467"/>
      <c r="E342" s="467"/>
      <c r="F342" s="467"/>
      <c r="G342" s="467"/>
      <c r="H342" s="467"/>
      <c r="I342" s="467"/>
      <c r="J342" s="467"/>
      <c r="K342" s="467"/>
      <c r="L342" s="459" t="s">
        <v>259</v>
      </c>
      <c r="M342" s="460"/>
      <c r="N342" s="470" t="s">
        <v>267</v>
      </c>
      <c r="O342" s="461"/>
    </row>
    <row r="343" spans="3:15" ht="25.05" customHeight="1">
      <c r="C343" s="467"/>
      <c r="D343" s="467"/>
      <c r="E343" s="467"/>
      <c r="F343" s="467"/>
      <c r="G343" s="467"/>
      <c r="H343" s="467"/>
      <c r="I343" s="467"/>
      <c r="J343" s="467"/>
      <c r="K343" s="467"/>
      <c r="L343" s="459" t="s">
        <v>260</v>
      </c>
      <c r="M343" s="460"/>
      <c r="N343" s="461" t="str">
        <f>CONCATENATE('BD Team'!H39," X ",'BD Team'!I39)</f>
        <v xml:space="preserve"> X </v>
      </c>
      <c r="O343" s="461"/>
    </row>
    <row r="344" spans="3:15" ht="25.05" customHeight="1">
      <c r="C344" s="467"/>
      <c r="D344" s="467"/>
      <c r="E344" s="467"/>
      <c r="F344" s="467"/>
      <c r="G344" s="467"/>
      <c r="H344" s="467"/>
      <c r="I344" s="467"/>
      <c r="J344" s="467"/>
      <c r="K344" s="467"/>
      <c r="L344" s="459" t="s">
        <v>261</v>
      </c>
      <c r="M344" s="460"/>
      <c r="N344" s="471">
        <f>'BD Team'!J39</f>
        <v>0</v>
      </c>
      <c r="O344" s="471"/>
    </row>
    <row r="345" spans="3:15" ht="25.05" customHeight="1">
      <c r="C345" s="467"/>
      <c r="D345" s="467"/>
      <c r="E345" s="467"/>
      <c r="F345" s="467"/>
      <c r="G345" s="467"/>
      <c r="H345" s="467"/>
      <c r="I345" s="467"/>
      <c r="J345" s="467"/>
      <c r="K345" s="467"/>
      <c r="L345" s="459" t="s">
        <v>262</v>
      </c>
      <c r="M345" s="460"/>
      <c r="N345" s="461">
        <f>'BD Team'!C39</f>
        <v>0</v>
      </c>
      <c r="O345" s="461"/>
    </row>
    <row r="346" spans="3:15" ht="25.05" customHeight="1">
      <c r="C346" s="467"/>
      <c r="D346" s="467"/>
      <c r="E346" s="467"/>
      <c r="F346" s="467"/>
      <c r="G346" s="467"/>
      <c r="H346" s="467"/>
      <c r="I346" s="467"/>
      <c r="J346" s="467"/>
      <c r="K346" s="467"/>
      <c r="L346" s="459" t="s">
        <v>263</v>
      </c>
      <c r="M346" s="460"/>
      <c r="N346" s="461">
        <f>'BD Team'!E39</f>
        <v>0</v>
      </c>
      <c r="O346" s="461"/>
    </row>
    <row r="347" spans="3:15" ht="25.05" customHeight="1">
      <c r="C347" s="467"/>
      <c r="D347" s="467"/>
      <c r="E347" s="467"/>
      <c r="F347" s="467"/>
      <c r="G347" s="467"/>
      <c r="H347" s="467"/>
      <c r="I347" s="467"/>
      <c r="J347" s="467"/>
      <c r="K347" s="467"/>
      <c r="L347" s="459" t="s">
        <v>264</v>
      </c>
      <c r="M347" s="460"/>
      <c r="N347" s="461">
        <f>'BD Team'!F39</f>
        <v>0</v>
      </c>
      <c r="O347" s="461"/>
    </row>
    <row r="349" spans="3:15" ht="25.05" customHeight="1">
      <c r="C349" s="459" t="s">
        <v>265</v>
      </c>
      <c r="D349" s="460"/>
      <c r="E349" s="228">
        <f>'BD Team'!B40</f>
        <v>0</v>
      </c>
      <c r="F349" s="224" t="s">
        <v>266</v>
      </c>
      <c r="G349" s="464">
        <f>'BD Team'!D40</f>
        <v>0</v>
      </c>
      <c r="H349" s="465"/>
      <c r="I349" s="465"/>
      <c r="J349" s="465"/>
      <c r="K349" s="465"/>
      <c r="L349" s="465"/>
      <c r="M349" s="465"/>
      <c r="N349" s="465"/>
      <c r="O349" s="466"/>
    </row>
    <row r="350" spans="3:15" ht="25.05" customHeight="1">
      <c r="C350" s="467"/>
      <c r="D350" s="467"/>
      <c r="E350" s="467"/>
      <c r="F350" s="467"/>
      <c r="G350" s="467"/>
      <c r="H350" s="467"/>
      <c r="I350" s="467"/>
      <c r="J350" s="467"/>
      <c r="K350" s="467"/>
      <c r="L350" s="459" t="s">
        <v>130</v>
      </c>
      <c r="M350" s="460"/>
      <c r="N350" s="468">
        <f>'BD Team'!G40</f>
        <v>0</v>
      </c>
      <c r="O350" s="469"/>
    </row>
    <row r="351" spans="3:15" ht="25.05" customHeight="1">
      <c r="C351" s="467"/>
      <c r="D351" s="467"/>
      <c r="E351" s="467"/>
      <c r="F351" s="467"/>
      <c r="G351" s="467"/>
      <c r="H351" s="467"/>
      <c r="I351" s="467"/>
      <c r="J351" s="467"/>
      <c r="K351" s="467"/>
      <c r="L351" s="459" t="s">
        <v>258</v>
      </c>
      <c r="M351" s="460"/>
      <c r="N351" s="461" t="str">
        <f>$F$6</f>
        <v>RAL 9016 (white)</v>
      </c>
      <c r="O351" s="461"/>
    </row>
    <row r="352" spans="3:15" ht="25.05" customHeight="1">
      <c r="C352" s="467"/>
      <c r="D352" s="467"/>
      <c r="E352" s="467"/>
      <c r="F352" s="467"/>
      <c r="G352" s="467"/>
      <c r="H352" s="467"/>
      <c r="I352" s="467"/>
      <c r="J352" s="467"/>
      <c r="K352" s="467"/>
      <c r="L352" s="459" t="s">
        <v>183</v>
      </c>
      <c r="M352" s="460"/>
      <c r="N352" s="461" t="str">
        <f>$K$6</f>
        <v>Black</v>
      </c>
      <c r="O352" s="461"/>
    </row>
    <row r="353" spans="3:15" ht="25.05" customHeight="1">
      <c r="C353" s="467"/>
      <c r="D353" s="467"/>
      <c r="E353" s="467"/>
      <c r="F353" s="467"/>
      <c r="G353" s="467"/>
      <c r="H353" s="467"/>
      <c r="I353" s="467"/>
      <c r="J353" s="467"/>
      <c r="K353" s="467"/>
      <c r="L353" s="459" t="s">
        <v>259</v>
      </c>
      <c r="M353" s="460"/>
      <c r="N353" s="470" t="s">
        <v>267</v>
      </c>
      <c r="O353" s="461"/>
    </row>
    <row r="354" spans="3:15" ht="25.05" customHeight="1">
      <c r="C354" s="467"/>
      <c r="D354" s="467"/>
      <c r="E354" s="467"/>
      <c r="F354" s="467"/>
      <c r="G354" s="467"/>
      <c r="H354" s="467"/>
      <c r="I354" s="467"/>
      <c r="J354" s="467"/>
      <c r="K354" s="467"/>
      <c r="L354" s="459" t="s">
        <v>260</v>
      </c>
      <c r="M354" s="460"/>
      <c r="N354" s="461" t="str">
        <f>CONCATENATE('BD Team'!H40," X ",'BD Team'!I40)</f>
        <v xml:space="preserve"> X </v>
      </c>
      <c r="O354" s="461"/>
    </row>
    <row r="355" spans="3:15" ht="25.05" customHeight="1">
      <c r="C355" s="467"/>
      <c r="D355" s="467"/>
      <c r="E355" s="467"/>
      <c r="F355" s="467"/>
      <c r="G355" s="467"/>
      <c r="H355" s="467"/>
      <c r="I355" s="467"/>
      <c r="J355" s="467"/>
      <c r="K355" s="467"/>
      <c r="L355" s="459" t="s">
        <v>261</v>
      </c>
      <c r="M355" s="460"/>
      <c r="N355" s="471">
        <f>'BD Team'!J40</f>
        <v>0</v>
      </c>
      <c r="O355" s="471"/>
    </row>
    <row r="356" spans="3:15" ht="25.05" customHeight="1">
      <c r="C356" s="467"/>
      <c r="D356" s="467"/>
      <c r="E356" s="467"/>
      <c r="F356" s="467"/>
      <c r="G356" s="467"/>
      <c r="H356" s="467"/>
      <c r="I356" s="467"/>
      <c r="J356" s="467"/>
      <c r="K356" s="467"/>
      <c r="L356" s="459" t="s">
        <v>262</v>
      </c>
      <c r="M356" s="460"/>
      <c r="N356" s="461">
        <f>'BD Team'!C40</f>
        <v>0</v>
      </c>
      <c r="O356" s="461"/>
    </row>
    <row r="357" spans="3:15" ht="25.05" customHeight="1">
      <c r="C357" s="467"/>
      <c r="D357" s="467"/>
      <c r="E357" s="467"/>
      <c r="F357" s="467"/>
      <c r="G357" s="467"/>
      <c r="H357" s="467"/>
      <c r="I357" s="467"/>
      <c r="J357" s="467"/>
      <c r="K357" s="467"/>
      <c r="L357" s="459" t="s">
        <v>263</v>
      </c>
      <c r="M357" s="460"/>
      <c r="N357" s="461">
        <f>'BD Team'!E40</f>
        <v>0</v>
      </c>
      <c r="O357" s="461"/>
    </row>
    <row r="358" spans="3:15" ht="25.05" customHeight="1">
      <c r="C358" s="467"/>
      <c r="D358" s="467"/>
      <c r="E358" s="467"/>
      <c r="F358" s="467"/>
      <c r="G358" s="467"/>
      <c r="H358" s="467"/>
      <c r="I358" s="467"/>
      <c r="J358" s="467"/>
      <c r="K358" s="467"/>
      <c r="L358" s="459" t="s">
        <v>264</v>
      </c>
      <c r="M358" s="460"/>
      <c r="N358" s="461">
        <f>'BD Team'!F40</f>
        <v>0</v>
      </c>
      <c r="O358" s="461"/>
    </row>
    <row r="360" spans="3:15" ht="25.05" customHeight="1">
      <c r="C360" s="459" t="s">
        <v>265</v>
      </c>
      <c r="D360" s="460"/>
      <c r="E360" s="228">
        <f>'BD Team'!B41</f>
        <v>0</v>
      </c>
      <c r="F360" s="224" t="s">
        <v>266</v>
      </c>
      <c r="G360" s="464">
        <f>'BD Team'!D41</f>
        <v>0</v>
      </c>
      <c r="H360" s="465"/>
      <c r="I360" s="465"/>
      <c r="J360" s="465"/>
      <c r="K360" s="465"/>
      <c r="L360" s="465"/>
      <c r="M360" s="465"/>
      <c r="N360" s="465"/>
      <c r="O360" s="466"/>
    </row>
    <row r="361" spans="3:15" ht="25.05" customHeight="1">
      <c r="C361" s="467"/>
      <c r="D361" s="467"/>
      <c r="E361" s="467"/>
      <c r="F361" s="467"/>
      <c r="G361" s="467"/>
      <c r="H361" s="467"/>
      <c r="I361" s="467"/>
      <c r="J361" s="467"/>
      <c r="K361" s="467"/>
      <c r="L361" s="459" t="s">
        <v>130</v>
      </c>
      <c r="M361" s="460"/>
      <c r="N361" s="468">
        <f>'BD Team'!G41</f>
        <v>0</v>
      </c>
      <c r="O361" s="469"/>
    </row>
    <row r="362" spans="3:15" ht="25.05" customHeight="1">
      <c r="C362" s="467"/>
      <c r="D362" s="467"/>
      <c r="E362" s="467"/>
      <c r="F362" s="467"/>
      <c r="G362" s="467"/>
      <c r="H362" s="467"/>
      <c r="I362" s="467"/>
      <c r="J362" s="467"/>
      <c r="K362" s="467"/>
      <c r="L362" s="459" t="s">
        <v>258</v>
      </c>
      <c r="M362" s="460"/>
      <c r="N362" s="461" t="str">
        <f>$F$6</f>
        <v>RAL 9016 (white)</v>
      </c>
      <c r="O362" s="461"/>
    </row>
    <row r="363" spans="3:15" ht="25.05" customHeight="1">
      <c r="C363" s="467"/>
      <c r="D363" s="467"/>
      <c r="E363" s="467"/>
      <c r="F363" s="467"/>
      <c r="G363" s="467"/>
      <c r="H363" s="467"/>
      <c r="I363" s="467"/>
      <c r="J363" s="467"/>
      <c r="K363" s="467"/>
      <c r="L363" s="459" t="s">
        <v>183</v>
      </c>
      <c r="M363" s="460"/>
      <c r="N363" s="461" t="str">
        <f>$K$6</f>
        <v>Black</v>
      </c>
      <c r="O363" s="461"/>
    </row>
    <row r="364" spans="3:15" ht="25.05" customHeight="1">
      <c r="C364" s="467"/>
      <c r="D364" s="467"/>
      <c r="E364" s="467"/>
      <c r="F364" s="467"/>
      <c r="G364" s="467"/>
      <c r="H364" s="467"/>
      <c r="I364" s="467"/>
      <c r="J364" s="467"/>
      <c r="K364" s="467"/>
      <c r="L364" s="459" t="s">
        <v>259</v>
      </c>
      <c r="M364" s="460"/>
      <c r="N364" s="470" t="s">
        <v>267</v>
      </c>
      <c r="O364" s="461"/>
    </row>
    <row r="365" spans="3:15" ht="25.05" customHeight="1">
      <c r="C365" s="467"/>
      <c r="D365" s="467"/>
      <c r="E365" s="467"/>
      <c r="F365" s="467"/>
      <c r="G365" s="467"/>
      <c r="H365" s="467"/>
      <c r="I365" s="467"/>
      <c r="J365" s="467"/>
      <c r="K365" s="467"/>
      <c r="L365" s="459" t="s">
        <v>260</v>
      </c>
      <c r="M365" s="460"/>
      <c r="N365" s="461" t="str">
        <f>CONCATENATE('BD Team'!H41," X ",'BD Team'!I41)</f>
        <v xml:space="preserve"> X </v>
      </c>
      <c r="O365" s="461"/>
    </row>
    <row r="366" spans="3:15" ht="25.05" customHeight="1">
      <c r="C366" s="467"/>
      <c r="D366" s="467"/>
      <c r="E366" s="467"/>
      <c r="F366" s="467"/>
      <c r="G366" s="467"/>
      <c r="H366" s="467"/>
      <c r="I366" s="467"/>
      <c r="J366" s="467"/>
      <c r="K366" s="467"/>
      <c r="L366" s="459" t="s">
        <v>261</v>
      </c>
      <c r="M366" s="460"/>
      <c r="N366" s="471">
        <f>'BD Team'!J41</f>
        <v>0</v>
      </c>
      <c r="O366" s="471"/>
    </row>
    <row r="367" spans="3:15" ht="25.05" customHeight="1">
      <c r="C367" s="467"/>
      <c r="D367" s="467"/>
      <c r="E367" s="467"/>
      <c r="F367" s="467"/>
      <c r="G367" s="467"/>
      <c r="H367" s="467"/>
      <c r="I367" s="467"/>
      <c r="J367" s="467"/>
      <c r="K367" s="467"/>
      <c r="L367" s="459" t="s">
        <v>262</v>
      </c>
      <c r="M367" s="460"/>
      <c r="N367" s="461">
        <f>'BD Team'!C41</f>
        <v>0</v>
      </c>
      <c r="O367" s="461"/>
    </row>
    <row r="368" spans="3:15" ht="25.05" customHeight="1">
      <c r="C368" s="467"/>
      <c r="D368" s="467"/>
      <c r="E368" s="467"/>
      <c r="F368" s="467"/>
      <c r="G368" s="467"/>
      <c r="H368" s="467"/>
      <c r="I368" s="467"/>
      <c r="J368" s="467"/>
      <c r="K368" s="467"/>
      <c r="L368" s="459" t="s">
        <v>263</v>
      </c>
      <c r="M368" s="460"/>
      <c r="N368" s="461">
        <f>'BD Team'!E41</f>
        <v>0</v>
      </c>
      <c r="O368" s="461"/>
    </row>
    <row r="369" spans="3:15" ht="25.05" customHeight="1">
      <c r="C369" s="467"/>
      <c r="D369" s="467"/>
      <c r="E369" s="467"/>
      <c r="F369" s="467"/>
      <c r="G369" s="467"/>
      <c r="H369" s="467"/>
      <c r="I369" s="467"/>
      <c r="J369" s="467"/>
      <c r="K369" s="467"/>
      <c r="L369" s="459" t="s">
        <v>264</v>
      </c>
      <c r="M369" s="460"/>
      <c r="N369" s="461">
        <f>'BD Team'!F41</f>
        <v>0</v>
      </c>
      <c r="O369" s="461"/>
    </row>
    <row r="371" spans="3:15" ht="25.05" customHeight="1">
      <c r="C371" s="462" t="s">
        <v>265</v>
      </c>
      <c r="D371" s="463"/>
      <c r="E371" s="228">
        <f>'BD Team'!B42</f>
        <v>0</v>
      </c>
      <c r="F371" s="224" t="s">
        <v>266</v>
      </c>
      <c r="G371" s="464">
        <f>'BD Team'!D42</f>
        <v>0</v>
      </c>
      <c r="H371" s="465"/>
      <c r="I371" s="465"/>
      <c r="J371" s="465"/>
      <c r="K371" s="465"/>
      <c r="L371" s="465"/>
      <c r="M371" s="465"/>
      <c r="N371" s="465"/>
      <c r="O371" s="466"/>
    </row>
    <row r="372" spans="3:15" ht="25.05" customHeight="1">
      <c r="C372" s="467"/>
      <c r="D372" s="467"/>
      <c r="E372" s="467"/>
      <c r="F372" s="467"/>
      <c r="G372" s="467"/>
      <c r="H372" s="467"/>
      <c r="I372" s="467"/>
      <c r="J372" s="467"/>
      <c r="K372" s="467"/>
      <c r="L372" s="459" t="s">
        <v>130</v>
      </c>
      <c r="M372" s="460"/>
      <c r="N372" s="468">
        <f>'BD Team'!G42</f>
        <v>0</v>
      </c>
      <c r="O372" s="469"/>
    </row>
    <row r="373" spans="3:15" ht="25.05" customHeight="1">
      <c r="C373" s="467"/>
      <c r="D373" s="467"/>
      <c r="E373" s="467"/>
      <c r="F373" s="467"/>
      <c r="G373" s="467"/>
      <c r="H373" s="467"/>
      <c r="I373" s="467"/>
      <c r="J373" s="467"/>
      <c r="K373" s="467"/>
      <c r="L373" s="459" t="s">
        <v>258</v>
      </c>
      <c r="M373" s="460"/>
      <c r="N373" s="461" t="str">
        <f>$F$6</f>
        <v>RAL 9016 (white)</v>
      </c>
      <c r="O373" s="461"/>
    </row>
    <row r="374" spans="3:15" ht="25.05" customHeight="1">
      <c r="C374" s="467"/>
      <c r="D374" s="467"/>
      <c r="E374" s="467"/>
      <c r="F374" s="467"/>
      <c r="G374" s="467"/>
      <c r="H374" s="467"/>
      <c r="I374" s="467"/>
      <c r="J374" s="467"/>
      <c r="K374" s="467"/>
      <c r="L374" s="459" t="s">
        <v>183</v>
      </c>
      <c r="M374" s="460"/>
      <c r="N374" s="461" t="str">
        <f>$K$6</f>
        <v>Black</v>
      </c>
      <c r="O374" s="461"/>
    </row>
    <row r="375" spans="3:15" ht="25.05" customHeight="1">
      <c r="C375" s="467"/>
      <c r="D375" s="467"/>
      <c r="E375" s="467"/>
      <c r="F375" s="467"/>
      <c r="G375" s="467"/>
      <c r="H375" s="467"/>
      <c r="I375" s="467"/>
      <c r="J375" s="467"/>
      <c r="K375" s="467"/>
      <c r="L375" s="459" t="s">
        <v>259</v>
      </c>
      <c r="M375" s="460"/>
      <c r="N375" s="470" t="s">
        <v>267</v>
      </c>
      <c r="O375" s="461"/>
    </row>
    <row r="376" spans="3:15" ht="25.05" customHeight="1">
      <c r="C376" s="467"/>
      <c r="D376" s="467"/>
      <c r="E376" s="467"/>
      <c r="F376" s="467"/>
      <c r="G376" s="467"/>
      <c r="H376" s="467"/>
      <c r="I376" s="467"/>
      <c r="J376" s="467"/>
      <c r="K376" s="467"/>
      <c r="L376" s="459" t="s">
        <v>260</v>
      </c>
      <c r="M376" s="460"/>
      <c r="N376" s="461" t="str">
        <f>CONCATENATE('BD Team'!H42," X ",'BD Team'!I42)</f>
        <v xml:space="preserve"> X </v>
      </c>
      <c r="O376" s="461"/>
    </row>
    <row r="377" spans="3:15" ht="25.05" customHeight="1">
      <c r="C377" s="467"/>
      <c r="D377" s="467"/>
      <c r="E377" s="467"/>
      <c r="F377" s="467"/>
      <c r="G377" s="467"/>
      <c r="H377" s="467"/>
      <c r="I377" s="467"/>
      <c r="J377" s="467"/>
      <c r="K377" s="467"/>
      <c r="L377" s="459" t="s">
        <v>261</v>
      </c>
      <c r="M377" s="460"/>
      <c r="N377" s="471">
        <f>'BD Team'!J42</f>
        <v>0</v>
      </c>
      <c r="O377" s="471"/>
    </row>
    <row r="378" spans="3:15" ht="25.05" customHeight="1">
      <c r="C378" s="467"/>
      <c r="D378" s="467"/>
      <c r="E378" s="467"/>
      <c r="F378" s="467"/>
      <c r="G378" s="467"/>
      <c r="H378" s="467"/>
      <c r="I378" s="467"/>
      <c r="J378" s="467"/>
      <c r="K378" s="467"/>
      <c r="L378" s="459" t="s">
        <v>262</v>
      </c>
      <c r="M378" s="460"/>
      <c r="N378" s="461">
        <f>'BD Team'!C42</f>
        <v>0</v>
      </c>
      <c r="O378" s="461"/>
    </row>
    <row r="379" spans="3:15" ht="25.05" customHeight="1">
      <c r="C379" s="467"/>
      <c r="D379" s="467"/>
      <c r="E379" s="467"/>
      <c r="F379" s="467"/>
      <c r="G379" s="467"/>
      <c r="H379" s="467"/>
      <c r="I379" s="467"/>
      <c r="J379" s="467"/>
      <c r="K379" s="467"/>
      <c r="L379" s="459" t="s">
        <v>263</v>
      </c>
      <c r="M379" s="460"/>
      <c r="N379" s="461">
        <f>'BD Team'!E42</f>
        <v>0</v>
      </c>
      <c r="O379" s="461"/>
    </row>
    <row r="380" spans="3:15" ht="25.05" customHeight="1">
      <c r="C380" s="467"/>
      <c r="D380" s="467"/>
      <c r="E380" s="467"/>
      <c r="F380" s="467"/>
      <c r="G380" s="467"/>
      <c r="H380" s="467"/>
      <c r="I380" s="467"/>
      <c r="J380" s="467"/>
      <c r="K380" s="467"/>
      <c r="L380" s="459" t="s">
        <v>264</v>
      </c>
      <c r="M380" s="460"/>
      <c r="N380" s="461">
        <f>'BD Team'!F42</f>
        <v>0</v>
      </c>
      <c r="O380" s="461"/>
    </row>
    <row r="382" spans="3:15" ht="25.05" customHeight="1">
      <c r="C382" s="459" t="s">
        <v>265</v>
      </c>
      <c r="D382" s="460"/>
      <c r="E382" s="228">
        <f>'BD Team'!B43</f>
        <v>0</v>
      </c>
      <c r="F382" s="224" t="s">
        <v>266</v>
      </c>
      <c r="G382" s="464">
        <f>'BD Team'!D43</f>
        <v>0</v>
      </c>
      <c r="H382" s="465"/>
      <c r="I382" s="465"/>
      <c r="J382" s="465"/>
      <c r="K382" s="465"/>
      <c r="L382" s="465"/>
      <c r="M382" s="465"/>
      <c r="N382" s="465"/>
      <c r="O382" s="466"/>
    </row>
    <row r="383" spans="3:15" ht="25.05" customHeight="1">
      <c r="C383" s="467"/>
      <c r="D383" s="467"/>
      <c r="E383" s="467"/>
      <c r="F383" s="467"/>
      <c r="G383" s="467"/>
      <c r="H383" s="467"/>
      <c r="I383" s="467"/>
      <c r="J383" s="467"/>
      <c r="K383" s="467"/>
      <c r="L383" s="459" t="s">
        <v>130</v>
      </c>
      <c r="M383" s="460"/>
      <c r="N383" s="468">
        <f>'BD Team'!G43</f>
        <v>0</v>
      </c>
      <c r="O383" s="469"/>
    </row>
    <row r="384" spans="3:15" ht="25.05" customHeight="1">
      <c r="C384" s="467"/>
      <c r="D384" s="467"/>
      <c r="E384" s="467"/>
      <c r="F384" s="467"/>
      <c r="G384" s="467"/>
      <c r="H384" s="467"/>
      <c r="I384" s="467"/>
      <c r="J384" s="467"/>
      <c r="K384" s="467"/>
      <c r="L384" s="459" t="s">
        <v>258</v>
      </c>
      <c r="M384" s="460"/>
      <c r="N384" s="461" t="str">
        <f>$F$6</f>
        <v>RAL 9016 (white)</v>
      </c>
      <c r="O384" s="461"/>
    </row>
    <row r="385" spans="3:15" ht="25.05" customHeight="1">
      <c r="C385" s="467"/>
      <c r="D385" s="467"/>
      <c r="E385" s="467"/>
      <c r="F385" s="467"/>
      <c r="G385" s="467"/>
      <c r="H385" s="467"/>
      <c r="I385" s="467"/>
      <c r="J385" s="467"/>
      <c r="K385" s="467"/>
      <c r="L385" s="459" t="s">
        <v>183</v>
      </c>
      <c r="M385" s="460"/>
      <c r="N385" s="461" t="str">
        <f>$K$6</f>
        <v>Black</v>
      </c>
      <c r="O385" s="461"/>
    </row>
    <row r="386" spans="3:15" ht="25.05" customHeight="1">
      <c r="C386" s="467"/>
      <c r="D386" s="467"/>
      <c r="E386" s="467"/>
      <c r="F386" s="467"/>
      <c r="G386" s="467"/>
      <c r="H386" s="467"/>
      <c r="I386" s="467"/>
      <c r="J386" s="467"/>
      <c r="K386" s="467"/>
      <c r="L386" s="459" t="s">
        <v>259</v>
      </c>
      <c r="M386" s="460"/>
      <c r="N386" s="470" t="s">
        <v>267</v>
      </c>
      <c r="O386" s="461"/>
    </row>
    <row r="387" spans="3:15" ht="25.05" customHeight="1">
      <c r="C387" s="467"/>
      <c r="D387" s="467"/>
      <c r="E387" s="467"/>
      <c r="F387" s="467"/>
      <c r="G387" s="467"/>
      <c r="H387" s="467"/>
      <c r="I387" s="467"/>
      <c r="J387" s="467"/>
      <c r="K387" s="467"/>
      <c r="L387" s="459" t="s">
        <v>260</v>
      </c>
      <c r="M387" s="460"/>
      <c r="N387" s="461" t="str">
        <f>CONCATENATE('BD Team'!H43," X ",'BD Team'!I43)</f>
        <v xml:space="preserve"> X </v>
      </c>
      <c r="O387" s="461"/>
    </row>
    <row r="388" spans="3:15" ht="25.05" customHeight="1">
      <c r="C388" s="467"/>
      <c r="D388" s="467"/>
      <c r="E388" s="467"/>
      <c r="F388" s="467"/>
      <c r="G388" s="467"/>
      <c r="H388" s="467"/>
      <c r="I388" s="467"/>
      <c r="J388" s="467"/>
      <c r="K388" s="467"/>
      <c r="L388" s="459" t="s">
        <v>261</v>
      </c>
      <c r="M388" s="460"/>
      <c r="N388" s="471">
        <f>'BD Team'!J43</f>
        <v>0</v>
      </c>
      <c r="O388" s="471"/>
    </row>
    <row r="389" spans="3:15" ht="25.05" customHeight="1">
      <c r="C389" s="467"/>
      <c r="D389" s="467"/>
      <c r="E389" s="467"/>
      <c r="F389" s="467"/>
      <c r="G389" s="467"/>
      <c r="H389" s="467"/>
      <c r="I389" s="467"/>
      <c r="J389" s="467"/>
      <c r="K389" s="467"/>
      <c r="L389" s="459" t="s">
        <v>262</v>
      </c>
      <c r="M389" s="460"/>
      <c r="N389" s="461">
        <f>'BD Team'!C43</f>
        <v>0</v>
      </c>
      <c r="O389" s="461"/>
    </row>
    <row r="390" spans="3:15" ht="25.05" customHeight="1">
      <c r="C390" s="467"/>
      <c r="D390" s="467"/>
      <c r="E390" s="467"/>
      <c r="F390" s="467"/>
      <c r="G390" s="467"/>
      <c r="H390" s="467"/>
      <c r="I390" s="467"/>
      <c r="J390" s="467"/>
      <c r="K390" s="467"/>
      <c r="L390" s="459" t="s">
        <v>263</v>
      </c>
      <c r="M390" s="460"/>
      <c r="N390" s="461">
        <f>'BD Team'!E43</f>
        <v>0</v>
      </c>
      <c r="O390" s="461"/>
    </row>
    <row r="391" spans="3:15" ht="25.05" customHeight="1">
      <c r="C391" s="467"/>
      <c r="D391" s="467"/>
      <c r="E391" s="467"/>
      <c r="F391" s="467"/>
      <c r="G391" s="467"/>
      <c r="H391" s="467"/>
      <c r="I391" s="467"/>
      <c r="J391" s="467"/>
      <c r="K391" s="467"/>
      <c r="L391" s="459" t="s">
        <v>264</v>
      </c>
      <c r="M391" s="460"/>
      <c r="N391" s="461">
        <f>'BD Team'!F43</f>
        <v>0</v>
      </c>
      <c r="O391" s="461"/>
    </row>
    <row r="393" spans="3:15" ht="25.05" customHeight="1">
      <c r="C393" s="459" t="s">
        <v>265</v>
      </c>
      <c r="D393" s="460"/>
      <c r="E393" s="228">
        <f>'BD Team'!B44</f>
        <v>0</v>
      </c>
      <c r="F393" s="224" t="s">
        <v>266</v>
      </c>
      <c r="G393" s="464">
        <f>'BD Team'!D44</f>
        <v>0</v>
      </c>
      <c r="H393" s="465"/>
      <c r="I393" s="465"/>
      <c r="J393" s="465"/>
      <c r="K393" s="465"/>
      <c r="L393" s="465"/>
      <c r="M393" s="465"/>
      <c r="N393" s="465"/>
      <c r="O393" s="466"/>
    </row>
    <row r="394" spans="3:15" ht="25.05" customHeight="1">
      <c r="C394" s="467"/>
      <c r="D394" s="467"/>
      <c r="E394" s="467"/>
      <c r="F394" s="467"/>
      <c r="G394" s="467"/>
      <c r="H394" s="467"/>
      <c r="I394" s="467"/>
      <c r="J394" s="467"/>
      <c r="K394" s="467"/>
      <c r="L394" s="459" t="s">
        <v>130</v>
      </c>
      <c r="M394" s="460"/>
      <c r="N394" s="468">
        <f>'BD Team'!G44</f>
        <v>0</v>
      </c>
      <c r="O394" s="469"/>
    </row>
    <row r="395" spans="3:15" ht="25.05" customHeight="1">
      <c r="C395" s="467"/>
      <c r="D395" s="467"/>
      <c r="E395" s="467"/>
      <c r="F395" s="467"/>
      <c r="G395" s="467"/>
      <c r="H395" s="467"/>
      <c r="I395" s="467"/>
      <c r="J395" s="467"/>
      <c r="K395" s="467"/>
      <c r="L395" s="459" t="s">
        <v>258</v>
      </c>
      <c r="M395" s="460"/>
      <c r="N395" s="461" t="str">
        <f>$F$6</f>
        <v>RAL 9016 (white)</v>
      </c>
      <c r="O395" s="461"/>
    </row>
    <row r="396" spans="3:15" ht="25.05" customHeight="1">
      <c r="C396" s="467"/>
      <c r="D396" s="467"/>
      <c r="E396" s="467"/>
      <c r="F396" s="467"/>
      <c r="G396" s="467"/>
      <c r="H396" s="467"/>
      <c r="I396" s="467"/>
      <c r="J396" s="467"/>
      <c r="K396" s="467"/>
      <c r="L396" s="459" t="s">
        <v>183</v>
      </c>
      <c r="M396" s="460"/>
      <c r="N396" s="461" t="str">
        <f>$K$6</f>
        <v>Black</v>
      </c>
      <c r="O396" s="461"/>
    </row>
    <row r="397" spans="3:15" ht="25.05" customHeight="1">
      <c r="C397" s="467"/>
      <c r="D397" s="467"/>
      <c r="E397" s="467"/>
      <c r="F397" s="467"/>
      <c r="G397" s="467"/>
      <c r="H397" s="467"/>
      <c r="I397" s="467"/>
      <c r="J397" s="467"/>
      <c r="K397" s="467"/>
      <c r="L397" s="459" t="s">
        <v>259</v>
      </c>
      <c r="M397" s="460"/>
      <c r="N397" s="470" t="s">
        <v>267</v>
      </c>
      <c r="O397" s="461"/>
    </row>
    <row r="398" spans="3:15" ht="25.05" customHeight="1">
      <c r="C398" s="467"/>
      <c r="D398" s="467"/>
      <c r="E398" s="467"/>
      <c r="F398" s="467"/>
      <c r="G398" s="467"/>
      <c r="H398" s="467"/>
      <c r="I398" s="467"/>
      <c r="J398" s="467"/>
      <c r="K398" s="467"/>
      <c r="L398" s="459" t="s">
        <v>260</v>
      </c>
      <c r="M398" s="460"/>
      <c r="N398" s="461" t="str">
        <f>CONCATENATE('BD Team'!H44," X ",'BD Team'!I44)</f>
        <v xml:space="preserve"> X </v>
      </c>
      <c r="O398" s="461"/>
    </row>
    <row r="399" spans="3:15" ht="25.05" customHeight="1">
      <c r="C399" s="467"/>
      <c r="D399" s="467"/>
      <c r="E399" s="467"/>
      <c r="F399" s="467"/>
      <c r="G399" s="467"/>
      <c r="H399" s="467"/>
      <c r="I399" s="467"/>
      <c r="J399" s="467"/>
      <c r="K399" s="467"/>
      <c r="L399" s="459" t="s">
        <v>261</v>
      </c>
      <c r="M399" s="460"/>
      <c r="N399" s="471">
        <f>'BD Team'!J44</f>
        <v>0</v>
      </c>
      <c r="O399" s="471"/>
    </row>
    <row r="400" spans="3:15" ht="25.05" customHeight="1">
      <c r="C400" s="467"/>
      <c r="D400" s="467"/>
      <c r="E400" s="467"/>
      <c r="F400" s="467"/>
      <c r="G400" s="467"/>
      <c r="H400" s="467"/>
      <c r="I400" s="467"/>
      <c r="J400" s="467"/>
      <c r="K400" s="467"/>
      <c r="L400" s="459" t="s">
        <v>262</v>
      </c>
      <c r="M400" s="460"/>
      <c r="N400" s="461">
        <f>'BD Team'!C44</f>
        <v>0</v>
      </c>
      <c r="O400" s="461"/>
    </row>
    <row r="401" spans="3:15" ht="25.05" customHeight="1">
      <c r="C401" s="467"/>
      <c r="D401" s="467"/>
      <c r="E401" s="467"/>
      <c r="F401" s="467"/>
      <c r="G401" s="467"/>
      <c r="H401" s="467"/>
      <c r="I401" s="467"/>
      <c r="J401" s="467"/>
      <c r="K401" s="467"/>
      <c r="L401" s="459" t="s">
        <v>263</v>
      </c>
      <c r="M401" s="460"/>
      <c r="N401" s="461">
        <f>'BD Team'!E44</f>
        <v>0</v>
      </c>
      <c r="O401" s="461"/>
    </row>
    <row r="402" spans="3:15" ht="25.05" customHeight="1">
      <c r="C402" s="467"/>
      <c r="D402" s="467"/>
      <c r="E402" s="467"/>
      <c r="F402" s="467"/>
      <c r="G402" s="467"/>
      <c r="H402" s="467"/>
      <c r="I402" s="467"/>
      <c r="J402" s="467"/>
      <c r="K402" s="467"/>
      <c r="L402" s="459" t="s">
        <v>264</v>
      </c>
      <c r="M402" s="460"/>
      <c r="N402" s="461">
        <f>'BD Team'!F44</f>
        <v>0</v>
      </c>
      <c r="O402" s="461"/>
    </row>
    <row r="404" spans="3:15" ht="25.05" customHeight="1">
      <c r="C404" s="462" t="s">
        <v>265</v>
      </c>
      <c r="D404" s="463"/>
      <c r="E404" s="228">
        <f>'BD Team'!B45</f>
        <v>0</v>
      </c>
      <c r="F404" s="224" t="s">
        <v>266</v>
      </c>
      <c r="G404" s="464">
        <f>'BD Team'!D45</f>
        <v>0</v>
      </c>
      <c r="H404" s="465"/>
      <c r="I404" s="465"/>
      <c r="J404" s="465"/>
      <c r="K404" s="465"/>
      <c r="L404" s="465"/>
      <c r="M404" s="465"/>
      <c r="N404" s="465"/>
      <c r="O404" s="466"/>
    </row>
    <row r="405" spans="3:15" ht="25.05" customHeight="1">
      <c r="C405" s="467"/>
      <c r="D405" s="467"/>
      <c r="E405" s="467"/>
      <c r="F405" s="467"/>
      <c r="G405" s="467"/>
      <c r="H405" s="467"/>
      <c r="I405" s="467"/>
      <c r="J405" s="467"/>
      <c r="K405" s="467"/>
      <c r="L405" s="459" t="s">
        <v>130</v>
      </c>
      <c r="M405" s="460"/>
      <c r="N405" s="468">
        <f>'BD Team'!G45</f>
        <v>0</v>
      </c>
      <c r="O405" s="469"/>
    </row>
    <row r="406" spans="3:15" ht="25.05" customHeight="1">
      <c r="C406" s="467"/>
      <c r="D406" s="467"/>
      <c r="E406" s="467"/>
      <c r="F406" s="467"/>
      <c r="G406" s="467"/>
      <c r="H406" s="467"/>
      <c r="I406" s="467"/>
      <c r="J406" s="467"/>
      <c r="K406" s="467"/>
      <c r="L406" s="459" t="s">
        <v>258</v>
      </c>
      <c r="M406" s="460"/>
      <c r="N406" s="461" t="str">
        <f>$F$6</f>
        <v>RAL 9016 (white)</v>
      </c>
      <c r="O406" s="461"/>
    </row>
    <row r="407" spans="3:15" ht="25.05" customHeight="1">
      <c r="C407" s="467"/>
      <c r="D407" s="467"/>
      <c r="E407" s="467"/>
      <c r="F407" s="467"/>
      <c r="G407" s="467"/>
      <c r="H407" s="467"/>
      <c r="I407" s="467"/>
      <c r="J407" s="467"/>
      <c r="K407" s="467"/>
      <c r="L407" s="459" t="s">
        <v>183</v>
      </c>
      <c r="M407" s="460"/>
      <c r="N407" s="461" t="str">
        <f>$K$6</f>
        <v>Black</v>
      </c>
      <c r="O407" s="461"/>
    </row>
    <row r="408" spans="3:15" ht="25.05" customHeight="1">
      <c r="C408" s="467"/>
      <c r="D408" s="467"/>
      <c r="E408" s="467"/>
      <c r="F408" s="467"/>
      <c r="G408" s="467"/>
      <c r="H408" s="467"/>
      <c r="I408" s="467"/>
      <c r="J408" s="467"/>
      <c r="K408" s="467"/>
      <c r="L408" s="459" t="s">
        <v>259</v>
      </c>
      <c r="M408" s="460"/>
      <c r="N408" s="470" t="s">
        <v>267</v>
      </c>
      <c r="O408" s="461"/>
    </row>
    <row r="409" spans="3:15" ht="25.05" customHeight="1">
      <c r="C409" s="467"/>
      <c r="D409" s="467"/>
      <c r="E409" s="467"/>
      <c r="F409" s="467"/>
      <c r="G409" s="467"/>
      <c r="H409" s="467"/>
      <c r="I409" s="467"/>
      <c r="J409" s="467"/>
      <c r="K409" s="467"/>
      <c r="L409" s="459" t="s">
        <v>260</v>
      </c>
      <c r="M409" s="460"/>
      <c r="N409" s="461" t="str">
        <f>CONCATENATE('BD Team'!H45," X ",'BD Team'!I45)</f>
        <v xml:space="preserve"> X </v>
      </c>
      <c r="O409" s="461"/>
    </row>
    <row r="410" spans="3:15" ht="25.05" customHeight="1">
      <c r="C410" s="467"/>
      <c r="D410" s="467"/>
      <c r="E410" s="467"/>
      <c r="F410" s="467"/>
      <c r="G410" s="467"/>
      <c r="H410" s="467"/>
      <c r="I410" s="467"/>
      <c r="J410" s="467"/>
      <c r="K410" s="467"/>
      <c r="L410" s="459" t="s">
        <v>261</v>
      </c>
      <c r="M410" s="460"/>
      <c r="N410" s="471">
        <f>'BD Team'!J45</f>
        <v>0</v>
      </c>
      <c r="O410" s="471"/>
    </row>
    <row r="411" spans="3:15" ht="25.05" customHeight="1">
      <c r="C411" s="467"/>
      <c r="D411" s="467"/>
      <c r="E411" s="467"/>
      <c r="F411" s="467"/>
      <c r="G411" s="467"/>
      <c r="H411" s="467"/>
      <c r="I411" s="467"/>
      <c r="J411" s="467"/>
      <c r="K411" s="467"/>
      <c r="L411" s="459" t="s">
        <v>262</v>
      </c>
      <c r="M411" s="460"/>
      <c r="N411" s="461">
        <f>'BD Team'!C45</f>
        <v>0</v>
      </c>
      <c r="O411" s="461"/>
    </row>
    <row r="412" spans="3:15" ht="25.05" customHeight="1">
      <c r="C412" s="467"/>
      <c r="D412" s="467"/>
      <c r="E412" s="467"/>
      <c r="F412" s="467"/>
      <c r="G412" s="467"/>
      <c r="H412" s="467"/>
      <c r="I412" s="467"/>
      <c r="J412" s="467"/>
      <c r="K412" s="467"/>
      <c r="L412" s="459" t="s">
        <v>263</v>
      </c>
      <c r="M412" s="460"/>
      <c r="N412" s="461">
        <f>'BD Team'!E45</f>
        <v>0</v>
      </c>
      <c r="O412" s="461"/>
    </row>
    <row r="413" spans="3:15" ht="25.05" customHeight="1">
      <c r="C413" s="467"/>
      <c r="D413" s="467"/>
      <c r="E413" s="467"/>
      <c r="F413" s="467"/>
      <c r="G413" s="467"/>
      <c r="H413" s="467"/>
      <c r="I413" s="467"/>
      <c r="J413" s="467"/>
      <c r="K413" s="467"/>
      <c r="L413" s="459" t="s">
        <v>264</v>
      </c>
      <c r="M413" s="460"/>
      <c r="N413" s="461">
        <f>'BD Team'!F45</f>
        <v>0</v>
      </c>
      <c r="O413" s="461"/>
    </row>
    <row r="415" spans="3:15" ht="25.05" customHeight="1">
      <c r="C415" s="459" t="s">
        <v>265</v>
      </c>
      <c r="D415" s="460"/>
      <c r="E415" s="228">
        <f>'BD Team'!B46</f>
        <v>0</v>
      </c>
      <c r="F415" s="224" t="s">
        <v>266</v>
      </c>
      <c r="G415" s="464">
        <f>'BD Team'!D46</f>
        <v>0</v>
      </c>
      <c r="H415" s="465"/>
      <c r="I415" s="465"/>
      <c r="J415" s="465"/>
      <c r="K415" s="465"/>
      <c r="L415" s="465"/>
      <c r="M415" s="465"/>
      <c r="N415" s="465"/>
      <c r="O415" s="466"/>
    </row>
    <row r="416" spans="3:15" ht="25.05" customHeight="1">
      <c r="C416" s="467"/>
      <c r="D416" s="467"/>
      <c r="E416" s="467"/>
      <c r="F416" s="467"/>
      <c r="G416" s="467"/>
      <c r="H416" s="467"/>
      <c r="I416" s="467"/>
      <c r="J416" s="467"/>
      <c r="K416" s="467"/>
      <c r="L416" s="459" t="s">
        <v>130</v>
      </c>
      <c r="M416" s="460"/>
      <c r="N416" s="468">
        <f>'BD Team'!G46</f>
        <v>0</v>
      </c>
      <c r="O416" s="469"/>
    </row>
    <row r="417" spans="3:15" ht="25.05" customHeight="1">
      <c r="C417" s="467"/>
      <c r="D417" s="467"/>
      <c r="E417" s="467"/>
      <c r="F417" s="467"/>
      <c r="G417" s="467"/>
      <c r="H417" s="467"/>
      <c r="I417" s="467"/>
      <c r="J417" s="467"/>
      <c r="K417" s="467"/>
      <c r="L417" s="459" t="s">
        <v>258</v>
      </c>
      <c r="M417" s="460"/>
      <c r="N417" s="461" t="str">
        <f>$F$6</f>
        <v>RAL 9016 (white)</v>
      </c>
      <c r="O417" s="461"/>
    </row>
    <row r="418" spans="3:15" ht="25.05" customHeight="1">
      <c r="C418" s="467"/>
      <c r="D418" s="467"/>
      <c r="E418" s="467"/>
      <c r="F418" s="467"/>
      <c r="G418" s="467"/>
      <c r="H418" s="467"/>
      <c r="I418" s="467"/>
      <c r="J418" s="467"/>
      <c r="K418" s="467"/>
      <c r="L418" s="459" t="s">
        <v>183</v>
      </c>
      <c r="M418" s="460"/>
      <c r="N418" s="461" t="str">
        <f>$K$6</f>
        <v>Black</v>
      </c>
      <c r="O418" s="461"/>
    </row>
    <row r="419" spans="3:15" ht="25.05" customHeight="1">
      <c r="C419" s="467"/>
      <c r="D419" s="467"/>
      <c r="E419" s="467"/>
      <c r="F419" s="467"/>
      <c r="G419" s="467"/>
      <c r="H419" s="467"/>
      <c r="I419" s="467"/>
      <c r="J419" s="467"/>
      <c r="K419" s="467"/>
      <c r="L419" s="459" t="s">
        <v>259</v>
      </c>
      <c r="M419" s="460"/>
      <c r="N419" s="470" t="s">
        <v>267</v>
      </c>
      <c r="O419" s="461"/>
    </row>
    <row r="420" spans="3:15" ht="25.05" customHeight="1">
      <c r="C420" s="467"/>
      <c r="D420" s="467"/>
      <c r="E420" s="467"/>
      <c r="F420" s="467"/>
      <c r="G420" s="467"/>
      <c r="H420" s="467"/>
      <c r="I420" s="467"/>
      <c r="J420" s="467"/>
      <c r="K420" s="467"/>
      <c r="L420" s="459" t="s">
        <v>260</v>
      </c>
      <c r="M420" s="460"/>
      <c r="N420" s="461" t="str">
        <f>CONCATENATE('BD Team'!H46," X ",'BD Team'!I46)</f>
        <v xml:space="preserve"> X </v>
      </c>
      <c r="O420" s="461"/>
    </row>
    <row r="421" spans="3:15" ht="25.05" customHeight="1">
      <c r="C421" s="467"/>
      <c r="D421" s="467"/>
      <c r="E421" s="467"/>
      <c r="F421" s="467"/>
      <c r="G421" s="467"/>
      <c r="H421" s="467"/>
      <c r="I421" s="467"/>
      <c r="J421" s="467"/>
      <c r="K421" s="467"/>
      <c r="L421" s="459" t="s">
        <v>261</v>
      </c>
      <c r="M421" s="460"/>
      <c r="N421" s="471">
        <f>'BD Team'!J46</f>
        <v>0</v>
      </c>
      <c r="O421" s="471"/>
    </row>
    <row r="422" spans="3:15" ht="25.05" customHeight="1">
      <c r="C422" s="467"/>
      <c r="D422" s="467"/>
      <c r="E422" s="467"/>
      <c r="F422" s="467"/>
      <c r="G422" s="467"/>
      <c r="H422" s="467"/>
      <c r="I422" s="467"/>
      <c r="J422" s="467"/>
      <c r="K422" s="467"/>
      <c r="L422" s="459" t="s">
        <v>262</v>
      </c>
      <c r="M422" s="460"/>
      <c r="N422" s="461">
        <f>'BD Team'!C46</f>
        <v>0</v>
      </c>
      <c r="O422" s="461"/>
    </row>
    <row r="423" spans="3:15" ht="25.05" customHeight="1">
      <c r="C423" s="467"/>
      <c r="D423" s="467"/>
      <c r="E423" s="467"/>
      <c r="F423" s="467"/>
      <c r="G423" s="467"/>
      <c r="H423" s="467"/>
      <c r="I423" s="467"/>
      <c r="J423" s="467"/>
      <c r="K423" s="467"/>
      <c r="L423" s="459" t="s">
        <v>263</v>
      </c>
      <c r="M423" s="460"/>
      <c r="N423" s="461">
        <f>'BD Team'!E46</f>
        <v>0</v>
      </c>
      <c r="O423" s="461"/>
    </row>
    <row r="424" spans="3:15" ht="25.05" customHeight="1">
      <c r="C424" s="467"/>
      <c r="D424" s="467"/>
      <c r="E424" s="467"/>
      <c r="F424" s="467"/>
      <c r="G424" s="467"/>
      <c r="H424" s="467"/>
      <c r="I424" s="467"/>
      <c r="J424" s="467"/>
      <c r="K424" s="467"/>
      <c r="L424" s="459" t="s">
        <v>264</v>
      </c>
      <c r="M424" s="460"/>
      <c r="N424" s="461">
        <f>'BD Team'!F46</f>
        <v>0</v>
      </c>
      <c r="O424" s="461"/>
    </row>
    <row r="426" spans="3:15" ht="25.05" customHeight="1">
      <c r="C426" s="459" t="s">
        <v>265</v>
      </c>
      <c r="D426" s="460"/>
      <c r="E426" s="228">
        <f>'BD Team'!B47</f>
        <v>0</v>
      </c>
      <c r="F426" s="224" t="s">
        <v>266</v>
      </c>
      <c r="G426" s="464">
        <f>'BD Team'!D47</f>
        <v>0</v>
      </c>
      <c r="H426" s="465"/>
      <c r="I426" s="465"/>
      <c r="J426" s="465"/>
      <c r="K426" s="465"/>
      <c r="L426" s="465"/>
      <c r="M426" s="465"/>
      <c r="N426" s="465"/>
      <c r="O426" s="466"/>
    </row>
    <row r="427" spans="3:15" ht="25.05" customHeight="1">
      <c r="C427" s="467"/>
      <c r="D427" s="467"/>
      <c r="E427" s="467"/>
      <c r="F427" s="467"/>
      <c r="G427" s="467"/>
      <c r="H427" s="467"/>
      <c r="I427" s="467"/>
      <c r="J427" s="467"/>
      <c r="K427" s="467"/>
      <c r="L427" s="459" t="s">
        <v>130</v>
      </c>
      <c r="M427" s="460"/>
      <c r="N427" s="468">
        <f>'BD Team'!G47</f>
        <v>0</v>
      </c>
      <c r="O427" s="469"/>
    </row>
    <row r="428" spans="3:15" ht="25.05" customHeight="1">
      <c r="C428" s="467"/>
      <c r="D428" s="467"/>
      <c r="E428" s="467"/>
      <c r="F428" s="467"/>
      <c r="G428" s="467"/>
      <c r="H428" s="467"/>
      <c r="I428" s="467"/>
      <c r="J428" s="467"/>
      <c r="K428" s="467"/>
      <c r="L428" s="459" t="s">
        <v>258</v>
      </c>
      <c r="M428" s="460"/>
      <c r="N428" s="461" t="str">
        <f>$F$6</f>
        <v>RAL 9016 (white)</v>
      </c>
      <c r="O428" s="461"/>
    </row>
    <row r="429" spans="3:15" ht="25.05" customHeight="1">
      <c r="C429" s="467"/>
      <c r="D429" s="467"/>
      <c r="E429" s="467"/>
      <c r="F429" s="467"/>
      <c r="G429" s="467"/>
      <c r="H429" s="467"/>
      <c r="I429" s="467"/>
      <c r="J429" s="467"/>
      <c r="K429" s="467"/>
      <c r="L429" s="459" t="s">
        <v>183</v>
      </c>
      <c r="M429" s="460"/>
      <c r="N429" s="461" t="str">
        <f>$K$6</f>
        <v>Black</v>
      </c>
      <c r="O429" s="461"/>
    </row>
    <row r="430" spans="3:15" ht="25.05" customHeight="1">
      <c r="C430" s="467"/>
      <c r="D430" s="467"/>
      <c r="E430" s="467"/>
      <c r="F430" s="467"/>
      <c r="G430" s="467"/>
      <c r="H430" s="467"/>
      <c r="I430" s="467"/>
      <c r="J430" s="467"/>
      <c r="K430" s="467"/>
      <c r="L430" s="459" t="s">
        <v>259</v>
      </c>
      <c r="M430" s="460"/>
      <c r="N430" s="470" t="s">
        <v>267</v>
      </c>
      <c r="O430" s="461"/>
    </row>
    <row r="431" spans="3:15" ht="25.05" customHeight="1">
      <c r="C431" s="467"/>
      <c r="D431" s="467"/>
      <c r="E431" s="467"/>
      <c r="F431" s="467"/>
      <c r="G431" s="467"/>
      <c r="H431" s="467"/>
      <c r="I431" s="467"/>
      <c r="J431" s="467"/>
      <c r="K431" s="467"/>
      <c r="L431" s="459" t="s">
        <v>260</v>
      </c>
      <c r="M431" s="460"/>
      <c r="N431" s="461" t="str">
        <f>CONCATENATE('BD Team'!H47," X ",'BD Team'!I47)</f>
        <v xml:space="preserve"> X </v>
      </c>
      <c r="O431" s="461"/>
    </row>
    <row r="432" spans="3:15" ht="25.05" customHeight="1">
      <c r="C432" s="467"/>
      <c r="D432" s="467"/>
      <c r="E432" s="467"/>
      <c r="F432" s="467"/>
      <c r="G432" s="467"/>
      <c r="H432" s="467"/>
      <c r="I432" s="467"/>
      <c r="J432" s="467"/>
      <c r="K432" s="467"/>
      <c r="L432" s="459" t="s">
        <v>261</v>
      </c>
      <c r="M432" s="460"/>
      <c r="N432" s="471">
        <f>'BD Team'!J47</f>
        <v>0</v>
      </c>
      <c r="O432" s="471"/>
    </row>
    <row r="433" spans="3:15" ht="25.05" customHeight="1">
      <c r="C433" s="467"/>
      <c r="D433" s="467"/>
      <c r="E433" s="467"/>
      <c r="F433" s="467"/>
      <c r="G433" s="467"/>
      <c r="H433" s="467"/>
      <c r="I433" s="467"/>
      <c r="J433" s="467"/>
      <c r="K433" s="467"/>
      <c r="L433" s="459" t="s">
        <v>262</v>
      </c>
      <c r="M433" s="460"/>
      <c r="N433" s="461">
        <f>'BD Team'!C47</f>
        <v>0</v>
      </c>
      <c r="O433" s="461"/>
    </row>
    <row r="434" spans="3:15" ht="25.05" customHeight="1">
      <c r="C434" s="467"/>
      <c r="D434" s="467"/>
      <c r="E434" s="467"/>
      <c r="F434" s="467"/>
      <c r="G434" s="467"/>
      <c r="H434" s="467"/>
      <c r="I434" s="467"/>
      <c r="J434" s="467"/>
      <c r="K434" s="467"/>
      <c r="L434" s="459" t="s">
        <v>263</v>
      </c>
      <c r="M434" s="460"/>
      <c r="N434" s="461">
        <f>'BD Team'!E47</f>
        <v>0</v>
      </c>
      <c r="O434" s="461"/>
    </row>
    <row r="435" spans="3:15" ht="25.05" customHeight="1">
      <c r="C435" s="467"/>
      <c r="D435" s="467"/>
      <c r="E435" s="467"/>
      <c r="F435" s="467"/>
      <c r="G435" s="467"/>
      <c r="H435" s="467"/>
      <c r="I435" s="467"/>
      <c r="J435" s="467"/>
      <c r="K435" s="467"/>
      <c r="L435" s="459" t="s">
        <v>264</v>
      </c>
      <c r="M435" s="460"/>
      <c r="N435" s="461">
        <f>'BD Team'!F47</f>
        <v>0</v>
      </c>
      <c r="O435" s="461"/>
    </row>
    <row r="437" spans="3:15" ht="25.05" customHeight="1">
      <c r="C437" s="462" t="s">
        <v>265</v>
      </c>
      <c r="D437" s="463"/>
      <c r="E437" s="228">
        <f>'BD Team'!B48</f>
        <v>0</v>
      </c>
      <c r="F437" s="224" t="s">
        <v>266</v>
      </c>
      <c r="G437" s="464">
        <f>'BD Team'!D48</f>
        <v>0</v>
      </c>
      <c r="H437" s="465"/>
      <c r="I437" s="465"/>
      <c r="J437" s="465"/>
      <c r="K437" s="465"/>
      <c r="L437" s="465"/>
      <c r="M437" s="465"/>
      <c r="N437" s="465"/>
      <c r="O437" s="466"/>
    </row>
    <row r="438" spans="3:15" ht="25.05" customHeight="1">
      <c r="C438" s="467"/>
      <c r="D438" s="467"/>
      <c r="E438" s="467"/>
      <c r="F438" s="467"/>
      <c r="G438" s="467"/>
      <c r="H438" s="467"/>
      <c r="I438" s="467"/>
      <c r="J438" s="467"/>
      <c r="K438" s="467"/>
      <c r="L438" s="459" t="s">
        <v>130</v>
      </c>
      <c r="M438" s="460"/>
      <c r="N438" s="468">
        <f>'BD Team'!G48</f>
        <v>0</v>
      </c>
      <c r="O438" s="469"/>
    </row>
    <row r="439" spans="3:15" ht="25.05" customHeight="1">
      <c r="C439" s="467"/>
      <c r="D439" s="467"/>
      <c r="E439" s="467"/>
      <c r="F439" s="467"/>
      <c r="G439" s="467"/>
      <c r="H439" s="467"/>
      <c r="I439" s="467"/>
      <c r="J439" s="467"/>
      <c r="K439" s="467"/>
      <c r="L439" s="459" t="s">
        <v>258</v>
      </c>
      <c r="M439" s="460"/>
      <c r="N439" s="461" t="str">
        <f>$F$6</f>
        <v>RAL 9016 (white)</v>
      </c>
      <c r="O439" s="461"/>
    </row>
    <row r="440" spans="3:15" ht="25.05" customHeight="1">
      <c r="C440" s="467"/>
      <c r="D440" s="467"/>
      <c r="E440" s="467"/>
      <c r="F440" s="467"/>
      <c r="G440" s="467"/>
      <c r="H440" s="467"/>
      <c r="I440" s="467"/>
      <c r="J440" s="467"/>
      <c r="K440" s="467"/>
      <c r="L440" s="459" t="s">
        <v>183</v>
      </c>
      <c r="M440" s="460"/>
      <c r="N440" s="461" t="str">
        <f>$K$6</f>
        <v>Black</v>
      </c>
      <c r="O440" s="461"/>
    </row>
    <row r="441" spans="3:15" ht="25.05" customHeight="1">
      <c r="C441" s="467"/>
      <c r="D441" s="467"/>
      <c r="E441" s="467"/>
      <c r="F441" s="467"/>
      <c r="G441" s="467"/>
      <c r="H441" s="467"/>
      <c r="I441" s="467"/>
      <c r="J441" s="467"/>
      <c r="K441" s="467"/>
      <c r="L441" s="459" t="s">
        <v>259</v>
      </c>
      <c r="M441" s="460"/>
      <c r="N441" s="470" t="s">
        <v>267</v>
      </c>
      <c r="O441" s="461"/>
    </row>
    <row r="442" spans="3:15" ht="25.05" customHeight="1">
      <c r="C442" s="467"/>
      <c r="D442" s="467"/>
      <c r="E442" s="467"/>
      <c r="F442" s="467"/>
      <c r="G442" s="467"/>
      <c r="H442" s="467"/>
      <c r="I442" s="467"/>
      <c r="J442" s="467"/>
      <c r="K442" s="467"/>
      <c r="L442" s="459" t="s">
        <v>260</v>
      </c>
      <c r="M442" s="460"/>
      <c r="N442" s="461" t="str">
        <f>CONCATENATE('BD Team'!H48," X ",'BD Team'!I48)</f>
        <v xml:space="preserve"> X </v>
      </c>
      <c r="O442" s="461"/>
    </row>
    <row r="443" spans="3:15" ht="25.05" customHeight="1">
      <c r="C443" s="467"/>
      <c r="D443" s="467"/>
      <c r="E443" s="467"/>
      <c r="F443" s="467"/>
      <c r="G443" s="467"/>
      <c r="H443" s="467"/>
      <c r="I443" s="467"/>
      <c r="J443" s="467"/>
      <c r="K443" s="467"/>
      <c r="L443" s="459" t="s">
        <v>261</v>
      </c>
      <c r="M443" s="460"/>
      <c r="N443" s="471">
        <f>'BD Team'!J48</f>
        <v>0</v>
      </c>
      <c r="O443" s="471"/>
    </row>
    <row r="444" spans="3:15" ht="25.05" customHeight="1">
      <c r="C444" s="467"/>
      <c r="D444" s="467"/>
      <c r="E444" s="467"/>
      <c r="F444" s="467"/>
      <c r="G444" s="467"/>
      <c r="H444" s="467"/>
      <c r="I444" s="467"/>
      <c r="J444" s="467"/>
      <c r="K444" s="467"/>
      <c r="L444" s="459" t="s">
        <v>262</v>
      </c>
      <c r="M444" s="460"/>
      <c r="N444" s="461">
        <f>'BD Team'!C48</f>
        <v>0</v>
      </c>
      <c r="O444" s="461"/>
    </row>
    <row r="445" spans="3:15" ht="25.05" customHeight="1">
      <c r="C445" s="467"/>
      <c r="D445" s="467"/>
      <c r="E445" s="467"/>
      <c r="F445" s="467"/>
      <c r="G445" s="467"/>
      <c r="H445" s="467"/>
      <c r="I445" s="467"/>
      <c r="J445" s="467"/>
      <c r="K445" s="467"/>
      <c r="L445" s="459" t="s">
        <v>263</v>
      </c>
      <c r="M445" s="460"/>
      <c r="N445" s="461">
        <f>'BD Team'!E48</f>
        <v>0</v>
      </c>
      <c r="O445" s="461"/>
    </row>
    <row r="446" spans="3:15" ht="25.05" customHeight="1">
      <c r="C446" s="467"/>
      <c r="D446" s="467"/>
      <c r="E446" s="467"/>
      <c r="F446" s="467"/>
      <c r="G446" s="467"/>
      <c r="H446" s="467"/>
      <c r="I446" s="467"/>
      <c r="J446" s="467"/>
      <c r="K446" s="467"/>
      <c r="L446" s="459" t="s">
        <v>264</v>
      </c>
      <c r="M446" s="460"/>
      <c r="N446" s="461">
        <f>'BD Team'!F48</f>
        <v>0</v>
      </c>
      <c r="O446" s="461"/>
    </row>
    <row r="448" spans="3:15" ht="25.05" customHeight="1">
      <c r="C448" s="459" t="s">
        <v>265</v>
      </c>
      <c r="D448" s="460"/>
      <c r="E448" s="228">
        <f>'BD Team'!B49</f>
        <v>0</v>
      </c>
      <c r="F448" s="224" t="s">
        <v>266</v>
      </c>
      <c r="G448" s="464">
        <f>'BD Team'!D49</f>
        <v>0</v>
      </c>
      <c r="H448" s="465"/>
      <c r="I448" s="465"/>
      <c r="J448" s="465"/>
      <c r="K448" s="465"/>
      <c r="L448" s="465"/>
      <c r="M448" s="465"/>
      <c r="N448" s="465"/>
      <c r="O448" s="466"/>
    </row>
    <row r="449" spans="3:15" ht="25.05" customHeight="1">
      <c r="C449" s="467"/>
      <c r="D449" s="467"/>
      <c r="E449" s="467"/>
      <c r="F449" s="467"/>
      <c r="G449" s="467"/>
      <c r="H449" s="467"/>
      <c r="I449" s="467"/>
      <c r="J449" s="467"/>
      <c r="K449" s="467"/>
      <c r="L449" s="459" t="s">
        <v>130</v>
      </c>
      <c r="M449" s="460"/>
      <c r="N449" s="468">
        <f>'BD Team'!G49</f>
        <v>0</v>
      </c>
      <c r="O449" s="469"/>
    </row>
    <row r="450" spans="3:15" ht="25.05" customHeight="1">
      <c r="C450" s="467"/>
      <c r="D450" s="467"/>
      <c r="E450" s="467"/>
      <c r="F450" s="467"/>
      <c r="G450" s="467"/>
      <c r="H450" s="467"/>
      <c r="I450" s="467"/>
      <c r="J450" s="467"/>
      <c r="K450" s="467"/>
      <c r="L450" s="459" t="s">
        <v>258</v>
      </c>
      <c r="M450" s="460"/>
      <c r="N450" s="461" t="str">
        <f>$F$6</f>
        <v>RAL 9016 (white)</v>
      </c>
      <c r="O450" s="461"/>
    </row>
    <row r="451" spans="3:15" ht="25.05" customHeight="1">
      <c r="C451" s="467"/>
      <c r="D451" s="467"/>
      <c r="E451" s="467"/>
      <c r="F451" s="467"/>
      <c r="G451" s="467"/>
      <c r="H451" s="467"/>
      <c r="I451" s="467"/>
      <c r="J451" s="467"/>
      <c r="K451" s="467"/>
      <c r="L451" s="459" t="s">
        <v>183</v>
      </c>
      <c r="M451" s="460"/>
      <c r="N451" s="461" t="str">
        <f>$K$6</f>
        <v>Black</v>
      </c>
      <c r="O451" s="461"/>
    </row>
    <row r="452" spans="3:15" ht="25.05" customHeight="1">
      <c r="C452" s="467"/>
      <c r="D452" s="467"/>
      <c r="E452" s="467"/>
      <c r="F452" s="467"/>
      <c r="G452" s="467"/>
      <c r="H452" s="467"/>
      <c r="I452" s="467"/>
      <c r="J452" s="467"/>
      <c r="K452" s="467"/>
      <c r="L452" s="459" t="s">
        <v>259</v>
      </c>
      <c r="M452" s="460"/>
      <c r="N452" s="470" t="s">
        <v>267</v>
      </c>
      <c r="O452" s="461"/>
    </row>
    <row r="453" spans="3:15" ht="25.05" customHeight="1">
      <c r="C453" s="467"/>
      <c r="D453" s="467"/>
      <c r="E453" s="467"/>
      <c r="F453" s="467"/>
      <c r="G453" s="467"/>
      <c r="H453" s="467"/>
      <c r="I453" s="467"/>
      <c r="J453" s="467"/>
      <c r="K453" s="467"/>
      <c r="L453" s="459" t="s">
        <v>260</v>
      </c>
      <c r="M453" s="460"/>
      <c r="N453" s="461" t="str">
        <f>CONCATENATE('BD Team'!H49," X ",'BD Team'!I49)</f>
        <v xml:space="preserve"> X </v>
      </c>
      <c r="O453" s="461"/>
    </row>
    <row r="454" spans="3:15" ht="25.05" customHeight="1">
      <c r="C454" s="467"/>
      <c r="D454" s="467"/>
      <c r="E454" s="467"/>
      <c r="F454" s="467"/>
      <c r="G454" s="467"/>
      <c r="H454" s="467"/>
      <c r="I454" s="467"/>
      <c r="J454" s="467"/>
      <c r="K454" s="467"/>
      <c r="L454" s="459" t="s">
        <v>261</v>
      </c>
      <c r="M454" s="460"/>
      <c r="N454" s="471">
        <f>'BD Team'!J49</f>
        <v>0</v>
      </c>
      <c r="O454" s="471"/>
    </row>
    <row r="455" spans="3:15" ht="25.05" customHeight="1">
      <c r="C455" s="467"/>
      <c r="D455" s="467"/>
      <c r="E455" s="467"/>
      <c r="F455" s="467"/>
      <c r="G455" s="467"/>
      <c r="H455" s="467"/>
      <c r="I455" s="467"/>
      <c r="J455" s="467"/>
      <c r="K455" s="467"/>
      <c r="L455" s="459" t="s">
        <v>262</v>
      </c>
      <c r="M455" s="460"/>
      <c r="N455" s="461">
        <f>'BD Team'!C49</f>
        <v>0</v>
      </c>
      <c r="O455" s="461"/>
    </row>
    <row r="456" spans="3:15" ht="25.05" customHeight="1">
      <c r="C456" s="467"/>
      <c r="D456" s="467"/>
      <c r="E456" s="467"/>
      <c r="F456" s="467"/>
      <c r="G456" s="467"/>
      <c r="H456" s="467"/>
      <c r="I456" s="467"/>
      <c r="J456" s="467"/>
      <c r="K456" s="467"/>
      <c r="L456" s="459" t="s">
        <v>263</v>
      </c>
      <c r="M456" s="460"/>
      <c r="N456" s="461">
        <f>'BD Team'!E49</f>
        <v>0</v>
      </c>
      <c r="O456" s="461"/>
    </row>
    <row r="457" spans="3:15" ht="25.05" customHeight="1">
      <c r="C457" s="467"/>
      <c r="D457" s="467"/>
      <c r="E457" s="467"/>
      <c r="F457" s="467"/>
      <c r="G457" s="467"/>
      <c r="H457" s="467"/>
      <c r="I457" s="467"/>
      <c r="J457" s="467"/>
      <c r="K457" s="467"/>
      <c r="L457" s="459" t="s">
        <v>264</v>
      </c>
      <c r="M457" s="460"/>
      <c r="N457" s="461">
        <f>'BD Team'!F49</f>
        <v>0</v>
      </c>
      <c r="O457" s="461"/>
    </row>
    <row r="459" spans="3:15" ht="25.05" customHeight="1">
      <c r="C459" s="459" t="s">
        <v>265</v>
      </c>
      <c r="D459" s="460"/>
      <c r="E459" s="228">
        <f>'BD Team'!B50</f>
        <v>0</v>
      </c>
      <c r="F459" s="224" t="s">
        <v>266</v>
      </c>
      <c r="G459" s="464">
        <f>'BD Team'!D50</f>
        <v>0</v>
      </c>
      <c r="H459" s="465"/>
      <c r="I459" s="465"/>
      <c r="J459" s="465"/>
      <c r="K459" s="465"/>
      <c r="L459" s="465"/>
      <c r="M459" s="465"/>
      <c r="N459" s="465"/>
      <c r="O459" s="466"/>
    </row>
    <row r="460" spans="3:15" ht="25.05" customHeight="1">
      <c r="C460" s="467"/>
      <c r="D460" s="467"/>
      <c r="E460" s="467"/>
      <c r="F460" s="467"/>
      <c r="G460" s="467"/>
      <c r="H460" s="467"/>
      <c r="I460" s="467"/>
      <c r="J460" s="467"/>
      <c r="K460" s="467"/>
      <c r="L460" s="459" t="s">
        <v>130</v>
      </c>
      <c r="M460" s="460"/>
      <c r="N460" s="468">
        <f>'BD Team'!G50</f>
        <v>0</v>
      </c>
      <c r="O460" s="469"/>
    </row>
    <row r="461" spans="3:15" ht="25.05" customHeight="1">
      <c r="C461" s="467"/>
      <c r="D461" s="467"/>
      <c r="E461" s="467"/>
      <c r="F461" s="467"/>
      <c r="G461" s="467"/>
      <c r="H461" s="467"/>
      <c r="I461" s="467"/>
      <c r="J461" s="467"/>
      <c r="K461" s="467"/>
      <c r="L461" s="459" t="s">
        <v>258</v>
      </c>
      <c r="M461" s="460"/>
      <c r="N461" s="461" t="str">
        <f>$F$6</f>
        <v>RAL 9016 (white)</v>
      </c>
      <c r="O461" s="461"/>
    </row>
    <row r="462" spans="3:15" ht="25.05" customHeight="1">
      <c r="C462" s="467"/>
      <c r="D462" s="467"/>
      <c r="E462" s="467"/>
      <c r="F462" s="467"/>
      <c r="G462" s="467"/>
      <c r="H462" s="467"/>
      <c r="I462" s="467"/>
      <c r="J462" s="467"/>
      <c r="K462" s="467"/>
      <c r="L462" s="459" t="s">
        <v>183</v>
      </c>
      <c r="M462" s="460"/>
      <c r="N462" s="461" t="str">
        <f>$K$6</f>
        <v>Black</v>
      </c>
      <c r="O462" s="461"/>
    </row>
    <row r="463" spans="3:15" ht="25.05" customHeight="1">
      <c r="C463" s="467"/>
      <c r="D463" s="467"/>
      <c r="E463" s="467"/>
      <c r="F463" s="467"/>
      <c r="G463" s="467"/>
      <c r="H463" s="467"/>
      <c r="I463" s="467"/>
      <c r="J463" s="467"/>
      <c r="K463" s="467"/>
      <c r="L463" s="459" t="s">
        <v>259</v>
      </c>
      <c r="M463" s="460"/>
      <c r="N463" s="470" t="s">
        <v>267</v>
      </c>
      <c r="O463" s="461"/>
    </row>
    <row r="464" spans="3:15" ht="25.05" customHeight="1">
      <c r="C464" s="467"/>
      <c r="D464" s="467"/>
      <c r="E464" s="467"/>
      <c r="F464" s="467"/>
      <c r="G464" s="467"/>
      <c r="H464" s="467"/>
      <c r="I464" s="467"/>
      <c r="J464" s="467"/>
      <c r="K464" s="467"/>
      <c r="L464" s="459" t="s">
        <v>260</v>
      </c>
      <c r="M464" s="460"/>
      <c r="N464" s="461" t="str">
        <f>CONCATENATE('BD Team'!H50," X ",'BD Team'!I50)</f>
        <v xml:space="preserve"> X </v>
      </c>
      <c r="O464" s="461"/>
    </row>
    <row r="465" spans="3:15" ht="25.05" customHeight="1">
      <c r="C465" s="467"/>
      <c r="D465" s="467"/>
      <c r="E465" s="467"/>
      <c r="F465" s="467"/>
      <c r="G465" s="467"/>
      <c r="H465" s="467"/>
      <c r="I465" s="467"/>
      <c r="J465" s="467"/>
      <c r="K465" s="467"/>
      <c r="L465" s="459" t="s">
        <v>261</v>
      </c>
      <c r="M465" s="460"/>
      <c r="N465" s="471">
        <f>'BD Team'!J50</f>
        <v>0</v>
      </c>
      <c r="O465" s="471"/>
    </row>
    <row r="466" spans="3:15" ht="25.05" customHeight="1">
      <c r="C466" s="467"/>
      <c r="D466" s="467"/>
      <c r="E466" s="467"/>
      <c r="F466" s="467"/>
      <c r="G466" s="467"/>
      <c r="H466" s="467"/>
      <c r="I466" s="467"/>
      <c r="J466" s="467"/>
      <c r="K466" s="467"/>
      <c r="L466" s="459" t="s">
        <v>262</v>
      </c>
      <c r="M466" s="460"/>
      <c r="N466" s="461">
        <f>'BD Team'!C50</f>
        <v>0</v>
      </c>
      <c r="O466" s="461"/>
    </row>
    <row r="467" spans="3:15" ht="25.05" customHeight="1">
      <c r="C467" s="467"/>
      <c r="D467" s="467"/>
      <c r="E467" s="467"/>
      <c r="F467" s="467"/>
      <c r="G467" s="467"/>
      <c r="H467" s="467"/>
      <c r="I467" s="467"/>
      <c r="J467" s="467"/>
      <c r="K467" s="467"/>
      <c r="L467" s="459" t="s">
        <v>263</v>
      </c>
      <c r="M467" s="460"/>
      <c r="N467" s="461">
        <f>'BD Team'!E50</f>
        <v>0</v>
      </c>
      <c r="O467" s="461"/>
    </row>
    <row r="468" spans="3:15" ht="25.05" customHeight="1">
      <c r="C468" s="467"/>
      <c r="D468" s="467"/>
      <c r="E468" s="467"/>
      <c r="F468" s="467"/>
      <c r="G468" s="467"/>
      <c r="H468" s="467"/>
      <c r="I468" s="467"/>
      <c r="J468" s="467"/>
      <c r="K468" s="467"/>
      <c r="L468" s="459" t="s">
        <v>264</v>
      </c>
      <c r="M468" s="460"/>
      <c r="N468" s="461">
        <f>'BD Team'!F50</f>
        <v>0</v>
      </c>
      <c r="O468" s="461"/>
    </row>
    <row r="470" spans="3:15" ht="25.05" customHeight="1">
      <c r="C470" s="462" t="s">
        <v>265</v>
      </c>
      <c r="D470" s="463"/>
      <c r="E470" s="228">
        <f>'BD Team'!B51</f>
        <v>0</v>
      </c>
      <c r="F470" s="224" t="s">
        <v>266</v>
      </c>
      <c r="G470" s="464">
        <f>'BD Team'!D51</f>
        <v>0</v>
      </c>
      <c r="H470" s="465"/>
      <c r="I470" s="465"/>
      <c r="J470" s="465"/>
      <c r="K470" s="465"/>
      <c r="L470" s="465"/>
      <c r="M470" s="465"/>
      <c r="N470" s="465"/>
      <c r="O470" s="466"/>
    </row>
    <row r="471" spans="3:15" ht="25.05" customHeight="1">
      <c r="C471" s="467"/>
      <c r="D471" s="467"/>
      <c r="E471" s="467"/>
      <c r="F471" s="467"/>
      <c r="G471" s="467"/>
      <c r="H471" s="467"/>
      <c r="I471" s="467"/>
      <c r="J471" s="467"/>
      <c r="K471" s="467"/>
      <c r="L471" s="459" t="s">
        <v>130</v>
      </c>
      <c r="M471" s="460"/>
      <c r="N471" s="468">
        <f>'BD Team'!G51</f>
        <v>0</v>
      </c>
      <c r="O471" s="469"/>
    </row>
    <row r="472" spans="3:15" ht="25.05" customHeight="1">
      <c r="C472" s="467"/>
      <c r="D472" s="467"/>
      <c r="E472" s="467"/>
      <c r="F472" s="467"/>
      <c r="G472" s="467"/>
      <c r="H472" s="467"/>
      <c r="I472" s="467"/>
      <c r="J472" s="467"/>
      <c r="K472" s="467"/>
      <c r="L472" s="459" t="s">
        <v>258</v>
      </c>
      <c r="M472" s="460"/>
      <c r="N472" s="461" t="str">
        <f>$F$6</f>
        <v>RAL 9016 (white)</v>
      </c>
      <c r="O472" s="461"/>
    </row>
    <row r="473" spans="3:15" ht="25.05" customHeight="1">
      <c r="C473" s="467"/>
      <c r="D473" s="467"/>
      <c r="E473" s="467"/>
      <c r="F473" s="467"/>
      <c r="G473" s="467"/>
      <c r="H473" s="467"/>
      <c r="I473" s="467"/>
      <c r="J473" s="467"/>
      <c r="K473" s="467"/>
      <c r="L473" s="459" t="s">
        <v>183</v>
      </c>
      <c r="M473" s="460"/>
      <c r="N473" s="461" t="str">
        <f>$K$6</f>
        <v>Black</v>
      </c>
      <c r="O473" s="461"/>
    </row>
    <row r="474" spans="3:15" ht="25.05" customHeight="1">
      <c r="C474" s="467"/>
      <c r="D474" s="467"/>
      <c r="E474" s="467"/>
      <c r="F474" s="467"/>
      <c r="G474" s="467"/>
      <c r="H474" s="467"/>
      <c r="I474" s="467"/>
      <c r="J474" s="467"/>
      <c r="K474" s="467"/>
      <c r="L474" s="459" t="s">
        <v>259</v>
      </c>
      <c r="M474" s="460"/>
      <c r="N474" s="470" t="s">
        <v>267</v>
      </c>
      <c r="O474" s="461"/>
    </row>
    <row r="475" spans="3:15" ht="25.05" customHeight="1">
      <c r="C475" s="467"/>
      <c r="D475" s="467"/>
      <c r="E475" s="467"/>
      <c r="F475" s="467"/>
      <c r="G475" s="467"/>
      <c r="H475" s="467"/>
      <c r="I475" s="467"/>
      <c r="J475" s="467"/>
      <c r="K475" s="467"/>
      <c r="L475" s="459" t="s">
        <v>260</v>
      </c>
      <c r="M475" s="460"/>
      <c r="N475" s="461" t="str">
        <f>CONCATENATE('BD Team'!H51," X ",'BD Team'!I51)</f>
        <v xml:space="preserve"> X </v>
      </c>
      <c r="O475" s="461"/>
    </row>
    <row r="476" spans="3:15" ht="25.05" customHeight="1">
      <c r="C476" s="467"/>
      <c r="D476" s="467"/>
      <c r="E476" s="467"/>
      <c r="F476" s="467"/>
      <c r="G476" s="467"/>
      <c r="H476" s="467"/>
      <c r="I476" s="467"/>
      <c r="J476" s="467"/>
      <c r="K476" s="467"/>
      <c r="L476" s="459" t="s">
        <v>261</v>
      </c>
      <c r="M476" s="460"/>
      <c r="N476" s="471">
        <f>'BD Team'!J51</f>
        <v>0</v>
      </c>
      <c r="O476" s="471"/>
    </row>
    <row r="477" spans="3:15" ht="25.05" customHeight="1">
      <c r="C477" s="467"/>
      <c r="D477" s="467"/>
      <c r="E477" s="467"/>
      <c r="F477" s="467"/>
      <c r="G477" s="467"/>
      <c r="H477" s="467"/>
      <c r="I477" s="467"/>
      <c r="J477" s="467"/>
      <c r="K477" s="467"/>
      <c r="L477" s="459" t="s">
        <v>262</v>
      </c>
      <c r="M477" s="460"/>
      <c r="N477" s="461">
        <f>'BD Team'!C51</f>
        <v>0</v>
      </c>
      <c r="O477" s="461"/>
    </row>
    <row r="478" spans="3:15" ht="25.05" customHeight="1">
      <c r="C478" s="467"/>
      <c r="D478" s="467"/>
      <c r="E478" s="467"/>
      <c r="F478" s="467"/>
      <c r="G478" s="467"/>
      <c r="H478" s="467"/>
      <c r="I478" s="467"/>
      <c r="J478" s="467"/>
      <c r="K478" s="467"/>
      <c r="L478" s="459" t="s">
        <v>263</v>
      </c>
      <c r="M478" s="460"/>
      <c r="N478" s="461">
        <f>'BD Team'!E51</f>
        <v>0</v>
      </c>
      <c r="O478" s="461"/>
    </row>
    <row r="479" spans="3:15" ht="25.05" customHeight="1">
      <c r="C479" s="467"/>
      <c r="D479" s="467"/>
      <c r="E479" s="467"/>
      <c r="F479" s="467"/>
      <c r="G479" s="467"/>
      <c r="H479" s="467"/>
      <c r="I479" s="467"/>
      <c r="J479" s="467"/>
      <c r="K479" s="467"/>
      <c r="L479" s="459" t="s">
        <v>264</v>
      </c>
      <c r="M479" s="460"/>
      <c r="N479" s="461">
        <f>'BD Team'!F51</f>
        <v>0</v>
      </c>
      <c r="O479" s="461"/>
    </row>
    <row r="481" spans="3:15" ht="25.05" customHeight="1">
      <c r="C481" s="459" t="s">
        <v>265</v>
      </c>
      <c r="D481" s="460"/>
      <c r="E481" s="228">
        <f>'BD Team'!B52</f>
        <v>0</v>
      </c>
      <c r="F481" s="224" t="s">
        <v>266</v>
      </c>
      <c r="G481" s="464">
        <f>'BD Team'!D52</f>
        <v>0</v>
      </c>
      <c r="H481" s="465"/>
      <c r="I481" s="465"/>
      <c r="J481" s="465"/>
      <c r="K481" s="465"/>
      <c r="L481" s="465"/>
      <c r="M481" s="465"/>
      <c r="N481" s="465"/>
      <c r="O481" s="466"/>
    </row>
    <row r="482" spans="3:15" ht="25.05" customHeight="1">
      <c r="C482" s="467"/>
      <c r="D482" s="467"/>
      <c r="E482" s="467"/>
      <c r="F482" s="467"/>
      <c r="G482" s="467"/>
      <c r="H482" s="467"/>
      <c r="I482" s="467"/>
      <c r="J482" s="467"/>
      <c r="K482" s="467"/>
      <c r="L482" s="459" t="s">
        <v>130</v>
      </c>
      <c r="M482" s="460"/>
      <c r="N482" s="468">
        <f>'BD Team'!G52</f>
        <v>0</v>
      </c>
      <c r="O482" s="469"/>
    </row>
    <row r="483" spans="3:15" ht="25.05" customHeight="1">
      <c r="C483" s="467"/>
      <c r="D483" s="467"/>
      <c r="E483" s="467"/>
      <c r="F483" s="467"/>
      <c r="G483" s="467"/>
      <c r="H483" s="467"/>
      <c r="I483" s="467"/>
      <c r="J483" s="467"/>
      <c r="K483" s="467"/>
      <c r="L483" s="459" t="s">
        <v>258</v>
      </c>
      <c r="M483" s="460"/>
      <c r="N483" s="461" t="str">
        <f>$F$6</f>
        <v>RAL 9016 (white)</v>
      </c>
      <c r="O483" s="461"/>
    </row>
    <row r="484" spans="3:15" ht="25.05" customHeight="1">
      <c r="C484" s="467"/>
      <c r="D484" s="467"/>
      <c r="E484" s="467"/>
      <c r="F484" s="467"/>
      <c r="G484" s="467"/>
      <c r="H484" s="467"/>
      <c r="I484" s="467"/>
      <c r="J484" s="467"/>
      <c r="K484" s="467"/>
      <c r="L484" s="459" t="s">
        <v>183</v>
      </c>
      <c r="M484" s="460"/>
      <c r="N484" s="461" t="str">
        <f>$K$6</f>
        <v>Black</v>
      </c>
      <c r="O484" s="461"/>
    </row>
    <row r="485" spans="3:15" ht="25.05" customHeight="1">
      <c r="C485" s="467"/>
      <c r="D485" s="467"/>
      <c r="E485" s="467"/>
      <c r="F485" s="467"/>
      <c r="G485" s="467"/>
      <c r="H485" s="467"/>
      <c r="I485" s="467"/>
      <c r="J485" s="467"/>
      <c r="K485" s="467"/>
      <c r="L485" s="459" t="s">
        <v>259</v>
      </c>
      <c r="M485" s="460"/>
      <c r="N485" s="470" t="s">
        <v>267</v>
      </c>
      <c r="O485" s="461"/>
    </row>
    <row r="486" spans="3:15" ht="25.05" customHeight="1">
      <c r="C486" s="467"/>
      <c r="D486" s="467"/>
      <c r="E486" s="467"/>
      <c r="F486" s="467"/>
      <c r="G486" s="467"/>
      <c r="H486" s="467"/>
      <c r="I486" s="467"/>
      <c r="J486" s="467"/>
      <c r="K486" s="467"/>
      <c r="L486" s="459" t="s">
        <v>260</v>
      </c>
      <c r="M486" s="460"/>
      <c r="N486" s="461" t="str">
        <f>CONCATENATE('BD Team'!H52," X ",'BD Team'!I52)</f>
        <v xml:space="preserve"> X </v>
      </c>
      <c r="O486" s="461"/>
    </row>
    <row r="487" spans="3:15" ht="25.05" customHeight="1">
      <c r="C487" s="467"/>
      <c r="D487" s="467"/>
      <c r="E487" s="467"/>
      <c r="F487" s="467"/>
      <c r="G487" s="467"/>
      <c r="H487" s="467"/>
      <c r="I487" s="467"/>
      <c r="J487" s="467"/>
      <c r="K487" s="467"/>
      <c r="L487" s="459" t="s">
        <v>261</v>
      </c>
      <c r="M487" s="460"/>
      <c r="N487" s="471">
        <f>'BD Team'!J52</f>
        <v>0</v>
      </c>
      <c r="O487" s="471"/>
    </row>
    <row r="488" spans="3:15" ht="25.05" customHeight="1">
      <c r="C488" s="467"/>
      <c r="D488" s="467"/>
      <c r="E488" s="467"/>
      <c r="F488" s="467"/>
      <c r="G488" s="467"/>
      <c r="H488" s="467"/>
      <c r="I488" s="467"/>
      <c r="J488" s="467"/>
      <c r="K488" s="467"/>
      <c r="L488" s="459" t="s">
        <v>262</v>
      </c>
      <c r="M488" s="460"/>
      <c r="N488" s="461">
        <f>'BD Team'!C52</f>
        <v>0</v>
      </c>
      <c r="O488" s="461"/>
    </row>
    <row r="489" spans="3:15" ht="25.05" customHeight="1">
      <c r="C489" s="467"/>
      <c r="D489" s="467"/>
      <c r="E489" s="467"/>
      <c r="F489" s="467"/>
      <c r="G489" s="467"/>
      <c r="H489" s="467"/>
      <c r="I489" s="467"/>
      <c r="J489" s="467"/>
      <c r="K489" s="467"/>
      <c r="L489" s="459" t="s">
        <v>263</v>
      </c>
      <c r="M489" s="460"/>
      <c r="N489" s="461">
        <f>'BD Team'!E52</f>
        <v>0</v>
      </c>
      <c r="O489" s="461"/>
    </row>
    <row r="490" spans="3:15" ht="25.05" customHeight="1">
      <c r="C490" s="467"/>
      <c r="D490" s="467"/>
      <c r="E490" s="467"/>
      <c r="F490" s="467"/>
      <c r="G490" s="467"/>
      <c r="H490" s="467"/>
      <c r="I490" s="467"/>
      <c r="J490" s="467"/>
      <c r="K490" s="467"/>
      <c r="L490" s="459" t="s">
        <v>264</v>
      </c>
      <c r="M490" s="460"/>
      <c r="N490" s="461">
        <f>'BD Team'!F52</f>
        <v>0</v>
      </c>
      <c r="O490" s="461"/>
    </row>
    <row r="492" spans="3:15" ht="25.05" customHeight="1">
      <c r="C492" s="459" t="s">
        <v>265</v>
      </c>
      <c r="D492" s="460"/>
      <c r="E492" s="228">
        <f>'BD Team'!B53</f>
        <v>0</v>
      </c>
      <c r="F492" s="224" t="s">
        <v>266</v>
      </c>
      <c r="G492" s="464">
        <f>'BD Team'!D53</f>
        <v>0</v>
      </c>
      <c r="H492" s="465"/>
      <c r="I492" s="465"/>
      <c r="J492" s="465"/>
      <c r="K492" s="465"/>
      <c r="L492" s="465"/>
      <c r="M492" s="465"/>
      <c r="N492" s="465"/>
      <c r="O492" s="466"/>
    </row>
    <row r="493" spans="3:15" ht="25.05" customHeight="1">
      <c r="C493" s="467"/>
      <c r="D493" s="467"/>
      <c r="E493" s="467"/>
      <c r="F493" s="467"/>
      <c r="G493" s="467"/>
      <c r="H493" s="467"/>
      <c r="I493" s="467"/>
      <c r="J493" s="467"/>
      <c r="K493" s="467"/>
      <c r="L493" s="459" t="s">
        <v>130</v>
      </c>
      <c r="M493" s="460"/>
      <c r="N493" s="468">
        <f>'BD Team'!G53</f>
        <v>0</v>
      </c>
      <c r="O493" s="469"/>
    </row>
    <row r="494" spans="3:15" ht="25.05" customHeight="1">
      <c r="C494" s="467"/>
      <c r="D494" s="467"/>
      <c r="E494" s="467"/>
      <c r="F494" s="467"/>
      <c r="G494" s="467"/>
      <c r="H494" s="467"/>
      <c r="I494" s="467"/>
      <c r="J494" s="467"/>
      <c r="K494" s="467"/>
      <c r="L494" s="459" t="s">
        <v>258</v>
      </c>
      <c r="M494" s="460"/>
      <c r="N494" s="461" t="str">
        <f>$F$6</f>
        <v>RAL 9016 (white)</v>
      </c>
      <c r="O494" s="461"/>
    </row>
    <row r="495" spans="3:15" ht="25.05" customHeight="1">
      <c r="C495" s="467"/>
      <c r="D495" s="467"/>
      <c r="E495" s="467"/>
      <c r="F495" s="467"/>
      <c r="G495" s="467"/>
      <c r="H495" s="467"/>
      <c r="I495" s="467"/>
      <c r="J495" s="467"/>
      <c r="K495" s="467"/>
      <c r="L495" s="459" t="s">
        <v>183</v>
      </c>
      <c r="M495" s="460"/>
      <c r="N495" s="461" t="str">
        <f>$K$6</f>
        <v>Black</v>
      </c>
      <c r="O495" s="461"/>
    </row>
    <row r="496" spans="3:15" ht="25.05" customHeight="1">
      <c r="C496" s="467"/>
      <c r="D496" s="467"/>
      <c r="E496" s="467"/>
      <c r="F496" s="467"/>
      <c r="G496" s="467"/>
      <c r="H496" s="467"/>
      <c r="I496" s="467"/>
      <c r="J496" s="467"/>
      <c r="K496" s="467"/>
      <c r="L496" s="459" t="s">
        <v>259</v>
      </c>
      <c r="M496" s="460"/>
      <c r="N496" s="470" t="s">
        <v>267</v>
      </c>
      <c r="O496" s="461"/>
    </row>
    <row r="497" spans="3:15" ht="25.05" customHeight="1">
      <c r="C497" s="467"/>
      <c r="D497" s="467"/>
      <c r="E497" s="467"/>
      <c r="F497" s="467"/>
      <c r="G497" s="467"/>
      <c r="H497" s="467"/>
      <c r="I497" s="467"/>
      <c r="J497" s="467"/>
      <c r="K497" s="467"/>
      <c r="L497" s="459" t="s">
        <v>260</v>
      </c>
      <c r="M497" s="460"/>
      <c r="N497" s="461" t="str">
        <f>CONCATENATE('BD Team'!H53," X ",'BD Team'!I53)</f>
        <v xml:space="preserve"> X </v>
      </c>
      <c r="O497" s="461"/>
    </row>
    <row r="498" spans="3:15" ht="25.05" customHeight="1">
      <c r="C498" s="467"/>
      <c r="D498" s="467"/>
      <c r="E498" s="467"/>
      <c r="F498" s="467"/>
      <c r="G498" s="467"/>
      <c r="H498" s="467"/>
      <c r="I498" s="467"/>
      <c r="J498" s="467"/>
      <c r="K498" s="467"/>
      <c r="L498" s="459" t="s">
        <v>261</v>
      </c>
      <c r="M498" s="460"/>
      <c r="N498" s="471">
        <f>'BD Team'!J53</f>
        <v>0</v>
      </c>
      <c r="O498" s="471"/>
    </row>
    <row r="499" spans="3:15" ht="25.05" customHeight="1">
      <c r="C499" s="467"/>
      <c r="D499" s="467"/>
      <c r="E499" s="467"/>
      <c r="F499" s="467"/>
      <c r="G499" s="467"/>
      <c r="H499" s="467"/>
      <c r="I499" s="467"/>
      <c r="J499" s="467"/>
      <c r="K499" s="467"/>
      <c r="L499" s="459" t="s">
        <v>262</v>
      </c>
      <c r="M499" s="460"/>
      <c r="N499" s="461">
        <f>'BD Team'!C53</f>
        <v>0</v>
      </c>
      <c r="O499" s="461"/>
    </row>
    <row r="500" spans="3:15" ht="25.05" customHeight="1">
      <c r="C500" s="467"/>
      <c r="D500" s="467"/>
      <c r="E500" s="467"/>
      <c r="F500" s="467"/>
      <c r="G500" s="467"/>
      <c r="H500" s="467"/>
      <c r="I500" s="467"/>
      <c r="J500" s="467"/>
      <c r="K500" s="467"/>
      <c r="L500" s="459" t="s">
        <v>263</v>
      </c>
      <c r="M500" s="460"/>
      <c r="N500" s="461">
        <f>'BD Team'!E53</f>
        <v>0</v>
      </c>
      <c r="O500" s="461"/>
    </row>
    <row r="501" spans="3:15" ht="25.05" customHeight="1">
      <c r="C501" s="467"/>
      <c r="D501" s="467"/>
      <c r="E501" s="467"/>
      <c r="F501" s="467"/>
      <c r="G501" s="467"/>
      <c r="H501" s="467"/>
      <c r="I501" s="467"/>
      <c r="J501" s="467"/>
      <c r="K501" s="467"/>
      <c r="L501" s="459" t="s">
        <v>264</v>
      </c>
      <c r="M501" s="460"/>
      <c r="N501" s="461">
        <f>'BD Team'!F53</f>
        <v>0</v>
      </c>
      <c r="O501" s="461"/>
    </row>
    <row r="503" spans="3:15" ht="25.05" customHeight="1">
      <c r="C503" s="462" t="s">
        <v>265</v>
      </c>
      <c r="D503" s="463"/>
      <c r="E503" s="228">
        <f>'BD Team'!B54</f>
        <v>0</v>
      </c>
      <c r="F503" s="224" t="s">
        <v>266</v>
      </c>
      <c r="G503" s="464">
        <f>'BD Team'!D54</f>
        <v>0</v>
      </c>
      <c r="H503" s="465"/>
      <c r="I503" s="465"/>
      <c r="J503" s="465"/>
      <c r="K503" s="465"/>
      <c r="L503" s="465"/>
      <c r="M503" s="465"/>
      <c r="N503" s="465"/>
      <c r="O503" s="466"/>
    </row>
    <row r="504" spans="3:15" ht="25.05" customHeight="1">
      <c r="C504" s="467"/>
      <c r="D504" s="467"/>
      <c r="E504" s="467"/>
      <c r="F504" s="467"/>
      <c r="G504" s="467"/>
      <c r="H504" s="467"/>
      <c r="I504" s="467"/>
      <c r="J504" s="467"/>
      <c r="K504" s="467"/>
      <c r="L504" s="459" t="s">
        <v>130</v>
      </c>
      <c r="M504" s="460"/>
      <c r="N504" s="468">
        <f>'BD Team'!G54</f>
        <v>0</v>
      </c>
      <c r="O504" s="469"/>
    </row>
    <row r="505" spans="3:15" ht="25.05" customHeight="1">
      <c r="C505" s="467"/>
      <c r="D505" s="467"/>
      <c r="E505" s="467"/>
      <c r="F505" s="467"/>
      <c r="G505" s="467"/>
      <c r="H505" s="467"/>
      <c r="I505" s="467"/>
      <c r="J505" s="467"/>
      <c r="K505" s="467"/>
      <c r="L505" s="459" t="s">
        <v>258</v>
      </c>
      <c r="M505" s="460"/>
      <c r="N505" s="461" t="str">
        <f>$F$6</f>
        <v>RAL 9016 (white)</v>
      </c>
      <c r="O505" s="461"/>
    </row>
    <row r="506" spans="3:15" ht="25.05" customHeight="1">
      <c r="C506" s="467"/>
      <c r="D506" s="467"/>
      <c r="E506" s="467"/>
      <c r="F506" s="467"/>
      <c r="G506" s="467"/>
      <c r="H506" s="467"/>
      <c r="I506" s="467"/>
      <c r="J506" s="467"/>
      <c r="K506" s="467"/>
      <c r="L506" s="459" t="s">
        <v>183</v>
      </c>
      <c r="M506" s="460"/>
      <c r="N506" s="461" t="str">
        <f>$K$6</f>
        <v>Black</v>
      </c>
      <c r="O506" s="461"/>
    </row>
    <row r="507" spans="3:15" ht="25.05" customHeight="1">
      <c r="C507" s="467"/>
      <c r="D507" s="467"/>
      <c r="E507" s="467"/>
      <c r="F507" s="467"/>
      <c r="G507" s="467"/>
      <c r="H507" s="467"/>
      <c r="I507" s="467"/>
      <c r="J507" s="467"/>
      <c r="K507" s="467"/>
      <c r="L507" s="459" t="s">
        <v>259</v>
      </c>
      <c r="M507" s="460"/>
      <c r="N507" s="470" t="s">
        <v>267</v>
      </c>
      <c r="O507" s="461"/>
    </row>
    <row r="508" spans="3:15" ht="25.05" customHeight="1">
      <c r="C508" s="467"/>
      <c r="D508" s="467"/>
      <c r="E508" s="467"/>
      <c r="F508" s="467"/>
      <c r="G508" s="467"/>
      <c r="H508" s="467"/>
      <c r="I508" s="467"/>
      <c r="J508" s="467"/>
      <c r="K508" s="467"/>
      <c r="L508" s="459" t="s">
        <v>260</v>
      </c>
      <c r="M508" s="460"/>
      <c r="N508" s="461" t="str">
        <f>CONCATENATE('BD Team'!H54," X ",'BD Team'!I54)</f>
        <v xml:space="preserve"> X </v>
      </c>
      <c r="O508" s="461"/>
    </row>
    <row r="509" spans="3:15" ht="25.05" customHeight="1">
      <c r="C509" s="467"/>
      <c r="D509" s="467"/>
      <c r="E509" s="467"/>
      <c r="F509" s="467"/>
      <c r="G509" s="467"/>
      <c r="H509" s="467"/>
      <c r="I509" s="467"/>
      <c r="J509" s="467"/>
      <c r="K509" s="467"/>
      <c r="L509" s="459" t="s">
        <v>261</v>
      </c>
      <c r="M509" s="460"/>
      <c r="N509" s="471">
        <f>'BD Team'!J54</f>
        <v>0</v>
      </c>
      <c r="O509" s="471"/>
    </row>
    <row r="510" spans="3:15" ht="25.05" customHeight="1">
      <c r="C510" s="467"/>
      <c r="D510" s="467"/>
      <c r="E510" s="467"/>
      <c r="F510" s="467"/>
      <c r="G510" s="467"/>
      <c r="H510" s="467"/>
      <c r="I510" s="467"/>
      <c r="J510" s="467"/>
      <c r="K510" s="467"/>
      <c r="L510" s="459" t="s">
        <v>262</v>
      </c>
      <c r="M510" s="460"/>
      <c r="N510" s="461">
        <f>'BD Team'!C54</f>
        <v>0</v>
      </c>
      <c r="O510" s="461"/>
    </row>
    <row r="511" spans="3:15" ht="25.05" customHeight="1">
      <c r="C511" s="467"/>
      <c r="D511" s="467"/>
      <c r="E511" s="467"/>
      <c r="F511" s="467"/>
      <c r="G511" s="467"/>
      <c r="H511" s="467"/>
      <c r="I511" s="467"/>
      <c r="J511" s="467"/>
      <c r="K511" s="467"/>
      <c r="L511" s="459" t="s">
        <v>263</v>
      </c>
      <c r="M511" s="460"/>
      <c r="N511" s="461">
        <f>'BD Team'!E54</f>
        <v>0</v>
      </c>
      <c r="O511" s="461"/>
    </row>
    <row r="512" spans="3:15" ht="25.05" customHeight="1">
      <c r="C512" s="467"/>
      <c r="D512" s="467"/>
      <c r="E512" s="467"/>
      <c r="F512" s="467"/>
      <c r="G512" s="467"/>
      <c r="H512" s="467"/>
      <c r="I512" s="467"/>
      <c r="J512" s="467"/>
      <c r="K512" s="467"/>
      <c r="L512" s="459" t="s">
        <v>264</v>
      </c>
      <c r="M512" s="460"/>
      <c r="N512" s="461">
        <f>'BD Team'!F54</f>
        <v>0</v>
      </c>
      <c r="O512" s="461"/>
    </row>
    <row r="514" spans="3:15" ht="25.05" customHeight="1">
      <c r="C514" s="459" t="s">
        <v>265</v>
      </c>
      <c r="D514" s="460"/>
      <c r="E514" s="228">
        <f>'BD Team'!B55</f>
        <v>0</v>
      </c>
      <c r="F514" s="224" t="s">
        <v>266</v>
      </c>
      <c r="G514" s="464">
        <f>'BD Team'!D55</f>
        <v>0</v>
      </c>
      <c r="H514" s="465"/>
      <c r="I514" s="465"/>
      <c r="J514" s="465"/>
      <c r="K514" s="465"/>
      <c r="L514" s="465"/>
      <c r="M514" s="465"/>
      <c r="N514" s="465"/>
      <c r="O514" s="466"/>
    </row>
    <row r="515" spans="3:15" ht="25.05" customHeight="1">
      <c r="C515" s="467"/>
      <c r="D515" s="467"/>
      <c r="E515" s="467"/>
      <c r="F515" s="467"/>
      <c r="G515" s="467"/>
      <c r="H515" s="467"/>
      <c r="I515" s="467"/>
      <c r="J515" s="467"/>
      <c r="K515" s="467"/>
      <c r="L515" s="459" t="s">
        <v>130</v>
      </c>
      <c r="M515" s="460"/>
      <c r="N515" s="468">
        <f>'BD Team'!G55</f>
        <v>0</v>
      </c>
      <c r="O515" s="469"/>
    </row>
    <row r="516" spans="3:15" ht="25.05" customHeight="1">
      <c r="C516" s="467"/>
      <c r="D516" s="467"/>
      <c r="E516" s="467"/>
      <c r="F516" s="467"/>
      <c r="G516" s="467"/>
      <c r="H516" s="467"/>
      <c r="I516" s="467"/>
      <c r="J516" s="467"/>
      <c r="K516" s="467"/>
      <c r="L516" s="459" t="s">
        <v>258</v>
      </c>
      <c r="M516" s="460"/>
      <c r="N516" s="461" t="str">
        <f>$F$6</f>
        <v>RAL 9016 (white)</v>
      </c>
      <c r="O516" s="461"/>
    </row>
    <row r="517" spans="3:15" ht="25.05" customHeight="1">
      <c r="C517" s="467"/>
      <c r="D517" s="467"/>
      <c r="E517" s="467"/>
      <c r="F517" s="467"/>
      <c r="G517" s="467"/>
      <c r="H517" s="467"/>
      <c r="I517" s="467"/>
      <c r="J517" s="467"/>
      <c r="K517" s="467"/>
      <c r="L517" s="459" t="s">
        <v>183</v>
      </c>
      <c r="M517" s="460"/>
      <c r="N517" s="461" t="str">
        <f>$K$6</f>
        <v>Black</v>
      </c>
      <c r="O517" s="461"/>
    </row>
    <row r="518" spans="3:15" ht="25.05" customHeight="1">
      <c r="C518" s="467"/>
      <c r="D518" s="467"/>
      <c r="E518" s="467"/>
      <c r="F518" s="467"/>
      <c r="G518" s="467"/>
      <c r="H518" s="467"/>
      <c r="I518" s="467"/>
      <c r="J518" s="467"/>
      <c r="K518" s="467"/>
      <c r="L518" s="459" t="s">
        <v>259</v>
      </c>
      <c r="M518" s="460"/>
      <c r="N518" s="470" t="s">
        <v>267</v>
      </c>
      <c r="O518" s="461"/>
    </row>
    <row r="519" spans="3:15" ht="25.05" customHeight="1">
      <c r="C519" s="467"/>
      <c r="D519" s="467"/>
      <c r="E519" s="467"/>
      <c r="F519" s="467"/>
      <c r="G519" s="467"/>
      <c r="H519" s="467"/>
      <c r="I519" s="467"/>
      <c r="J519" s="467"/>
      <c r="K519" s="467"/>
      <c r="L519" s="459" t="s">
        <v>260</v>
      </c>
      <c r="M519" s="460"/>
      <c r="N519" s="461" t="str">
        <f>CONCATENATE('BD Team'!H55," X ",'BD Team'!I55)</f>
        <v xml:space="preserve"> X </v>
      </c>
      <c r="O519" s="461"/>
    </row>
    <row r="520" spans="3:15" ht="25.05" customHeight="1">
      <c r="C520" s="467"/>
      <c r="D520" s="467"/>
      <c r="E520" s="467"/>
      <c r="F520" s="467"/>
      <c r="G520" s="467"/>
      <c r="H520" s="467"/>
      <c r="I520" s="467"/>
      <c r="J520" s="467"/>
      <c r="K520" s="467"/>
      <c r="L520" s="459" t="s">
        <v>261</v>
      </c>
      <c r="M520" s="460"/>
      <c r="N520" s="471">
        <f>'BD Team'!J55</f>
        <v>0</v>
      </c>
      <c r="O520" s="471"/>
    </row>
    <row r="521" spans="3:15" ht="25.05" customHeight="1">
      <c r="C521" s="467"/>
      <c r="D521" s="467"/>
      <c r="E521" s="467"/>
      <c r="F521" s="467"/>
      <c r="G521" s="467"/>
      <c r="H521" s="467"/>
      <c r="I521" s="467"/>
      <c r="J521" s="467"/>
      <c r="K521" s="467"/>
      <c r="L521" s="459" t="s">
        <v>262</v>
      </c>
      <c r="M521" s="460"/>
      <c r="N521" s="461">
        <f>'BD Team'!C55</f>
        <v>0</v>
      </c>
      <c r="O521" s="461"/>
    </row>
    <row r="522" spans="3:15" ht="25.05" customHeight="1">
      <c r="C522" s="467"/>
      <c r="D522" s="467"/>
      <c r="E522" s="467"/>
      <c r="F522" s="467"/>
      <c r="G522" s="467"/>
      <c r="H522" s="467"/>
      <c r="I522" s="467"/>
      <c r="J522" s="467"/>
      <c r="K522" s="467"/>
      <c r="L522" s="459" t="s">
        <v>263</v>
      </c>
      <c r="M522" s="460"/>
      <c r="N522" s="461">
        <f>'BD Team'!E55</f>
        <v>0</v>
      </c>
      <c r="O522" s="461"/>
    </row>
    <row r="523" spans="3:15" ht="25.05" customHeight="1">
      <c r="C523" s="467"/>
      <c r="D523" s="467"/>
      <c r="E523" s="467"/>
      <c r="F523" s="467"/>
      <c r="G523" s="467"/>
      <c r="H523" s="467"/>
      <c r="I523" s="467"/>
      <c r="J523" s="467"/>
      <c r="K523" s="467"/>
      <c r="L523" s="459" t="s">
        <v>264</v>
      </c>
      <c r="M523" s="460"/>
      <c r="N523" s="461">
        <f>'BD Team'!F55</f>
        <v>0</v>
      </c>
      <c r="O523" s="461"/>
    </row>
    <row r="525" spans="3:15" ht="25.05" customHeight="1">
      <c r="C525" s="459" t="s">
        <v>265</v>
      </c>
      <c r="D525" s="460"/>
      <c r="E525" s="228" t="str">
        <f>'BD Team'!B56</f>
        <v/>
      </c>
      <c r="F525" s="224" t="s">
        <v>266</v>
      </c>
      <c r="G525" s="464">
        <f>'BD Team'!D56</f>
        <v>0</v>
      </c>
      <c r="H525" s="465"/>
      <c r="I525" s="465"/>
      <c r="J525" s="465"/>
      <c r="K525" s="465"/>
      <c r="L525" s="465"/>
      <c r="M525" s="465"/>
      <c r="N525" s="465"/>
      <c r="O525" s="466"/>
    </row>
    <row r="526" spans="3:15" ht="25.05" customHeight="1">
      <c r="C526" s="467"/>
      <c r="D526" s="467"/>
      <c r="E526" s="467"/>
      <c r="F526" s="467"/>
      <c r="G526" s="467"/>
      <c r="H526" s="467"/>
      <c r="I526" s="467"/>
      <c r="J526" s="467"/>
      <c r="K526" s="467"/>
      <c r="L526" s="459" t="s">
        <v>130</v>
      </c>
      <c r="M526" s="460"/>
      <c r="N526" s="468" t="str">
        <f>'BD Team'!G56</f>
        <v/>
      </c>
      <c r="O526" s="469"/>
    </row>
    <row r="527" spans="3:15" ht="25.05" customHeight="1">
      <c r="C527" s="467"/>
      <c r="D527" s="467"/>
      <c r="E527" s="467"/>
      <c r="F527" s="467"/>
      <c r="G527" s="467"/>
      <c r="H527" s="467"/>
      <c r="I527" s="467"/>
      <c r="J527" s="467"/>
      <c r="K527" s="467"/>
      <c r="L527" s="459" t="s">
        <v>258</v>
      </c>
      <c r="M527" s="460"/>
      <c r="N527" s="461" t="str">
        <f>$F$6</f>
        <v>RAL 9016 (white)</v>
      </c>
      <c r="O527" s="461"/>
    </row>
    <row r="528" spans="3:15" ht="25.05" customHeight="1">
      <c r="C528" s="467"/>
      <c r="D528" s="467"/>
      <c r="E528" s="467"/>
      <c r="F528" s="467"/>
      <c r="G528" s="467"/>
      <c r="H528" s="467"/>
      <c r="I528" s="467"/>
      <c r="J528" s="467"/>
      <c r="K528" s="467"/>
      <c r="L528" s="459" t="s">
        <v>183</v>
      </c>
      <c r="M528" s="460"/>
      <c r="N528" s="461" t="str">
        <f>$K$6</f>
        <v>Black</v>
      </c>
      <c r="O528" s="461"/>
    </row>
    <row r="529" spans="3:15" ht="25.05" customHeight="1">
      <c r="C529" s="467"/>
      <c r="D529" s="467"/>
      <c r="E529" s="467"/>
      <c r="F529" s="467"/>
      <c r="G529" s="467"/>
      <c r="H529" s="467"/>
      <c r="I529" s="467"/>
      <c r="J529" s="467"/>
      <c r="K529" s="467"/>
      <c r="L529" s="459" t="s">
        <v>259</v>
      </c>
      <c r="M529" s="460"/>
      <c r="N529" s="470" t="s">
        <v>267</v>
      </c>
      <c r="O529" s="461"/>
    </row>
    <row r="530" spans="3:15" ht="25.05" customHeight="1">
      <c r="C530" s="467"/>
      <c r="D530" s="467"/>
      <c r="E530" s="467"/>
      <c r="F530" s="467"/>
      <c r="G530" s="467"/>
      <c r="H530" s="467"/>
      <c r="I530" s="467"/>
      <c r="J530" s="467"/>
      <c r="K530" s="467"/>
      <c r="L530" s="459" t="s">
        <v>260</v>
      </c>
      <c r="M530" s="460"/>
      <c r="N530" s="461" t="str">
        <f>CONCATENATE('BD Team'!H56," X ",'BD Team'!I56)</f>
        <v xml:space="preserve"> X </v>
      </c>
      <c r="O530" s="461"/>
    </row>
    <row r="531" spans="3:15" ht="25.05" customHeight="1">
      <c r="C531" s="467"/>
      <c r="D531" s="467"/>
      <c r="E531" s="467"/>
      <c r="F531" s="467"/>
      <c r="G531" s="467"/>
      <c r="H531" s="467"/>
      <c r="I531" s="467"/>
      <c r="J531" s="467"/>
      <c r="K531" s="467"/>
      <c r="L531" s="459" t="s">
        <v>261</v>
      </c>
      <c r="M531" s="460"/>
      <c r="N531" s="471">
        <f>'BD Team'!J56</f>
        <v>0</v>
      </c>
      <c r="O531" s="471"/>
    </row>
    <row r="532" spans="3:15" ht="25.05" customHeight="1">
      <c r="C532" s="467"/>
      <c r="D532" s="467"/>
      <c r="E532" s="467"/>
      <c r="F532" s="467"/>
      <c r="G532" s="467"/>
      <c r="H532" s="467"/>
      <c r="I532" s="467"/>
      <c r="J532" s="467"/>
      <c r="K532" s="467"/>
      <c r="L532" s="459" t="s">
        <v>262</v>
      </c>
      <c r="M532" s="460"/>
      <c r="N532" s="461">
        <f>'BD Team'!C56</f>
        <v>0</v>
      </c>
      <c r="O532" s="461"/>
    </row>
    <row r="533" spans="3:15" ht="25.05" customHeight="1">
      <c r="C533" s="467"/>
      <c r="D533" s="467"/>
      <c r="E533" s="467"/>
      <c r="F533" s="467"/>
      <c r="G533" s="467"/>
      <c r="H533" s="467"/>
      <c r="I533" s="467"/>
      <c r="J533" s="467"/>
      <c r="K533" s="467"/>
      <c r="L533" s="459" t="s">
        <v>263</v>
      </c>
      <c r="M533" s="460"/>
      <c r="N533" s="461">
        <f>'BD Team'!E56</f>
        <v>0</v>
      </c>
      <c r="O533" s="461"/>
    </row>
    <row r="534" spans="3:15" ht="25.05" customHeight="1">
      <c r="C534" s="467"/>
      <c r="D534" s="467"/>
      <c r="E534" s="467"/>
      <c r="F534" s="467"/>
      <c r="G534" s="467"/>
      <c r="H534" s="467"/>
      <c r="I534" s="467"/>
      <c r="J534" s="467"/>
      <c r="K534" s="467"/>
      <c r="L534" s="459" t="s">
        <v>264</v>
      </c>
      <c r="M534" s="460"/>
      <c r="N534" s="461" t="str">
        <f>'BD Team'!F56</f>
        <v/>
      </c>
      <c r="O534" s="461"/>
    </row>
    <row r="536" spans="3:15" ht="25.05" customHeight="1">
      <c r="C536" s="462" t="s">
        <v>265</v>
      </c>
      <c r="D536" s="463"/>
      <c r="E536" s="228" t="str">
        <f>'BD Team'!B57</f>
        <v/>
      </c>
      <c r="F536" s="224" t="s">
        <v>266</v>
      </c>
      <c r="G536" s="464">
        <f>'BD Team'!D57</f>
        <v>0</v>
      </c>
      <c r="H536" s="465"/>
      <c r="I536" s="465"/>
      <c r="J536" s="465"/>
      <c r="K536" s="465"/>
      <c r="L536" s="465"/>
      <c r="M536" s="465"/>
      <c r="N536" s="465"/>
      <c r="O536" s="466"/>
    </row>
    <row r="537" spans="3:15" ht="25.05" customHeight="1">
      <c r="C537" s="467"/>
      <c r="D537" s="467"/>
      <c r="E537" s="467"/>
      <c r="F537" s="467"/>
      <c r="G537" s="467"/>
      <c r="H537" s="467"/>
      <c r="I537" s="467"/>
      <c r="J537" s="467"/>
      <c r="K537" s="467"/>
      <c r="L537" s="459" t="s">
        <v>130</v>
      </c>
      <c r="M537" s="460"/>
      <c r="N537" s="468" t="str">
        <f>'BD Team'!G57</f>
        <v/>
      </c>
      <c r="O537" s="469"/>
    </row>
    <row r="538" spans="3:15" ht="25.05" customHeight="1">
      <c r="C538" s="467"/>
      <c r="D538" s="467"/>
      <c r="E538" s="467"/>
      <c r="F538" s="467"/>
      <c r="G538" s="467"/>
      <c r="H538" s="467"/>
      <c r="I538" s="467"/>
      <c r="J538" s="467"/>
      <c r="K538" s="467"/>
      <c r="L538" s="459" t="s">
        <v>258</v>
      </c>
      <c r="M538" s="460"/>
      <c r="N538" s="461" t="str">
        <f>$F$6</f>
        <v>RAL 9016 (white)</v>
      </c>
      <c r="O538" s="461"/>
    </row>
    <row r="539" spans="3:15" ht="25.05" customHeight="1">
      <c r="C539" s="467"/>
      <c r="D539" s="467"/>
      <c r="E539" s="467"/>
      <c r="F539" s="467"/>
      <c r="G539" s="467"/>
      <c r="H539" s="467"/>
      <c r="I539" s="467"/>
      <c r="J539" s="467"/>
      <c r="K539" s="467"/>
      <c r="L539" s="459" t="s">
        <v>183</v>
      </c>
      <c r="M539" s="460"/>
      <c r="N539" s="461" t="str">
        <f>$K$6</f>
        <v>Black</v>
      </c>
      <c r="O539" s="461"/>
    </row>
    <row r="540" spans="3:15" ht="25.05" customHeight="1">
      <c r="C540" s="467"/>
      <c r="D540" s="467"/>
      <c r="E540" s="467"/>
      <c r="F540" s="467"/>
      <c r="G540" s="467"/>
      <c r="H540" s="467"/>
      <c r="I540" s="467"/>
      <c r="J540" s="467"/>
      <c r="K540" s="467"/>
      <c r="L540" s="459" t="s">
        <v>259</v>
      </c>
      <c r="M540" s="460"/>
      <c r="N540" s="470" t="s">
        <v>267</v>
      </c>
      <c r="O540" s="461"/>
    </row>
    <row r="541" spans="3:15" ht="25.05" customHeight="1">
      <c r="C541" s="467"/>
      <c r="D541" s="467"/>
      <c r="E541" s="467"/>
      <c r="F541" s="467"/>
      <c r="G541" s="467"/>
      <c r="H541" s="467"/>
      <c r="I541" s="467"/>
      <c r="J541" s="467"/>
      <c r="K541" s="467"/>
      <c r="L541" s="459" t="s">
        <v>260</v>
      </c>
      <c r="M541" s="460"/>
      <c r="N541" s="461" t="str">
        <f>CONCATENATE('BD Team'!H57," X ",'BD Team'!I57)</f>
        <v xml:space="preserve"> X </v>
      </c>
      <c r="O541" s="461"/>
    </row>
    <row r="542" spans="3:15" ht="25.05" customHeight="1">
      <c r="C542" s="467"/>
      <c r="D542" s="467"/>
      <c r="E542" s="467"/>
      <c r="F542" s="467"/>
      <c r="G542" s="467"/>
      <c r="H542" s="467"/>
      <c r="I542" s="467"/>
      <c r="J542" s="467"/>
      <c r="K542" s="467"/>
      <c r="L542" s="459" t="s">
        <v>261</v>
      </c>
      <c r="M542" s="460"/>
      <c r="N542" s="471">
        <f>'BD Team'!J57</f>
        <v>0</v>
      </c>
      <c r="O542" s="471"/>
    </row>
    <row r="543" spans="3:15" ht="25.05" customHeight="1">
      <c r="C543" s="467"/>
      <c r="D543" s="467"/>
      <c r="E543" s="467"/>
      <c r="F543" s="467"/>
      <c r="G543" s="467"/>
      <c r="H543" s="467"/>
      <c r="I543" s="467"/>
      <c r="J543" s="467"/>
      <c r="K543" s="467"/>
      <c r="L543" s="459" t="s">
        <v>262</v>
      </c>
      <c r="M543" s="460"/>
      <c r="N543" s="461">
        <f>'BD Team'!C57</f>
        <v>0</v>
      </c>
      <c r="O543" s="461"/>
    </row>
    <row r="544" spans="3:15" ht="25.05" customHeight="1">
      <c r="C544" s="467"/>
      <c r="D544" s="467"/>
      <c r="E544" s="467"/>
      <c r="F544" s="467"/>
      <c r="G544" s="467"/>
      <c r="H544" s="467"/>
      <c r="I544" s="467"/>
      <c r="J544" s="467"/>
      <c r="K544" s="467"/>
      <c r="L544" s="459" t="s">
        <v>263</v>
      </c>
      <c r="M544" s="460"/>
      <c r="N544" s="461">
        <f>'BD Team'!E57</f>
        <v>0</v>
      </c>
      <c r="O544" s="461"/>
    </row>
    <row r="545" spans="3:15" ht="25.05" customHeight="1">
      <c r="C545" s="467"/>
      <c r="D545" s="467"/>
      <c r="E545" s="467"/>
      <c r="F545" s="467"/>
      <c r="G545" s="467"/>
      <c r="H545" s="467"/>
      <c r="I545" s="467"/>
      <c r="J545" s="467"/>
      <c r="K545" s="467"/>
      <c r="L545" s="459" t="s">
        <v>264</v>
      </c>
      <c r="M545" s="460"/>
      <c r="N545" s="461" t="str">
        <f>'BD Team'!F57</f>
        <v/>
      </c>
      <c r="O545" s="461"/>
    </row>
    <row r="547" spans="3:15" ht="25.05" customHeight="1">
      <c r="C547" s="459" t="s">
        <v>265</v>
      </c>
      <c r="D547" s="460"/>
      <c r="E547" s="228" t="str">
        <f>'BD Team'!B58</f>
        <v/>
      </c>
      <c r="F547" s="224" t="s">
        <v>266</v>
      </c>
      <c r="G547" s="464">
        <f>'BD Team'!D58</f>
        <v>0</v>
      </c>
      <c r="H547" s="465"/>
      <c r="I547" s="465"/>
      <c r="J547" s="465"/>
      <c r="K547" s="465"/>
      <c r="L547" s="465"/>
      <c r="M547" s="465"/>
      <c r="N547" s="465"/>
      <c r="O547" s="466"/>
    </row>
    <row r="548" spans="3:15" ht="25.05" customHeight="1">
      <c r="C548" s="467"/>
      <c r="D548" s="467"/>
      <c r="E548" s="467"/>
      <c r="F548" s="467"/>
      <c r="G548" s="467"/>
      <c r="H548" s="467"/>
      <c r="I548" s="467"/>
      <c r="J548" s="467"/>
      <c r="K548" s="467"/>
      <c r="L548" s="459" t="s">
        <v>130</v>
      </c>
      <c r="M548" s="460"/>
      <c r="N548" s="468" t="str">
        <f>'BD Team'!G58</f>
        <v/>
      </c>
      <c r="O548" s="469"/>
    </row>
    <row r="549" spans="3:15" ht="25.05" customHeight="1">
      <c r="C549" s="467"/>
      <c r="D549" s="467"/>
      <c r="E549" s="467"/>
      <c r="F549" s="467"/>
      <c r="G549" s="467"/>
      <c r="H549" s="467"/>
      <c r="I549" s="467"/>
      <c r="J549" s="467"/>
      <c r="K549" s="467"/>
      <c r="L549" s="459" t="s">
        <v>258</v>
      </c>
      <c r="M549" s="460"/>
      <c r="N549" s="461" t="str">
        <f>$F$6</f>
        <v>RAL 9016 (white)</v>
      </c>
      <c r="O549" s="461"/>
    </row>
    <row r="550" spans="3:15" ht="25.05" customHeight="1">
      <c r="C550" s="467"/>
      <c r="D550" s="467"/>
      <c r="E550" s="467"/>
      <c r="F550" s="467"/>
      <c r="G550" s="467"/>
      <c r="H550" s="467"/>
      <c r="I550" s="467"/>
      <c r="J550" s="467"/>
      <c r="K550" s="467"/>
      <c r="L550" s="459" t="s">
        <v>183</v>
      </c>
      <c r="M550" s="460"/>
      <c r="N550" s="461" t="str">
        <f>$K$6</f>
        <v>Black</v>
      </c>
      <c r="O550" s="461"/>
    </row>
    <row r="551" spans="3:15" ht="25.05" customHeight="1">
      <c r="C551" s="467"/>
      <c r="D551" s="467"/>
      <c r="E551" s="467"/>
      <c r="F551" s="467"/>
      <c r="G551" s="467"/>
      <c r="H551" s="467"/>
      <c r="I551" s="467"/>
      <c r="J551" s="467"/>
      <c r="K551" s="467"/>
      <c r="L551" s="459" t="s">
        <v>259</v>
      </c>
      <c r="M551" s="460"/>
      <c r="N551" s="470" t="s">
        <v>267</v>
      </c>
      <c r="O551" s="461"/>
    </row>
    <row r="552" spans="3:15" ht="25.05" customHeight="1">
      <c r="C552" s="467"/>
      <c r="D552" s="467"/>
      <c r="E552" s="467"/>
      <c r="F552" s="467"/>
      <c r="G552" s="467"/>
      <c r="H552" s="467"/>
      <c r="I552" s="467"/>
      <c r="J552" s="467"/>
      <c r="K552" s="467"/>
      <c r="L552" s="459" t="s">
        <v>260</v>
      </c>
      <c r="M552" s="460"/>
      <c r="N552" s="461" t="str">
        <f>CONCATENATE('BD Team'!H58," X ",'BD Team'!I58)</f>
        <v xml:space="preserve"> X </v>
      </c>
      <c r="O552" s="461"/>
    </row>
    <row r="553" spans="3:15" ht="25.05" customHeight="1">
      <c r="C553" s="467"/>
      <c r="D553" s="467"/>
      <c r="E553" s="467"/>
      <c r="F553" s="467"/>
      <c r="G553" s="467"/>
      <c r="H553" s="467"/>
      <c r="I553" s="467"/>
      <c r="J553" s="467"/>
      <c r="K553" s="467"/>
      <c r="L553" s="459" t="s">
        <v>261</v>
      </c>
      <c r="M553" s="460"/>
      <c r="N553" s="471">
        <f>'BD Team'!J58</f>
        <v>0</v>
      </c>
      <c r="O553" s="471"/>
    </row>
    <row r="554" spans="3:15" ht="25.05" customHeight="1">
      <c r="C554" s="467"/>
      <c r="D554" s="467"/>
      <c r="E554" s="467"/>
      <c r="F554" s="467"/>
      <c r="G554" s="467"/>
      <c r="H554" s="467"/>
      <c r="I554" s="467"/>
      <c r="J554" s="467"/>
      <c r="K554" s="467"/>
      <c r="L554" s="459" t="s">
        <v>262</v>
      </c>
      <c r="M554" s="460"/>
      <c r="N554" s="461">
        <f>'BD Team'!C58</f>
        <v>0</v>
      </c>
      <c r="O554" s="461"/>
    </row>
    <row r="555" spans="3:15" ht="25.05" customHeight="1">
      <c r="C555" s="467"/>
      <c r="D555" s="467"/>
      <c r="E555" s="467"/>
      <c r="F555" s="467"/>
      <c r="G555" s="467"/>
      <c r="H555" s="467"/>
      <c r="I555" s="467"/>
      <c r="J555" s="467"/>
      <c r="K555" s="467"/>
      <c r="L555" s="459" t="s">
        <v>263</v>
      </c>
      <c r="M555" s="460"/>
      <c r="N555" s="461">
        <f>'BD Team'!E58</f>
        <v>0</v>
      </c>
      <c r="O555" s="461"/>
    </row>
    <row r="556" spans="3:15" ht="25.05" customHeight="1">
      <c r="C556" s="467"/>
      <c r="D556" s="467"/>
      <c r="E556" s="467"/>
      <c r="F556" s="467"/>
      <c r="G556" s="467"/>
      <c r="H556" s="467"/>
      <c r="I556" s="467"/>
      <c r="J556" s="467"/>
      <c r="K556" s="467"/>
      <c r="L556" s="459" t="s">
        <v>264</v>
      </c>
      <c r="M556" s="460"/>
      <c r="N556" s="461" t="str">
        <f>'BD Team'!F58</f>
        <v/>
      </c>
      <c r="O556" s="461"/>
    </row>
  </sheetData>
  <mergeCells count="1067"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37:O37"/>
    <mergeCell ref="L38:M38"/>
    <mergeCell ref="N38:O38"/>
    <mergeCell ref="L39:M39"/>
    <mergeCell ref="N39:O39"/>
    <mergeCell ref="C30:D30"/>
    <mergeCell ref="G30:O30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L36:M36"/>
    <mergeCell ref="N36:O36"/>
    <mergeCell ref="L37:M37"/>
    <mergeCell ref="N48:O48"/>
    <mergeCell ref="L49:M49"/>
    <mergeCell ref="N49:O49"/>
    <mergeCell ref="L50:M50"/>
    <mergeCell ref="N50:O50"/>
    <mergeCell ref="C41:D41"/>
    <mergeCell ref="G41:O41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46:M46"/>
    <mergeCell ref="N46:O46"/>
    <mergeCell ref="L47:M47"/>
    <mergeCell ref="N47:O47"/>
    <mergeCell ref="L48:M48"/>
    <mergeCell ref="N59:O59"/>
    <mergeCell ref="L60:M60"/>
    <mergeCell ref="N60:O60"/>
    <mergeCell ref="L61:M61"/>
    <mergeCell ref="N61:O61"/>
    <mergeCell ref="C52:D52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N70:O70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213:O213"/>
    <mergeCell ref="L214:M214"/>
    <mergeCell ref="N214:O214"/>
    <mergeCell ref="L215:M215"/>
    <mergeCell ref="N215:O215"/>
    <mergeCell ref="C206:D206"/>
    <mergeCell ref="G206:O206"/>
    <mergeCell ref="C207:K215"/>
    <mergeCell ref="L207:M207"/>
    <mergeCell ref="N207:O207"/>
    <mergeCell ref="L208:M208"/>
    <mergeCell ref="N208:O208"/>
    <mergeCell ref="L209:M209"/>
    <mergeCell ref="N209:O209"/>
    <mergeCell ref="L210:M210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400:O400"/>
    <mergeCell ref="L401:M401"/>
    <mergeCell ref="N401:O401"/>
    <mergeCell ref="L402:M402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</mergeCells>
  <dataValidations disablePrompts="1"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">
      <formula1>$P$2:$P$3</formula1>
    </dataValidation>
  </dataValidations>
  <printOptions horizontalCentered="1"/>
  <pageMargins left="0.7" right="0.7" top="1" bottom="0.75" header="0.3" footer="0.3"/>
  <pageSetup paperSize="9" scale="62" orientation="portrait" r:id="rId1"/>
  <headerFooter>
    <oddHeader>&amp;C&amp;G</oddHeader>
    <oddFooter>&amp;C&amp;G</oddFooter>
  </headerFooter>
  <rowBreaks count="12" manualBreakCount="12">
    <brk id="51" min="2" max="12" man="1"/>
    <brk id="95" min="2" max="12" man="1"/>
    <brk id="139" min="2" max="12" man="1"/>
    <brk id="183" min="2" max="12" man="1"/>
    <brk id="227" min="2" max="12" man="1"/>
    <brk id="271" min="2" max="12" man="1"/>
    <brk id="315" min="2" max="12" man="1"/>
    <brk id="359" min="2" max="12" man="1"/>
    <brk id="403" min="2" max="12" man="1"/>
    <brk id="447" min="2" max="12" man="1"/>
    <brk id="491" min="2" max="12" man="1"/>
    <brk id="535" min="2" max="12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Changable Values</vt:lpstr>
      <vt:lpstr>BD Team</vt:lpstr>
      <vt:lpstr>Pricing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</cp:lastModifiedBy>
  <cp:lastPrinted>2018-12-20T12:56:25Z</cp:lastPrinted>
  <dcterms:created xsi:type="dcterms:W3CDTF">2010-12-18T06:34:46Z</dcterms:created>
  <dcterms:modified xsi:type="dcterms:W3CDTF">2018-12-20T12:56:41Z</dcterms:modified>
</cp:coreProperties>
</file>