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10305" yWindow="-15" windowWidth="10200" windowHeight="8160" firstSheet="3" activeTab="7"/>
  </bookViews>
  <sheets>
    <sheet name="Convertor" sheetId="108" r:id="rId1"/>
    <sheet name="(B)Prices,Taxes,Duties" sheetId="91" r:id="rId2"/>
    <sheet name="(B1)Glass Calculations" sheetId="109" r:id="rId3"/>
    <sheet name="(B2)Customer" sheetId="104" r:id="rId4"/>
    <sheet name="(B3)Schdls,Specs&amp;Remarks" sheetId="92" r:id="rId5"/>
    <sheet name="(B6)Cost Abstract" sheetId="93" r:id="rId6"/>
    <sheet name="(C1)Quotation" sheetId="90" r:id="rId7"/>
    <sheet name="(C2) Drawings " sheetId="107" r:id="rId8"/>
    <sheet name="MS insert Calculation" sheetId="110" r:id="rId9"/>
  </sheets>
  <definedNames>
    <definedName name="_xlnm._FilterDatabase" localSheetId="6" hidden="1">'(C1)Quotation'!#REF!</definedName>
    <definedName name="_xlnm.Print_Area" localSheetId="7">'(C2) Drawings '!$A$1:$J$466</definedName>
    <definedName name="_xlnm.Print_Titles" localSheetId="6">'(C1)Quotation'!$12:$12</definedName>
  </definedNames>
  <calcPr calcId="144525"/>
</workbook>
</file>

<file path=xl/calcChain.xml><?xml version="1.0" encoding="utf-8"?>
<calcChain xmlns="http://schemas.openxmlformats.org/spreadsheetml/2006/main">
  <c r="O20" i="109" l="1"/>
  <c r="M7" i="110" l="1"/>
  <c r="N7" i="110" s="1"/>
  <c r="O7" i="110" s="1"/>
  <c r="L7" i="110"/>
  <c r="J7" i="110"/>
  <c r="L6" i="110"/>
  <c r="J6" i="110"/>
  <c r="M6" i="110" s="1"/>
  <c r="N6" i="110" s="1"/>
  <c r="O6" i="110" s="1"/>
  <c r="L5" i="110"/>
  <c r="J5" i="110"/>
  <c r="M5" i="110" s="1"/>
  <c r="N5" i="110" s="1"/>
  <c r="O5" i="110" s="1"/>
  <c r="AJ4" i="93" l="1"/>
  <c r="AJ5" i="93"/>
  <c r="AJ6" i="93"/>
  <c r="AJ7" i="93"/>
  <c r="AJ8" i="93"/>
  <c r="AJ9" i="93" l="1"/>
  <c r="AJ10" i="93"/>
  <c r="AJ11" i="93"/>
  <c r="AJ12" i="93"/>
  <c r="AJ13" i="93"/>
  <c r="AJ14" i="93"/>
  <c r="AJ15" i="93"/>
  <c r="AJ16" i="93"/>
  <c r="AJ17" i="93"/>
  <c r="AJ18" i="93"/>
  <c r="AJ19" i="93"/>
  <c r="AJ20" i="93"/>
  <c r="AJ21" i="93"/>
  <c r="AJ22" i="93"/>
  <c r="AJ23" i="93"/>
  <c r="AJ24" i="93"/>
  <c r="AJ25" i="93"/>
  <c r="AJ26" i="93"/>
  <c r="AJ27" i="93"/>
  <c r="AJ28" i="93"/>
  <c r="AJ29" i="93"/>
  <c r="AJ30" i="93"/>
  <c r="AJ31" i="93"/>
  <c r="AJ32" i="93"/>
  <c r="AJ33" i="93"/>
  <c r="AJ34" i="93"/>
  <c r="AJ35" i="93"/>
  <c r="AJ36" i="93"/>
  <c r="AJ37" i="93"/>
  <c r="AJ38" i="93"/>
  <c r="AJ39" i="93"/>
  <c r="AJ40" i="93"/>
  <c r="AJ41" i="93"/>
  <c r="AJ42" i="93"/>
  <c r="AJ43" i="93"/>
  <c r="AJ44" i="93"/>
  <c r="AJ45" i="93"/>
  <c r="AJ46" i="93"/>
  <c r="AJ47" i="93"/>
  <c r="AJ48" i="93"/>
  <c r="AJ49" i="93"/>
  <c r="AJ50" i="93"/>
  <c r="AJ51" i="93"/>
  <c r="AJ52" i="93"/>
  <c r="AJ53" i="93"/>
  <c r="F8" i="109" l="1"/>
  <c r="E8" i="109"/>
  <c r="D8" i="109"/>
  <c r="C8" i="109"/>
  <c r="B8" i="109"/>
  <c r="A7" i="109"/>
  <c r="C4" i="109" l="1"/>
  <c r="F4" i="109" s="1"/>
  <c r="E4" i="109" l="1"/>
  <c r="D4" i="109"/>
  <c r="G4" i="109" s="1"/>
  <c r="H4" i="109" s="1"/>
  <c r="I4" i="109" s="1"/>
  <c r="J4" i="109" l="1"/>
  <c r="K4" i="109" s="1"/>
  <c r="B2" i="109" s="1"/>
  <c r="N5" i="93" l="1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N37" i="93"/>
  <c r="N38" i="93"/>
  <c r="N39" i="93"/>
  <c r="N40" i="93"/>
  <c r="N41" i="93"/>
  <c r="N42" i="93"/>
  <c r="N43" i="93"/>
  <c r="N44" i="93"/>
  <c r="N45" i="93"/>
  <c r="N46" i="93"/>
  <c r="N47" i="93"/>
  <c r="N48" i="93"/>
  <c r="N49" i="93"/>
  <c r="N50" i="93"/>
  <c r="N51" i="93"/>
  <c r="N52" i="93"/>
  <c r="N53" i="93"/>
  <c r="N4" i="93"/>
  <c r="M5" i="93"/>
  <c r="M6" i="93"/>
  <c r="M7" i="93"/>
  <c r="M8" i="93"/>
  <c r="M9" i="93"/>
  <c r="M10" i="93"/>
  <c r="M11" i="93"/>
  <c r="M12" i="93"/>
  <c r="M13" i="93"/>
  <c r="M14" i="93"/>
  <c r="M15" i="93"/>
  <c r="M16" i="93"/>
  <c r="M17" i="93"/>
  <c r="M18" i="93"/>
  <c r="M19" i="93"/>
  <c r="M20" i="93"/>
  <c r="M21" i="93"/>
  <c r="M22" i="93"/>
  <c r="M23" i="93"/>
  <c r="M24" i="93"/>
  <c r="M25" i="93"/>
  <c r="M26" i="93"/>
  <c r="M27" i="93"/>
  <c r="M28" i="93"/>
  <c r="M29" i="93"/>
  <c r="M30" i="93"/>
  <c r="M31" i="93"/>
  <c r="M32" i="93"/>
  <c r="M33" i="93"/>
  <c r="M34" i="93"/>
  <c r="M35" i="93"/>
  <c r="M36" i="93"/>
  <c r="M37" i="93"/>
  <c r="M38" i="93"/>
  <c r="M39" i="93"/>
  <c r="M40" i="93"/>
  <c r="M41" i="93"/>
  <c r="M42" i="93"/>
  <c r="M43" i="93"/>
  <c r="M44" i="93"/>
  <c r="M45" i="93"/>
  <c r="M46" i="93"/>
  <c r="M47" i="93"/>
  <c r="M48" i="93"/>
  <c r="M49" i="93"/>
  <c r="M50" i="93"/>
  <c r="M51" i="93"/>
  <c r="M52" i="93"/>
  <c r="M53" i="93"/>
  <c r="M4" i="93"/>
  <c r="L10" i="92" l="1"/>
  <c r="M10" i="92" s="1"/>
  <c r="M53" i="92"/>
  <c r="M54" i="92"/>
  <c r="M55" i="92"/>
  <c r="M56" i="92"/>
  <c r="M57" i="92"/>
  <c r="M58" i="92"/>
  <c r="M59" i="92"/>
  <c r="E14" i="90" l="1"/>
  <c r="E15" i="90"/>
  <c r="E16" i="90"/>
  <c r="E17" i="90"/>
  <c r="E18" i="90"/>
  <c r="E19" i="90"/>
  <c r="E20" i="90"/>
  <c r="E21" i="90"/>
  <c r="E22" i="90"/>
  <c r="E23" i="90"/>
  <c r="E24" i="90"/>
  <c r="E25" i="90"/>
  <c r="E26" i="90"/>
  <c r="E27" i="90"/>
  <c r="E28" i="90"/>
  <c r="E29" i="90"/>
  <c r="E30" i="90"/>
  <c r="E31" i="90"/>
  <c r="E32" i="90"/>
  <c r="E33" i="90"/>
  <c r="E34" i="90"/>
  <c r="E35" i="90"/>
  <c r="E36" i="90"/>
  <c r="E37" i="90"/>
  <c r="E38" i="90"/>
  <c r="E39" i="90"/>
  <c r="E40" i="90"/>
  <c r="E41" i="90"/>
  <c r="E42" i="90"/>
  <c r="E43" i="90"/>
  <c r="E44" i="90"/>
  <c r="E45" i="90"/>
  <c r="E46" i="90"/>
  <c r="E47" i="90"/>
  <c r="E48" i="90"/>
  <c r="E49" i="90"/>
  <c r="E50" i="90"/>
  <c r="E51" i="90"/>
  <c r="E52" i="90"/>
  <c r="E53" i="90"/>
  <c r="E54" i="90"/>
  <c r="E55" i="90"/>
  <c r="E56" i="90"/>
  <c r="E57" i="90"/>
  <c r="E58" i="90"/>
  <c r="E59" i="90"/>
  <c r="E60" i="90"/>
  <c r="E61" i="90"/>
  <c r="E62" i="90"/>
  <c r="E13" i="90"/>
  <c r="G20" i="108" l="1"/>
  <c r="I20" i="108" s="1"/>
  <c r="K20" i="108" s="1"/>
  <c r="D20" i="108"/>
  <c r="H20" i="108" s="1"/>
  <c r="J20" i="108" s="1"/>
  <c r="H19" i="108"/>
  <c r="J19" i="108" s="1"/>
  <c r="G19" i="108"/>
  <c r="I19" i="108" s="1"/>
  <c r="K19" i="108" s="1"/>
  <c r="D19" i="108"/>
  <c r="G18" i="108"/>
  <c r="I18" i="108" s="1"/>
  <c r="K18" i="108" s="1"/>
  <c r="D18" i="108"/>
  <c r="H18" i="108" s="1"/>
  <c r="J18" i="108" s="1"/>
  <c r="H17" i="108"/>
  <c r="J17" i="108" s="1"/>
  <c r="G17" i="108"/>
  <c r="I17" i="108" s="1"/>
  <c r="K17" i="108" s="1"/>
  <c r="D17" i="108"/>
  <c r="G16" i="108"/>
  <c r="I16" i="108" s="1"/>
  <c r="K16" i="108" s="1"/>
  <c r="D16" i="108"/>
  <c r="H16" i="108" s="1"/>
  <c r="J16" i="108" s="1"/>
  <c r="H15" i="108"/>
  <c r="J15" i="108" s="1"/>
  <c r="G15" i="108"/>
  <c r="I15" i="108" s="1"/>
  <c r="K15" i="108" s="1"/>
  <c r="D15" i="108"/>
  <c r="I14" i="108"/>
  <c r="K14" i="108" s="1"/>
  <c r="G14" i="108"/>
  <c r="D14" i="108"/>
  <c r="H14" i="108" s="1"/>
  <c r="J14" i="108" s="1"/>
  <c r="H13" i="108"/>
  <c r="J13" i="108" s="1"/>
  <c r="G13" i="108"/>
  <c r="I13" i="108" s="1"/>
  <c r="K13" i="108" s="1"/>
  <c r="D13" i="108"/>
  <c r="I12" i="108"/>
  <c r="K12" i="108" s="1"/>
  <c r="G12" i="108"/>
  <c r="D12" i="108"/>
  <c r="H12" i="108" s="1"/>
  <c r="J12" i="108" s="1"/>
  <c r="H11" i="108"/>
  <c r="J11" i="108" s="1"/>
  <c r="G11" i="108"/>
  <c r="I11" i="108" s="1"/>
  <c r="K11" i="108" s="1"/>
  <c r="D11" i="108"/>
  <c r="I10" i="108"/>
  <c r="K10" i="108" s="1"/>
  <c r="G10" i="108"/>
  <c r="D10" i="108"/>
  <c r="H10" i="108" s="1"/>
  <c r="J10" i="108" s="1"/>
  <c r="H9" i="108"/>
  <c r="J9" i="108" s="1"/>
  <c r="G9" i="108"/>
  <c r="I9" i="108" s="1"/>
  <c r="K9" i="108" s="1"/>
  <c r="D9" i="108"/>
  <c r="I8" i="108"/>
  <c r="K8" i="108" s="1"/>
  <c r="G8" i="108"/>
  <c r="D8" i="108"/>
  <c r="H8" i="108" s="1"/>
  <c r="J8" i="108" s="1"/>
  <c r="H7" i="108"/>
  <c r="J7" i="108" s="1"/>
  <c r="G7" i="108"/>
  <c r="I7" i="108" s="1"/>
  <c r="K7" i="108" s="1"/>
  <c r="D7" i="108"/>
  <c r="I6" i="108"/>
  <c r="K6" i="108" s="1"/>
  <c r="G6" i="108"/>
  <c r="D6" i="108"/>
  <c r="H6" i="108" s="1"/>
  <c r="J6" i="108" s="1"/>
  <c r="H5" i="108"/>
  <c r="J5" i="108" s="1"/>
  <c r="G5" i="108"/>
  <c r="I5" i="108" s="1"/>
  <c r="K5" i="108" s="1"/>
  <c r="D5" i="108"/>
  <c r="I4" i="108"/>
  <c r="K4" i="108" s="1"/>
  <c r="G4" i="108"/>
  <c r="D4" i="108"/>
  <c r="H4" i="108" s="1"/>
  <c r="J4" i="108" s="1"/>
  <c r="A25" i="107" l="1"/>
  <c r="C25" i="107"/>
  <c r="F26" i="107"/>
  <c r="F28" i="107"/>
  <c r="H28" i="107"/>
  <c r="F29" i="107"/>
  <c r="F30" i="107"/>
  <c r="F31" i="107"/>
  <c r="F32" i="107"/>
  <c r="F33" i="107"/>
  <c r="H3" i="107"/>
  <c r="C13" i="90" l="1"/>
  <c r="C14" i="90"/>
  <c r="C15" i="90"/>
  <c r="C16" i="90"/>
  <c r="C17" i="90"/>
  <c r="C18" i="90"/>
  <c r="C19" i="90"/>
  <c r="C20" i="90"/>
  <c r="C21" i="90"/>
  <c r="C22" i="90"/>
  <c r="C23" i="90"/>
  <c r="C24" i="90"/>
  <c r="C25" i="90"/>
  <c r="C26" i="90"/>
  <c r="C27" i="90"/>
  <c r="C28" i="90"/>
  <c r="C29" i="90"/>
  <c r="C30" i="90"/>
  <c r="C31" i="90"/>
  <c r="C32" i="90"/>
  <c r="C33" i="90"/>
  <c r="C34" i="90"/>
  <c r="C35" i="90"/>
  <c r="C36" i="90"/>
  <c r="C37" i="90"/>
  <c r="C38" i="90"/>
  <c r="C39" i="90"/>
  <c r="C40" i="90"/>
  <c r="C41" i="90"/>
  <c r="C42" i="90"/>
  <c r="C43" i="90"/>
  <c r="C44" i="90"/>
  <c r="C45" i="90"/>
  <c r="C46" i="90"/>
  <c r="C47" i="90"/>
  <c r="C48" i="90"/>
  <c r="C49" i="90"/>
  <c r="C50" i="90"/>
  <c r="C51" i="90"/>
  <c r="C52" i="90"/>
  <c r="C53" i="90"/>
  <c r="C54" i="90"/>
  <c r="C55" i="90"/>
  <c r="C56" i="90"/>
  <c r="C57" i="90"/>
  <c r="C58" i="90"/>
  <c r="C59" i="90"/>
  <c r="C60" i="90"/>
  <c r="C61" i="90"/>
  <c r="C62" i="90"/>
  <c r="C6" i="107"/>
  <c r="C5" i="107"/>
  <c r="C4" i="107"/>
  <c r="C3" i="107"/>
  <c r="F12" i="107" l="1"/>
  <c r="F13" i="107"/>
  <c r="F14" i="107"/>
  <c r="F15" i="107"/>
  <c r="A16" i="107"/>
  <c r="C16" i="107"/>
  <c r="F17" i="107"/>
  <c r="F19" i="107"/>
  <c r="H19" i="107"/>
  <c r="F20" i="107"/>
  <c r="F21" i="107"/>
  <c r="F22" i="107"/>
  <c r="C458" i="107"/>
  <c r="A458" i="107"/>
  <c r="F457" i="107"/>
  <c r="F456" i="107"/>
  <c r="F455" i="107"/>
  <c r="F454" i="107"/>
  <c r="F453" i="107"/>
  <c r="H452" i="107"/>
  <c r="F452" i="107"/>
  <c r="F450" i="107"/>
  <c r="C449" i="107"/>
  <c r="A449" i="107"/>
  <c r="F448" i="107"/>
  <c r="F447" i="107"/>
  <c r="F446" i="107"/>
  <c r="F445" i="107"/>
  <c r="F444" i="107"/>
  <c r="H443" i="107"/>
  <c r="F443" i="107"/>
  <c r="F441" i="107"/>
  <c r="C440" i="107"/>
  <c r="A440" i="107"/>
  <c r="F439" i="107"/>
  <c r="F438" i="107"/>
  <c r="F437" i="107"/>
  <c r="F436" i="107"/>
  <c r="F435" i="107"/>
  <c r="H434" i="107"/>
  <c r="F434" i="107"/>
  <c r="F432" i="107"/>
  <c r="C431" i="107"/>
  <c r="A431" i="107"/>
  <c r="F430" i="107"/>
  <c r="F429" i="107"/>
  <c r="F428" i="107"/>
  <c r="F427" i="107"/>
  <c r="F426" i="107"/>
  <c r="H425" i="107"/>
  <c r="F425" i="107"/>
  <c r="F423" i="107"/>
  <c r="C422" i="107"/>
  <c r="A422" i="107"/>
  <c r="F421" i="107"/>
  <c r="F420" i="107"/>
  <c r="F419" i="107"/>
  <c r="F418" i="107"/>
  <c r="F417" i="107"/>
  <c r="H416" i="107"/>
  <c r="F416" i="107"/>
  <c r="F414" i="107"/>
  <c r="C413" i="107"/>
  <c r="A413" i="107"/>
  <c r="F412" i="107"/>
  <c r="F411" i="107"/>
  <c r="F410" i="107"/>
  <c r="F409" i="107"/>
  <c r="F408" i="107"/>
  <c r="H407" i="107"/>
  <c r="F407" i="107"/>
  <c r="F405" i="107"/>
  <c r="C404" i="107"/>
  <c r="A404" i="107"/>
  <c r="F403" i="107"/>
  <c r="F402" i="107"/>
  <c r="F401" i="107"/>
  <c r="F400" i="107"/>
  <c r="F399" i="107"/>
  <c r="H398" i="107"/>
  <c r="F398" i="107"/>
  <c r="F396" i="107"/>
  <c r="C395" i="107"/>
  <c r="A395" i="107"/>
  <c r="F394" i="107"/>
  <c r="F393" i="107"/>
  <c r="F392" i="107"/>
  <c r="F391" i="107"/>
  <c r="F390" i="107"/>
  <c r="H389" i="107"/>
  <c r="F389" i="107"/>
  <c r="F387" i="107"/>
  <c r="C386" i="107"/>
  <c r="A386" i="107"/>
  <c r="F385" i="107"/>
  <c r="F384" i="107"/>
  <c r="F383" i="107"/>
  <c r="F382" i="107"/>
  <c r="F381" i="107"/>
  <c r="H380" i="107"/>
  <c r="F380" i="107"/>
  <c r="F378" i="107"/>
  <c r="C377" i="107"/>
  <c r="A377" i="107"/>
  <c r="F376" i="107"/>
  <c r="F375" i="107"/>
  <c r="F374" i="107"/>
  <c r="F373" i="107"/>
  <c r="F372" i="107"/>
  <c r="H371" i="107"/>
  <c r="F371" i="107"/>
  <c r="F369" i="107"/>
  <c r="C368" i="107"/>
  <c r="A368" i="107"/>
  <c r="F367" i="107"/>
  <c r="F366" i="107"/>
  <c r="F365" i="107"/>
  <c r="F364" i="107"/>
  <c r="F363" i="107"/>
  <c r="H362" i="107"/>
  <c r="F362" i="107"/>
  <c r="F360" i="107"/>
  <c r="C359" i="107"/>
  <c r="A359" i="107"/>
  <c r="F358" i="107"/>
  <c r="F357" i="107"/>
  <c r="F356" i="107"/>
  <c r="F355" i="107"/>
  <c r="F354" i="107"/>
  <c r="H353" i="107"/>
  <c r="F353" i="107"/>
  <c r="F351" i="107"/>
  <c r="C350" i="107"/>
  <c r="A350" i="107"/>
  <c r="F349" i="107"/>
  <c r="F348" i="107"/>
  <c r="F347" i="107"/>
  <c r="F346" i="107"/>
  <c r="F345" i="107"/>
  <c r="H344" i="107"/>
  <c r="F344" i="107"/>
  <c r="F342" i="107"/>
  <c r="C341" i="107"/>
  <c r="A341" i="107"/>
  <c r="F340" i="107"/>
  <c r="F339" i="107"/>
  <c r="F338" i="107"/>
  <c r="F337" i="107"/>
  <c r="F336" i="107"/>
  <c r="H335" i="107"/>
  <c r="F335" i="107"/>
  <c r="F333" i="107"/>
  <c r="C332" i="107"/>
  <c r="A332" i="107"/>
  <c r="F331" i="107"/>
  <c r="F330" i="107"/>
  <c r="F329" i="107"/>
  <c r="F328" i="107"/>
  <c r="F327" i="107"/>
  <c r="H326" i="107"/>
  <c r="F326" i="107"/>
  <c r="F324" i="107"/>
  <c r="C323" i="107"/>
  <c r="A323" i="107"/>
  <c r="F322" i="107"/>
  <c r="F321" i="107"/>
  <c r="F320" i="107"/>
  <c r="F319" i="107"/>
  <c r="F318" i="107"/>
  <c r="H317" i="107"/>
  <c r="F317" i="107"/>
  <c r="F315" i="107"/>
  <c r="C314" i="107"/>
  <c r="A314" i="107"/>
  <c r="F313" i="107"/>
  <c r="F312" i="107"/>
  <c r="F311" i="107"/>
  <c r="F310" i="107"/>
  <c r="F309" i="107"/>
  <c r="H308" i="107"/>
  <c r="F308" i="107"/>
  <c r="F306" i="107"/>
  <c r="C305" i="107"/>
  <c r="A305" i="107"/>
  <c r="F304" i="107"/>
  <c r="F303" i="107"/>
  <c r="F302" i="107"/>
  <c r="F301" i="107"/>
  <c r="F300" i="107"/>
  <c r="H299" i="107"/>
  <c r="F299" i="107"/>
  <c r="F297" i="107"/>
  <c r="C296" i="107"/>
  <c r="A296" i="107"/>
  <c r="F295" i="107"/>
  <c r="F294" i="107"/>
  <c r="F293" i="107"/>
  <c r="F292" i="107"/>
  <c r="F291" i="107"/>
  <c r="H290" i="107"/>
  <c r="F290" i="107"/>
  <c r="F288" i="107"/>
  <c r="C287" i="107"/>
  <c r="A287" i="107"/>
  <c r="F286" i="107"/>
  <c r="F285" i="107"/>
  <c r="F284" i="107"/>
  <c r="F283" i="107"/>
  <c r="F282" i="107"/>
  <c r="H281" i="107"/>
  <c r="F281" i="107"/>
  <c r="F279" i="107"/>
  <c r="C278" i="107"/>
  <c r="A278" i="107"/>
  <c r="F277" i="107"/>
  <c r="F276" i="107"/>
  <c r="F275" i="107"/>
  <c r="F274" i="107"/>
  <c r="F273" i="107"/>
  <c r="H272" i="107"/>
  <c r="F272" i="107"/>
  <c r="F270" i="107"/>
  <c r="C269" i="107"/>
  <c r="A269" i="107"/>
  <c r="F268" i="107"/>
  <c r="F267" i="107"/>
  <c r="F266" i="107"/>
  <c r="F265" i="107"/>
  <c r="F264" i="107"/>
  <c r="H263" i="107"/>
  <c r="F263" i="107"/>
  <c r="F261" i="107"/>
  <c r="C260" i="107"/>
  <c r="A260" i="107"/>
  <c r="F259" i="107"/>
  <c r="F258" i="107"/>
  <c r="F257" i="107"/>
  <c r="F256" i="107"/>
  <c r="F255" i="107"/>
  <c r="H254" i="107"/>
  <c r="F254" i="107"/>
  <c r="F252" i="107"/>
  <c r="C251" i="107"/>
  <c r="A251" i="107"/>
  <c r="F250" i="107"/>
  <c r="F249" i="107"/>
  <c r="F248" i="107"/>
  <c r="F247" i="107"/>
  <c r="F246" i="107"/>
  <c r="H245" i="107"/>
  <c r="F245" i="107"/>
  <c r="F243" i="107"/>
  <c r="C242" i="107"/>
  <c r="A242" i="107"/>
  <c r="F241" i="107"/>
  <c r="F240" i="107"/>
  <c r="F239" i="107"/>
  <c r="F238" i="107"/>
  <c r="F237" i="107"/>
  <c r="H236" i="107"/>
  <c r="F236" i="107"/>
  <c r="F234" i="107"/>
  <c r="C233" i="107"/>
  <c r="A233" i="107"/>
  <c r="F232" i="107"/>
  <c r="F231" i="107"/>
  <c r="F230" i="107"/>
  <c r="F229" i="107"/>
  <c r="F228" i="107"/>
  <c r="H227" i="107"/>
  <c r="F227" i="107"/>
  <c r="F225" i="107"/>
  <c r="C224" i="107"/>
  <c r="A224" i="107"/>
  <c r="F223" i="107"/>
  <c r="F222" i="107"/>
  <c r="F221" i="107"/>
  <c r="F220" i="107"/>
  <c r="F219" i="107"/>
  <c r="H218" i="107"/>
  <c r="F218" i="107"/>
  <c r="F216" i="107"/>
  <c r="C215" i="107"/>
  <c r="A215" i="107"/>
  <c r="F214" i="107"/>
  <c r="F213" i="107"/>
  <c r="F212" i="107"/>
  <c r="F211" i="107"/>
  <c r="F210" i="107"/>
  <c r="H209" i="107"/>
  <c r="F209" i="107"/>
  <c r="F207" i="107"/>
  <c r="C206" i="107"/>
  <c r="A206" i="107"/>
  <c r="F205" i="107"/>
  <c r="F204" i="107"/>
  <c r="F203" i="107"/>
  <c r="F202" i="107"/>
  <c r="F201" i="107"/>
  <c r="H200" i="107"/>
  <c r="F200" i="107"/>
  <c r="F198" i="107"/>
  <c r="C197" i="107"/>
  <c r="A197" i="107"/>
  <c r="F196" i="107"/>
  <c r="F195" i="107"/>
  <c r="F194" i="107"/>
  <c r="F193" i="107"/>
  <c r="F192" i="107"/>
  <c r="H191" i="107"/>
  <c r="F191" i="107"/>
  <c r="F189" i="107"/>
  <c r="C188" i="107"/>
  <c r="A188" i="107"/>
  <c r="F187" i="107"/>
  <c r="F186" i="107"/>
  <c r="F185" i="107"/>
  <c r="F184" i="107"/>
  <c r="F183" i="107"/>
  <c r="H182" i="107"/>
  <c r="F182" i="107"/>
  <c r="F180" i="107"/>
  <c r="C179" i="107"/>
  <c r="A179" i="107"/>
  <c r="F178" i="107"/>
  <c r="F177" i="107"/>
  <c r="F176" i="107"/>
  <c r="F175" i="107"/>
  <c r="F174" i="107"/>
  <c r="H173" i="107"/>
  <c r="F173" i="107"/>
  <c r="F171" i="107"/>
  <c r="C170" i="107"/>
  <c r="A170" i="107"/>
  <c r="F169" i="107"/>
  <c r="F168" i="107"/>
  <c r="F167" i="107"/>
  <c r="F166" i="107"/>
  <c r="F165" i="107"/>
  <c r="H164" i="107"/>
  <c r="F164" i="107"/>
  <c r="F162" i="107"/>
  <c r="C161" i="107"/>
  <c r="A161" i="107"/>
  <c r="F160" i="107"/>
  <c r="F159" i="107"/>
  <c r="F158" i="107"/>
  <c r="F157" i="107"/>
  <c r="F156" i="107"/>
  <c r="H155" i="107"/>
  <c r="F155" i="107"/>
  <c r="F153" i="107"/>
  <c r="C152" i="107"/>
  <c r="A152" i="107"/>
  <c r="F151" i="107"/>
  <c r="F150" i="107"/>
  <c r="F149" i="107"/>
  <c r="F148" i="107"/>
  <c r="F147" i="107"/>
  <c r="H146" i="107"/>
  <c r="F146" i="107"/>
  <c r="F144" i="107"/>
  <c r="C143" i="107"/>
  <c r="A143" i="107"/>
  <c r="F142" i="107"/>
  <c r="F141" i="107"/>
  <c r="F140" i="107"/>
  <c r="F139" i="107"/>
  <c r="F138" i="107"/>
  <c r="H137" i="107"/>
  <c r="F137" i="107"/>
  <c r="F135" i="107"/>
  <c r="C134" i="107"/>
  <c r="A134" i="107"/>
  <c r="F133" i="107"/>
  <c r="F132" i="107"/>
  <c r="F131" i="107"/>
  <c r="F130" i="107"/>
  <c r="F129" i="107"/>
  <c r="H128" i="107"/>
  <c r="F128" i="107"/>
  <c r="F126" i="107"/>
  <c r="C125" i="107"/>
  <c r="A125" i="107"/>
  <c r="F124" i="107"/>
  <c r="F123" i="107"/>
  <c r="F122" i="107"/>
  <c r="F121" i="107"/>
  <c r="F120" i="107"/>
  <c r="H119" i="107"/>
  <c r="F119" i="107"/>
  <c r="F117" i="107"/>
  <c r="C116" i="107"/>
  <c r="A116" i="107"/>
  <c r="F115" i="107"/>
  <c r="F114" i="107"/>
  <c r="F113" i="107"/>
  <c r="F112" i="107"/>
  <c r="F111" i="107"/>
  <c r="H110" i="107"/>
  <c r="F110" i="107"/>
  <c r="F108" i="107"/>
  <c r="C107" i="107"/>
  <c r="A107" i="107"/>
  <c r="F106" i="107"/>
  <c r="F105" i="107"/>
  <c r="F104" i="107"/>
  <c r="F103" i="107"/>
  <c r="F102" i="107"/>
  <c r="H101" i="107"/>
  <c r="F101" i="107"/>
  <c r="F99" i="107"/>
  <c r="C98" i="107"/>
  <c r="A98" i="107"/>
  <c r="F97" i="107"/>
  <c r="F96" i="107"/>
  <c r="F95" i="107"/>
  <c r="F94" i="107"/>
  <c r="F93" i="107"/>
  <c r="H92" i="107"/>
  <c r="F92" i="107"/>
  <c r="F90" i="107"/>
  <c r="C89" i="107"/>
  <c r="A89" i="107"/>
  <c r="F88" i="107"/>
  <c r="F87" i="107"/>
  <c r="F86" i="107"/>
  <c r="F85" i="107"/>
  <c r="F84" i="107"/>
  <c r="H83" i="107"/>
  <c r="F83" i="107"/>
  <c r="F81" i="107"/>
  <c r="C80" i="107"/>
  <c r="A80" i="107"/>
  <c r="F79" i="107"/>
  <c r="F78" i="107"/>
  <c r="F77" i="107"/>
  <c r="F76" i="107"/>
  <c r="F75" i="107"/>
  <c r="H74" i="107"/>
  <c r="F74" i="107"/>
  <c r="F72" i="107"/>
  <c r="J71" i="107"/>
  <c r="J107" i="107" s="1"/>
  <c r="J143" i="107" s="1"/>
  <c r="J179" i="107" s="1"/>
  <c r="J215" i="107" s="1"/>
  <c r="J251" i="107" s="1"/>
  <c r="J287" i="107" s="1"/>
  <c r="J323" i="107" s="1"/>
  <c r="J359" i="107" s="1"/>
  <c r="J395" i="107" s="1"/>
  <c r="J431" i="107" s="1"/>
  <c r="C71" i="107"/>
  <c r="A71" i="107"/>
  <c r="F70" i="107"/>
  <c r="F69" i="107"/>
  <c r="F68" i="107"/>
  <c r="F67" i="107"/>
  <c r="F66" i="107"/>
  <c r="H65" i="107"/>
  <c r="F65" i="107"/>
  <c r="F63" i="107"/>
  <c r="C62" i="107"/>
  <c r="A62" i="107"/>
  <c r="F61" i="107"/>
  <c r="F60" i="107"/>
  <c r="F59" i="107"/>
  <c r="F58" i="107"/>
  <c r="F57" i="107"/>
  <c r="H56" i="107"/>
  <c r="F56" i="107"/>
  <c r="F54" i="107"/>
  <c r="C53" i="107"/>
  <c r="A53" i="107"/>
  <c r="F52" i="107"/>
  <c r="F51" i="107"/>
  <c r="F50" i="107"/>
  <c r="F49" i="107"/>
  <c r="F48" i="107"/>
  <c r="H47" i="107"/>
  <c r="F47" i="107"/>
  <c r="F45" i="107"/>
  <c r="C44" i="107"/>
  <c r="A44" i="107"/>
  <c r="F43" i="107"/>
  <c r="F42" i="107"/>
  <c r="F41" i="107"/>
  <c r="F40" i="107"/>
  <c r="F39" i="107"/>
  <c r="H38" i="107"/>
  <c r="F38" i="107"/>
  <c r="F36" i="107"/>
  <c r="C35" i="107"/>
  <c r="A35" i="107"/>
  <c r="F24" i="107"/>
  <c r="F23" i="107"/>
  <c r="F11" i="107"/>
  <c r="H10" i="107"/>
  <c r="F10" i="107"/>
  <c r="F8" i="107"/>
  <c r="C7" i="107"/>
  <c r="A7" i="107"/>
  <c r="H2" i="107"/>
  <c r="AH5" i="93" l="1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3" i="93"/>
  <c r="AH34" i="93"/>
  <c r="AH35" i="93"/>
  <c r="AH36" i="93"/>
  <c r="AH37" i="93"/>
  <c r="AH38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4" i="93"/>
  <c r="AF5" i="93"/>
  <c r="AF6" i="93"/>
  <c r="AF7" i="93"/>
  <c r="AF8" i="93"/>
  <c r="AF9" i="93"/>
  <c r="AF10" i="93"/>
  <c r="AF11" i="93"/>
  <c r="AF12" i="93"/>
  <c r="AF13" i="93"/>
  <c r="AF14" i="93"/>
  <c r="AF15" i="93"/>
  <c r="AF16" i="93"/>
  <c r="AF17" i="93"/>
  <c r="AF18" i="93"/>
  <c r="AF19" i="93"/>
  <c r="AF20" i="93"/>
  <c r="AF21" i="93"/>
  <c r="AF22" i="93"/>
  <c r="AF23" i="93"/>
  <c r="AF24" i="93"/>
  <c r="AF25" i="93"/>
  <c r="AF26" i="93"/>
  <c r="AF27" i="93"/>
  <c r="AF28" i="93"/>
  <c r="AF29" i="93"/>
  <c r="AF30" i="93"/>
  <c r="AF31" i="93"/>
  <c r="AF32" i="93"/>
  <c r="AF33" i="93"/>
  <c r="AF34" i="93"/>
  <c r="AF35" i="93"/>
  <c r="AF36" i="93"/>
  <c r="AF37" i="93"/>
  <c r="AF38" i="93"/>
  <c r="AF39" i="93"/>
  <c r="AF40" i="93"/>
  <c r="AF41" i="93"/>
  <c r="AF42" i="93"/>
  <c r="AF43" i="93"/>
  <c r="AF44" i="93"/>
  <c r="AF45" i="93"/>
  <c r="AF46" i="93"/>
  <c r="AF47" i="93"/>
  <c r="AF48" i="93"/>
  <c r="AF49" i="93"/>
  <c r="AF50" i="93"/>
  <c r="AF51" i="93"/>
  <c r="AF52" i="93"/>
  <c r="AF53" i="93"/>
  <c r="H18" i="91"/>
  <c r="AB59" i="92"/>
  <c r="AB58" i="92"/>
  <c r="AB57" i="92"/>
  <c r="AB56" i="92"/>
  <c r="AB55" i="92"/>
  <c r="AB54" i="92"/>
  <c r="AB53" i="92"/>
  <c r="AB52" i="92"/>
  <c r="AB51" i="92"/>
  <c r="AB50" i="92"/>
  <c r="AB49" i="92"/>
  <c r="AB48" i="92"/>
  <c r="AB47" i="92"/>
  <c r="AB46" i="92"/>
  <c r="AB45" i="92"/>
  <c r="AB44" i="92"/>
  <c r="AB43" i="92"/>
  <c r="AB42" i="92"/>
  <c r="AB41" i="92"/>
  <c r="AB40" i="92"/>
  <c r="AB39" i="92"/>
  <c r="AB38" i="92"/>
  <c r="AB37" i="92"/>
  <c r="AB36" i="92"/>
  <c r="AB35" i="92"/>
  <c r="AB34" i="92"/>
  <c r="AB33" i="92"/>
  <c r="AB32" i="92"/>
  <c r="AB31" i="92"/>
  <c r="AB30" i="92"/>
  <c r="AB29" i="92"/>
  <c r="AB28" i="92"/>
  <c r="AB27" i="92"/>
  <c r="AB26" i="92"/>
  <c r="AB25" i="92"/>
  <c r="AB24" i="92"/>
  <c r="AB23" i="92"/>
  <c r="AB22" i="92"/>
  <c r="AB21" i="92"/>
  <c r="AB20" i="92"/>
  <c r="AB19" i="92"/>
  <c r="AB18" i="92"/>
  <c r="AB17" i="92"/>
  <c r="AB16" i="92"/>
  <c r="AB15" i="92"/>
  <c r="AB14" i="92"/>
  <c r="AB13" i="92"/>
  <c r="AB12" i="92"/>
  <c r="AB11" i="92"/>
  <c r="AB10" i="92"/>
  <c r="X11" i="92"/>
  <c r="X12" i="92"/>
  <c r="X13" i="92"/>
  <c r="X14" i="92"/>
  <c r="X15" i="92"/>
  <c r="X16" i="92"/>
  <c r="X17" i="92"/>
  <c r="X18" i="92"/>
  <c r="X19" i="92"/>
  <c r="X20" i="92"/>
  <c r="X21" i="92"/>
  <c r="X22" i="92"/>
  <c r="X23" i="92"/>
  <c r="X24" i="92"/>
  <c r="X25" i="92"/>
  <c r="X26" i="92"/>
  <c r="X27" i="92"/>
  <c r="X28" i="92"/>
  <c r="X29" i="92"/>
  <c r="X30" i="92"/>
  <c r="X31" i="92"/>
  <c r="X32" i="92"/>
  <c r="X33" i="92"/>
  <c r="X34" i="92"/>
  <c r="X35" i="92"/>
  <c r="X36" i="92"/>
  <c r="X37" i="92"/>
  <c r="X38" i="92"/>
  <c r="X39" i="92"/>
  <c r="X40" i="92"/>
  <c r="X41" i="92"/>
  <c r="X42" i="92"/>
  <c r="X43" i="92"/>
  <c r="X44" i="92"/>
  <c r="X45" i="92"/>
  <c r="X46" i="92"/>
  <c r="X47" i="92"/>
  <c r="X48" i="92"/>
  <c r="X49" i="92"/>
  <c r="X50" i="92"/>
  <c r="X51" i="92"/>
  <c r="X52" i="92"/>
  <c r="X53" i="92"/>
  <c r="X54" i="92"/>
  <c r="X55" i="92"/>
  <c r="X56" i="92"/>
  <c r="X57" i="92"/>
  <c r="X58" i="92"/>
  <c r="X59" i="92"/>
  <c r="X10" i="92"/>
  <c r="AF4" i="93" s="1"/>
  <c r="H17" i="91"/>
  <c r="AI52" i="93" l="1"/>
  <c r="AI48" i="93"/>
  <c r="AI44" i="93"/>
  <c r="AI40" i="93"/>
  <c r="AI36" i="93"/>
  <c r="AI32" i="93"/>
  <c r="AI28" i="93"/>
  <c r="AI24" i="93"/>
  <c r="AI20" i="93"/>
  <c r="AI16" i="93"/>
  <c r="AI12" i="93"/>
  <c r="AI8" i="93"/>
  <c r="AI51" i="93"/>
  <c r="AI47" i="93"/>
  <c r="AI43" i="93"/>
  <c r="AI39" i="93"/>
  <c r="AI35" i="93"/>
  <c r="AI31" i="93"/>
  <c r="AI27" i="93"/>
  <c r="AI23" i="93"/>
  <c r="AI19" i="93"/>
  <c r="AI15" i="93"/>
  <c r="AI11" i="93"/>
  <c r="AI7" i="93"/>
  <c r="AI4" i="93"/>
  <c r="AI50" i="93"/>
  <c r="AI46" i="93"/>
  <c r="AI42" i="93"/>
  <c r="AI38" i="93"/>
  <c r="AI34" i="93"/>
  <c r="AI30" i="93"/>
  <c r="AI26" i="93"/>
  <c r="AI22" i="93"/>
  <c r="AI18" i="93"/>
  <c r="AI14" i="93"/>
  <c r="AI10" i="93"/>
  <c r="AI6" i="93"/>
  <c r="AI53" i="93"/>
  <c r="AI49" i="93"/>
  <c r="AI45" i="93"/>
  <c r="AI41" i="93"/>
  <c r="AI37" i="93"/>
  <c r="AI33" i="93"/>
  <c r="AI29" i="93"/>
  <c r="AI25" i="93"/>
  <c r="AI21" i="93"/>
  <c r="AI17" i="93"/>
  <c r="AI13" i="93"/>
  <c r="AI9" i="93"/>
  <c r="AI5" i="93"/>
  <c r="AG51" i="93"/>
  <c r="AG47" i="93"/>
  <c r="AG43" i="93"/>
  <c r="AG39" i="93"/>
  <c r="AG35" i="93"/>
  <c r="AG31" i="93"/>
  <c r="AG27" i="93"/>
  <c r="AG23" i="93"/>
  <c r="AG19" i="93"/>
  <c r="AG15" i="93"/>
  <c r="AG11" i="93"/>
  <c r="AG4" i="93"/>
  <c r="AG50" i="93"/>
  <c r="AG46" i="93"/>
  <c r="AG42" i="93"/>
  <c r="AG38" i="93"/>
  <c r="AG34" i="93"/>
  <c r="AG30" i="93"/>
  <c r="AG26" i="93"/>
  <c r="AG22" i="93"/>
  <c r="AG18" i="93"/>
  <c r="AG14" i="93"/>
  <c r="AG10" i="93"/>
  <c r="AG6" i="93"/>
  <c r="AG9" i="93"/>
  <c r="AG53" i="93"/>
  <c r="AG49" i="93"/>
  <c r="AG45" i="93"/>
  <c r="AG41" i="93"/>
  <c r="AG37" i="93"/>
  <c r="AG33" i="93"/>
  <c r="AG29" i="93"/>
  <c r="AG25" i="93"/>
  <c r="AG21" i="93"/>
  <c r="AG17" i="93"/>
  <c r="AG13" i="93"/>
  <c r="AG5" i="93"/>
  <c r="AG52" i="93"/>
  <c r="AG48" i="93"/>
  <c r="AG44" i="93"/>
  <c r="AG40" i="93"/>
  <c r="AG36" i="93"/>
  <c r="AG32" i="93"/>
  <c r="AG28" i="93"/>
  <c r="AG24" i="93"/>
  <c r="AG20" i="93"/>
  <c r="AG16" i="93"/>
  <c r="AG12" i="93"/>
  <c r="AG8" i="93"/>
  <c r="AG7" i="93"/>
  <c r="H15" i="91"/>
  <c r="B14" i="90"/>
  <c r="B15" i="90"/>
  <c r="B16" i="90"/>
  <c r="B17" i="90"/>
  <c r="B18" i="90"/>
  <c r="B19" i="90"/>
  <c r="B20" i="90"/>
  <c r="B21" i="90"/>
  <c r="B22" i="90"/>
  <c r="B23" i="90"/>
  <c r="B24" i="90"/>
  <c r="B25" i="90"/>
  <c r="B26" i="90"/>
  <c r="B27" i="90"/>
  <c r="B28" i="90"/>
  <c r="B29" i="90"/>
  <c r="B30" i="90"/>
  <c r="B31" i="90"/>
  <c r="B32" i="90"/>
  <c r="B33" i="90"/>
  <c r="B34" i="90"/>
  <c r="B35" i="90"/>
  <c r="B36" i="90"/>
  <c r="B37" i="90"/>
  <c r="B38" i="90"/>
  <c r="B39" i="90"/>
  <c r="B40" i="90"/>
  <c r="B41" i="90"/>
  <c r="B42" i="90"/>
  <c r="B43" i="90"/>
  <c r="B44" i="90"/>
  <c r="B45" i="90"/>
  <c r="B46" i="90"/>
  <c r="B47" i="90"/>
  <c r="B48" i="90"/>
  <c r="B49" i="90"/>
  <c r="B50" i="90"/>
  <c r="B51" i="90"/>
  <c r="B52" i="90"/>
  <c r="B53" i="90"/>
  <c r="B54" i="90"/>
  <c r="B55" i="90"/>
  <c r="B56" i="90"/>
  <c r="B57" i="90"/>
  <c r="B58" i="90"/>
  <c r="B59" i="90"/>
  <c r="B60" i="90"/>
  <c r="B61" i="90"/>
  <c r="B62" i="90"/>
  <c r="B13" i="90"/>
  <c r="G14" i="90"/>
  <c r="G15" i="90"/>
  <c r="G16" i="90"/>
  <c r="G17" i="90"/>
  <c r="G18" i="90"/>
  <c r="G19" i="90"/>
  <c r="G20" i="90"/>
  <c r="G21" i="90"/>
  <c r="G22" i="90"/>
  <c r="G23" i="90"/>
  <c r="G24" i="90"/>
  <c r="G25" i="90"/>
  <c r="G26" i="90"/>
  <c r="G27" i="90"/>
  <c r="G28" i="90"/>
  <c r="G29" i="90"/>
  <c r="G30" i="90"/>
  <c r="G31" i="90"/>
  <c r="G32" i="90"/>
  <c r="G33" i="90"/>
  <c r="G34" i="90"/>
  <c r="G35" i="90"/>
  <c r="G36" i="90"/>
  <c r="G37" i="90"/>
  <c r="G38" i="90"/>
  <c r="G39" i="90"/>
  <c r="G40" i="90"/>
  <c r="G41" i="90"/>
  <c r="G42" i="90"/>
  <c r="G43" i="90"/>
  <c r="G44" i="90"/>
  <c r="G45" i="90"/>
  <c r="G46" i="90"/>
  <c r="G47" i="90"/>
  <c r="G48" i="90"/>
  <c r="G49" i="90"/>
  <c r="G50" i="90"/>
  <c r="G51" i="90"/>
  <c r="G52" i="90"/>
  <c r="G53" i="90"/>
  <c r="G54" i="90"/>
  <c r="G55" i="90"/>
  <c r="G56" i="90"/>
  <c r="G57" i="90"/>
  <c r="G58" i="90"/>
  <c r="G59" i="90"/>
  <c r="G60" i="90"/>
  <c r="G61" i="90"/>
  <c r="G62" i="90"/>
  <c r="G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13" i="90"/>
  <c r="A7" i="90" l="1"/>
  <c r="A6" i="90"/>
  <c r="A5" i="90"/>
  <c r="A4" i="90"/>
  <c r="A3" i="90"/>
  <c r="A2" i="90"/>
  <c r="D6" i="92" l="1"/>
  <c r="E7" i="90" s="1"/>
  <c r="D5" i="92"/>
  <c r="E6" i="90" s="1"/>
  <c r="D4" i="92"/>
  <c r="E5" i="90" s="1"/>
  <c r="D3" i="92"/>
  <c r="E4" i="90" s="1"/>
  <c r="D2" i="92"/>
  <c r="E3" i="90" s="1"/>
  <c r="D1" i="92"/>
  <c r="E2" i="90" s="1"/>
  <c r="C4" i="92"/>
  <c r="C3" i="92"/>
  <c r="AD11" i="93" l="1"/>
  <c r="AD27" i="93"/>
  <c r="AD43" i="93"/>
  <c r="T11" i="92"/>
  <c r="AD5" i="93" s="1"/>
  <c r="T12" i="92"/>
  <c r="AD6" i="93" s="1"/>
  <c r="T13" i="92"/>
  <c r="AD7" i="93" s="1"/>
  <c r="T14" i="92"/>
  <c r="AD8" i="93" s="1"/>
  <c r="T15" i="92"/>
  <c r="AD9" i="93" s="1"/>
  <c r="T16" i="92"/>
  <c r="AD10" i="93" s="1"/>
  <c r="T17" i="92"/>
  <c r="T18" i="92"/>
  <c r="AD12" i="93" s="1"/>
  <c r="T19" i="92"/>
  <c r="AD13" i="93" s="1"/>
  <c r="T20" i="92"/>
  <c r="AD14" i="93" s="1"/>
  <c r="T21" i="92"/>
  <c r="AD15" i="93" s="1"/>
  <c r="T22" i="92"/>
  <c r="AD16" i="93" s="1"/>
  <c r="T23" i="92"/>
  <c r="AD17" i="93" s="1"/>
  <c r="T24" i="92"/>
  <c r="AD18" i="93" s="1"/>
  <c r="T25" i="92"/>
  <c r="AD19" i="93" s="1"/>
  <c r="T26" i="92"/>
  <c r="AD20" i="93" s="1"/>
  <c r="T27" i="92"/>
  <c r="AD21" i="93" s="1"/>
  <c r="T28" i="92"/>
  <c r="AD22" i="93" s="1"/>
  <c r="T29" i="92"/>
  <c r="AD23" i="93" s="1"/>
  <c r="T30" i="92"/>
  <c r="AD24" i="93" s="1"/>
  <c r="T31" i="92"/>
  <c r="AD25" i="93" s="1"/>
  <c r="T32" i="92"/>
  <c r="AD26" i="93" s="1"/>
  <c r="T33" i="92"/>
  <c r="T34" i="92"/>
  <c r="AD28" i="93" s="1"/>
  <c r="T35" i="92"/>
  <c r="AD29" i="93" s="1"/>
  <c r="T36" i="92"/>
  <c r="AD30" i="93" s="1"/>
  <c r="T37" i="92"/>
  <c r="AD31" i="93" s="1"/>
  <c r="T38" i="92"/>
  <c r="AD32" i="93" s="1"/>
  <c r="T39" i="92"/>
  <c r="AD33" i="93" s="1"/>
  <c r="T40" i="92"/>
  <c r="AD34" i="93" s="1"/>
  <c r="T41" i="92"/>
  <c r="AD35" i="93" s="1"/>
  <c r="T42" i="92"/>
  <c r="AD36" i="93" s="1"/>
  <c r="T43" i="92"/>
  <c r="AD37" i="93" s="1"/>
  <c r="T44" i="92"/>
  <c r="AD38" i="93" s="1"/>
  <c r="T45" i="92"/>
  <c r="AD39" i="93" s="1"/>
  <c r="T46" i="92"/>
  <c r="AD40" i="93" s="1"/>
  <c r="T47" i="92"/>
  <c r="AD41" i="93" s="1"/>
  <c r="T48" i="92"/>
  <c r="AD42" i="93" s="1"/>
  <c r="T49" i="92"/>
  <c r="T50" i="92"/>
  <c r="AD44" i="93" s="1"/>
  <c r="T51" i="92"/>
  <c r="AD45" i="93" s="1"/>
  <c r="T52" i="92"/>
  <c r="AD46" i="93" s="1"/>
  <c r="T53" i="92"/>
  <c r="AD47" i="93" s="1"/>
  <c r="T54" i="92"/>
  <c r="AD48" i="93" s="1"/>
  <c r="T55" i="92"/>
  <c r="AD49" i="93" s="1"/>
  <c r="T56" i="92"/>
  <c r="AD50" i="93" s="1"/>
  <c r="T57" i="92"/>
  <c r="AD51" i="93" s="1"/>
  <c r="T58" i="92"/>
  <c r="AD52" i="93" s="1"/>
  <c r="T59" i="92"/>
  <c r="AD53" i="93" s="1"/>
  <c r="T10" i="92"/>
  <c r="AD4" i="93" s="1"/>
  <c r="H14" i="91" l="1"/>
  <c r="AE5" i="93" s="1"/>
  <c r="H3" i="93"/>
  <c r="G2" i="93"/>
  <c r="H13" i="91"/>
  <c r="H12" i="91"/>
  <c r="H11" i="91"/>
  <c r="H10" i="91"/>
  <c r="H9" i="91"/>
  <c r="AE8" i="93" l="1"/>
  <c r="AE12" i="93"/>
  <c r="AE16" i="93"/>
  <c r="AE20" i="93"/>
  <c r="AE32" i="93"/>
  <c r="AE44" i="93"/>
  <c r="AE9" i="93"/>
  <c r="AE13" i="93"/>
  <c r="AE17" i="93"/>
  <c r="AE21" i="93"/>
  <c r="AE25" i="93"/>
  <c r="AE29" i="93"/>
  <c r="AE33" i="93"/>
  <c r="AE37" i="93"/>
  <c r="AE41" i="93"/>
  <c r="AE45" i="93"/>
  <c r="AE49" i="93"/>
  <c r="AE53" i="93"/>
  <c r="AE7" i="93"/>
  <c r="AE11" i="93"/>
  <c r="AE19" i="93"/>
  <c r="AE23" i="93"/>
  <c r="AE31" i="93"/>
  <c r="AE39" i="93"/>
  <c r="AE47" i="93"/>
  <c r="AE24" i="93"/>
  <c r="AE36" i="93"/>
  <c r="AE48" i="93"/>
  <c r="AE6" i="93"/>
  <c r="AE10" i="93"/>
  <c r="AE14" i="93"/>
  <c r="AE18" i="93"/>
  <c r="AE22" i="93"/>
  <c r="AE26" i="93"/>
  <c r="AE30" i="93"/>
  <c r="AE34" i="93"/>
  <c r="AE38" i="93"/>
  <c r="AE42" i="93"/>
  <c r="AE46" i="93"/>
  <c r="AE50" i="93"/>
  <c r="AE15" i="93"/>
  <c r="AE27" i="93"/>
  <c r="AE35" i="93"/>
  <c r="AE43" i="93"/>
  <c r="AE51" i="93"/>
  <c r="AE28" i="93"/>
  <c r="AE40" i="93"/>
  <c r="AE52" i="93"/>
  <c r="AE4" i="93"/>
  <c r="J2" i="93"/>
  <c r="C2" i="93"/>
  <c r="A2" i="93"/>
  <c r="C2" i="92"/>
  <c r="C6" i="92"/>
  <c r="C5" i="92"/>
  <c r="C1" i="92"/>
  <c r="H8" i="91"/>
  <c r="H3" i="91"/>
  <c r="T14" i="91"/>
  <c r="T15" i="91" s="1"/>
  <c r="R9" i="91" s="1"/>
  <c r="Q17" i="91" s="1"/>
  <c r="T4" i="91"/>
  <c r="R8" i="91" s="1"/>
  <c r="P7" i="93" l="1"/>
  <c r="P11" i="93"/>
  <c r="P19" i="93"/>
  <c r="P27" i="93"/>
  <c r="P35" i="93"/>
  <c r="P47" i="93"/>
  <c r="P8" i="93"/>
  <c r="P12" i="93"/>
  <c r="P16" i="93"/>
  <c r="P20" i="93"/>
  <c r="P24" i="93"/>
  <c r="P28" i="93"/>
  <c r="P32" i="93"/>
  <c r="P36" i="93"/>
  <c r="P40" i="93"/>
  <c r="P44" i="93"/>
  <c r="P48" i="93"/>
  <c r="P52" i="93"/>
  <c r="P34" i="93"/>
  <c r="P42" i="93"/>
  <c r="P50" i="93"/>
  <c r="P15" i="93"/>
  <c r="P23" i="93"/>
  <c r="P31" i="93"/>
  <c r="P39" i="93"/>
  <c r="P5" i="93"/>
  <c r="P9" i="93"/>
  <c r="P13" i="93"/>
  <c r="P17" i="93"/>
  <c r="P21" i="93"/>
  <c r="P25" i="93"/>
  <c r="P29" i="93"/>
  <c r="P33" i="93"/>
  <c r="P37" i="93"/>
  <c r="P41" i="93"/>
  <c r="P45" i="93"/>
  <c r="P49" i="93"/>
  <c r="P53" i="93"/>
  <c r="P6" i="93"/>
  <c r="P10" i="93"/>
  <c r="P14" i="93"/>
  <c r="P18" i="93"/>
  <c r="P22" i="93"/>
  <c r="P26" i="93"/>
  <c r="P30" i="93"/>
  <c r="P38" i="93"/>
  <c r="P46" i="93"/>
  <c r="P43" i="93"/>
  <c r="P51" i="93"/>
  <c r="P4" i="93"/>
  <c r="R10" i="91"/>
  <c r="R11" i="91" s="1"/>
  <c r="R12" i="91" s="1"/>
  <c r="Q51" i="93" l="1"/>
  <c r="R51" i="93"/>
  <c r="Q30" i="93"/>
  <c r="R30" i="93"/>
  <c r="Q14" i="93"/>
  <c r="R14" i="93"/>
  <c r="R49" i="93"/>
  <c r="Q49" i="93"/>
  <c r="R33" i="93"/>
  <c r="Q33" i="93"/>
  <c r="R17" i="93"/>
  <c r="Q17" i="93"/>
  <c r="R39" i="93"/>
  <c r="Q39" i="93"/>
  <c r="Q50" i="93"/>
  <c r="R50" i="93"/>
  <c r="Q48" i="93"/>
  <c r="R48" i="93"/>
  <c r="Q32" i="93"/>
  <c r="R32" i="93"/>
  <c r="Q16" i="93"/>
  <c r="R16" i="93"/>
  <c r="R35" i="93"/>
  <c r="Q35" i="93"/>
  <c r="Q43" i="93"/>
  <c r="R43" i="93"/>
  <c r="Q26" i="93"/>
  <c r="R26" i="93"/>
  <c r="Q10" i="93"/>
  <c r="R10" i="93"/>
  <c r="R45" i="93"/>
  <c r="Q45" i="93"/>
  <c r="R29" i="93"/>
  <c r="Q29" i="93"/>
  <c r="R13" i="93"/>
  <c r="Q13" i="93"/>
  <c r="R31" i="93"/>
  <c r="Q31" i="93"/>
  <c r="Q42" i="93"/>
  <c r="R42" i="93"/>
  <c r="Q44" i="93"/>
  <c r="R44" i="93"/>
  <c r="Q28" i="93"/>
  <c r="R28" i="93"/>
  <c r="Q12" i="93"/>
  <c r="R12" i="93"/>
  <c r="R27" i="93"/>
  <c r="Q27" i="93"/>
  <c r="Q46" i="93"/>
  <c r="R46" i="93"/>
  <c r="Q22" i="93"/>
  <c r="R22" i="93"/>
  <c r="R41" i="93"/>
  <c r="Q41" i="93"/>
  <c r="R25" i="93"/>
  <c r="Q25" i="93"/>
  <c r="R23" i="93"/>
  <c r="Q23" i="93"/>
  <c r="Q34" i="93"/>
  <c r="R34" i="93"/>
  <c r="Q40" i="93"/>
  <c r="R40" i="93"/>
  <c r="Q24" i="93"/>
  <c r="R24" i="93"/>
  <c r="R19" i="93"/>
  <c r="Q19" i="93"/>
  <c r="Q38" i="93"/>
  <c r="R38" i="93"/>
  <c r="Q18" i="93"/>
  <c r="R18" i="93"/>
  <c r="R53" i="93"/>
  <c r="Q53" i="93"/>
  <c r="Q37" i="93"/>
  <c r="R37" i="93"/>
  <c r="R21" i="93"/>
  <c r="Q21" i="93"/>
  <c r="R15" i="93"/>
  <c r="Q15" i="93"/>
  <c r="Q52" i="93"/>
  <c r="R52" i="93"/>
  <c r="Q36" i="93"/>
  <c r="R36" i="93"/>
  <c r="Q20" i="93"/>
  <c r="R20" i="93"/>
  <c r="Q47" i="93"/>
  <c r="S47" i="93" s="1"/>
  <c r="T47" i="93" s="1"/>
  <c r="R47" i="93"/>
  <c r="R11" i="93"/>
  <c r="Q11" i="93"/>
  <c r="Q6" i="93"/>
  <c r="R6" i="93"/>
  <c r="R9" i="93"/>
  <c r="Q9" i="93"/>
  <c r="Q8" i="93"/>
  <c r="R8" i="93"/>
  <c r="Q4" i="93"/>
  <c r="R4" i="93"/>
  <c r="R5" i="93"/>
  <c r="Q5" i="93"/>
  <c r="R7" i="93"/>
  <c r="Q7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2" i="93"/>
  <c r="F23" i="93"/>
  <c r="F24" i="93"/>
  <c r="F25" i="93"/>
  <c r="F26" i="93"/>
  <c r="F27" i="93"/>
  <c r="F28" i="93"/>
  <c r="F29" i="93"/>
  <c r="F30" i="93"/>
  <c r="F31" i="93"/>
  <c r="F32" i="93"/>
  <c r="F33" i="93"/>
  <c r="F34" i="93"/>
  <c r="F35" i="93"/>
  <c r="F36" i="93"/>
  <c r="F37" i="93"/>
  <c r="F38" i="93"/>
  <c r="F39" i="93"/>
  <c r="F40" i="93"/>
  <c r="F41" i="93"/>
  <c r="F42" i="93"/>
  <c r="F43" i="93"/>
  <c r="F44" i="93"/>
  <c r="F45" i="93"/>
  <c r="F46" i="93"/>
  <c r="F47" i="93"/>
  <c r="F48" i="93"/>
  <c r="F49" i="93"/>
  <c r="F50" i="93"/>
  <c r="F51" i="93"/>
  <c r="F52" i="93"/>
  <c r="F53" i="93"/>
  <c r="F4" i="93"/>
  <c r="E5" i="93"/>
  <c r="E6" i="93"/>
  <c r="E7" i="93"/>
  <c r="E8" i="93"/>
  <c r="E9" i="93"/>
  <c r="E10" i="93"/>
  <c r="E11" i="93"/>
  <c r="E12" i="93"/>
  <c r="E13" i="93"/>
  <c r="E14" i="93"/>
  <c r="E15" i="93"/>
  <c r="E16" i="93"/>
  <c r="E17" i="93"/>
  <c r="E18" i="93"/>
  <c r="E19" i="93"/>
  <c r="E20" i="93"/>
  <c r="E21" i="93"/>
  <c r="E22" i="93"/>
  <c r="E23" i="93"/>
  <c r="E24" i="93"/>
  <c r="E25" i="93"/>
  <c r="E26" i="93"/>
  <c r="E27" i="93"/>
  <c r="E28" i="93"/>
  <c r="E29" i="93"/>
  <c r="E30" i="93"/>
  <c r="E31" i="93"/>
  <c r="E32" i="93"/>
  <c r="E33" i="93"/>
  <c r="E34" i="93"/>
  <c r="E35" i="93"/>
  <c r="E36" i="93"/>
  <c r="E37" i="93"/>
  <c r="E38" i="93"/>
  <c r="E39" i="93"/>
  <c r="E40" i="93"/>
  <c r="E41" i="93"/>
  <c r="E42" i="93"/>
  <c r="E43" i="93"/>
  <c r="E44" i="93"/>
  <c r="E45" i="93"/>
  <c r="E46" i="93"/>
  <c r="E47" i="93"/>
  <c r="E48" i="93"/>
  <c r="E49" i="93"/>
  <c r="E50" i="93"/>
  <c r="E51" i="93"/>
  <c r="E52" i="93"/>
  <c r="E53" i="93"/>
  <c r="E4" i="93"/>
  <c r="D5" i="93"/>
  <c r="D6" i="93"/>
  <c r="D7" i="93"/>
  <c r="D8" i="93"/>
  <c r="D9" i="93"/>
  <c r="D10" i="93"/>
  <c r="D11" i="93"/>
  <c r="D12" i="93"/>
  <c r="D13" i="93"/>
  <c r="D14" i="93"/>
  <c r="D15" i="93"/>
  <c r="D16" i="93"/>
  <c r="D17" i="93"/>
  <c r="D18" i="93"/>
  <c r="D19" i="93"/>
  <c r="D20" i="93"/>
  <c r="D21" i="93"/>
  <c r="D22" i="93"/>
  <c r="D23" i="93"/>
  <c r="D24" i="93"/>
  <c r="D25" i="93"/>
  <c r="D26" i="93"/>
  <c r="D27" i="93"/>
  <c r="D28" i="93"/>
  <c r="D29" i="93"/>
  <c r="D30" i="93"/>
  <c r="D31" i="93"/>
  <c r="D32" i="93"/>
  <c r="D33" i="93"/>
  <c r="D34" i="93"/>
  <c r="D35" i="93"/>
  <c r="D36" i="93"/>
  <c r="D37" i="93"/>
  <c r="D38" i="93"/>
  <c r="D39" i="93"/>
  <c r="D40" i="93"/>
  <c r="D41" i="93"/>
  <c r="D42" i="93"/>
  <c r="D43" i="93"/>
  <c r="D44" i="93"/>
  <c r="D45" i="93"/>
  <c r="D46" i="93"/>
  <c r="D47" i="93"/>
  <c r="D48" i="93"/>
  <c r="D49" i="93"/>
  <c r="D50" i="93"/>
  <c r="D51" i="93"/>
  <c r="D52" i="93"/>
  <c r="D53" i="93"/>
  <c r="D4" i="93"/>
  <c r="E9" i="90" s="1"/>
  <c r="S43" i="93" l="1"/>
  <c r="T43" i="93" s="1"/>
  <c r="S18" i="93"/>
  <c r="T18" i="93" s="1"/>
  <c r="S10" i="93"/>
  <c r="T10" i="93" s="1"/>
  <c r="S6" i="93"/>
  <c r="T6" i="93" s="1"/>
  <c r="S52" i="93"/>
  <c r="T52" i="93" s="1"/>
  <c r="S50" i="93"/>
  <c r="T50" i="93" s="1"/>
  <c r="S48" i="93"/>
  <c r="T48" i="93" s="1"/>
  <c r="S46" i="93"/>
  <c r="T46" i="93" s="1"/>
  <c r="S44" i="93"/>
  <c r="T44" i="93" s="1"/>
  <c r="S40" i="93"/>
  <c r="T40" i="93" s="1"/>
  <c r="S37" i="93"/>
  <c r="T37" i="93" s="1"/>
  <c r="S36" i="93"/>
  <c r="T36" i="93" s="1"/>
  <c r="S12" i="93"/>
  <c r="T12" i="93" s="1"/>
  <c r="S24" i="93"/>
  <c r="T24" i="93" s="1"/>
  <c r="S22" i="93"/>
  <c r="T22" i="93" s="1"/>
  <c r="S28" i="93"/>
  <c r="T28" i="93" s="1"/>
  <c r="S32" i="93"/>
  <c r="T32" i="93" s="1"/>
  <c r="S20" i="93"/>
  <c r="T20" i="93" s="1"/>
  <c r="S38" i="93"/>
  <c r="T38" i="93" s="1"/>
  <c r="S34" i="93"/>
  <c r="T34" i="93" s="1"/>
  <c r="S42" i="93"/>
  <c r="T42" i="93" s="1"/>
  <c r="S26" i="93"/>
  <c r="T26" i="93" s="1"/>
  <c r="S30" i="93"/>
  <c r="T30" i="93" s="1"/>
  <c r="S16" i="93"/>
  <c r="T16" i="93" s="1"/>
  <c r="S8" i="93"/>
  <c r="T8" i="93" s="1"/>
  <c r="S14" i="93"/>
  <c r="T14" i="93" s="1"/>
  <c r="S51" i="93"/>
  <c r="T51" i="93" s="1"/>
  <c r="S4" i="93"/>
  <c r="T4" i="93" s="1"/>
  <c r="S11" i="93"/>
  <c r="T11" i="93" s="1"/>
  <c r="S21" i="93"/>
  <c r="T21" i="93" s="1"/>
  <c r="S53" i="93"/>
  <c r="T53" i="93" s="1"/>
  <c r="S25" i="93"/>
  <c r="T25" i="93" s="1"/>
  <c r="S27" i="93"/>
  <c r="T27" i="93" s="1"/>
  <c r="S13" i="93"/>
  <c r="T13" i="93" s="1"/>
  <c r="S45" i="93"/>
  <c r="T45" i="93" s="1"/>
  <c r="S35" i="93"/>
  <c r="T35" i="93" s="1"/>
  <c r="S17" i="93"/>
  <c r="T17" i="93" s="1"/>
  <c r="S49" i="93"/>
  <c r="T49" i="93" s="1"/>
  <c r="S15" i="93"/>
  <c r="T15" i="93" s="1"/>
  <c r="S19" i="93"/>
  <c r="T19" i="93" s="1"/>
  <c r="S23" i="93"/>
  <c r="T23" i="93" s="1"/>
  <c r="S41" i="93"/>
  <c r="T41" i="93" s="1"/>
  <c r="S31" i="93"/>
  <c r="T31" i="93" s="1"/>
  <c r="S29" i="93"/>
  <c r="T29" i="93" s="1"/>
  <c r="S39" i="93"/>
  <c r="T39" i="93" s="1"/>
  <c r="S33" i="93"/>
  <c r="T33" i="93" s="1"/>
  <c r="S5" i="93"/>
  <c r="T5" i="93" s="1"/>
  <c r="S9" i="93"/>
  <c r="T9" i="93" s="1"/>
  <c r="S7" i="93"/>
  <c r="T7" i="93" s="1"/>
  <c r="H54" i="93"/>
  <c r="L3" i="93"/>
  <c r="K3" i="93"/>
  <c r="K2" i="93"/>
  <c r="H2" i="93"/>
  <c r="I3" i="93"/>
  <c r="H5" i="93"/>
  <c r="I5" i="93"/>
  <c r="I14" i="90" s="1"/>
  <c r="J5" i="93"/>
  <c r="H6" i="93"/>
  <c r="I6" i="93"/>
  <c r="I15" i="90" s="1"/>
  <c r="J6" i="93"/>
  <c r="H7" i="93"/>
  <c r="I7" i="93"/>
  <c r="I16" i="90" s="1"/>
  <c r="J7" i="93"/>
  <c r="H8" i="93"/>
  <c r="I8" i="93"/>
  <c r="I17" i="90" s="1"/>
  <c r="J8" i="93"/>
  <c r="H9" i="93"/>
  <c r="I9" i="93"/>
  <c r="I18" i="90" s="1"/>
  <c r="J9" i="93"/>
  <c r="H10" i="93"/>
  <c r="I10" i="93"/>
  <c r="I19" i="90" s="1"/>
  <c r="J10" i="93"/>
  <c r="H11" i="93"/>
  <c r="I11" i="93"/>
  <c r="I20" i="90" s="1"/>
  <c r="J11" i="93"/>
  <c r="H12" i="93"/>
  <c r="I12" i="93"/>
  <c r="I21" i="90" s="1"/>
  <c r="J12" i="93"/>
  <c r="H13" i="93"/>
  <c r="I13" i="93"/>
  <c r="I22" i="90" s="1"/>
  <c r="J13" i="93"/>
  <c r="H14" i="93"/>
  <c r="I14" i="93"/>
  <c r="I23" i="90" s="1"/>
  <c r="J14" i="93"/>
  <c r="H15" i="93"/>
  <c r="I15" i="93"/>
  <c r="I24" i="90" s="1"/>
  <c r="J15" i="93"/>
  <c r="H16" i="93"/>
  <c r="I16" i="93"/>
  <c r="I25" i="90" s="1"/>
  <c r="J16" i="93"/>
  <c r="H17" i="93"/>
  <c r="I17" i="93"/>
  <c r="I26" i="90" s="1"/>
  <c r="J17" i="93"/>
  <c r="H18" i="93"/>
  <c r="I18" i="93"/>
  <c r="I27" i="90" s="1"/>
  <c r="J18" i="93"/>
  <c r="H19" i="93"/>
  <c r="I19" i="93"/>
  <c r="I28" i="90" s="1"/>
  <c r="J19" i="93"/>
  <c r="H20" i="93"/>
  <c r="I20" i="93"/>
  <c r="I29" i="90" s="1"/>
  <c r="J20" i="93"/>
  <c r="H21" i="93"/>
  <c r="I21" i="93"/>
  <c r="I30" i="90" s="1"/>
  <c r="J21" i="93"/>
  <c r="H22" i="93"/>
  <c r="I22" i="93"/>
  <c r="I31" i="90" s="1"/>
  <c r="J22" i="93"/>
  <c r="H23" i="93"/>
  <c r="I23" i="93"/>
  <c r="I32" i="90" s="1"/>
  <c r="J23" i="93"/>
  <c r="H24" i="93"/>
  <c r="I24" i="93"/>
  <c r="I33" i="90" s="1"/>
  <c r="J24" i="93"/>
  <c r="H25" i="93"/>
  <c r="I25" i="93"/>
  <c r="I34" i="90" s="1"/>
  <c r="J25" i="93"/>
  <c r="H26" i="93"/>
  <c r="I26" i="93"/>
  <c r="I35" i="90" s="1"/>
  <c r="J26" i="93"/>
  <c r="H27" i="93"/>
  <c r="I27" i="93"/>
  <c r="I36" i="90" s="1"/>
  <c r="J27" i="93"/>
  <c r="H28" i="93"/>
  <c r="I28" i="93"/>
  <c r="I37" i="90" s="1"/>
  <c r="J28" i="93"/>
  <c r="H29" i="93"/>
  <c r="I29" i="93"/>
  <c r="I38" i="90" s="1"/>
  <c r="J29" i="93"/>
  <c r="H30" i="93"/>
  <c r="I30" i="93"/>
  <c r="I39" i="90" s="1"/>
  <c r="J30" i="93"/>
  <c r="H31" i="93"/>
  <c r="I31" i="93"/>
  <c r="I40" i="90" s="1"/>
  <c r="J31" i="93"/>
  <c r="H32" i="93"/>
  <c r="I32" i="93"/>
  <c r="I41" i="90" s="1"/>
  <c r="J32" i="93"/>
  <c r="H33" i="93"/>
  <c r="I33" i="93"/>
  <c r="I42" i="90" s="1"/>
  <c r="J33" i="93"/>
  <c r="H34" i="93"/>
  <c r="I34" i="93"/>
  <c r="I43" i="90" s="1"/>
  <c r="J34" i="93"/>
  <c r="H35" i="93"/>
  <c r="I35" i="93"/>
  <c r="I44" i="90" s="1"/>
  <c r="J35" i="93"/>
  <c r="H36" i="93"/>
  <c r="I36" i="93"/>
  <c r="I45" i="90" s="1"/>
  <c r="J36" i="93"/>
  <c r="H37" i="93"/>
  <c r="I37" i="93"/>
  <c r="I46" i="90" s="1"/>
  <c r="J37" i="93"/>
  <c r="H38" i="93"/>
  <c r="I38" i="93"/>
  <c r="I47" i="90" s="1"/>
  <c r="J38" i="93"/>
  <c r="H39" i="93"/>
  <c r="I39" i="93"/>
  <c r="I48" i="90" s="1"/>
  <c r="J39" i="93"/>
  <c r="H40" i="93"/>
  <c r="I40" i="93"/>
  <c r="I49" i="90" s="1"/>
  <c r="J40" i="93"/>
  <c r="H41" i="93"/>
  <c r="I41" i="93"/>
  <c r="I50" i="90" s="1"/>
  <c r="J41" i="93"/>
  <c r="H42" i="93"/>
  <c r="I42" i="93"/>
  <c r="I51" i="90" s="1"/>
  <c r="J42" i="93"/>
  <c r="H43" i="93"/>
  <c r="I43" i="93"/>
  <c r="I52" i="90" s="1"/>
  <c r="J43" i="93"/>
  <c r="H44" i="93"/>
  <c r="I44" i="93"/>
  <c r="I53" i="90" s="1"/>
  <c r="J44" i="93"/>
  <c r="H45" i="93"/>
  <c r="I45" i="93"/>
  <c r="I54" i="90" s="1"/>
  <c r="J45" i="93"/>
  <c r="H46" i="93"/>
  <c r="I46" i="93"/>
  <c r="I55" i="90" s="1"/>
  <c r="J46" i="93"/>
  <c r="H47" i="93"/>
  <c r="I47" i="93"/>
  <c r="I56" i="90" s="1"/>
  <c r="J47" i="93"/>
  <c r="H48" i="93"/>
  <c r="I48" i="93"/>
  <c r="I57" i="90" s="1"/>
  <c r="J48" i="93"/>
  <c r="H49" i="93"/>
  <c r="I49" i="93"/>
  <c r="I58" i="90" s="1"/>
  <c r="J49" i="93"/>
  <c r="H50" i="93"/>
  <c r="I50" i="93"/>
  <c r="I59" i="90" s="1"/>
  <c r="J50" i="93"/>
  <c r="H51" i="93"/>
  <c r="I51" i="93"/>
  <c r="I60" i="90" s="1"/>
  <c r="J51" i="93"/>
  <c r="H52" i="93"/>
  <c r="I52" i="93"/>
  <c r="I61" i="90" s="1"/>
  <c r="J52" i="93"/>
  <c r="H53" i="93"/>
  <c r="I53" i="93"/>
  <c r="I62" i="90" s="1"/>
  <c r="J53" i="93"/>
  <c r="C5" i="93"/>
  <c r="D14" i="90" s="1"/>
  <c r="C6" i="93"/>
  <c r="D15" i="90" s="1"/>
  <c r="C7" i="93"/>
  <c r="D16" i="90" s="1"/>
  <c r="C8" i="93"/>
  <c r="D17" i="90" s="1"/>
  <c r="C9" i="93"/>
  <c r="D18" i="90" s="1"/>
  <c r="C10" i="93"/>
  <c r="D19" i="90" s="1"/>
  <c r="C11" i="93"/>
  <c r="D20" i="90" s="1"/>
  <c r="C12" i="93"/>
  <c r="D21" i="90" s="1"/>
  <c r="C13" i="93"/>
  <c r="D22" i="90" s="1"/>
  <c r="C14" i="93"/>
  <c r="D23" i="90" s="1"/>
  <c r="C15" i="93"/>
  <c r="D24" i="90" s="1"/>
  <c r="C16" i="93"/>
  <c r="D25" i="90" s="1"/>
  <c r="C17" i="93"/>
  <c r="D26" i="90" s="1"/>
  <c r="C18" i="93"/>
  <c r="D27" i="90" s="1"/>
  <c r="C19" i="93"/>
  <c r="D28" i="90" s="1"/>
  <c r="C20" i="93"/>
  <c r="D29" i="90" s="1"/>
  <c r="C21" i="93"/>
  <c r="D30" i="90" s="1"/>
  <c r="C22" i="93"/>
  <c r="D31" i="90" s="1"/>
  <c r="C23" i="93"/>
  <c r="D32" i="90" s="1"/>
  <c r="C24" i="93"/>
  <c r="D33" i="90" s="1"/>
  <c r="C25" i="93"/>
  <c r="D34" i="90" s="1"/>
  <c r="C26" i="93"/>
  <c r="D35" i="90" s="1"/>
  <c r="C27" i="93"/>
  <c r="D36" i="90" s="1"/>
  <c r="C28" i="93"/>
  <c r="D37" i="90" s="1"/>
  <c r="C29" i="93"/>
  <c r="D38" i="90" s="1"/>
  <c r="C30" i="93"/>
  <c r="D39" i="90" s="1"/>
  <c r="C31" i="93"/>
  <c r="D40" i="90" s="1"/>
  <c r="C32" i="93"/>
  <c r="D41" i="90" s="1"/>
  <c r="C33" i="93"/>
  <c r="D42" i="90" s="1"/>
  <c r="C34" i="93"/>
  <c r="D43" i="90" s="1"/>
  <c r="C35" i="93"/>
  <c r="D44" i="90" s="1"/>
  <c r="C36" i="93"/>
  <c r="D45" i="90" s="1"/>
  <c r="C37" i="93"/>
  <c r="D46" i="90" s="1"/>
  <c r="C38" i="93"/>
  <c r="D47" i="90" s="1"/>
  <c r="C39" i="93"/>
  <c r="D48" i="90" s="1"/>
  <c r="C40" i="93"/>
  <c r="D49" i="90" s="1"/>
  <c r="C41" i="93"/>
  <c r="D50" i="90" s="1"/>
  <c r="C42" i="93"/>
  <c r="D51" i="90" s="1"/>
  <c r="C43" i="93"/>
  <c r="D52" i="90" s="1"/>
  <c r="C44" i="93"/>
  <c r="D53" i="90" s="1"/>
  <c r="C45" i="93"/>
  <c r="D54" i="90" s="1"/>
  <c r="C46" i="93"/>
  <c r="D55" i="90" s="1"/>
  <c r="C47" i="93"/>
  <c r="D56" i="90" s="1"/>
  <c r="C48" i="93"/>
  <c r="D57" i="90" s="1"/>
  <c r="C49" i="93"/>
  <c r="D58" i="90" s="1"/>
  <c r="C50" i="93"/>
  <c r="D59" i="90" s="1"/>
  <c r="C51" i="93"/>
  <c r="D60" i="90" s="1"/>
  <c r="C52" i="93"/>
  <c r="D61" i="90" s="1"/>
  <c r="C53" i="93"/>
  <c r="D62" i="90" s="1"/>
  <c r="C4" i="93"/>
  <c r="D13" i="90" s="1"/>
  <c r="B2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33" i="93"/>
  <c r="B34" i="93"/>
  <c r="B35" i="93"/>
  <c r="B36" i="93"/>
  <c r="B37" i="93"/>
  <c r="B38" i="93"/>
  <c r="B39" i="93"/>
  <c r="B40" i="93"/>
  <c r="B41" i="93"/>
  <c r="B42" i="93"/>
  <c r="B43" i="93"/>
  <c r="B44" i="93"/>
  <c r="B45" i="93"/>
  <c r="B46" i="93"/>
  <c r="B47" i="93"/>
  <c r="B48" i="93"/>
  <c r="B49" i="93"/>
  <c r="B50" i="93"/>
  <c r="B51" i="93"/>
  <c r="B52" i="93"/>
  <c r="B53" i="93"/>
  <c r="B4" i="93"/>
  <c r="G5" i="93"/>
  <c r="G6" i="93"/>
  <c r="G7" i="93"/>
  <c r="G8" i="93"/>
  <c r="G9" i="93"/>
  <c r="G10" i="93"/>
  <c r="G11" i="93"/>
  <c r="G12" i="93"/>
  <c r="G13" i="93"/>
  <c r="G14" i="93"/>
  <c r="G15" i="93"/>
  <c r="G16" i="93"/>
  <c r="G17" i="93"/>
  <c r="G18" i="93"/>
  <c r="G19" i="93"/>
  <c r="G20" i="93"/>
  <c r="G21" i="93"/>
  <c r="G22" i="93"/>
  <c r="G23" i="93"/>
  <c r="G24" i="93"/>
  <c r="G25" i="93"/>
  <c r="G26" i="93"/>
  <c r="G27" i="93"/>
  <c r="G28" i="93"/>
  <c r="G29" i="93"/>
  <c r="G30" i="93"/>
  <c r="G31" i="93"/>
  <c r="G32" i="93"/>
  <c r="G33" i="93"/>
  <c r="G34" i="93"/>
  <c r="G35" i="93"/>
  <c r="G36" i="93"/>
  <c r="G37" i="93"/>
  <c r="G38" i="93"/>
  <c r="G39" i="93"/>
  <c r="G40" i="93"/>
  <c r="G41" i="93"/>
  <c r="G42" i="93"/>
  <c r="G43" i="93"/>
  <c r="G44" i="93"/>
  <c r="G45" i="93"/>
  <c r="G46" i="93"/>
  <c r="G47" i="93"/>
  <c r="G48" i="93"/>
  <c r="G49" i="93"/>
  <c r="G50" i="93"/>
  <c r="G51" i="93"/>
  <c r="G52" i="93"/>
  <c r="G53" i="93"/>
  <c r="G4" i="93"/>
  <c r="L58" i="92"/>
  <c r="L52" i="93" s="1"/>
  <c r="L59" i="92"/>
  <c r="L53" i="93" s="1"/>
  <c r="K60" i="92"/>
  <c r="J54" i="93" s="1"/>
  <c r="L11" i="92"/>
  <c r="L12" i="92"/>
  <c r="L13" i="92"/>
  <c r="L14" i="92"/>
  <c r="L15" i="92"/>
  <c r="L16" i="92"/>
  <c r="L17" i="92"/>
  <c r="L18" i="92"/>
  <c r="L19" i="92"/>
  <c r="L20" i="92"/>
  <c r="L21" i="92"/>
  <c r="L22" i="92"/>
  <c r="L23" i="92"/>
  <c r="L24" i="92"/>
  <c r="L25" i="92"/>
  <c r="L26" i="92"/>
  <c r="L27" i="92"/>
  <c r="L28" i="92"/>
  <c r="L29" i="92"/>
  <c r="L30" i="92"/>
  <c r="L31" i="92"/>
  <c r="L32" i="92"/>
  <c r="L33" i="92"/>
  <c r="L34" i="92"/>
  <c r="L35" i="92"/>
  <c r="L36" i="92"/>
  <c r="L37" i="92"/>
  <c r="L38" i="92"/>
  <c r="L39" i="92"/>
  <c r="L40" i="92"/>
  <c r="L41" i="92"/>
  <c r="L42" i="92"/>
  <c r="L43" i="92"/>
  <c r="L44" i="92"/>
  <c r="L45" i="92"/>
  <c r="L46" i="92"/>
  <c r="L47" i="92"/>
  <c r="L48" i="92"/>
  <c r="L49" i="92"/>
  <c r="L50" i="92"/>
  <c r="L51" i="92"/>
  <c r="L52" i="92"/>
  <c r="L53" i="92"/>
  <c r="L47" i="93" s="1"/>
  <c r="L54" i="92"/>
  <c r="L48" i="93" s="1"/>
  <c r="L55" i="92"/>
  <c r="L49" i="93" s="1"/>
  <c r="L56" i="92"/>
  <c r="L50" i="93" s="1"/>
  <c r="L57" i="92"/>
  <c r="L51" i="93" s="1"/>
  <c r="M42" i="92" l="1"/>
  <c r="L36" i="93" s="1"/>
  <c r="M51" i="92"/>
  <c r="L45" i="93" s="1"/>
  <c r="M47" i="92"/>
  <c r="L41" i="93" s="1"/>
  <c r="M43" i="92"/>
  <c r="L37" i="93" s="1"/>
  <c r="M39" i="92"/>
  <c r="L33" i="93" s="1"/>
  <c r="M35" i="92"/>
  <c r="L29" i="93" s="1"/>
  <c r="M31" i="92"/>
  <c r="L25" i="93" s="1"/>
  <c r="M27" i="92"/>
  <c r="L21" i="93" s="1"/>
  <c r="M23" i="92"/>
  <c r="L17" i="93" s="1"/>
  <c r="M19" i="92"/>
  <c r="L13" i="93" s="1"/>
  <c r="M50" i="92"/>
  <c r="L44" i="93" s="1"/>
  <c r="M38" i="92"/>
  <c r="L32" i="93" s="1"/>
  <c r="M30" i="92"/>
  <c r="L24" i="93" s="1"/>
  <c r="M26" i="92"/>
  <c r="L20" i="93" s="1"/>
  <c r="M22" i="92"/>
  <c r="L16" i="93" s="1"/>
  <c r="M18" i="92"/>
  <c r="L12" i="93" s="1"/>
  <c r="M46" i="92"/>
  <c r="L40" i="93" s="1"/>
  <c r="M34" i="92"/>
  <c r="L28" i="93" s="1"/>
  <c r="M49" i="92"/>
  <c r="L43" i="93" s="1"/>
  <c r="M45" i="92"/>
  <c r="L39" i="93" s="1"/>
  <c r="M41" i="92"/>
  <c r="L35" i="93" s="1"/>
  <c r="M37" i="92"/>
  <c r="L31" i="93" s="1"/>
  <c r="M33" i="92"/>
  <c r="L27" i="93" s="1"/>
  <c r="M29" i="92"/>
  <c r="L23" i="93" s="1"/>
  <c r="M25" i="92"/>
  <c r="L19" i="93" s="1"/>
  <c r="M21" i="92"/>
  <c r="L15" i="93" s="1"/>
  <c r="M17" i="92"/>
  <c r="L11" i="93" s="1"/>
  <c r="M52" i="92"/>
  <c r="L46" i="93" s="1"/>
  <c r="M48" i="92"/>
  <c r="L42" i="93" s="1"/>
  <c r="M44" i="92"/>
  <c r="L38" i="93" s="1"/>
  <c r="M40" i="92"/>
  <c r="L34" i="93" s="1"/>
  <c r="M36" i="92"/>
  <c r="L30" i="93" s="1"/>
  <c r="M32" i="92"/>
  <c r="L26" i="93" s="1"/>
  <c r="M28" i="92"/>
  <c r="L22" i="93" s="1"/>
  <c r="M24" i="92"/>
  <c r="L18" i="93" s="1"/>
  <c r="M20" i="92"/>
  <c r="L14" i="93" s="1"/>
  <c r="M16" i="92"/>
  <c r="L10" i="93" s="1"/>
  <c r="M15" i="92"/>
  <c r="L9" i="93" s="1"/>
  <c r="M14" i="92"/>
  <c r="L8" i="93" s="1"/>
  <c r="M13" i="92"/>
  <c r="L7" i="93" s="1"/>
  <c r="M12" i="92"/>
  <c r="L6" i="93" s="1"/>
  <c r="M11" i="92"/>
  <c r="L5" i="93" s="1"/>
  <c r="H59" i="90"/>
  <c r="H55" i="90"/>
  <c r="H51" i="90"/>
  <c r="H47" i="90"/>
  <c r="H43" i="90"/>
  <c r="H39" i="90"/>
  <c r="H35" i="90"/>
  <c r="H31" i="90"/>
  <c r="H27" i="90"/>
  <c r="H23" i="90"/>
  <c r="H19" i="90"/>
  <c r="H15" i="90"/>
  <c r="H56" i="90"/>
  <c r="H52" i="90"/>
  <c r="H48" i="90"/>
  <c r="H44" i="90"/>
  <c r="H40" i="90"/>
  <c r="H36" i="90"/>
  <c r="H32" i="90"/>
  <c r="H28" i="90"/>
  <c r="H24" i="90"/>
  <c r="H20" i="90"/>
  <c r="H16" i="90"/>
  <c r="H60" i="90"/>
  <c r="H61" i="90"/>
  <c r="H57" i="90"/>
  <c r="H53" i="90"/>
  <c r="H49" i="90"/>
  <c r="H45" i="90"/>
  <c r="H41" i="90"/>
  <c r="H37" i="90"/>
  <c r="H33" i="90"/>
  <c r="H29" i="90"/>
  <c r="H25" i="90"/>
  <c r="H21" i="90"/>
  <c r="H17" i="90"/>
  <c r="H62" i="90"/>
  <c r="H58" i="90"/>
  <c r="H54" i="90"/>
  <c r="H50" i="90"/>
  <c r="H46" i="90"/>
  <c r="H42" i="90"/>
  <c r="H38" i="90"/>
  <c r="H34" i="90"/>
  <c r="H30" i="90"/>
  <c r="H26" i="90"/>
  <c r="H22" i="90"/>
  <c r="H18" i="90"/>
  <c r="H14" i="90"/>
  <c r="J59" i="90"/>
  <c r="O50" i="93"/>
  <c r="J55" i="90"/>
  <c r="O46" i="93"/>
  <c r="J51" i="90"/>
  <c r="O42" i="93"/>
  <c r="J47" i="90"/>
  <c r="O38" i="93"/>
  <c r="J43" i="90"/>
  <c r="O34" i="93"/>
  <c r="J39" i="90"/>
  <c r="O30" i="93"/>
  <c r="J35" i="90"/>
  <c r="O26" i="93"/>
  <c r="J31" i="90"/>
  <c r="O22" i="93"/>
  <c r="J27" i="90"/>
  <c r="O18" i="93"/>
  <c r="J23" i="90"/>
  <c r="O14" i="93"/>
  <c r="J19" i="90"/>
  <c r="O10" i="93"/>
  <c r="J15" i="90"/>
  <c r="O6" i="93"/>
  <c r="J60" i="90"/>
  <c r="O51" i="93"/>
  <c r="J56" i="90"/>
  <c r="O47" i="93"/>
  <c r="J52" i="90"/>
  <c r="O43" i="93"/>
  <c r="J48" i="90"/>
  <c r="O39" i="93"/>
  <c r="J44" i="90"/>
  <c r="O35" i="93"/>
  <c r="J40" i="90"/>
  <c r="O31" i="93"/>
  <c r="J36" i="90"/>
  <c r="O27" i="93"/>
  <c r="J32" i="90"/>
  <c r="O23" i="93"/>
  <c r="J28" i="90"/>
  <c r="O19" i="93"/>
  <c r="J24" i="90"/>
  <c r="O15" i="93"/>
  <c r="J20" i="90"/>
  <c r="O11" i="93"/>
  <c r="J16" i="90"/>
  <c r="O7" i="93"/>
  <c r="J61" i="90"/>
  <c r="O52" i="93"/>
  <c r="J57" i="90"/>
  <c r="O48" i="93"/>
  <c r="J53" i="90"/>
  <c r="O44" i="93"/>
  <c r="J49" i="90"/>
  <c r="O40" i="93"/>
  <c r="J45" i="90"/>
  <c r="O36" i="93"/>
  <c r="J41" i="90"/>
  <c r="O32" i="93"/>
  <c r="J37" i="90"/>
  <c r="O28" i="93"/>
  <c r="J33" i="90"/>
  <c r="O24" i="93"/>
  <c r="J29" i="90"/>
  <c r="O20" i="93"/>
  <c r="J25" i="90"/>
  <c r="O16" i="93"/>
  <c r="J21" i="90"/>
  <c r="O12" i="93"/>
  <c r="J17" i="90"/>
  <c r="O8" i="93"/>
  <c r="J62" i="90"/>
  <c r="O53" i="93"/>
  <c r="J58" i="90"/>
  <c r="O49" i="93"/>
  <c r="J54" i="90"/>
  <c r="O45" i="93"/>
  <c r="J50" i="90"/>
  <c r="O41" i="93"/>
  <c r="J46" i="90"/>
  <c r="O37" i="93"/>
  <c r="J42" i="90"/>
  <c r="O33" i="93"/>
  <c r="J38" i="90"/>
  <c r="O29" i="93"/>
  <c r="J34" i="90"/>
  <c r="O25" i="93"/>
  <c r="J30" i="90"/>
  <c r="O21" i="93"/>
  <c r="J26" i="90"/>
  <c r="O17" i="93"/>
  <c r="J22" i="90"/>
  <c r="O13" i="93"/>
  <c r="J18" i="90"/>
  <c r="O9" i="93"/>
  <c r="J14" i="90"/>
  <c r="O5" i="93"/>
  <c r="L60" i="92"/>
  <c r="K54" i="93" s="1"/>
  <c r="AO55" i="93" s="1"/>
  <c r="AK50" i="93"/>
  <c r="AK46" i="93"/>
  <c r="AK42" i="93"/>
  <c r="AK38" i="93"/>
  <c r="AK34" i="93"/>
  <c r="AK30" i="93"/>
  <c r="AK26" i="93"/>
  <c r="AK22" i="93"/>
  <c r="AK18" i="93"/>
  <c r="AK14" i="93"/>
  <c r="AK10" i="93"/>
  <c r="AK6" i="93"/>
  <c r="AK53" i="93"/>
  <c r="AK49" i="93"/>
  <c r="AK45" i="93"/>
  <c r="AK41" i="93"/>
  <c r="AK37" i="93"/>
  <c r="AK33" i="93"/>
  <c r="AK29" i="93"/>
  <c r="AK39" i="93"/>
  <c r="AK31" i="93"/>
  <c r="AK27" i="93"/>
  <c r="AK23" i="93"/>
  <c r="AK19" i="93"/>
  <c r="AK15" i="93"/>
  <c r="AK11" i="93"/>
  <c r="AK7" i="93"/>
  <c r="AK52" i="93"/>
  <c r="AK48" i="93"/>
  <c r="AK44" i="93"/>
  <c r="AK40" i="93"/>
  <c r="AK36" i="93"/>
  <c r="AK32" i="93"/>
  <c r="AK28" i="93"/>
  <c r="AK24" i="93"/>
  <c r="AK20" i="93"/>
  <c r="AK16" i="93"/>
  <c r="AK12" i="93"/>
  <c r="AK8" i="93"/>
  <c r="AK51" i="93"/>
  <c r="AK47" i="93"/>
  <c r="AK43" i="93"/>
  <c r="AK35" i="93"/>
  <c r="AK25" i="93"/>
  <c r="AK21" i="93"/>
  <c r="AK17" i="93"/>
  <c r="AK13" i="93"/>
  <c r="AK9" i="93"/>
  <c r="AK5" i="93"/>
  <c r="U42" i="93"/>
  <c r="Z42" i="93"/>
  <c r="W42" i="93"/>
  <c r="V42" i="93"/>
  <c r="AA42" i="93"/>
  <c r="U22" i="93"/>
  <c r="Z22" i="93"/>
  <c r="W22" i="93"/>
  <c r="V22" i="93"/>
  <c r="AA22" i="93"/>
  <c r="U14" i="93"/>
  <c r="Z14" i="93"/>
  <c r="W14" i="93"/>
  <c r="AA14" i="93"/>
  <c r="V14" i="93"/>
  <c r="U10" i="93"/>
  <c r="Z10" i="93"/>
  <c r="W10" i="93"/>
  <c r="V10" i="93"/>
  <c r="AA10" i="93"/>
  <c r="V51" i="93"/>
  <c r="Z51" i="93"/>
  <c r="AA51" i="93"/>
  <c r="W51" i="93"/>
  <c r="U51" i="93"/>
  <c r="V47" i="93"/>
  <c r="Z47" i="93"/>
  <c r="AA47" i="93"/>
  <c r="W47" i="93"/>
  <c r="U47" i="93"/>
  <c r="V43" i="93"/>
  <c r="Z43" i="93"/>
  <c r="AA43" i="93"/>
  <c r="W43" i="93"/>
  <c r="U43" i="93"/>
  <c r="V39" i="93"/>
  <c r="Z39" i="93"/>
  <c r="AA39" i="93"/>
  <c r="U39" i="93"/>
  <c r="W39" i="93"/>
  <c r="V35" i="93"/>
  <c r="Z35" i="93"/>
  <c r="AA35" i="93"/>
  <c r="W35" i="93"/>
  <c r="U35" i="93"/>
  <c r="V31" i="93"/>
  <c r="Z31" i="93"/>
  <c r="U31" i="93"/>
  <c r="AA31" i="93"/>
  <c r="W31" i="93"/>
  <c r="V27" i="93"/>
  <c r="Z27" i="93"/>
  <c r="U27" i="93"/>
  <c r="AA27" i="93"/>
  <c r="W27" i="93"/>
  <c r="V23" i="93"/>
  <c r="Z23" i="93"/>
  <c r="U23" i="93"/>
  <c r="AA23" i="93"/>
  <c r="W23" i="93"/>
  <c r="V19" i="93"/>
  <c r="Z19" i="93"/>
  <c r="U19" i="93"/>
  <c r="AA19" i="93"/>
  <c r="W19" i="93"/>
  <c r="V15" i="93"/>
  <c r="Z15" i="93"/>
  <c r="U15" i="93"/>
  <c r="AA15" i="93"/>
  <c r="W15" i="93"/>
  <c r="V11" i="93"/>
  <c r="Z11" i="93"/>
  <c r="U11" i="93"/>
  <c r="AA11" i="93"/>
  <c r="W11" i="93"/>
  <c r="V7" i="93"/>
  <c r="Z7" i="93"/>
  <c r="U7" i="93"/>
  <c r="AA7" i="93"/>
  <c r="W7" i="93"/>
  <c r="U34" i="93"/>
  <c r="Z34" i="93"/>
  <c r="W34" i="93"/>
  <c r="V34" i="93"/>
  <c r="AA34" i="93"/>
  <c r="Z52" i="93"/>
  <c r="W52" i="93"/>
  <c r="AA52" i="93"/>
  <c r="V52" i="93"/>
  <c r="U52" i="93"/>
  <c r="Z48" i="93"/>
  <c r="W48" i="93"/>
  <c r="AA48" i="93"/>
  <c r="V48" i="93"/>
  <c r="U48" i="93"/>
  <c r="Z44" i="93"/>
  <c r="W44" i="93"/>
  <c r="AA44" i="93"/>
  <c r="V44" i="93"/>
  <c r="U44" i="93"/>
  <c r="Z40" i="93"/>
  <c r="W40" i="93"/>
  <c r="AA40" i="93"/>
  <c r="V40" i="93"/>
  <c r="U40" i="93"/>
  <c r="Z36" i="93"/>
  <c r="W36" i="93"/>
  <c r="AA36" i="93"/>
  <c r="V36" i="93"/>
  <c r="U36" i="93"/>
  <c r="Z32" i="93"/>
  <c r="W32" i="93"/>
  <c r="AA32" i="93"/>
  <c r="V32" i="93"/>
  <c r="U32" i="93"/>
  <c r="Z28" i="93"/>
  <c r="W28" i="93"/>
  <c r="AA28" i="93"/>
  <c r="V28" i="93"/>
  <c r="U28" i="93"/>
  <c r="Z24" i="93"/>
  <c r="W24" i="93"/>
  <c r="AA24" i="93"/>
  <c r="V24" i="93"/>
  <c r="U24" i="93"/>
  <c r="Z20" i="93"/>
  <c r="W20" i="93"/>
  <c r="AA20" i="93"/>
  <c r="V20" i="93"/>
  <c r="U20" i="93"/>
  <c r="Z16" i="93"/>
  <c r="W16" i="93"/>
  <c r="AA16" i="93"/>
  <c r="V16" i="93"/>
  <c r="U16" i="93"/>
  <c r="Z12" i="93"/>
  <c r="W12" i="93"/>
  <c r="AA12" i="93"/>
  <c r="V12" i="93"/>
  <c r="U12" i="93"/>
  <c r="Z8" i="93"/>
  <c r="W8" i="93"/>
  <c r="AA8" i="93"/>
  <c r="V8" i="93"/>
  <c r="U8" i="93"/>
  <c r="U50" i="93"/>
  <c r="Z50" i="93"/>
  <c r="W50" i="93"/>
  <c r="AA50" i="93"/>
  <c r="V50" i="93"/>
  <c r="U46" i="93"/>
  <c r="Z46" i="93"/>
  <c r="W46" i="93"/>
  <c r="AA46" i="93"/>
  <c r="V46" i="93"/>
  <c r="U38" i="93"/>
  <c r="Z38" i="93"/>
  <c r="W38" i="93"/>
  <c r="AA38" i="93"/>
  <c r="V38" i="93"/>
  <c r="U30" i="93"/>
  <c r="Z30" i="93"/>
  <c r="W30" i="93"/>
  <c r="AA30" i="93"/>
  <c r="V30" i="93"/>
  <c r="U26" i="93"/>
  <c r="Z26" i="93"/>
  <c r="W26" i="93"/>
  <c r="V26" i="93"/>
  <c r="AA26" i="93"/>
  <c r="U18" i="93"/>
  <c r="Z18" i="93"/>
  <c r="W18" i="93"/>
  <c r="V18" i="93"/>
  <c r="AA18" i="93"/>
  <c r="U6" i="93"/>
  <c r="Z6" i="93"/>
  <c r="W6" i="93"/>
  <c r="AA6" i="93"/>
  <c r="V6" i="93"/>
  <c r="AA53" i="93"/>
  <c r="W53" i="93"/>
  <c r="V53" i="93"/>
  <c r="U53" i="93"/>
  <c r="Z53" i="93"/>
  <c r="AA49" i="93"/>
  <c r="W49" i="93"/>
  <c r="V49" i="93"/>
  <c r="U49" i="93"/>
  <c r="Z49" i="93"/>
  <c r="AA45" i="93"/>
  <c r="W45" i="93"/>
  <c r="V45" i="93"/>
  <c r="U45" i="93"/>
  <c r="Z45" i="93"/>
  <c r="AA41" i="93"/>
  <c r="W41" i="93"/>
  <c r="V41" i="93"/>
  <c r="Z41" i="93"/>
  <c r="U41" i="93"/>
  <c r="AA37" i="93"/>
  <c r="W37" i="93"/>
  <c r="V37" i="93"/>
  <c r="U37" i="93"/>
  <c r="Z37" i="93"/>
  <c r="AA33" i="93"/>
  <c r="W33" i="93"/>
  <c r="V33" i="93"/>
  <c r="U33" i="93"/>
  <c r="Z33" i="93"/>
  <c r="AA29" i="93"/>
  <c r="W29" i="93"/>
  <c r="V29" i="93"/>
  <c r="U29" i="93"/>
  <c r="Z29" i="93"/>
  <c r="AA25" i="93"/>
  <c r="W25" i="93"/>
  <c r="V25" i="93"/>
  <c r="Z25" i="93"/>
  <c r="U25" i="93"/>
  <c r="AA21" i="93"/>
  <c r="W21" i="93"/>
  <c r="V21" i="93"/>
  <c r="Z21" i="93"/>
  <c r="U21" i="93"/>
  <c r="AA17" i="93"/>
  <c r="W17" i="93"/>
  <c r="V17" i="93"/>
  <c r="Z17" i="93"/>
  <c r="U17" i="93"/>
  <c r="AA13" i="93"/>
  <c r="W13" i="93"/>
  <c r="V13" i="93"/>
  <c r="U13" i="93"/>
  <c r="Z13" i="93"/>
  <c r="AA9" i="93"/>
  <c r="W9" i="93"/>
  <c r="V9" i="93"/>
  <c r="Z9" i="93"/>
  <c r="U9" i="93"/>
  <c r="W5" i="93"/>
  <c r="Z5" i="93"/>
  <c r="V5" i="93"/>
  <c r="U5" i="93"/>
  <c r="AA5" i="93"/>
  <c r="K48" i="93"/>
  <c r="K57" i="90" s="1"/>
  <c r="K40" i="93"/>
  <c r="K49" i="90" s="1"/>
  <c r="K32" i="93"/>
  <c r="K41" i="90" s="1"/>
  <c r="K24" i="93"/>
  <c r="K33" i="90" s="1"/>
  <c r="K16" i="93"/>
  <c r="K25" i="90" s="1"/>
  <c r="K8" i="93"/>
  <c r="K17" i="90" s="1"/>
  <c r="K4" i="93"/>
  <c r="K13" i="90" s="1"/>
  <c r="K44" i="93"/>
  <c r="K53" i="90" s="1"/>
  <c r="K36" i="93"/>
  <c r="K45" i="90" s="1"/>
  <c r="K28" i="93"/>
  <c r="K37" i="90" s="1"/>
  <c r="K20" i="93"/>
  <c r="K29" i="90" s="1"/>
  <c r="K12" i="93"/>
  <c r="K21" i="90" s="1"/>
  <c r="K52" i="93"/>
  <c r="K61" i="90" s="1"/>
  <c r="K46" i="93"/>
  <c r="K55" i="90" s="1"/>
  <c r="K42" i="93"/>
  <c r="K51" i="90" s="1"/>
  <c r="K26" i="93"/>
  <c r="K35" i="90" s="1"/>
  <c r="K18" i="93"/>
  <c r="K27" i="90" s="1"/>
  <c r="K14" i="93"/>
  <c r="K23" i="90" s="1"/>
  <c r="K10" i="93"/>
  <c r="K19" i="90" s="1"/>
  <c r="K6" i="93"/>
  <c r="K15" i="90" s="1"/>
  <c r="K50" i="93"/>
  <c r="K59" i="90" s="1"/>
  <c r="K38" i="93"/>
  <c r="K47" i="90" s="1"/>
  <c r="K34" i="93"/>
  <c r="K43" i="90" s="1"/>
  <c r="K30" i="93"/>
  <c r="K39" i="90" s="1"/>
  <c r="K22" i="93"/>
  <c r="K31" i="90" s="1"/>
  <c r="K53" i="93"/>
  <c r="K62" i="90" s="1"/>
  <c r="K51" i="93"/>
  <c r="K60" i="90" s="1"/>
  <c r="K49" i="93"/>
  <c r="K58" i="90" s="1"/>
  <c r="K47" i="93"/>
  <c r="K56" i="90" s="1"/>
  <c r="K45" i="93"/>
  <c r="K54" i="90" s="1"/>
  <c r="K43" i="93"/>
  <c r="K52" i="90" s="1"/>
  <c r="K41" i="93"/>
  <c r="K50" i="90" s="1"/>
  <c r="K39" i="93"/>
  <c r="K48" i="90" s="1"/>
  <c r="K37" i="93"/>
  <c r="K46" i="90" s="1"/>
  <c r="K35" i="93"/>
  <c r="K44" i="90" s="1"/>
  <c r="K33" i="93"/>
  <c r="K42" i="90" s="1"/>
  <c r="K31" i="93"/>
  <c r="K40" i="90" s="1"/>
  <c r="K29" i="93"/>
  <c r="K38" i="90" s="1"/>
  <c r="K27" i="93"/>
  <c r="K36" i="90" s="1"/>
  <c r="K25" i="93"/>
  <c r="K34" i="90" s="1"/>
  <c r="K23" i="93"/>
  <c r="K32" i="90" s="1"/>
  <c r="K21" i="93"/>
  <c r="K30" i="90" s="1"/>
  <c r="K19" i="93"/>
  <c r="K28" i="90" s="1"/>
  <c r="K17" i="93"/>
  <c r="K26" i="90" s="1"/>
  <c r="K15" i="93"/>
  <c r="K24" i="90" s="1"/>
  <c r="K13" i="93"/>
  <c r="K22" i="90" s="1"/>
  <c r="K11" i="93"/>
  <c r="K20" i="90" s="1"/>
  <c r="K9" i="93"/>
  <c r="K18" i="90" s="1"/>
  <c r="K7" i="93"/>
  <c r="K16" i="90" s="1"/>
  <c r="K5" i="93"/>
  <c r="K14" i="90" s="1"/>
  <c r="X52" i="93" l="1"/>
  <c r="AB52" i="93" s="1"/>
  <c r="X47" i="93"/>
  <c r="X20" i="93"/>
  <c r="AB20" i="93" s="1"/>
  <c r="X36" i="93"/>
  <c r="Y36" i="93" s="1"/>
  <c r="X27" i="93"/>
  <c r="AB27" i="93" s="1"/>
  <c r="AB47" i="93"/>
  <c r="Y47" i="93"/>
  <c r="M60" i="92"/>
  <c r="L54" i="93" s="1"/>
  <c r="AO56" i="93" s="1"/>
  <c r="X29" i="93"/>
  <c r="X45" i="93"/>
  <c r="X23" i="93"/>
  <c r="X25" i="93"/>
  <c r="X37" i="93"/>
  <c r="X41" i="93"/>
  <c r="X53" i="93"/>
  <c r="X12" i="93"/>
  <c r="X28" i="93"/>
  <c r="X44" i="93"/>
  <c r="X10" i="93"/>
  <c r="X50" i="93"/>
  <c r="X6" i="93"/>
  <c r="X18" i="93"/>
  <c r="X16" i="93"/>
  <c r="X48" i="93"/>
  <c r="X19" i="93"/>
  <c r="X14" i="93"/>
  <c r="X5" i="93"/>
  <c r="X46" i="93"/>
  <c r="X17" i="93"/>
  <c r="X35" i="93"/>
  <c r="X7" i="93"/>
  <c r="X9" i="93"/>
  <c r="X22" i="93"/>
  <c r="X8" i="93"/>
  <c r="X49" i="93"/>
  <c r="X21" i="93"/>
  <c r="X33" i="93"/>
  <c r="X30" i="93"/>
  <c r="X24" i="93"/>
  <c r="X51" i="93"/>
  <c r="X42" i="93"/>
  <c r="X11" i="93"/>
  <c r="X32" i="93"/>
  <c r="X31" i="93"/>
  <c r="X39" i="93"/>
  <c r="X38" i="93"/>
  <c r="X15" i="93"/>
  <c r="X13" i="93"/>
  <c r="X34" i="93"/>
  <c r="X43" i="93"/>
  <c r="X40" i="93"/>
  <c r="X26" i="93"/>
  <c r="L4" i="93"/>
  <c r="H4" i="93"/>
  <c r="Y52" i="93" l="1"/>
  <c r="AC52" i="93" s="1"/>
  <c r="AB36" i="93"/>
  <c r="AC36" i="93" s="1"/>
  <c r="Y20" i="93"/>
  <c r="AC20" i="93" s="1"/>
  <c r="Y27" i="93"/>
  <c r="AC27" i="93" s="1"/>
  <c r="AB43" i="93"/>
  <c r="Y43" i="93"/>
  <c r="AB34" i="93"/>
  <c r="Y34" i="93"/>
  <c r="AB39" i="93"/>
  <c r="Y39" i="93"/>
  <c r="AB42" i="93"/>
  <c r="Y42" i="93"/>
  <c r="AB33" i="93"/>
  <c r="Y33" i="93"/>
  <c r="AB22" i="93"/>
  <c r="Y22" i="93"/>
  <c r="AB17" i="93"/>
  <c r="Y17" i="93"/>
  <c r="AB19" i="93"/>
  <c r="Y19" i="93"/>
  <c r="AB28" i="93"/>
  <c r="Y28" i="93"/>
  <c r="AB37" i="93"/>
  <c r="Y37" i="93"/>
  <c r="AB29" i="93"/>
  <c r="Y29" i="93"/>
  <c r="AB13" i="93"/>
  <c r="Y13" i="93"/>
  <c r="AB31" i="93"/>
  <c r="Y31" i="93"/>
  <c r="AB51" i="93"/>
  <c r="Y51" i="93"/>
  <c r="AB21" i="93"/>
  <c r="Y21" i="93"/>
  <c r="AB46" i="93"/>
  <c r="Y46" i="93"/>
  <c r="AB48" i="93"/>
  <c r="Y48" i="93"/>
  <c r="AB50" i="93"/>
  <c r="Y50" i="93"/>
  <c r="AB12" i="93"/>
  <c r="Y12" i="93"/>
  <c r="AB25" i="93"/>
  <c r="Y25" i="93"/>
  <c r="AB26" i="93"/>
  <c r="Y26" i="93"/>
  <c r="AB40" i="93"/>
  <c r="Y40" i="93"/>
  <c r="AB15" i="93"/>
  <c r="Y15" i="93"/>
  <c r="AB32" i="93"/>
  <c r="Y32" i="93"/>
  <c r="AB24" i="93"/>
  <c r="Y24" i="93"/>
  <c r="AB49" i="93"/>
  <c r="Y49" i="93"/>
  <c r="AB16" i="93"/>
  <c r="Y16" i="93"/>
  <c r="AB10" i="93"/>
  <c r="Y10" i="93"/>
  <c r="AB53" i="93"/>
  <c r="Y53" i="93"/>
  <c r="AB23" i="93"/>
  <c r="Y23" i="93"/>
  <c r="AB38" i="93"/>
  <c r="Y38" i="93"/>
  <c r="AB11" i="93"/>
  <c r="Y11" i="93"/>
  <c r="AB30" i="93"/>
  <c r="Y30" i="93"/>
  <c r="AB35" i="93"/>
  <c r="Y35" i="93"/>
  <c r="AB14" i="93"/>
  <c r="Y14" i="93"/>
  <c r="AB18" i="93"/>
  <c r="Y18" i="93"/>
  <c r="AB44" i="93"/>
  <c r="Y44" i="93"/>
  <c r="AB41" i="93"/>
  <c r="Y41" i="93"/>
  <c r="AB45" i="93"/>
  <c r="Y45" i="93"/>
  <c r="AC47" i="93"/>
  <c r="Y9" i="93"/>
  <c r="AB9" i="93"/>
  <c r="AB7" i="93"/>
  <c r="Y7" i="93"/>
  <c r="Y5" i="93"/>
  <c r="AB5" i="93"/>
  <c r="Y8" i="93"/>
  <c r="AB8" i="93"/>
  <c r="AB6" i="93"/>
  <c r="Y6" i="93"/>
  <c r="H13" i="90"/>
  <c r="J4" i="93"/>
  <c r="I4" i="93"/>
  <c r="I13" i="90" s="1"/>
  <c r="AC41" i="93" l="1"/>
  <c r="AC18" i="93"/>
  <c r="AC35" i="93"/>
  <c r="AC11" i="93"/>
  <c r="AC23" i="93"/>
  <c r="AC10" i="93"/>
  <c r="AC49" i="93"/>
  <c r="AC32" i="93"/>
  <c r="AC40" i="93"/>
  <c r="AC25" i="93"/>
  <c r="AC50" i="93"/>
  <c r="AC46" i="93"/>
  <c r="AC51" i="93"/>
  <c r="AC13" i="93"/>
  <c r="AC37" i="93"/>
  <c r="AC19" i="93"/>
  <c r="AC22" i="93"/>
  <c r="AC42" i="93"/>
  <c r="AC34" i="93"/>
  <c r="AC45" i="93"/>
  <c r="AC44" i="93"/>
  <c r="AC14" i="93"/>
  <c r="AC30" i="93"/>
  <c r="AC38" i="93"/>
  <c r="AC53" i="93"/>
  <c r="AC16" i="93"/>
  <c r="AC24" i="93"/>
  <c r="AC15" i="93"/>
  <c r="AC26" i="93"/>
  <c r="AC12" i="93"/>
  <c r="AC48" i="93"/>
  <c r="AC21" i="93"/>
  <c r="AC31" i="93"/>
  <c r="AC29" i="93"/>
  <c r="AC28" i="93"/>
  <c r="AC17" i="93"/>
  <c r="AC33" i="93"/>
  <c r="AC39" i="93"/>
  <c r="AC43" i="93"/>
  <c r="AC5" i="93"/>
  <c r="AC9" i="93"/>
  <c r="AC7" i="93"/>
  <c r="AC8" i="93"/>
  <c r="AC6" i="93"/>
  <c r="J13" i="90"/>
  <c r="O4" i="93"/>
  <c r="O54" i="93" s="1"/>
  <c r="N54" i="93" s="1"/>
  <c r="AK4" i="93"/>
  <c r="Z4" i="93"/>
  <c r="AA4" i="93"/>
  <c r="V4" i="93"/>
  <c r="W4" i="93"/>
  <c r="U4" i="93"/>
  <c r="X4" i="93" l="1"/>
  <c r="J63" i="90"/>
  <c r="AB4" i="93" l="1"/>
  <c r="Y4" i="93"/>
  <c r="K63" i="90"/>
  <c r="AC4" i="93" l="1"/>
  <c r="AL4" i="93" s="1"/>
  <c r="AN4" i="93" s="1"/>
  <c r="AL40" i="93"/>
  <c r="AN40" i="93" s="1"/>
  <c r="AL10" i="93"/>
  <c r="AN10" i="93" s="1"/>
  <c r="AL21" i="93"/>
  <c r="AN21" i="93" s="1"/>
  <c r="AL7" i="93"/>
  <c r="AN7" i="93" s="1"/>
  <c r="AL26" i="93"/>
  <c r="AN26" i="93" s="1"/>
  <c r="AL37" i="93"/>
  <c r="AN37" i="93" s="1"/>
  <c r="AL23" i="93"/>
  <c r="AN23" i="93" s="1"/>
  <c r="AL42" i="93"/>
  <c r="AN42" i="93" s="1"/>
  <c r="AL53" i="93"/>
  <c r="AN53" i="93" s="1"/>
  <c r="AL24" i="93"/>
  <c r="AN24" i="93" s="1"/>
  <c r="AL43" i="93"/>
  <c r="AN43" i="93" s="1"/>
  <c r="AL5" i="93"/>
  <c r="AN5" i="93" s="1"/>
  <c r="AL6" i="93"/>
  <c r="AN6" i="93" s="1"/>
  <c r="AL33" i="93"/>
  <c r="AN33" i="93" s="1"/>
  <c r="AL36" i="93"/>
  <c r="AN36" i="93" s="1"/>
  <c r="AL22" i="93"/>
  <c r="AN22" i="93" s="1"/>
  <c r="AL49" i="93"/>
  <c r="AN49" i="93" s="1"/>
  <c r="AL52" i="93"/>
  <c r="AN52" i="93" s="1"/>
  <c r="AL38" i="93"/>
  <c r="AN38" i="93" s="1"/>
  <c r="AL16" i="93"/>
  <c r="AN16" i="93" s="1"/>
  <c r="AL19" i="93"/>
  <c r="AN19" i="93" s="1"/>
  <c r="AL39" i="93"/>
  <c r="AN39" i="93" s="1"/>
  <c r="AL17" i="93"/>
  <c r="AN17" i="93" s="1"/>
  <c r="AL20" i="93"/>
  <c r="AN20" i="93" s="1"/>
  <c r="AL41" i="93"/>
  <c r="AN41" i="93" s="1"/>
  <c r="AL8" i="93"/>
  <c r="AN8" i="93" s="1"/>
  <c r="AL9" i="93"/>
  <c r="AN9" i="93" s="1"/>
  <c r="AL47" i="93"/>
  <c r="AN47" i="93" s="1"/>
  <c r="AL50" i="93"/>
  <c r="AN50" i="93" s="1"/>
  <c r="AL29" i="93"/>
  <c r="AN29" i="93" s="1"/>
  <c r="AL48" i="93"/>
  <c r="AN48" i="93" s="1"/>
  <c r="AL51" i="93"/>
  <c r="AN51" i="93" s="1"/>
  <c r="AL45" i="93"/>
  <c r="AN45" i="93" s="1"/>
  <c r="AL15" i="93"/>
  <c r="AN15" i="93" s="1"/>
  <c r="AL18" i="93"/>
  <c r="AN18" i="93" s="1"/>
  <c r="AL12" i="93"/>
  <c r="AN12" i="93" s="1"/>
  <c r="AL31" i="93"/>
  <c r="AN31" i="93" s="1"/>
  <c r="AL34" i="93"/>
  <c r="AN34" i="93" s="1"/>
  <c r="AL13" i="93"/>
  <c r="AN13" i="93" s="1"/>
  <c r="AL32" i="93"/>
  <c r="AN32" i="93" s="1"/>
  <c r="AL35" i="93"/>
  <c r="AN35" i="93" s="1"/>
  <c r="AL14" i="93"/>
  <c r="AN14" i="93" s="1"/>
  <c r="AL30" i="93"/>
  <c r="AN30" i="93" s="1"/>
  <c r="AL46" i="93"/>
  <c r="AN46" i="93" s="1"/>
  <c r="AL25" i="93"/>
  <c r="AN25" i="93" s="1"/>
  <c r="AL44" i="93"/>
  <c r="AN44" i="93" s="1"/>
  <c r="AL11" i="93"/>
  <c r="AN11" i="93" s="1"/>
  <c r="AL27" i="93"/>
  <c r="AN27" i="93" s="1"/>
  <c r="AL28" i="93"/>
  <c r="AN28" i="93" s="1"/>
  <c r="L20" i="90" l="1"/>
  <c r="AO11" i="93"/>
  <c r="AO30" i="93"/>
  <c r="L39" i="90"/>
  <c r="L22" i="90"/>
  <c r="AO13" i="93"/>
  <c r="AO18" i="93"/>
  <c r="L27" i="90"/>
  <c r="L57" i="90"/>
  <c r="AO48" i="93"/>
  <c r="AO9" i="93"/>
  <c r="L18" i="90"/>
  <c r="L26" i="90"/>
  <c r="AO17" i="93"/>
  <c r="L47" i="90"/>
  <c r="AO38" i="93"/>
  <c r="L45" i="90"/>
  <c r="AO36" i="93"/>
  <c r="L52" i="90"/>
  <c r="AO43" i="93"/>
  <c r="AO23" i="93"/>
  <c r="L32" i="90"/>
  <c r="L30" i="90"/>
  <c r="AO21" i="93"/>
  <c r="AO44" i="93"/>
  <c r="L53" i="90"/>
  <c r="L23" i="90"/>
  <c r="AO14" i="93"/>
  <c r="L43" i="90"/>
  <c r="AO34" i="93"/>
  <c r="AO15" i="93"/>
  <c r="L24" i="90"/>
  <c r="AO29" i="93"/>
  <c r="L38" i="90"/>
  <c r="L17" i="90"/>
  <c r="AO8" i="93"/>
  <c r="AO39" i="93"/>
  <c r="L48" i="90"/>
  <c r="AO52" i="93"/>
  <c r="L61" i="90"/>
  <c r="AO33" i="93"/>
  <c r="L42" i="90"/>
  <c r="L33" i="90"/>
  <c r="AO24" i="93"/>
  <c r="L46" i="90"/>
  <c r="AO37" i="93"/>
  <c r="AO10" i="93"/>
  <c r="L19" i="90"/>
  <c r="L37" i="90"/>
  <c r="AO28" i="93"/>
  <c r="L34" i="90"/>
  <c r="AO25" i="93"/>
  <c r="AO35" i="93"/>
  <c r="L44" i="90"/>
  <c r="AO31" i="93"/>
  <c r="L40" i="90"/>
  <c r="L54" i="90"/>
  <c r="AO45" i="93"/>
  <c r="L59" i="90"/>
  <c r="AO50" i="93"/>
  <c r="AO41" i="93"/>
  <c r="L50" i="90"/>
  <c r="L28" i="90"/>
  <c r="AO19" i="93"/>
  <c r="L58" i="90"/>
  <c r="AO49" i="93"/>
  <c r="L15" i="90"/>
  <c r="AO6" i="93"/>
  <c r="AO53" i="93"/>
  <c r="L62" i="90"/>
  <c r="AO26" i="93"/>
  <c r="L35" i="90"/>
  <c r="L49" i="90"/>
  <c r="AO40" i="93"/>
  <c r="AO27" i="93"/>
  <c r="L36" i="90"/>
  <c r="L55" i="90"/>
  <c r="AO46" i="93"/>
  <c r="AO32" i="93"/>
  <c r="L41" i="90"/>
  <c r="L21" i="90"/>
  <c r="AO12" i="93"/>
  <c r="AO51" i="93"/>
  <c r="L60" i="90"/>
  <c r="AO47" i="93"/>
  <c r="L56" i="90"/>
  <c r="AO20" i="93"/>
  <c r="L29" i="90"/>
  <c r="AO16" i="93"/>
  <c r="L25" i="90"/>
  <c r="AO22" i="93"/>
  <c r="L31" i="90"/>
  <c r="AO5" i="93"/>
  <c r="L14" i="90"/>
  <c r="L51" i="90"/>
  <c r="AO42" i="93"/>
  <c r="AO7" i="93"/>
  <c r="L16" i="90"/>
  <c r="AO4" i="93"/>
  <c r="AN54" i="93" l="1"/>
  <c r="L13" i="90"/>
  <c r="L64" i="90" s="1"/>
  <c r="L65" i="90" l="1"/>
  <c r="L66" i="90" s="1"/>
  <c r="AN56" i="93"/>
  <c r="AN55" i="93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same in -All work sheets+Drawings+Jobcards+Production documents+installation and importantly on Glass(Sticker)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 client Drawing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FREEZ All Model codes and distribute to all as chart.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same in -All work sheets+Drawings+Jobcards+Production documents+installation and importantly on Glass(Sticker)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from ALUMILCAL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from ALUMILCAL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ALUMIL has taken inside perimitre only .Make 4 in formula.
</t>
        </r>
      </text>
    </comment>
  </commentList>
</comments>
</file>

<file path=xl/sharedStrings.xml><?xml version="1.0" encoding="utf-8"?>
<sst xmlns="http://schemas.openxmlformats.org/spreadsheetml/2006/main" count="1493" uniqueCount="361">
  <si>
    <t>Glass</t>
  </si>
  <si>
    <t>Sr.No.</t>
  </si>
  <si>
    <t>DESCRIPTION</t>
  </si>
  <si>
    <t>SERIES</t>
  </si>
  <si>
    <t>HEIGHT mm</t>
  </si>
  <si>
    <t>QTY</t>
  </si>
  <si>
    <t>AREA Sq.Mtr.</t>
  </si>
  <si>
    <t>AMOUNT INR</t>
  </si>
  <si>
    <t>Not Included in Price:</t>
  </si>
  <si>
    <t>Transportation charges from fabrication unit to site - At actuals on To-pay basis.</t>
  </si>
  <si>
    <t>Unloading to be taken care by the client.</t>
  </si>
  <si>
    <t>Terms &amp; Conditions:</t>
  </si>
  <si>
    <t>Price quoted are Ex-factory, Hyderabad.</t>
  </si>
  <si>
    <t>Metal Scaffolding to be arranged by client.</t>
  </si>
  <si>
    <t>Site measurements to be maintained accurate.</t>
  </si>
  <si>
    <t>Material will be dispatched only after all dues are cleared.</t>
  </si>
  <si>
    <t>Payment Terms: 75% advance, Balance - 25 % before DISPATCH.</t>
  </si>
  <si>
    <t>GLASS</t>
  </si>
  <si>
    <t>Thickness</t>
  </si>
  <si>
    <t>Cost/Sq.mt</t>
  </si>
  <si>
    <t>AIR/LAMINATES GAP</t>
  </si>
  <si>
    <t>Total</t>
  </si>
  <si>
    <t>Insurance</t>
  </si>
  <si>
    <t>Air/Lm</t>
  </si>
  <si>
    <t>WIDTH
mm</t>
  </si>
  <si>
    <t>Basic Value</t>
  </si>
  <si>
    <t>Profit</t>
  </si>
  <si>
    <t>Glass Unit Value</t>
  </si>
  <si>
    <t>Calculations</t>
  </si>
  <si>
    <t>Glass Thickness</t>
  </si>
  <si>
    <t>Size</t>
  </si>
  <si>
    <t>Qty</t>
  </si>
  <si>
    <t>Width</t>
  </si>
  <si>
    <t>Height</t>
  </si>
  <si>
    <t>S.No</t>
  </si>
  <si>
    <t>Description</t>
  </si>
  <si>
    <t xml:space="preserve">Total: </t>
  </si>
  <si>
    <t>Note:</t>
  </si>
  <si>
    <t>All Profiles, Hardware &amp; Accessories are imported from Europe</t>
  </si>
  <si>
    <t>All Powder coating and Anodizing is done in Europe</t>
  </si>
  <si>
    <t>Window Code</t>
  </si>
  <si>
    <t>Code</t>
  </si>
  <si>
    <t>Sq.mtr</t>
  </si>
  <si>
    <t>Sq.ft</t>
  </si>
  <si>
    <t>Topic</t>
  </si>
  <si>
    <t>REMARKS</t>
  </si>
  <si>
    <t>System Adopted</t>
  </si>
  <si>
    <t xml:space="preserve">
Glass</t>
  </si>
  <si>
    <t xml:space="preserve">
Mesh</t>
  </si>
  <si>
    <t>MESH</t>
  </si>
  <si>
    <t xml:space="preserve">RAL Colour </t>
  </si>
  <si>
    <t>SCHEDULES&amp;SPECS</t>
  </si>
  <si>
    <t xml:space="preserve">EURO </t>
  </si>
  <si>
    <t>BASIC VALUE EURO'S</t>
  </si>
  <si>
    <t>CONVERTION</t>
  </si>
  <si>
    <t>PROFILE</t>
  </si>
  <si>
    <t>Fastener</t>
  </si>
  <si>
    <t>INR</t>
  </si>
  <si>
    <t>Rs</t>
  </si>
  <si>
    <t>UOM</t>
  </si>
  <si>
    <t>RMT</t>
  </si>
  <si>
    <t>SEALANT CALCULATION</t>
  </si>
  <si>
    <t>WIDTH</t>
  </si>
  <si>
    <t>HEIGHT</t>
  </si>
  <si>
    <t>AREA</t>
  </si>
  <si>
    <t>Bite</t>
  </si>
  <si>
    <t>ML</t>
  </si>
  <si>
    <t>Rmt/bottle</t>
  </si>
  <si>
    <t>Rmt/W&amp;D</t>
  </si>
  <si>
    <t>Bottles</t>
  </si>
  <si>
    <t>Paintable</t>
  </si>
  <si>
    <t xml:space="preserve">Weather </t>
  </si>
  <si>
    <t>Paintable Sealant</t>
  </si>
  <si>
    <t>Weather Sealant</t>
  </si>
  <si>
    <t>FINAL</t>
  </si>
  <si>
    <t>TAX</t>
  </si>
  <si>
    <t>Fastner Cost +Tax</t>
  </si>
  <si>
    <t>DETAILED REQUIREMENT</t>
  </si>
  <si>
    <t>SIZES&amp;Qty</t>
  </si>
  <si>
    <t>SURFACE FINISH</t>
  </si>
  <si>
    <t>INFILL MATERIAL</t>
  </si>
  <si>
    <t>ALUMIL CODE</t>
  </si>
  <si>
    <t>Manual Input</t>
  </si>
  <si>
    <t>Rate/Rmt</t>
  </si>
  <si>
    <t>Basic rate</t>
  </si>
  <si>
    <t>SEALANT</t>
  </si>
  <si>
    <t>Inside paintable+ Out side weather.</t>
  </si>
  <si>
    <t>Masking Tape</t>
  </si>
  <si>
    <t>MASK TAPE</t>
  </si>
  <si>
    <t>ACCESSORIES</t>
  </si>
  <si>
    <t>MATERIAL COST</t>
  </si>
  <si>
    <t>LABOUR COST</t>
  </si>
  <si>
    <t>Production Cost</t>
  </si>
  <si>
    <t>Sq.Mt</t>
  </si>
  <si>
    <t>PROD</t>
  </si>
  <si>
    <t>INSTALL</t>
  </si>
  <si>
    <t>Installation Cost</t>
  </si>
  <si>
    <t>Location</t>
  </si>
  <si>
    <t>Total Area</t>
  </si>
  <si>
    <t xml:space="preserve">BASIC AMOUNT </t>
  </si>
  <si>
    <t>PROFIT MARGIN</t>
  </si>
  <si>
    <t>P&amp;OH</t>
  </si>
  <si>
    <t>INFILL MATERIAL COST</t>
  </si>
  <si>
    <t xml:space="preserve">SS Mesh </t>
  </si>
  <si>
    <t>AREA Sq.Mtr</t>
  </si>
  <si>
    <t>Rate/Sq.Mtr</t>
  </si>
  <si>
    <t>Unit Value</t>
  </si>
  <si>
    <t>Sq.Mtr rate</t>
  </si>
  <si>
    <t>FINAL RATE/Sq.Mtr</t>
  </si>
  <si>
    <t>FINAL Amount</t>
  </si>
  <si>
    <t>GRAND FINAL AMOUNT</t>
  </si>
  <si>
    <t>CODE</t>
  </si>
  <si>
    <t xml:space="preserve">Width </t>
  </si>
  <si>
    <t xml:space="preserve">Height </t>
  </si>
  <si>
    <t xml:space="preserve">In&amp;Out side </t>
  </si>
  <si>
    <t>PRICE PROPOSAL</t>
  </si>
  <si>
    <t>Accommodation for installation team to be arranged at site by client.</t>
  </si>
  <si>
    <t>Installation charges Extra</t>
  </si>
  <si>
    <t>Sq.Ft</t>
  </si>
  <si>
    <t xml:space="preserve">QUOTATION </t>
  </si>
  <si>
    <t>NAME OF CUSTOMER</t>
  </si>
  <si>
    <t>DATE</t>
  </si>
  <si>
    <t>PROJECT NAME</t>
  </si>
  <si>
    <t>PROJECT  LOCATION</t>
  </si>
  <si>
    <t>PREPARED BY</t>
  </si>
  <si>
    <t>CONTACT ATTN</t>
  </si>
  <si>
    <t>CHECKED BY</t>
  </si>
  <si>
    <t>Anamol Anand</t>
  </si>
  <si>
    <t>Colour</t>
  </si>
  <si>
    <t>Mesh</t>
  </si>
  <si>
    <t>CODE//REVISION</t>
  </si>
  <si>
    <t>Series</t>
  </si>
  <si>
    <t xml:space="preserve">Manual Input  </t>
  </si>
  <si>
    <t>ROLL UP MESH</t>
  </si>
  <si>
    <t>Sq.Mtr</t>
  </si>
  <si>
    <t>SLIDER NET FRAME SIZES</t>
  </si>
  <si>
    <t>ROLL UP NET FRAME SIZES</t>
  </si>
  <si>
    <t>RECTRACTABLE NET FRAME SIZES</t>
  </si>
  <si>
    <t>RECTRACTABLE MESH</t>
  </si>
  <si>
    <t>Only Mesh Sq.Mtrs</t>
  </si>
  <si>
    <t>Roll Up With Frame Sq.Mtrs</t>
  </si>
  <si>
    <t>Rectractable  With Frame Sq.Mtrs</t>
  </si>
  <si>
    <t>APPROVED BY</t>
  </si>
  <si>
    <t>QUOTE. NO.</t>
  </si>
  <si>
    <t>Sheet</t>
  </si>
  <si>
    <t>1</t>
  </si>
  <si>
    <t>Total After GST</t>
  </si>
  <si>
    <t>COLOUR :</t>
  </si>
  <si>
    <t>WINDLOAD CONSIDERED:</t>
  </si>
  <si>
    <t xml:space="preserve">CODE/REVISION </t>
  </si>
  <si>
    <t xml:space="preserve">LOCATION </t>
  </si>
  <si>
    <t>Price Validity  Till 15 days from the date of our proposal</t>
  </si>
  <si>
    <t>Installation charges Rs. 50/Sq.Ft</t>
  </si>
  <si>
    <t>:</t>
  </si>
  <si>
    <t>"</t>
  </si>
  <si>
    <t>X</t>
  </si>
  <si>
    <t>2</t>
  </si>
  <si>
    <t>CONVERSION TABLE</t>
  </si>
  <si>
    <t>Position 
Number</t>
  </si>
  <si>
    <t>Feet</t>
  </si>
  <si>
    <t>Inch</t>
  </si>
  <si>
    <t>Total 
Inches</t>
  </si>
  <si>
    <t>mm</t>
  </si>
  <si>
    <t>Rate/Sq.Ft</t>
  </si>
  <si>
    <t>Mr. Anamol Anand : 7702300826</t>
  </si>
  <si>
    <t>Mr. Srinivas : 9949077279</t>
  </si>
  <si>
    <t>Basic Euro Value</t>
  </si>
  <si>
    <t>System</t>
  </si>
  <si>
    <t>Freight Value</t>
  </si>
  <si>
    <t>GST (18%)</t>
  </si>
  <si>
    <t>Transport</t>
  </si>
  <si>
    <t>Wastage</t>
  </si>
  <si>
    <t>Total After Profit</t>
  </si>
  <si>
    <t>GST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</si>
  <si>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</si>
  <si>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</si>
  <si>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</si>
  <si>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</si>
  <si>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</si>
  <si>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</si>
  <si>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</si>
  <si>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</si>
  <si>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</si>
  <si>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</si>
  <si>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</si>
  <si>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</si>
  <si>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</si>
  <si>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</si>
  <si>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</si>
  <si>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</si>
  <si>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</si>
  <si>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</si>
  <si>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</si>
  <si>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</si>
  <si>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</si>
  <si>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</si>
  <si>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</si>
  <si>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</si>
  <si>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</si>
  <si>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</si>
  <si>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</si>
  <si>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</si>
  <si>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</si>
  <si>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</si>
  <si>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</si>
  <si>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</si>
  <si>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</si>
  <si>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</si>
  <si>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</si>
  <si>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</si>
  <si>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</si>
  <si>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</si>
  <si>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</si>
  <si>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</si>
  <si>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</si>
  <si>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</si>
  <si>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</si>
  <si>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</si>
  <si>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</si>
  <si>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</si>
  <si>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</si>
  <si>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</si>
  <si>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</si>
  <si>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</si>
  <si>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</si>
  <si>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</si>
  <si>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</si>
  <si>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</si>
  <si>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</si>
  <si>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</si>
  <si>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</si>
  <si>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</si>
  <si>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</si>
  <si>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</si>
  <si>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</si>
  <si>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</si>
  <si>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</si>
  <si>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</si>
  <si>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</si>
  <si>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</si>
  <si>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</si>
  <si>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</si>
  <si>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Delivery  with in 12 to 16 weeks from the date of advance.</t>
  </si>
  <si>
    <t>Clearance Charges</t>
  </si>
  <si>
    <t>PROFILE+ ACCESSORIES</t>
  </si>
  <si>
    <t>Freight(LBT)</t>
  </si>
  <si>
    <t>Customs Duties</t>
  </si>
  <si>
    <t>Insurance Value</t>
  </si>
  <si>
    <t>Customs duties</t>
  </si>
  <si>
    <t>Glass Rate/Sq.mtr</t>
  </si>
  <si>
    <t>Amount After P&amp;OH + Wastage amount</t>
  </si>
  <si>
    <t>W1</t>
  </si>
  <si>
    <t>W2</t>
  </si>
  <si>
    <t>W3</t>
  </si>
  <si>
    <t>W4</t>
  </si>
  <si>
    <t>W5</t>
  </si>
  <si>
    <t>W6</t>
  </si>
  <si>
    <t>W7</t>
  </si>
  <si>
    <t>W8</t>
  </si>
  <si>
    <t>FG1</t>
  </si>
  <si>
    <t>FG2</t>
  </si>
  <si>
    <t>FG3</t>
  </si>
  <si>
    <t>FG4</t>
  </si>
  <si>
    <t>FG5</t>
  </si>
  <si>
    <t>FG6</t>
  </si>
  <si>
    <t>FG7</t>
  </si>
  <si>
    <t>SD1</t>
  </si>
  <si>
    <t>SD2</t>
  </si>
  <si>
    <t>SD3</t>
  </si>
  <si>
    <t>SD4</t>
  </si>
  <si>
    <t>SD5</t>
  </si>
  <si>
    <t>SD7</t>
  </si>
  <si>
    <t>SD8</t>
  </si>
  <si>
    <t>SD9</t>
  </si>
  <si>
    <t>SD11</t>
  </si>
  <si>
    <t>SD12</t>
  </si>
  <si>
    <t>SD13</t>
  </si>
  <si>
    <t>SD14</t>
  </si>
  <si>
    <t>SD15</t>
  </si>
  <si>
    <t>SD16</t>
  </si>
  <si>
    <t>SD17</t>
  </si>
  <si>
    <t>SFG</t>
  </si>
  <si>
    <t>CFG1</t>
  </si>
  <si>
    <t>CFG2</t>
  </si>
  <si>
    <t>V1</t>
  </si>
  <si>
    <t>V2</t>
  </si>
  <si>
    <t>V3</t>
  </si>
  <si>
    <t>V4</t>
  </si>
  <si>
    <t>V5</t>
  </si>
  <si>
    <t>V6</t>
  </si>
  <si>
    <t>V7</t>
  </si>
  <si>
    <t>Mr. Sunil Reddy</t>
  </si>
  <si>
    <t>Residence</t>
  </si>
  <si>
    <t>Bangalore</t>
  </si>
  <si>
    <t>M900</t>
  </si>
  <si>
    <t>2 Track 2 Glass Shutter Sliding Window</t>
  </si>
  <si>
    <t>Champagne Anodizing (101520)</t>
  </si>
  <si>
    <t>11.52mm</t>
  </si>
  <si>
    <t>No</t>
  </si>
  <si>
    <t>M15000</t>
  </si>
  <si>
    <t>Fixed Field</t>
  </si>
  <si>
    <t>Two Top Hung Out openable windows</t>
  </si>
  <si>
    <t>Top Hung Out Openable Window</t>
  </si>
  <si>
    <t>Top Hung with Top Fix</t>
  </si>
  <si>
    <t>Fix + Top Hung Openable Window</t>
  </si>
  <si>
    <t>Louver Window</t>
  </si>
  <si>
    <t>W4A</t>
  </si>
  <si>
    <t>W7A</t>
  </si>
  <si>
    <t>S700</t>
  </si>
  <si>
    <t>Lift &amp; Slide Door</t>
  </si>
  <si>
    <t>M9800</t>
  </si>
  <si>
    <t>Sliding &amp; Folding Door</t>
  </si>
  <si>
    <t>SD11A</t>
  </si>
  <si>
    <t>Top Hung Window with Fixed Field</t>
  </si>
  <si>
    <t>MS Insert Calculation</t>
  </si>
  <si>
    <t>Rate/Kg</t>
  </si>
  <si>
    <t>Insert Description</t>
  </si>
  <si>
    <t>Location of insert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</si>
  <si>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</si>
  <si>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</si>
  <si>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</si>
  <si>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</si>
  <si>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</si>
  <si>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</si>
  <si>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</si>
  <si>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</si>
  <si>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</si>
  <si>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130X40X6</t>
  </si>
  <si>
    <t>Horizontal Transom</t>
  </si>
  <si>
    <t>MS inserts</t>
  </si>
  <si>
    <t>-</t>
  </si>
  <si>
    <t>2Kpa</t>
  </si>
  <si>
    <t>Glass Specifications:</t>
  </si>
  <si>
    <t>Nikhil Reddy</t>
  </si>
  <si>
    <t>5mm</t>
  </si>
  <si>
    <t>Sentri PVB Layer</t>
  </si>
  <si>
    <t>If Roll Up Mesh(motorised) for SD1, SD3,SD7,SD15 and SD17 then the total amount will go up by Rs.7,80,438</t>
  </si>
  <si>
    <t>If Retractable Mesh for SD1, SD3,SD7,SD15 and SD17 is opted then the total amount will go up by Rs.4,65,377</t>
  </si>
  <si>
    <t>5mm Frosted Glass Louvers for ventilator V7</t>
  </si>
  <si>
    <t>Aluminium Louvers for Ventilators V2 &amp; V5</t>
  </si>
  <si>
    <t>Aluminium Louvers</t>
  </si>
  <si>
    <t>Fixed Field Corner Window</t>
  </si>
  <si>
    <t>The above mentioned increase in Price is on total without GST.</t>
  </si>
  <si>
    <t>17.52mm</t>
  </si>
  <si>
    <t>13.52mm</t>
  </si>
  <si>
    <r>
      <rPr>
        <b/>
        <sz val="12"/>
        <rFont val="Arial Greek"/>
      </rPr>
      <t>13.52mm Laminate:</t>
    </r>
    <r>
      <rPr>
        <sz val="12"/>
        <rFont val="Arial Greek"/>
      </rPr>
      <t xml:space="preserve"> 6mm Clear ST 167 Glass + 1.52mm Sentry Laminate + 6mm Clear Heat Soaked Toughened Glass.</t>
    </r>
  </si>
  <si>
    <r>
      <rPr>
        <b/>
        <sz val="12"/>
        <rFont val="Arial Greek"/>
      </rPr>
      <t>17.52mm Laminate:</t>
    </r>
    <r>
      <rPr>
        <sz val="12"/>
        <rFont val="Arial Greek"/>
      </rPr>
      <t xml:space="preserve"> 8mm Clear ST 167 Glass + 1.52mm Sentry Laminate + 8mm Clear Heat Soaked Toughened Glass.</t>
    </r>
  </si>
  <si>
    <t>28mm</t>
  </si>
  <si>
    <r>
      <rPr>
        <b/>
        <sz val="12"/>
        <rFont val="Arial Greek"/>
      </rPr>
      <t>28mm DGU:</t>
    </r>
    <r>
      <rPr>
        <sz val="12"/>
        <rFont val="Arial Greek"/>
      </rPr>
      <t xml:space="preserve"> 8mm Clear ST 167 Glass + 12mm Air Spacer + 8mm Clear Heat Soaked Toughened Glass.</t>
    </r>
  </si>
  <si>
    <r>
      <rPr>
        <b/>
        <sz val="12"/>
        <rFont val="Arial Greek"/>
      </rPr>
      <t>11.52mm Laminate:</t>
    </r>
    <r>
      <rPr>
        <sz val="12"/>
        <rFont val="Arial Greek"/>
      </rPr>
      <t xml:space="preserve"> 5mm Clear ST 167 Glass + 1.52mm Clear PVB Laminate + 5mm Clear Heat Soaked Toughened Glass.</t>
    </r>
  </si>
  <si>
    <t>Glass Specification:
5mm Frosted Glass
11.52mm Laminated Glass
13.52mm Laminated Glass
17.52mm Laminated Glass
28mm DGU Glass</t>
  </si>
  <si>
    <t>ST 167</t>
  </si>
  <si>
    <t>1.52mm</t>
  </si>
  <si>
    <t>Sentri laminate</t>
  </si>
  <si>
    <t xml:space="preserve">5mm </t>
  </si>
  <si>
    <t>Clear Heat Soaked Glass</t>
  </si>
  <si>
    <t>After All prices</t>
  </si>
  <si>
    <t>Basic</t>
  </si>
  <si>
    <t>R07</t>
  </si>
  <si>
    <t>Fixed Fields</t>
  </si>
  <si>
    <t>A1S10R7C2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</si>
</sst>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%"/>
    <numFmt numFmtId="167" formatCode="_ [$₹-4009]\ * #,##0.00_ ;_ [$₹-4009]\ * \-#,##0.00_ ;_ [$₹-4009]\ * &quot;-&quot;??_ ;_ @_ "/>
    <numFmt numFmtId="168" formatCode="_ &quot;₹&quot;\ * #,##0_ ;_ &quot;₹&quot;\ * \-#,##0_ ;_ &quot;₹&quot;\ * &quot;-&quot;??_ ;_ @_ "/>
    <numFmt numFmtId="169" formatCode="_([$€-2]\ * #,##0.00_);_([$€-2]\ * \(#,##0.00\);_([$€-2]\ * &quot;-&quot;??_);_(@_)"/>
    <numFmt numFmtId="170" formatCode="[$-F800]dddd\,\ mmmm\ dd\,\ yyyy"/>
    <numFmt numFmtId="171" formatCode="0;\-0;;@"/>
    <numFmt numFmtId="172" formatCode="&quot;₹&quot;\ #,##0.00"/>
    <numFmt numFmtId="173" formatCode="0.00;\-0.00;;@"/>
  </numFmts>
  <fonts count="5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 Greek"/>
      <family val="2"/>
    </font>
    <font>
      <sz val="12"/>
      <name val="Arial Greek"/>
      <family val="2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4"/>
      <name val="Arial Greek"/>
      <family val="2"/>
    </font>
    <font>
      <b/>
      <sz val="14"/>
      <name val="Arial Greek"/>
    </font>
    <font>
      <sz val="14"/>
      <name val="Arial Greek"/>
      <family val="2"/>
    </font>
    <font>
      <b/>
      <u/>
      <sz val="14"/>
      <name val="Arial Greek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rgb="FF002060"/>
      <name val="Cambria"/>
      <family val="1"/>
      <scheme val="major"/>
    </font>
    <font>
      <sz val="10"/>
      <color rgb="FF0070C0"/>
      <name val="Cambria"/>
      <family val="1"/>
      <scheme val="major"/>
    </font>
    <font>
      <b/>
      <sz val="10"/>
      <color theme="9" tint="-0.249977111117893"/>
      <name val="Cambria"/>
      <family val="1"/>
      <scheme val="major"/>
    </font>
    <font>
      <sz val="10"/>
      <color theme="4"/>
      <name val="Cambria"/>
      <family val="1"/>
      <scheme val="major"/>
    </font>
    <font>
      <sz val="10"/>
      <color rgb="FFFF0000"/>
      <name val="Cambria"/>
      <family val="1"/>
      <scheme val="maj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sz val="18"/>
      <name val="Arial Greek"/>
      <family val="2"/>
    </font>
    <font>
      <sz val="48"/>
      <name val="Arial Greek"/>
      <family val="2"/>
    </font>
    <font>
      <b/>
      <sz val="12"/>
      <name val="Arial Greek"/>
    </font>
    <font>
      <b/>
      <u/>
      <sz val="16"/>
      <color rgb="FFC00000"/>
      <name val="Book Antiqua"/>
      <family val="1"/>
    </font>
    <font>
      <sz val="16"/>
      <color rgb="FFC00000"/>
      <name val="Book Antiqua"/>
      <family val="1"/>
    </font>
    <font>
      <b/>
      <u/>
      <sz val="13"/>
      <name val="Book Antiqua"/>
      <family val="1"/>
    </font>
    <font>
      <sz val="13"/>
      <name val="Book Antiqua"/>
      <family val="1"/>
    </font>
    <font>
      <sz val="11"/>
      <color rgb="FFFF0000"/>
      <name val="Calibri"/>
      <family val="2"/>
    </font>
    <font>
      <sz val="10"/>
      <name val="Cambria"/>
      <family val="1"/>
      <scheme val="major"/>
    </font>
    <font>
      <b/>
      <u val="double"/>
      <sz val="14"/>
      <name val="Arial Greek"/>
      <family val="2"/>
    </font>
    <font>
      <sz val="12"/>
      <name val="Arial Greek"/>
    </font>
  </fonts>
  <fills count="2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454">
    <xf numFmtId="0" fontId="0" fillId="0" borderId="0" xfId="0"/>
    <xf numFmtId="0" fontId="9" fillId="0" borderId="0" xfId="2" applyNumberFormat="1" applyFont="1" applyBorder="1"/>
    <xf numFmtId="0" fontId="7" fillId="0" borderId="0" xfId="2" applyNumberFormat="1" applyFont="1" applyBorder="1" applyAlignment="1">
      <alignment horizontal="left"/>
    </xf>
    <xf numFmtId="0" fontId="0" fillId="0" borderId="0" xfId="0" applyFont="1"/>
    <xf numFmtId="0" fontId="0" fillId="0" borderId="0" xfId="0" applyFont="1" applyFill="1"/>
    <xf numFmtId="164" fontId="0" fillId="0" borderId="0" xfId="4" applyFont="1" applyFill="1"/>
    <xf numFmtId="164" fontId="0" fillId="0" borderId="0" xfId="0" applyNumberFormat="1" applyFont="1" applyFill="1"/>
    <xf numFmtId="0" fontId="5" fillId="3" borderId="0" xfId="0" applyFont="1" applyFill="1" applyBorder="1" applyAlignment="1">
      <alignment horizontal="center" vertical="center" wrapText="1"/>
    </xf>
    <xf numFmtId="9" fontId="13" fillId="0" borderId="0" xfId="0" applyNumberFormat="1" applyFont="1" applyFill="1" applyAlignment="1">
      <alignment horizontal="center" vertical="center"/>
    </xf>
    <xf numFmtId="166" fontId="13" fillId="0" borderId="0" xfId="0" applyNumberFormat="1" applyFont="1" applyFill="1" applyAlignment="1">
      <alignment horizontal="center" vertical="center"/>
    </xf>
    <xf numFmtId="9" fontId="13" fillId="0" borderId="0" xfId="0" applyNumberFormat="1" applyFont="1" applyFill="1" applyAlignment="1">
      <alignment horizontal="center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6" fillId="12" borderId="0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17" fillId="0" borderId="0" xfId="2" applyFont="1"/>
    <xf numFmtId="0" fontId="19" fillId="0" borderId="0" xfId="0" applyFont="1" applyBorder="1"/>
    <xf numFmtId="0" fontId="20" fillId="10" borderId="0" xfId="0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1" fillId="0" borderId="0" xfId="2" applyFont="1" applyAlignment="1">
      <alignment horizontal="left"/>
    </xf>
    <xf numFmtId="2" fontId="22" fillId="0" borderId="0" xfId="2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/>
    </xf>
    <xf numFmtId="164" fontId="1" fillId="6" borderId="0" xfId="4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3" borderId="11" xfId="0" applyFont="1" applyFill="1" applyBorder="1"/>
    <xf numFmtId="0" fontId="0" fillId="0" borderId="11" xfId="0" applyBorder="1"/>
    <xf numFmtId="0" fontId="0" fillId="0" borderId="13" xfId="0" applyBorder="1"/>
    <xf numFmtId="0" fontId="5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0" xfId="0" applyFont="1"/>
    <xf numFmtId="0" fontId="29" fillId="0" borderId="0" xfId="0" applyFont="1" applyBorder="1"/>
    <xf numFmtId="0" fontId="0" fillId="0" borderId="0" xfId="0" applyAlignment="1">
      <alignment horizontal="center"/>
    </xf>
    <xf numFmtId="0" fontId="5" fillId="0" borderId="0" xfId="0" applyFont="1"/>
    <xf numFmtId="0" fontId="29" fillId="0" borderId="0" xfId="0" applyFont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 wrapText="1"/>
    </xf>
    <xf numFmtId="167" fontId="29" fillId="0" borderId="0" xfId="0" applyNumberFormat="1" applyFont="1" applyFill="1" applyAlignment="1">
      <alignment horizontal="center" vertical="center"/>
    </xf>
    <xf numFmtId="168" fontId="0" fillId="0" borderId="0" xfId="4" applyNumberFormat="1" applyFont="1" applyFill="1" applyBorder="1" applyAlignment="1">
      <alignment horizontal="center" vertical="center"/>
    </xf>
    <xf numFmtId="164" fontId="1" fillId="0" borderId="0" xfId="4" applyFont="1" applyFill="1"/>
    <xf numFmtId="167" fontId="29" fillId="5" borderId="0" xfId="0" applyNumberFormat="1" applyFont="1" applyFill="1"/>
    <xf numFmtId="0" fontId="29" fillId="0" borderId="0" xfId="0" applyFont="1" applyFill="1"/>
    <xf numFmtId="0" fontId="29" fillId="0" borderId="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40" fillId="0" borderId="12" xfId="2" applyFont="1" applyBorder="1" applyAlignment="1"/>
    <xf numFmtId="0" fontId="40" fillId="0" borderId="15" xfId="2" applyFont="1" applyBorder="1" applyAlignment="1"/>
    <xf numFmtId="0" fontId="41" fillId="0" borderId="8" xfId="2" applyFont="1" applyFill="1" applyBorder="1" applyAlignment="1">
      <alignment horizontal="left" vertical="center"/>
    </xf>
    <xf numFmtId="0" fontId="41" fillId="0" borderId="11" xfId="2" applyFont="1" applyBorder="1" applyAlignment="1">
      <alignment horizontal="left" vertical="center"/>
    </xf>
    <xf numFmtId="0" fontId="41" fillId="0" borderId="11" xfId="2" applyFont="1" applyBorder="1" applyAlignment="1">
      <alignment horizontal="left"/>
    </xf>
    <xf numFmtId="0" fontId="41" fillId="0" borderId="13" xfId="2" applyFont="1" applyBorder="1" applyAlignment="1">
      <alignment horizontal="left" vertical="center"/>
    </xf>
    <xf numFmtId="14" fontId="0" fillId="0" borderId="0" xfId="0" applyNumberFormat="1"/>
    <xf numFmtId="0" fontId="3" fillId="0" borderId="0" xfId="2" applyNumberFormat="1" applyFont="1" applyBorder="1" applyAlignment="1">
      <alignment horizontal="center"/>
    </xf>
    <xf numFmtId="0" fontId="3" fillId="0" borderId="0" xfId="2" applyNumberFormat="1" applyFont="1" applyAlignment="1">
      <alignment horizontal="left"/>
    </xf>
    <xf numFmtId="0" fontId="4" fillId="0" borderId="0" xfId="2" applyNumberFormat="1" applyFont="1"/>
    <xf numFmtId="0" fontId="7" fillId="0" borderId="0" xfId="2" applyNumberFormat="1" applyFont="1" applyBorder="1"/>
    <xf numFmtId="0" fontId="10" fillId="0" borderId="0" xfId="2" applyNumberFormat="1" applyFont="1" applyBorder="1" applyAlignment="1">
      <alignment horizontal="center"/>
    </xf>
    <xf numFmtId="0" fontId="9" fillId="0" borderId="0" xfId="2" applyNumberFormat="1" applyFont="1" applyFill="1" applyBorder="1" applyAlignment="1"/>
    <xf numFmtId="0" fontId="3" fillId="0" borderId="0" xfId="2" applyNumberFormat="1" applyFont="1" applyAlignment="1"/>
    <xf numFmtId="0" fontId="3" fillId="0" borderId="0" xfId="2" applyNumberFormat="1" applyFont="1" applyBorder="1" applyAlignment="1"/>
    <xf numFmtId="0" fontId="8" fillId="0" borderId="0" xfId="2" applyNumberFormat="1" applyFont="1" applyBorder="1" applyAlignment="1">
      <alignment horizontal="center" vertical="center" wrapText="1"/>
    </xf>
    <xf numFmtId="0" fontId="6" fillId="0" borderId="0" xfId="0" applyNumberFormat="1" applyFont="1" applyBorder="1"/>
    <xf numFmtId="0" fontId="6" fillId="0" borderId="0" xfId="0" applyNumberFormat="1" applyFont="1" applyFill="1" applyBorder="1"/>
    <xf numFmtId="0" fontId="3" fillId="0" borderId="0" xfId="2" applyNumberFormat="1" applyFont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3" fillId="0" borderId="0" xfId="2" applyNumberFormat="1" applyFont="1" applyFill="1" applyBorder="1" applyAlignment="1">
      <alignment horizontal="left"/>
    </xf>
    <xf numFmtId="0" fontId="7" fillId="0" borderId="0" xfId="1" applyNumberFormat="1" applyFont="1" applyBorder="1" applyAlignment="1">
      <alignment horizontal="left"/>
    </xf>
    <xf numFmtId="0" fontId="9" fillId="0" borderId="0" xfId="2" applyNumberFormat="1" applyFont="1"/>
    <xf numFmtId="0" fontId="3" fillId="0" borderId="0" xfId="2" applyNumberFormat="1" applyFont="1" applyFill="1" applyAlignment="1">
      <alignment horizontal="left"/>
    </xf>
    <xf numFmtId="0" fontId="4" fillId="0" borderId="0" xfId="2" applyNumberFormat="1" applyFont="1" applyAlignment="1">
      <alignment horizontal="center" vertical="center"/>
    </xf>
    <xf numFmtId="170" fontId="0" fillId="0" borderId="0" xfId="0" applyNumberFormat="1"/>
    <xf numFmtId="0" fontId="26" fillId="15" borderId="1" xfId="0" applyFont="1" applyFill="1" applyBorder="1" applyAlignment="1">
      <alignment horizontal="center" vertical="center" wrapText="1"/>
    </xf>
    <xf numFmtId="0" fontId="27" fillId="15" borderId="1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vertical="center"/>
    </xf>
    <xf numFmtId="0" fontId="5" fillId="15" borderId="9" xfId="0" applyFont="1" applyFill="1" applyBorder="1" applyAlignment="1">
      <alignment horizontal="center" vertical="center"/>
    </xf>
    <xf numFmtId="0" fontId="0" fillId="15" borderId="9" xfId="0" applyFill="1" applyBorder="1"/>
    <xf numFmtId="0" fontId="0" fillId="15" borderId="10" xfId="0" applyFill="1" applyBorder="1"/>
    <xf numFmtId="0" fontId="26" fillId="15" borderId="11" xfId="0" applyFont="1" applyFill="1" applyBorder="1" applyAlignment="1">
      <alignment vertical="center"/>
    </xf>
    <xf numFmtId="0" fontId="12" fillId="15" borderId="1" xfId="0" applyFont="1" applyFill="1" applyBorder="1"/>
    <xf numFmtId="0" fontId="0" fillId="15" borderId="1" xfId="0" applyFill="1" applyBorder="1"/>
    <xf numFmtId="0" fontId="37" fillId="15" borderId="1" xfId="0" applyFont="1" applyFill="1" applyBorder="1" applyAlignment="1">
      <alignment horizontal="center" vertical="center"/>
    </xf>
    <xf numFmtId="0" fontId="37" fillId="15" borderId="1" xfId="0" applyFont="1" applyFill="1" applyBorder="1"/>
    <xf numFmtId="9" fontId="38" fillId="15" borderId="1" xfId="0" applyNumberFormat="1" applyFont="1" applyFill="1" applyBorder="1" applyAlignment="1">
      <alignment horizontal="center"/>
    </xf>
    <xf numFmtId="0" fontId="36" fillId="15" borderId="1" xfId="0" applyFont="1" applyFill="1" applyBorder="1" applyAlignment="1"/>
    <xf numFmtId="0" fontId="36" fillId="15" borderId="1" xfId="0" applyFont="1" applyFill="1" applyBorder="1"/>
    <xf numFmtId="0" fontId="0" fillId="15" borderId="12" xfId="0" applyFill="1" applyBorder="1"/>
    <xf numFmtId="0" fontId="26" fillId="15" borderId="1" xfId="0" applyFont="1" applyFill="1" applyBorder="1" applyAlignment="1">
      <alignment vertical="center" wrapText="1"/>
    </xf>
    <xf numFmtId="0" fontId="26" fillId="15" borderId="1" xfId="0" applyFont="1" applyFill="1" applyBorder="1" applyAlignment="1">
      <alignment wrapText="1"/>
    </xf>
    <xf numFmtId="0" fontId="26" fillId="15" borderId="1" xfId="0" applyFont="1" applyFill="1" applyBorder="1" applyAlignment="1">
      <alignment horizontal="center" wrapText="1"/>
    </xf>
    <xf numFmtId="0" fontId="31" fillId="0" borderId="11" xfId="0" applyFont="1" applyBorder="1" applyAlignment="1">
      <alignment horizontal="center" vertical="center"/>
    </xf>
    <xf numFmtId="167" fontId="33" fillId="14" borderId="1" xfId="0" applyNumberFormat="1" applyFont="1" applyFill="1" applyBorder="1" applyAlignment="1">
      <alignment horizontal="center" vertical="center"/>
    </xf>
    <xf numFmtId="167" fontId="29" fillId="0" borderId="1" xfId="0" applyNumberFormat="1" applyFont="1" applyBorder="1" applyAlignment="1">
      <alignment horizontal="center" vertical="center"/>
    </xf>
    <xf numFmtId="167" fontId="29" fillId="0" borderId="1" xfId="0" applyNumberFormat="1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167" fontId="33" fillId="14" borderId="14" xfId="0" applyNumberFormat="1" applyFont="1" applyFill="1" applyBorder="1" applyAlignment="1">
      <alignment horizontal="center" vertical="center"/>
    </xf>
    <xf numFmtId="167" fontId="29" fillId="0" borderId="14" xfId="0" applyNumberFormat="1" applyFont="1" applyBorder="1" applyAlignment="1">
      <alignment horizontal="center" vertical="center"/>
    </xf>
    <xf numFmtId="9" fontId="35" fillId="0" borderId="1" xfId="0" applyNumberFormat="1" applyFont="1" applyFill="1" applyBorder="1"/>
    <xf numFmtId="0" fontId="42" fillId="15" borderId="12" xfId="0" applyFont="1" applyFill="1" applyBorder="1" applyAlignment="1">
      <alignment wrapText="1"/>
    </xf>
    <xf numFmtId="0" fontId="4" fillId="0" borderId="0" xfId="2" applyNumberFormat="1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left"/>
    </xf>
    <xf numFmtId="14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4" fillId="0" borderId="0" xfId="2" applyNumberFormat="1" applyFon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7" fontId="34" fillId="0" borderId="1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8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6" fontId="28" fillId="0" borderId="14" xfId="0" applyNumberFormat="1" applyFont="1" applyBorder="1" applyAlignment="1">
      <alignment horizontal="center" vertical="center"/>
    </xf>
    <xf numFmtId="171" fontId="31" fillId="0" borderId="1" xfId="0" applyNumberFormat="1" applyFont="1" applyBorder="1" applyAlignment="1">
      <alignment horizontal="center" vertical="center"/>
    </xf>
    <xf numFmtId="171" fontId="31" fillId="0" borderId="14" xfId="0" applyNumberFormat="1" applyFont="1" applyBorder="1" applyAlignment="1">
      <alignment horizontal="center" vertical="center"/>
    </xf>
    <xf numFmtId="171" fontId="31" fillId="0" borderId="0" xfId="0" applyNumberFormat="1" applyFont="1" applyBorder="1" applyAlignment="1">
      <alignment horizontal="center" vertical="center"/>
    </xf>
    <xf numFmtId="171" fontId="29" fillId="0" borderId="1" xfId="0" applyNumberFormat="1" applyFont="1" applyBorder="1" applyAlignment="1">
      <alignment horizontal="center" vertical="center"/>
    </xf>
    <xf numFmtId="171" fontId="29" fillId="0" borderId="14" xfId="0" applyNumberFormat="1" applyFont="1" applyBorder="1" applyAlignment="1">
      <alignment horizontal="center" vertical="center"/>
    </xf>
    <xf numFmtId="171" fontId="28" fillId="0" borderId="7" xfId="0" applyNumberFormat="1" applyFont="1" applyFill="1" applyBorder="1" applyAlignment="1">
      <alignment horizontal="center"/>
    </xf>
    <xf numFmtId="171" fontId="28" fillId="0" borderId="1" xfId="0" applyNumberFormat="1" applyFont="1" applyFill="1" applyBorder="1" applyAlignment="1">
      <alignment horizontal="center"/>
    </xf>
    <xf numFmtId="171" fontId="28" fillId="0" borderId="1" xfId="0" applyNumberFormat="1" applyFont="1" applyBorder="1" applyAlignment="1">
      <alignment horizontal="center"/>
    </xf>
    <xf numFmtId="171" fontId="28" fillId="0" borderId="14" xfId="0" applyNumberFormat="1" applyFont="1" applyBorder="1" applyAlignment="1">
      <alignment horizontal="center"/>
    </xf>
    <xf numFmtId="171" fontId="26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6" fillId="1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4" xfId="0" applyFill="1" applyBorder="1" applyAlignment="1">
      <alignment horizontal="center"/>
    </xf>
    <xf numFmtId="0" fontId="28" fillId="0" borderId="14" xfId="0" applyFont="1" applyFill="1" applyBorder="1"/>
    <xf numFmtId="171" fontId="0" fillId="0" borderId="1" xfId="0" applyNumberFormat="1" applyFill="1" applyBorder="1" applyAlignment="1">
      <alignment horizontal="center"/>
    </xf>
    <xf numFmtId="171" fontId="0" fillId="0" borderId="12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1" fontId="0" fillId="0" borderId="14" xfId="0" applyNumberFormat="1" applyBorder="1" applyAlignment="1">
      <alignment horizontal="center"/>
    </xf>
    <xf numFmtId="0" fontId="28" fillId="0" borderId="7" xfId="0" applyFont="1" applyFill="1" applyBorder="1"/>
    <xf numFmtId="0" fontId="5" fillId="3" borderId="35" xfId="0" applyFont="1" applyFill="1" applyBorder="1" applyAlignment="1">
      <alignment vertical="center"/>
    </xf>
    <xf numFmtId="0" fontId="23" fillId="3" borderId="35" xfId="0" applyFont="1" applyFill="1" applyBorder="1" applyAlignment="1">
      <alignment vertical="center" wrapText="1"/>
    </xf>
    <xf numFmtId="0" fontId="23" fillId="3" borderId="35" xfId="0" applyFont="1" applyFill="1" applyBorder="1" applyAlignment="1">
      <alignment vertical="center"/>
    </xf>
    <xf numFmtId="0" fontId="23" fillId="3" borderId="35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 wrapText="1"/>
    </xf>
    <xf numFmtId="0" fontId="23" fillId="3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28" fillId="0" borderId="38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71" fontId="0" fillId="0" borderId="14" xfId="0" applyNumberFormat="1" applyFill="1" applyBorder="1" applyAlignment="1">
      <alignment horizontal="center"/>
    </xf>
    <xf numFmtId="171" fontId="0" fillId="0" borderId="15" xfId="0" applyNumberFormat="1" applyFill="1" applyBorder="1" applyAlignment="1">
      <alignment horizontal="center"/>
    </xf>
    <xf numFmtId="169" fontId="29" fillId="0" borderId="0" xfId="0" applyNumberFormat="1" applyFont="1" applyAlignment="1">
      <alignment horizontal="center" vertical="center"/>
    </xf>
    <xf numFmtId="0" fontId="43" fillId="0" borderId="0" xfId="0" applyFont="1" applyBorder="1"/>
    <xf numFmtId="0" fontId="44" fillId="0" borderId="0" xfId="0" applyFont="1" applyBorder="1"/>
    <xf numFmtId="0" fontId="45" fillId="0" borderId="0" xfId="0" applyFont="1" applyBorder="1"/>
    <xf numFmtId="171" fontId="0" fillId="0" borderId="6" xfId="0" applyNumberFormat="1" applyFill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71" fontId="0" fillId="0" borderId="43" xfId="0" applyNumberFormat="1" applyBorder="1" applyAlignment="1">
      <alignment horizontal="center"/>
    </xf>
    <xf numFmtId="0" fontId="5" fillId="3" borderId="36" xfId="0" applyFont="1" applyFill="1" applyBorder="1" applyAlignment="1">
      <alignment vertical="center"/>
    </xf>
    <xf numFmtId="0" fontId="0" fillId="0" borderId="42" xfId="0" applyBorder="1"/>
    <xf numFmtId="0" fontId="23" fillId="0" borderId="45" xfId="0" applyFont="1" applyFill="1" applyBorder="1" applyAlignment="1"/>
    <xf numFmtId="0" fontId="0" fillId="0" borderId="48" xfId="0" applyBorder="1"/>
    <xf numFmtId="0" fontId="0" fillId="0" borderId="44" xfId="0" applyBorder="1"/>
    <xf numFmtId="0" fontId="46" fillId="0" borderId="0" xfId="0" applyFont="1"/>
    <xf numFmtId="0" fontId="43" fillId="0" borderId="0" xfId="0" applyFont="1"/>
    <xf numFmtId="0" fontId="0" fillId="0" borderId="41" xfId="0" applyBorder="1"/>
    <xf numFmtId="0" fontId="47" fillId="0" borderId="0" xfId="2" applyNumberFormat="1" applyFont="1"/>
    <xf numFmtId="0" fontId="48" fillId="0" borderId="0" xfId="2" applyNumberFormat="1" applyFont="1"/>
    <xf numFmtId="0" fontId="3" fillId="3" borderId="11" xfId="2" applyNumberFormat="1" applyFont="1" applyFill="1" applyBorder="1" applyAlignment="1">
      <alignment horizontal="center" vertical="center"/>
    </xf>
    <xf numFmtId="0" fontId="3" fillId="3" borderId="1" xfId="2" applyNumberFormat="1" applyFont="1" applyFill="1" applyBorder="1" applyAlignment="1">
      <alignment horizontal="center" vertical="center"/>
    </xf>
    <xf numFmtId="0" fontId="3" fillId="3" borderId="1" xfId="2" applyNumberFormat="1" applyFont="1" applyFill="1" applyBorder="1" applyAlignment="1">
      <alignment horizontal="center" vertical="center" wrapText="1"/>
    </xf>
    <xf numFmtId="0" fontId="3" fillId="3" borderId="12" xfId="2" applyNumberFormat="1" applyFont="1" applyFill="1" applyBorder="1" applyAlignment="1">
      <alignment horizontal="center" vertical="center" wrapText="1"/>
    </xf>
    <xf numFmtId="171" fontId="3" fillId="0" borderId="11" xfId="2" applyNumberFormat="1" applyFont="1" applyBorder="1" applyAlignment="1">
      <alignment horizontal="center" vertical="center"/>
    </xf>
    <xf numFmtId="171" fontId="3" fillId="0" borderId="1" xfId="2" applyNumberFormat="1" applyFont="1" applyBorder="1" applyAlignment="1">
      <alignment horizontal="center" vertical="center"/>
    </xf>
    <xf numFmtId="171" fontId="3" fillId="0" borderId="1" xfId="2" applyNumberFormat="1" applyFont="1" applyBorder="1" applyAlignment="1">
      <alignment horizontal="center" vertical="center" wrapText="1"/>
    </xf>
    <xf numFmtId="171" fontId="49" fillId="0" borderId="1" xfId="2" applyNumberFormat="1" applyFont="1" applyBorder="1" applyAlignment="1">
      <alignment horizontal="center" vertical="center" wrapText="1"/>
    </xf>
    <xf numFmtId="0" fontId="49" fillId="0" borderId="12" xfId="2" applyNumberFormat="1" applyFont="1" applyBorder="1" applyAlignment="1">
      <alignment horizontal="center" vertical="center" wrapText="1"/>
    </xf>
    <xf numFmtId="171" fontId="49" fillId="0" borderId="11" xfId="2" applyNumberFormat="1" applyFont="1" applyBorder="1" applyAlignment="1">
      <alignment horizontal="center" vertical="center"/>
    </xf>
    <xf numFmtId="171" fontId="49" fillId="3" borderId="1" xfId="2" applyNumberFormat="1" applyFont="1" applyFill="1" applyBorder="1" applyAlignment="1">
      <alignment horizontal="center" vertical="center"/>
    </xf>
    <xf numFmtId="0" fontId="49" fillId="3" borderId="12" xfId="2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left"/>
    </xf>
    <xf numFmtId="0" fontId="51" fillId="0" borderId="11" xfId="2" applyNumberFormat="1" applyFont="1" applyBorder="1" applyAlignment="1">
      <alignment horizontal="left"/>
    </xf>
    <xf numFmtId="172" fontId="3" fillId="2" borderId="12" xfId="1" applyNumberFormat="1" applyFont="1" applyFill="1" applyBorder="1" applyAlignment="1">
      <alignment horizontal="center" vertical="center"/>
    </xf>
    <xf numFmtId="0" fontId="53" fillId="0" borderId="11" xfId="2" applyNumberFormat="1" applyFont="1" applyBorder="1" applyAlignment="1">
      <alignment horizontal="left"/>
    </xf>
    <xf numFmtId="171" fontId="23" fillId="0" borderId="0" xfId="0" applyNumberFormat="1" applyFont="1" applyBorder="1" applyAlignment="1">
      <alignment horizontal="left"/>
    </xf>
    <xf numFmtId="171" fontId="15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41" xfId="0" applyFont="1" applyBorder="1" applyAlignment="1">
      <alignment horizontal="left"/>
    </xf>
    <xf numFmtId="0" fontId="23" fillId="0" borderId="41" xfId="0" applyFont="1" applyFill="1" applyBorder="1" applyAlignment="1">
      <alignment horizontal="left"/>
    </xf>
    <xf numFmtId="0" fontId="23" fillId="0" borderId="48" xfId="0" applyFont="1" applyFill="1" applyBorder="1" applyAlignment="1">
      <alignment horizontal="left"/>
    </xf>
    <xf numFmtId="0" fontId="23" fillId="0" borderId="46" xfId="0" applyFont="1" applyFill="1" applyBorder="1"/>
    <xf numFmtId="0" fontId="23" fillId="0" borderId="0" xfId="0" applyFont="1" applyFill="1" applyBorder="1"/>
    <xf numFmtId="171" fontId="15" fillId="0" borderId="47" xfId="0" applyNumberFormat="1" applyFont="1" applyFill="1" applyBorder="1" applyAlignment="1">
      <alignment horizontal="left"/>
    </xf>
    <xf numFmtId="0" fontId="23" fillId="0" borderId="40" xfId="0" applyFont="1" applyFill="1" applyBorder="1"/>
    <xf numFmtId="0" fontId="23" fillId="0" borderId="41" xfId="0" applyFont="1" applyFill="1" applyBorder="1"/>
    <xf numFmtId="171" fontId="15" fillId="0" borderId="42" xfId="0" applyNumberFormat="1" applyFont="1" applyFill="1" applyBorder="1" applyAlignment="1">
      <alignment horizontal="left"/>
    </xf>
    <xf numFmtId="14" fontId="15" fillId="0" borderId="48" xfId="0" applyNumberFormat="1" applyFont="1" applyFill="1" applyBorder="1" applyAlignment="1">
      <alignment horizontal="left"/>
    </xf>
    <xf numFmtId="0" fontId="23" fillId="0" borderId="46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0" fillId="0" borderId="47" xfId="0" applyBorder="1"/>
    <xf numFmtId="0" fontId="23" fillId="0" borderId="40" xfId="0" applyFont="1" applyFill="1" applyBorder="1" applyAlignment="1"/>
    <xf numFmtId="0" fontId="15" fillId="0" borderId="41" xfId="0" applyFont="1" applyFill="1" applyBorder="1" applyAlignment="1">
      <alignment horizontal="left"/>
    </xf>
    <xf numFmtId="14" fontId="39" fillId="0" borderId="10" xfId="0" applyNumberFormat="1" applyFont="1" applyBorder="1" applyAlignment="1">
      <alignment horizontal="left"/>
    </xf>
    <xf numFmtId="171" fontId="23" fillId="0" borderId="48" xfId="0" applyNumberFormat="1" applyFont="1" applyFill="1" applyBorder="1" applyAlignment="1">
      <alignment horizontal="left"/>
    </xf>
    <xf numFmtId="0" fontId="23" fillId="0" borderId="0" xfId="0" applyFont="1" applyFill="1" applyBorder="1" applyAlignment="1"/>
    <xf numFmtId="0" fontId="23" fillId="0" borderId="41" xfId="0" applyFont="1" applyFill="1" applyBorder="1" applyAlignment="1"/>
    <xf numFmtId="171" fontId="23" fillId="0" borderId="45" xfId="0" applyNumberFormat="1" applyFont="1" applyFill="1" applyBorder="1" applyAlignment="1">
      <alignment horizontal="center"/>
    </xf>
    <xf numFmtId="171" fontId="15" fillId="0" borderId="0" xfId="0" applyNumberFormat="1" applyFont="1" applyBorder="1" applyAlignment="1">
      <alignment horizontal="center"/>
    </xf>
    <xf numFmtId="171" fontId="15" fillId="0" borderId="0" xfId="0" applyNumberFormat="1" applyFont="1" applyBorder="1" applyAlignment="1">
      <alignment horizontal="left" wrapText="1"/>
    </xf>
    <xf numFmtId="171" fontId="15" fillId="0" borderId="47" xfId="0" applyNumberFormat="1" applyFont="1" applyBorder="1" applyAlignment="1">
      <alignment horizontal="left"/>
    </xf>
    <xf numFmtId="171" fontId="23" fillId="0" borderId="46" xfId="0" applyNumberFormat="1" applyFont="1" applyBorder="1" applyAlignment="1">
      <alignment horizontal="left" vertical="center"/>
    </xf>
    <xf numFmtId="171" fontId="23" fillId="0" borderId="0" xfId="0" applyNumberFormat="1" applyFont="1" applyBorder="1" applyAlignment="1">
      <alignment horizontal="left" vertical="center"/>
    </xf>
    <xf numFmtId="171" fontId="15" fillId="0" borderId="47" xfId="0" applyNumberFormat="1" applyFont="1" applyBorder="1" applyAlignment="1">
      <alignment horizontal="left" wrapText="1"/>
    </xf>
    <xf numFmtId="0" fontId="1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15" fillId="0" borderId="47" xfId="0" applyFont="1" applyBorder="1" applyAlignment="1">
      <alignment horizontal="left"/>
    </xf>
    <xf numFmtId="171" fontId="23" fillId="0" borderId="40" xfId="0" applyNumberFormat="1" applyFont="1" applyBorder="1" applyAlignment="1">
      <alignment horizontal="left" vertical="center"/>
    </xf>
    <xf numFmtId="171" fontId="23" fillId="0" borderId="41" xfId="0" applyNumberFormat="1" applyFont="1" applyBorder="1" applyAlignment="1">
      <alignment horizontal="left" vertical="center"/>
    </xf>
    <xf numFmtId="0" fontId="15" fillId="0" borderId="42" xfId="0" applyFont="1" applyBorder="1" applyAlignment="1">
      <alignment horizontal="left"/>
    </xf>
    <xf numFmtId="0" fontId="43" fillId="0" borderId="0" xfId="0" applyFont="1" applyAlignment="1">
      <alignment horizontal="left"/>
    </xf>
    <xf numFmtId="171" fontId="23" fillId="0" borderId="46" xfId="0" applyNumberFormat="1" applyFont="1" applyBorder="1" applyAlignment="1">
      <alignment horizontal="left"/>
    </xf>
    <xf numFmtId="171" fontId="23" fillId="0" borderId="40" xfId="0" applyNumberFormat="1" applyFont="1" applyBorder="1" applyAlignment="1">
      <alignment horizontal="left"/>
    </xf>
    <xf numFmtId="171" fontId="23" fillId="0" borderId="41" xfId="0" applyNumberFormat="1" applyFont="1" applyBorder="1" applyAlignment="1">
      <alignment horizontal="left"/>
    </xf>
    <xf numFmtId="0" fontId="43" fillId="0" borderId="47" xfId="0" applyFont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NumberFormat="1" applyBorder="1" applyAlignment="1">
      <alignment horizontal="left"/>
    </xf>
    <xf numFmtId="0" fontId="0" fillId="0" borderId="6" xfId="0" applyNumberFormat="1" applyBorder="1"/>
    <xf numFmtId="0" fontId="5" fillId="18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/>
    </xf>
    <xf numFmtId="0" fontId="0" fillId="0" borderId="1" xfId="0" applyBorder="1"/>
    <xf numFmtId="0" fontId="0" fillId="21" borderId="1" xfId="0" applyFill="1" applyBorder="1"/>
    <xf numFmtId="1" fontId="0" fillId="0" borderId="1" xfId="0" applyNumberFormat="1" applyFill="1" applyBorder="1"/>
    <xf numFmtId="0" fontId="0" fillId="0" borderId="0" xfId="0" applyFill="1"/>
    <xf numFmtId="2" fontId="0" fillId="0" borderId="0" xfId="0" applyNumberFormat="1"/>
    <xf numFmtId="10" fontId="0" fillId="0" borderId="0" xfId="0" applyNumberFormat="1" applyAlignment="1">
      <alignment horizontal="center" vertical="center"/>
    </xf>
    <xf numFmtId="171" fontId="29" fillId="0" borderId="0" xfId="0" applyNumberFormat="1" applyFont="1"/>
    <xf numFmtId="14" fontId="0" fillId="0" borderId="22" xfId="0" applyNumberFormat="1" applyBorder="1" applyAlignment="1">
      <alignment horizontal="center"/>
    </xf>
    <xf numFmtId="169" fontId="0" fillId="0" borderId="7" xfId="0" applyNumberFormat="1" applyFill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169" fontId="0" fillId="0" borderId="14" xfId="0" applyNumberFormat="1" applyFill="1" applyBorder="1" applyAlignment="1">
      <alignment horizontal="center"/>
    </xf>
    <xf numFmtId="0" fontId="39" fillId="0" borderId="12" xfId="0" applyFont="1" applyBorder="1"/>
    <xf numFmtId="0" fontId="0" fillId="0" borderId="0" xfId="0" applyFont="1" applyFill="1" applyAlignment="1">
      <alignment horizontal="center"/>
    </xf>
    <xf numFmtId="9" fontId="14" fillId="3" borderId="0" xfId="0" applyNumberFormat="1" applyFont="1" applyFill="1" applyBorder="1" applyAlignment="1">
      <alignment horizontal="center" vertical="center"/>
    </xf>
    <xf numFmtId="9" fontId="14" fillId="3" borderId="0" xfId="0" applyNumberFormat="1" applyFont="1" applyFill="1" applyBorder="1" applyAlignment="1">
      <alignment horizontal="center" vertical="center" wrapText="1"/>
    </xf>
    <xf numFmtId="172" fontId="1" fillId="0" borderId="0" xfId="0" applyNumberFormat="1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3" fontId="0" fillId="0" borderId="0" xfId="0" applyNumberFormat="1" applyFont="1" applyAlignment="1">
      <alignment horizontal="center" vertical="center"/>
    </xf>
    <xf numFmtId="0" fontId="54" fillId="0" borderId="0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 wrapText="1"/>
    </xf>
    <xf numFmtId="0" fontId="35" fillId="15" borderId="1" xfId="0" applyNumberFormat="1" applyFont="1" applyFill="1" applyBorder="1"/>
    <xf numFmtId="167" fontId="5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49" fillId="0" borderId="12" xfId="2" applyNumberFormat="1" applyFont="1" applyBorder="1" applyAlignment="1">
      <alignment horizontal="center" vertical="center" wrapText="1"/>
    </xf>
    <xf numFmtId="172" fontId="3" fillId="2" borderId="15" xfId="1" applyNumberFormat="1" applyFont="1" applyFill="1" applyBorder="1" applyAlignment="1">
      <alignment horizontal="center" vertical="center"/>
    </xf>
    <xf numFmtId="0" fontId="49" fillId="0" borderId="0" xfId="2" applyNumberFormat="1" applyFont="1" applyFill="1" applyBorder="1" applyAlignment="1">
      <alignment horizontal="left" vertical="center" wrapText="1"/>
    </xf>
    <xf numFmtId="173" fontId="49" fillId="0" borderId="1" xfId="2" applyNumberFormat="1" applyFont="1" applyBorder="1" applyAlignment="1">
      <alignment horizontal="center" vertical="center" wrapText="1"/>
    </xf>
    <xf numFmtId="173" fontId="49" fillId="3" borderId="1" xfId="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right"/>
    </xf>
    <xf numFmtId="0" fontId="5" fillId="0" borderId="0" xfId="0" applyFont="1" applyFill="1"/>
    <xf numFmtId="0" fontId="5" fillId="17" borderId="40" xfId="0" applyFont="1" applyFill="1" applyBorder="1" applyAlignment="1">
      <alignment horizontal="center" vertical="center"/>
    </xf>
    <xf numFmtId="0" fontId="5" fillId="17" borderId="4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/>
    </xf>
    <xf numFmtId="0" fontId="5" fillId="19" borderId="50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29" fillId="0" borderId="12" xfId="0" applyNumberFormat="1" applyFont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/>
    </xf>
    <xf numFmtId="1" fontId="29" fillId="0" borderId="12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168" fontId="0" fillId="5" borderId="4" xfId="4" applyNumberFormat="1" applyFont="1" applyFill="1" applyBorder="1" applyAlignment="1">
      <alignment horizontal="center" vertical="center"/>
    </xf>
    <xf numFmtId="168" fontId="0" fillId="5" borderId="0" xfId="4" applyNumberFormat="1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3" fillId="3" borderId="36" xfId="0" applyFont="1" applyFill="1" applyBorder="1" applyAlignment="1">
      <alignment horizontal="center" vertical="center" wrapText="1"/>
    </xf>
    <xf numFmtId="0" fontId="23" fillId="3" borderId="5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5" fillId="6" borderId="35" xfId="0" applyFont="1" applyFill="1" applyBorder="1" applyAlignment="1">
      <alignment horizontal="center" vertical="center"/>
    </xf>
    <xf numFmtId="0" fontId="23" fillId="3" borderId="35" xfId="0" applyFont="1" applyFill="1" applyBorder="1" applyAlignment="1">
      <alignment horizontal="center" vertical="center"/>
    </xf>
    <xf numFmtId="0" fontId="27" fillId="15" borderId="1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26" fillId="15" borderId="5" xfId="0" applyFont="1" applyFill="1" applyBorder="1" applyAlignment="1">
      <alignment horizontal="center"/>
    </xf>
    <xf numFmtId="0" fontId="26" fillId="15" borderId="2" xfId="0" applyFont="1" applyFill="1" applyBorder="1" applyAlignment="1">
      <alignment horizontal="center"/>
    </xf>
    <xf numFmtId="0" fontId="26" fillId="15" borderId="6" xfId="0" applyFont="1" applyFill="1" applyBorder="1" applyAlignment="1">
      <alignment horizontal="center"/>
    </xf>
    <xf numFmtId="0" fontId="27" fillId="15" borderId="1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/>
    </xf>
    <xf numFmtId="0" fontId="26" fillId="15" borderId="1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3" fillId="0" borderId="20" xfId="2" applyNumberFormat="1" applyFont="1" applyBorder="1" applyAlignment="1">
      <alignment horizontal="left"/>
    </xf>
    <xf numFmtId="0" fontId="3" fillId="0" borderId="21" xfId="2" applyNumberFormat="1" applyFont="1" applyBorder="1" applyAlignment="1">
      <alignment horizontal="left"/>
    </xf>
    <xf numFmtId="0" fontId="3" fillId="0" borderId="22" xfId="2" applyNumberFormat="1" applyFont="1" applyBorder="1" applyAlignment="1">
      <alignment horizontal="left"/>
    </xf>
    <xf numFmtId="0" fontId="3" fillId="0" borderId="23" xfId="2" applyNumberFormat="1" applyFont="1" applyBorder="1" applyAlignment="1">
      <alignment horizontal="left"/>
    </xf>
    <xf numFmtId="0" fontId="3" fillId="0" borderId="8" xfId="2" applyNumberFormat="1" applyFont="1" applyBorder="1" applyAlignment="1">
      <alignment horizontal="left"/>
    </xf>
    <xf numFmtId="0" fontId="3" fillId="0" borderId="9" xfId="2" applyNumberFormat="1" applyFont="1" applyBorder="1" applyAlignment="1">
      <alignment horizontal="left"/>
    </xf>
    <xf numFmtId="0" fontId="3" fillId="0" borderId="11" xfId="2" applyNumberFormat="1" applyFont="1" applyBorder="1" applyAlignment="1">
      <alignment horizontal="left"/>
    </xf>
    <xf numFmtId="0" fontId="3" fillId="0" borderId="1" xfId="2" applyNumberFormat="1" applyFont="1" applyBorder="1" applyAlignment="1">
      <alignment horizontal="left"/>
    </xf>
    <xf numFmtId="0" fontId="3" fillId="0" borderId="11" xfId="2" applyNumberFormat="1" applyFont="1" applyFill="1" applyBorder="1"/>
    <xf numFmtId="0" fontId="3" fillId="0" borderId="1" xfId="2" applyNumberFormat="1" applyFont="1" applyFill="1" applyBorder="1"/>
    <xf numFmtId="0" fontId="3" fillId="0" borderId="13" xfId="2" applyNumberFormat="1" applyFont="1" applyBorder="1" applyAlignment="1">
      <alignment horizontal="left"/>
    </xf>
    <xf numFmtId="0" fontId="3" fillId="0" borderId="14" xfId="2" applyNumberFormat="1" applyFont="1" applyBorder="1" applyAlignment="1">
      <alignment horizontal="left"/>
    </xf>
    <xf numFmtId="0" fontId="10" fillId="16" borderId="16" xfId="2" applyNumberFormat="1" applyFont="1" applyFill="1" applyBorder="1" applyAlignment="1">
      <alignment horizontal="center"/>
    </xf>
    <xf numFmtId="0" fontId="10" fillId="16" borderId="7" xfId="2" applyNumberFormat="1" applyFont="1" applyFill="1" applyBorder="1" applyAlignment="1">
      <alignment horizontal="center"/>
    </xf>
    <xf numFmtId="0" fontId="10" fillId="16" borderId="17" xfId="2" applyNumberFormat="1" applyFont="1" applyFill="1" applyBorder="1" applyAlignment="1">
      <alignment horizontal="center"/>
    </xf>
    <xf numFmtId="0" fontId="3" fillId="0" borderId="11" xfId="2" applyNumberFormat="1" applyFont="1" applyBorder="1"/>
    <xf numFmtId="0" fontId="3" fillId="0" borderId="1" xfId="2" applyNumberFormat="1" applyFont="1" applyBorder="1"/>
    <xf numFmtId="0" fontId="3" fillId="0" borderId="22" xfId="2" applyNumberFormat="1" applyFont="1" applyFill="1" applyBorder="1" applyAlignment="1">
      <alignment horizontal="left" vertical="center" wrapText="1"/>
    </xf>
    <xf numFmtId="0" fontId="3" fillId="0" borderId="22" xfId="2" applyNumberFormat="1" applyFont="1" applyFill="1" applyBorder="1" applyAlignment="1">
      <alignment horizontal="left" vertical="center"/>
    </xf>
    <xf numFmtId="0" fontId="3" fillId="0" borderId="23" xfId="2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left" vertical="center"/>
    </xf>
    <xf numFmtId="0" fontId="3" fillId="0" borderId="24" xfId="2" applyNumberFormat="1" applyFont="1" applyFill="1" applyBorder="1" applyAlignment="1">
      <alignment horizontal="left" vertical="center"/>
    </xf>
    <xf numFmtId="0" fontId="3" fillId="0" borderId="30" xfId="2" applyNumberFormat="1" applyFont="1" applyFill="1" applyBorder="1" applyAlignment="1">
      <alignment horizontal="left" vertical="center"/>
    </xf>
    <xf numFmtId="0" fontId="3" fillId="0" borderId="31" xfId="2" applyNumberFormat="1" applyFont="1" applyFill="1" applyBorder="1" applyAlignment="1">
      <alignment horizontal="left" vertical="center"/>
    </xf>
    <xf numFmtId="14" fontId="3" fillId="0" borderId="9" xfId="2" applyNumberFormat="1" applyFont="1" applyBorder="1" applyAlignment="1">
      <alignment horizontal="left"/>
    </xf>
    <xf numFmtId="0" fontId="3" fillId="2" borderId="11" xfId="2" applyNumberFormat="1" applyFont="1" applyFill="1" applyBorder="1" applyAlignment="1">
      <alignment horizontal="left"/>
    </xf>
    <xf numFmtId="0" fontId="3" fillId="2" borderId="1" xfId="2" applyNumberFormat="1" applyFont="1" applyFill="1" applyBorder="1" applyAlignment="1">
      <alignment horizontal="left"/>
    </xf>
    <xf numFmtId="0" fontId="3" fillId="2" borderId="11" xfId="3" applyNumberFormat="1" applyFont="1" applyFill="1" applyBorder="1" applyAlignment="1">
      <alignment horizontal="right" vertical="center"/>
    </xf>
    <xf numFmtId="0" fontId="3" fillId="2" borderId="1" xfId="3" applyNumberFormat="1" applyFont="1" applyFill="1" applyBorder="1" applyAlignment="1">
      <alignment horizontal="right" vertical="center"/>
    </xf>
    <xf numFmtId="171" fontId="3" fillId="0" borderId="5" xfId="2" applyNumberFormat="1" applyFont="1" applyBorder="1" applyAlignment="1">
      <alignment horizontal="left"/>
    </xf>
    <xf numFmtId="171" fontId="3" fillId="0" borderId="2" xfId="2" applyNumberFormat="1" applyFont="1" applyBorder="1" applyAlignment="1">
      <alignment horizontal="left"/>
    </xf>
    <xf numFmtId="171" fontId="3" fillId="0" borderId="18" xfId="2" applyNumberFormat="1" applyFont="1" applyBorder="1" applyAlignment="1">
      <alignment horizontal="left"/>
    </xf>
    <xf numFmtId="0" fontId="3" fillId="0" borderId="5" xfId="2" applyNumberFormat="1" applyFont="1" applyFill="1" applyBorder="1" applyAlignment="1">
      <alignment horizontal="left"/>
    </xf>
    <xf numFmtId="0" fontId="3" fillId="0" borderId="2" xfId="2" applyNumberFormat="1" applyFont="1" applyFill="1" applyBorder="1" applyAlignment="1">
      <alignment horizontal="left"/>
    </xf>
    <xf numFmtId="0" fontId="3" fillId="0" borderId="18" xfId="2" applyNumberFormat="1" applyFont="1" applyFill="1" applyBorder="1" applyAlignment="1">
      <alignment horizontal="left"/>
    </xf>
    <xf numFmtId="0" fontId="3" fillId="2" borderId="5" xfId="2" applyNumberFormat="1" applyFont="1" applyFill="1" applyBorder="1" applyAlignment="1">
      <alignment horizontal="center"/>
    </xf>
    <xf numFmtId="0" fontId="3" fillId="2" borderId="2" xfId="2" applyNumberFormat="1" applyFont="1" applyFill="1" applyBorder="1" applyAlignment="1">
      <alignment horizontal="center"/>
    </xf>
    <xf numFmtId="0" fontId="3" fillId="2" borderId="18" xfId="2" applyNumberFormat="1" applyFont="1" applyFill="1" applyBorder="1" applyAlignment="1">
      <alignment horizontal="center"/>
    </xf>
    <xf numFmtId="0" fontId="51" fillId="0" borderId="5" xfId="2" applyNumberFormat="1" applyFont="1" applyBorder="1" applyAlignment="1">
      <alignment horizontal="left"/>
    </xf>
    <xf numFmtId="0" fontId="51" fillId="0" borderId="2" xfId="2" applyNumberFormat="1" applyFont="1" applyBorder="1" applyAlignment="1">
      <alignment horizontal="left"/>
    </xf>
    <xf numFmtId="0" fontId="51" fillId="0" borderId="18" xfId="2" applyNumberFormat="1" applyFont="1" applyBorder="1" applyAlignment="1">
      <alignment horizontal="left"/>
    </xf>
    <xf numFmtId="171" fontId="49" fillId="3" borderId="11" xfId="2" applyNumberFormat="1" applyFont="1" applyFill="1" applyBorder="1" applyAlignment="1">
      <alignment horizontal="right" vertical="center"/>
    </xf>
    <xf numFmtId="171" fontId="49" fillId="3" borderId="1" xfId="2" applyNumberFormat="1" applyFont="1" applyFill="1" applyBorder="1" applyAlignment="1">
      <alignment horizontal="right" vertical="center"/>
    </xf>
    <xf numFmtId="0" fontId="53" fillId="0" borderId="5" xfId="2" applyNumberFormat="1" applyFont="1" applyBorder="1" applyAlignment="1">
      <alignment horizontal="left"/>
    </xf>
    <xf numFmtId="0" fontId="53" fillId="0" borderId="2" xfId="2" applyNumberFormat="1" applyFont="1" applyBorder="1" applyAlignment="1">
      <alignment horizontal="left"/>
    </xf>
    <xf numFmtId="0" fontId="53" fillId="0" borderId="18" xfId="2" applyNumberFormat="1" applyFont="1" applyBorder="1" applyAlignment="1">
      <alignment horizontal="left"/>
    </xf>
    <xf numFmtId="0" fontId="57" fillId="0" borderId="0" xfId="2" applyNumberFormat="1" applyFont="1" applyFill="1" applyBorder="1" applyAlignment="1">
      <alignment horizontal="left" vertical="center" wrapText="1"/>
    </xf>
    <xf numFmtId="0" fontId="57" fillId="0" borderId="0" xfId="2" applyNumberFormat="1" applyFont="1" applyFill="1" applyBorder="1" applyAlignment="1">
      <alignment horizontal="left" vertical="center"/>
    </xf>
    <xf numFmtId="0" fontId="56" fillId="0" borderId="0" xfId="2" applyNumberFormat="1" applyFont="1" applyFill="1" applyBorder="1" applyAlignment="1">
      <alignment horizontal="left" vertical="center" wrapText="1"/>
    </xf>
    <xf numFmtId="0" fontId="49" fillId="0" borderId="0" xfId="2" applyNumberFormat="1" applyFont="1" applyFill="1" applyBorder="1" applyAlignment="1">
      <alignment horizontal="left" vertical="center" wrapText="1"/>
    </xf>
    <xf numFmtId="0" fontId="4" fillId="0" borderId="20" xfId="2" applyNumberFormat="1" applyFont="1" applyBorder="1" applyAlignment="1">
      <alignment horizontal="center"/>
    </xf>
    <xf numFmtId="0" fontId="4" fillId="0" borderId="30" xfId="2" applyNumberFormat="1" applyFont="1" applyBorder="1" applyAlignment="1">
      <alignment horizontal="center"/>
    </xf>
    <xf numFmtId="0" fontId="4" fillId="0" borderId="21" xfId="2" applyNumberFormat="1" applyFont="1" applyBorder="1" applyAlignment="1">
      <alignment horizontal="center"/>
    </xf>
    <xf numFmtId="0" fontId="4" fillId="0" borderId="49" xfId="2" applyNumberFormat="1" applyFont="1" applyBorder="1" applyAlignment="1">
      <alignment horizontal="center"/>
    </xf>
    <xf numFmtId="0" fontId="52" fillId="3" borderId="11" xfId="2" applyNumberFormat="1" applyFont="1" applyFill="1" applyBorder="1" applyAlignment="1">
      <alignment horizontal="left"/>
    </xf>
    <xf numFmtId="0" fontId="52" fillId="3" borderId="1" xfId="2" applyNumberFormat="1" applyFont="1" applyFill="1" applyBorder="1" applyAlignment="1">
      <alignment horizontal="left"/>
    </xf>
    <xf numFmtId="0" fontId="52" fillId="3" borderId="12" xfId="2" applyNumberFormat="1" applyFont="1" applyFill="1" applyBorder="1" applyAlignment="1">
      <alignment horizontal="left"/>
    </xf>
    <xf numFmtId="0" fontId="52" fillId="3" borderId="11" xfId="2" applyNumberFormat="1" applyFont="1" applyFill="1" applyBorder="1" applyAlignment="1">
      <alignment horizontal="left" wrapText="1"/>
    </xf>
    <xf numFmtId="0" fontId="52" fillId="3" borderId="1" xfId="2" applyNumberFormat="1" applyFont="1" applyFill="1" applyBorder="1" applyAlignment="1">
      <alignment horizontal="left" wrapText="1"/>
    </xf>
    <xf numFmtId="0" fontId="52" fillId="3" borderId="12" xfId="2" applyNumberFormat="1" applyFont="1" applyFill="1" applyBorder="1" applyAlignment="1">
      <alignment horizontal="left" wrapText="1"/>
    </xf>
    <xf numFmtId="0" fontId="50" fillId="3" borderId="8" xfId="2" applyNumberFormat="1" applyFont="1" applyFill="1" applyBorder="1" applyAlignment="1">
      <alignment horizontal="left" wrapText="1"/>
    </xf>
    <xf numFmtId="0" fontId="50" fillId="3" borderId="9" xfId="2" applyNumberFormat="1" applyFont="1" applyFill="1" applyBorder="1" applyAlignment="1">
      <alignment horizontal="left" wrapText="1"/>
    </xf>
    <xf numFmtId="0" fontId="50" fillId="3" borderId="10" xfId="2" applyNumberFormat="1" applyFont="1" applyFill="1" applyBorder="1" applyAlignment="1">
      <alignment horizontal="left" wrapText="1"/>
    </xf>
    <xf numFmtId="0" fontId="3" fillId="2" borderId="13" xfId="3" applyNumberFormat="1" applyFont="1" applyFill="1" applyBorder="1" applyAlignment="1">
      <alignment horizontal="right" vertical="center"/>
    </xf>
    <xf numFmtId="0" fontId="3" fillId="2" borderId="14" xfId="3" applyNumberFormat="1" applyFont="1" applyFill="1" applyBorder="1" applyAlignment="1">
      <alignment horizontal="right" vertical="center"/>
    </xf>
    <xf numFmtId="0" fontId="53" fillId="0" borderId="32" xfId="2" applyNumberFormat="1" applyFont="1" applyBorder="1" applyAlignment="1">
      <alignment horizontal="left"/>
    </xf>
    <xf numFmtId="0" fontId="53" fillId="0" borderId="33" xfId="2" applyNumberFormat="1" applyFont="1" applyBorder="1" applyAlignment="1">
      <alignment horizontal="left"/>
    </xf>
    <xf numFmtId="0" fontId="53" fillId="0" borderId="34" xfId="2" applyNumberFormat="1" applyFont="1" applyBorder="1" applyAlignment="1">
      <alignment horizontal="left"/>
    </xf>
    <xf numFmtId="171" fontId="23" fillId="0" borderId="0" xfId="0" applyNumberFormat="1" applyFont="1" applyBorder="1" applyAlignment="1">
      <alignment horizontal="left" vertical="top"/>
    </xf>
    <xf numFmtId="171" fontId="23" fillId="0" borderId="41" xfId="0" applyNumberFormat="1" applyFont="1" applyBorder="1" applyAlignment="1">
      <alignment horizontal="left" vertical="top"/>
    </xf>
    <xf numFmtId="171" fontId="23" fillId="0" borderId="48" xfId="0" applyNumberFormat="1" applyFont="1" applyFill="1" applyBorder="1" applyAlignment="1">
      <alignment horizontal="left"/>
    </xf>
    <xf numFmtId="171" fontId="23" fillId="0" borderId="44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23" fillId="0" borderId="45" xfId="0" applyFont="1" applyFill="1" applyBorder="1" applyAlignment="1">
      <alignment horizontal="left"/>
    </xf>
    <xf numFmtId="0" fontId="23" fillId="0" borderId="48" xfId="0" applyFont="1" applyFill="1" applyBorder="1" applyAlignment="1">
      <alignment horizontal="left"/>
    </xf>
  </cellXfs>
  <cellStyles count="5">
    <cellStyle name="Comma 2" xfId="1"/>
    <cellStyle name="Currency" xfId="4" builtinId="4"/>
    <cellStyle name="Normal" xfId="0" builtinId="0"/>
    <cellStyle name="Normal 2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9" Type="http://schemas.openxmlformats.org/officeDocument/2006/relationships/image" Target="../media/image40.emf"/><Relationship Id="rId3" Type="http://schemas.openxmlformats.org/officeDocument/2006/relationships/image" Target="../media/image4.emf"/><Relationship Id="rId21" Type="http://schemas.openxmlformats.org/officeDocument/2006/relationships/image" Target="../media/image22.emf"/><Relationship Id="rId34" Type="http://schemas.openxmlformats.org/officeDocument/2006/relationships/image" Target="../media/image35.emf"/><Relationship Id="rId42" Type="http://schemas.openxmlformats.org/officeDocument/2006/relationships/image" Target="../media/image43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33" Type="http://schemas.openxmlformats.org/officeDocument/2006/relationships/image" Target="../media/image34.emf"/><Relationship Id="rId38" Type="http://schemas.openxmlformats.org/officeDocument/2006/relationships/image" Target="../media/image39.emf"/><Relationship Id="rId2" Type="http://schemas.openxmlformats.org/officeDocument/2006/relationships/image" Target="../media/image3.jpeg"/><Relationship Id="rId16" Type="http://schemas.openxmlformats.org/officeDocument/2006/relationships/image" Target="../media/image17.emf"/><Relationship Id="rId20" Type="http://schemas.openxmlformats.org/officeDocument/2006/relationships/image" Target="../media/image21.emf"/><Relationship Id="rId29" Type="http://schemas.openxmlformats.org/officeDocument/2006/relationships/image" Target="../media/image30.emf"/><Relationship Id="rId41" Type="http://schemas.openxmlformats.org/officeDocument/2006/relationships/image" Target="../media/image42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37" Type="http://schemas.openxmlformats.org/officeDocument/2006/relationships/image" Target="../media/image38.emf"/><Relationship Id="rId40" Type="http://schemas.openxmlformats.org/officeDocument/2006/relationships/image" Target="../media/image41.emf"/><Relationship Id="rId45" Type="http://schemas.openxmlformats.org/officeDocument/2006/relationships/image" Target="../media/image46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36" Type="http://schemas.openxmlformats.org/officeDocument/2006/relationships/image" Target="../media/image37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4" Type="http://schemas.openxmlformats.org/officeDocument/2006/relationships/image" Target="../media/image45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Relationship Id="rId35" Type="http://schemas.openxmlformats.org/officeDocument/2006/relationships/image" Target="../media/image36.emf"/><Relationship Id="rId43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3</xdr:row>
      <xdr:rowOff>0</xdr:rowOff>
    </xdr:from>
    <xdr:to>
      <xdr:col>3</xdr:col>
      <xdr:colOff>76200</xdr:colOff>
      <xdr:row>3</xdr:row>
      <xdr:rowOff>0</xdr:rowOff>
    </xdr:to>
    <xdr:cxnSp macro="">
      <xdr:nvCxnSpPr>
        <xdr:cNvPr id="6" name="Straight Arrow Connector 5"/>
        <xdr:cNvCxnSpPr/>
      </xdr:nvCxnSpPr>
      <xdr:spPr>
        <a:xfrm>
          <a:off x="1381125" y="619125"/>
          <a:ext cx="561975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33620</xdr:colOff>
      <xdr:row>0</xdr:row>
      <xdr:rowOff>33618</xdr:rowOff>
    </xdr:from>
    <xdr:to>
      <xdr:col>11</xdr:col>
      <xdr:colOff>1255059</xdr:colOff>
      <xdr:row>0</xdr:row>
      <xdr:rowOff>739587</xdr:rowOff>
    </xdr:to>
    <xdr:pic>
      <xdr:nvPicPr>
        <xdr:cNvPr id="2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0" y="33618"/>
          <a:ext cx="9883586" cy="705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41899</xdr:colOff>
      <xdr:row>98</xdr:row>
      <xdr:rowOff>33130</xdr:rowOff>
    </xdr:from>
    <xdr:to>
      <xdr:col>10</xdr:col>
      <xdr:colOff>784410</xdr:colOff>
      <xdr:row>98</xdr:row>
      <xdr:rowOff>745434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899" y="25639505"/>
          <a:ext cx="8584761" cy="7123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26895</xdr:colOff>
      <xdr:row>33</xdr:row>
      <xdr:rowOff>34925</xdr:rowOff>
    </xdr:from>
    <xdr:to>
      <xdr:col>9</xdr:col>
      <xdr:colOff>561975</xdr:colOff>
      <xdr:row>33</xdr:row>
      <xdr:rowOff>762001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895" y="11293475"/>
          <a:ext cx="7574055" cy="7270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17370</xdr:colOff>
      <xdr:row>0</xdr:row>
      <xdr:rowOff>15874</xdr:rowOff>
    </xdr:from>
    <xdr:to>
      <xdr:col>9</xdr:col>
      <xdr:colOff>561974</xdr:colOff>
      <xdr:row>0</xdr:row>
      <xdr:rowOff>761999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70" y="15874"/>
          <a:ext cx="7583579" cy="746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571500</xdr:colOff>
      <xdr:row>8</xdr:row>
      <xdr:rowOff>228600</xdr:rowOff>
    </xdr:from>
    <xdr:to>
      <xdr:col>2</xdr:col>
      <xdr:colOff>2530288</xdr:colOff>
      <xdr:row>13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152775"/>
          <a:ext cx="3539938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16</xdr:row>
      <xdr:rowOff>47625</xdr:rowOff>
    </xdr:from>
    <xdr:to>
      <xdr:col>2</xdr:col>
      <xdr:colOff>2152650</xdr:colOff>
      <xdr:row>23</xdr:row>
      <xdr:rowOff>281354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5638800"/>
          <a:ext cx="2085975" cy="2567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762000</xdr:colOff>
      <xdr:row>35</xdr:row>
      <xdr:rowOff>276225</xdr:rowOff>
    </xdr:from>
    <xdr:to>
      <xdr:col>2</xdr:col>
      <xdr:colOff>2539253</xdr:colOff>
      <xdr:row>42</xdr:row>
      <xdr:rowOff>57150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649200"/>
          <a:ext cx="3358403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44</xdr:row>
      <xdr:rowOff>47625</xdr:rowOff>
    </xdr:from>
    <xdr:to>
      <xdr:col>2</xdr:col>
      <xdr:colOff>2308806</xdr:colOff>
      <xdr:row>51</xdr:row>
      <xdr:rowOff>295276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5420975"/>
          <a:ext cx="2242131" cy="2581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1428750</xdr:colOff>
      <xdr:row>53</xdr:row>
      <xdr:rowOff>57150</xdr:rowOff>
    </xdr:from>
    <xdr:to>
      <xdr:col>2</xdr:col>
      <xdr:colOff>2532394</xdr:colOff>
      <xdr:row>60</xdr:row>
      <xdr:rowOff>295275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8430875"/>
          <a:ext cx="2684794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1181100</xdr:colOff>
      <xdr:row>71</xdr:row>
      <xdr:rowOff>171449</xdr:rowOff>
    </xdr:from>
    <xdr:to>
      <xdr:col>2</xdr:col>
      <xdr:colOff>2542163</xdr:colOff>
      <xdr:row>78</xdr:row>
      <xdr:rowOff>161925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4545924"/>
          <a:ext cx="2942213" cy="232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80</xdr:row>
      <xdr:rowOff>57150</xdr:rowOff>
    </xdr:from>
    <xdr:to>
      <xdr:col>2</xdr:col>
      <xdr:colOff>1895475</xdr:colOff>
      <xdr:row>87</xdr:row>
      <xdr:rowOff>298049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27432000"/>
          <a:ext cx="1828800" cy="2574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89</xdr:row>
      <xdr:rowOff>47626</xdr:rowOff>
    </xdr:from>
    <xdr:to>
      <xdr:col>2</xdr:col>
      <xdr:colOff>937625</xdr:colOff>
      <xdr:row>96</xdr:row>
      <xdr:rowOff>304800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30422851"/>
          <a:ext cx="870950" cy="2590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116</xdr:row>
      <xdr:rowOff>95250</xdr:rowOff>
    </xdr:from>
    <xdr:to>
      <xdr:col>2</xdr:col>
      <xdr:colOff>1837906</xdr:colOff>
      <xdr:row>123</xdr:row>
      <xdr:rowOff>219075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39471600"/>
          <a:ext cx="1809331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85726</xdr:colOff>
      <xdr:row>125</xdr:row>
      <xdr:rowOff>57150</xdr:rowOff>
    </xdr:from>
    <xdr:to>
      <xdr:col>2</xdr:col>
      <xdr:colOff>1344944</xdr:colOff>
      <xdr:row>132</xdr:row>
      <xdr:rowOff>276225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75"/>
          <a:ext cx="1259218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76201</xdr:colOff>
      <xdr:row>134</xdr:row>
      <xdr:rowOff>76200</xdr:rowOff>
    </xdr:from>
    <xdr:to>
      <xdr:col>2</xdr:col>
      <xdr:colOff>1190625</xdr:colOff>
      <xdr:row>141</xdr:row>
      <xdr:rowOff>286183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1" y="45453300"/>
          <a:ext cx="1114424" cy="254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66676</xdr:colOff>
      <xdr:row>143</xdr:row>
      <xdr:rowOff>57150</xdr:rowOff>
    </xdr:from>
    <xdr:to>
      <xdr:col>2</xdr:col>
      <xdr:colOff>977859</xdr:colOff>
      <xdr:row>150</xdr:row>
      <xdr:rowOff>295275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6" y="48434625"/>
          <a:ext cx="911183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152</xdr:row>
      <xdr:rowOff>47626</xdr:rowOff>
    </xdr:from>
    <xdr:to>
      <xdr:col>2</xdr:col>
      <xdr:colOff>734627</xdr:colOff>
      <xdr:row>159</xdr:row>
      <xdr:rowOff>295275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1425476"/>
          <a:ext cx="677477" cy="2581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161</xdr:row>
      <xdr:rowOff>57149</xdr:rowOff>
    </xdr:from>
    <xdr:to>
      <xdr:col>2</xdr:col>
      <xdr:colOff>1152525</xdr:colOff>
      <xdr:row>168</xdr:row>
      <xdr:rowOff>295829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54435374"/>
          <a:ext cx="1085850" cy="2572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197</xdr:row>
      <xdr:rowOff>57150</xdr:rowOff>
    </xdr:from>
    <xdr:to>
      <xdr:col>2</xdr:col>
      <xdr:colOff>2528962</xdr:colOff>
      <xdr:row>204</xdr:row>
      <xdr:rowOff>295275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6436875"/>
          <a:ext cx="376721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66676</xdr:colOff>
      <xdr:row>206</xdr:row>
      <xdr:rowOff>57150</xdr:rowOff>
    </xdr:from>
    <xdr:to>
      <xdr:col>2</xdr:col>
      <xdr:colOff>2240435</xdr:colOff>
      <xdr:row>213</xdr:row>
      <xdr:rowOff>285750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6" y="69437250"/>
          <a:ext cx="2173759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215</xdr:row>
      <xdr:rowOff>38100</xdr:rowOff>
    </xdr:from>
    <xdr:to>
      <xdr:col>2</xdr:col>
      <xdr:colOff>2028825</xdr:colOff>
      <xdr:row>222</xdr:row>
      <xdr:rowOff>307086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72418575"/>
          <a:ext cx="1971675" cy="2602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224</xdr:row>
      <xdr:rowOff>47626</xdr:rowOff>
    </xdr:from>
    <xdr:to>
      <xdr:col>2</xdr:col>
      <xdr:colOff>1523146</xdr:colOff>
      <xdr:row>231</xdr:row>
      <xdr:rowOff>304801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5428476"/>
          <a:ext cx="1437421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233</xdr:row>
      <xdr:rowOff>66676</xdr:rowOff>
    </xdr:from>
    <xdr:to>
      <xdr:col>2</xdr:col>
      <xdr:colOff>2535645</xdr:colOff>
      <xdr:row>240</xdr:row>
      <xdr:rowOff>266701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8447901"/>
          <a:ext cx="408822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476251</xdr:colOff>
      <xdr:row>242</xdr:row>
      <xdr:rowOff>47626</xdr:rowOff>
    </xdr:from>
    <xdr:to>
      <xdr:col>2</xdr:col>
      <xdr:colOff>2537783</xdr:colOff>
      <xdr:row>249</xdr:row>
      <xdr:rowOff>285750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1" y="81429226"/>
          <a:ext cx="3642682" cy="2571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251</xdr:row>
      <xdr:rowOff>57150</xdr:rowOff>
    </xdr:from>
    <xdr:to>
      <xdr:col>2</xdr:col>
      <xdr:colOff>2543175</xdr:colOff>
      <xdr:row>258</xdr:row>
      <xdr:rowOff>289753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84439125"/>
          <a:ext cx="3667125" cy="2566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1057276</xdr:colOff>
      <xdr:row>260</xdr:row>
      <xdr:rowOff>47626</xdr:rowOff>
    </xdr:from>
    <xdr:to>
      <xdr:col>2</xdr:col>
      <xdr:colOff>2537979</xdr:colOff>
      <xdr:row>267</xdr:row>
      <xdr:rowOff>304800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6" y="87429976"/>
          <a:ext cx="3061853" cy="2590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269</xdr:row>
      <xdr:rowOff>57150</xdr:rowOff>
    </xdr:from>
    <xdr:to>
      <xdr:col>2</xdr:col>
      <xdr:colOff>2534989</xdr:colOff>
      <xdr:row>276</xdr:row>
      <xdr:rowOff>276225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90439875"/>
          <a:ext cx="3858964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1371600</xdr:colOff>
      <xdr:row>278</xdr:row>
      <xdr:rowOff>47625</xdr:rowOff>
    </xdr:from>
    <xdr:to>
      <xdr:col>2</xdr:col>
      <xdr:colOff>2533650</xdr:colOff>
      <xdr:row>285</xdr:row>
      <xdr:rowOff>289093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430725"/>
          <a:ext cx="2743200" cy="2575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1257301</xdr:colOff>
      <xdr:row>287</xdr:row>
      <xdr:rowOff>57151</xdr:rowOff>
    </xdr:from>
    <xdr:to>
      <xdr:col>2</xdr:col>
      <xdr:colOff>2533651</xdr:colOff>
      <xdr:row>294</xdr:row>
      <xdr:rowOff>294480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1" y="96440626"/>
          <a:ext cx="2857500" cy="2570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1114425</xdr:colOff>
      <xdr:row>296</xdr:row>
      <xdr:rowOff>57150</xdr:rowOff>
    </xdr:from>
    <xdr:to>
      <xdr:col>2</xdr:col>
      <xdr:colOff>2536999</xdr:colOff>
      <xdr:row>303</xdr:row>
      <xdr:rowOff>295275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99441000"/>
          <a:ext cx="3003724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66676</xdr:colOff>
      <xdr:row>305</xdr:row>
      <xdr:rowOff>57150</xdr:rowOff>
    </xdr:from>
    <xdr:to>
      <xdr:col>2</xdr:col>
      <xdr:colOff>2163735</xdr:colOff>
      <xdr:row>312</xdr:row>
      <xdr:rowOff>285750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6" y="102441375"/>
          <a:ext cx="2097059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1466851</xdr:colOff>
      <xdr:row>314</xdr:row>
      <xdr:rowOff>47625</xdr:rowOff>
    </xdr:from>
    <xdr:to>
      <xdr:col>2</xdr:col>
      <xdr:colOff>2534399</xdr:colOff>
      <xdr:row>321</xdr:row>
      <xdr:rowOff>295276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1" y="105432225"/>
          <a:ext cx="2648698" cy="2581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323</xdr:row>
      <xdr:rowOff>47625</xdr:rowOff>
    </xdr:from>
    <xdr:to>
      <xdr:col>2</xdr:col>
      <xdr:colOff>2524125</xdr:colOff>
      <xdr:row>330</xdr:row>
      <xdr:rowOff>304800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8432600"/>
          <a:ext cx="2581275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1447800</xdr:colOff>
      <xdr:row>332</xdr:row>
      <xdr:rowOff>47625</xdr:rowOff>
    </xdr:from>
    <xdr:to>
      <xdr:col>2</xdr:col>
      <xdr:colOff>2525267</xdr:colOff>
      <xdr:row>339</xdr:row>
      <xdr:rowOff>295275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11432975"/>
          <a:ext cx="2658617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1447800</xdr:colOff>
      <xdr:row>341</xdr:row>
      <xdr:rowOff>47625</xdr:rowOff>
    </xdr:from>
    <xdr:to>
      <xdr:col>2</xdr:col>
      <xdr:colOff>2535077</xdr:colOff>
      <xdr:row>348</xdr:row>
      <xdr:rowOff>304800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14433350"/>
          <a:ext cx="2668427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350</xdr:row>
      <xdr:rowOff>38100</xdr:rowOff>
    </xdr:from>
    <xdr:to>
      <xdr:col>2</xdr:col>
      <xdr:colOff>2529654</xdr:colOff>
      <xdr:row>357</xdr:row>
      <xdr:rowOff>314325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117424200"/>
          <a:ext cx="2453454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368</xdr:row>
      <xdr:rowOff>47625</xdr:rowOff>
    </xdr:from>
    <xdr:to>
      <xdr:col>2</xdr:col>
      <xdr:colOff>2214528</xdr:colOff>
      <xdr:row>375</xdr:row>
      <xdr:rowOff>295276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23434475"/>
          <a:ext cx="2147853" cy="2581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1038225</xdr:colOff>
      <xdr:row>99</xdr:row>
      <xdr:rowOff>114300</xdr:rowOff>
    </xdr:from>
    <xdr:to>
      <xdr:col>2</xdr:col>
      <xdr:colOff>2535011</xdr:colOff>
      <xdr:row>104</xdr:row>
      <xdr:rowOff>104775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33823275"/>
          <a:ext cx="3077936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108</xdr:row>
      <xdr:rowOff>38100</xdr:rowOff>
    </xdr:from>
    <xdr:to>
      <xdr:col>2</xdr:col>
      <xdr:colOff>2372458</xdr:colOff>
      <xdr:row>113</xdr:row>
      <xdr:rowOff>276225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6747450"/>
          <a:ext cx="2315308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25</xdr:row>
      <xdr:rowOff>57149</xdr:rowOff>
    </xdr:from>
    <xdr:to>
      <xdr:col>2</xdr:col>
      <xdr:colOff>1565934</xdr:colOff>
      <xdr:row>32</xdr:row>
      <xdr:rowOff>295275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8648699"/>
          <a:ext cx="1489734" cy="257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742950</xdr:colOff>
      <xdr:row>62</xdr:row>
      <xdr:rowOff>171449</xdr:rowOff>
    </xdr:from>
    <xdr:to>
      <xdr:col>2</xdr:col>
      <xdr:colOff>2533650</xdr:colOff>
      <xdr:row>69</xdr:row>
      <xdr:rowOff>177475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1545549"/>
          <a:ext cx="3371850" cy="2339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170</xdr:row>
      <xdr:rowOff>66675</xdr:rowOff>
    </xdr:from>
    <xdr:to>
      <xdr:col>2</xdr:col>
      <xdr:colOff>2533650</xdr:colOff>
      <xdr:row>177</xdr:row>
      <xdr:rowOff>295275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445275"/>
          <a:ext cx="405765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179</xdr:row>
      <xdr:rowOff>57150</xdr:rowOff>
    </xdr:from>
    <xdr:to>
      <xdr:col>2</xdr:col>
      <xdr:colOff>2533650</xdr:colOff>
      <xdr:row>186</xdr:row>
      <xdr:rowOff>285750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0436125"/>
          <a:ext cx="401955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352426</xdr:colOff>
      <xdr:row>188</xdr:row>
      <xdr:rowOff>47626</xdr:rowOff>
    </xdr:from>
    <xdr:to>
      <xdr:col>2</xdr:col>
      <xdr:colOff>2528351</xdr:colOff>
      <xdr:row>195</xdr:row>
      <xdr:rowOff>304800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6" y="63426976"/>
          <a:ext cx="3757075" cy="2590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359</xdr:row>
      <xdr:rowOff>47624</xdr:rowOff>
    </xdr:from>
    <xdr:to>
      <xdr:col>2</xdr:col>
      <xdr:colOff>1842515</xdr:colOff>
      <xdr:row>366</xdr:row>
      <xdr:rowOff>295274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20434099"/>
          <a:ext cx="1775840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552449</xdr:colOff>
      <xdr:row>377</xdr:row>
      <xdr:rowOff>47625</xdr:rowOff>
    </xdr:from>
    <xdr:to>
      <xdr:col>2</xdr:col>
      <xdr:colOff>2524124</xdr:colOff>
      <xdr:row>384</xdr:row>
      <xdr:rowOff>303522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49" y="126434850"/>
          <a:ext cx="3552825" cy="2589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990600</xdr:colOff>
      <xdr:row>386</xdr:row>
      <xdr:rowOff>47625</xdr:rowOff>
    </xdr:from>
    <xdr:to>
      <xdr:col>2</xdr:col>
      <xdr:colOff>2524125</xdr:colOff>
      <xdr:row>393</xdr:row>
      <xdr:rowOff>295275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29435225"/>
          <a:ext cx="311467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L1" sqref="L1"/>
    </sheetView>
  </sheetViews>
  <sheetFormatPr defaultRowHeight="15"/>
  <cols>
    <col min="1" max="1" width="7.5703125" bestFit="1" customWidth="1"/>
    <col min="2" max="3" width="4.42578125" bestFit="1" customWidth="1"/>
    <col min="4" max="4" width="6.140625" hidden="1" customWidth="1"/>
    <col min="5" max="6" width="4.42578125" bestFit="1" customWidth="1"/>
    <col min="7" max="7" width="6.140625" hidden="1" customWidth="1"/>
    <col min="8" max="8" width="6.5703125" hidden="1" customWidth="1"/>
    <col min="9" max="9" width="6.85546875" hidden="1" customWidth="1"/>
  </cols>
  <sheetData>
    <row r="1" spans="1:17" ht="17.100000000000001" customHeight="1">
      <c r="A1" s="318" t="s">
        <v>157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</row>
    <row r="2" spans="1:17" ht="15.95" customHeight="1">
      <c r="A2" s="320" t="s">
        <v>158</v>
      </c>
      <c r="B2" s="321" t="s">
        <v>32</v>
      </c>
      <c r="C2" s="321"/>
      <c r="D2" s="322"/>
      <c r="E2" s="323" t="s">
        <v>33</v>
      </c>
      <c r="F2" s="321"/>
      <c r="G2" s="321"/>
      <c r="H2" s="275" t="s">
        <v>32</v>
      </c>
      <c r="I2" s="275" t="s">
        <v>33</v>
      </c>
      <c r="J2" s="275" t="s">
        <v>32</v>
      </c>
      <c r="K2" s="275" t="s">
        <v>33</v>
      </c>
    </row>
    <row r="3" spans="1:17" ht="18.95" customHeight="1">
      <c r="A3" s="320"/>
      <c r="B3" s="276" t="s">
        <v>159</v>
      </c>
      <c r="C3" s="276" t="s">
        <v>160</v>
      </c>
      <c r="D3" s="277" t="s">
        <v>161</v>
      </c>
      <c r="E3" s="278" t="s">
        <v>159</v>
      </c>
      <c r="F3" s="276" t="s">
        <v>160</v>
      </c>
      <c r="G3" s="279" t="s">
        <v>161</v>
      </c>
      <c r="H3" s="280" t="s">
        <v>162</v>
      </c>
      <c r="I3" s="281" t="s">
        <v>162</v>
      </c>
      <c r="J3" s="280" t="s">
        <v>162</v>
      </c>
      <c r="K3" s="281" t="s">
        <v>162</v>
      </c>
    </row>
    <row r="4" spans="1:17">
      <c r="A4" s="282"/>
      <c r="B4" s="283"/>
      <c r="C4" s="283"/>
      <c r="D4" s="283">
        <f>(B4*12)+C4</f>
        <v>0</v>
      </c>
      <c r="E4" s="283"/>
      <c r="F4" s="283"/>
      <c r="G4" s="283">
        <f>(E4*12)+F4</f>
        <v>0</v>
      </c>
      <c r="H4" s="284">
        <f>D4*25.4</f>
        <v>0</v>
      </c>
      <c r="I4" s="284">
        <f>G4*25.4</f>
        <v>0</v>
      </c>
      <c r="J4" s="282">
        <f>EVEN(H4)</f>
        <v>0</v>
      </c>
      <c r="K4" s="282">
        <f>EVEN(I4)</f>
        <v>0</v>
      </c>
      <c r="Q4" s="286"/>
    </row>
    <row r="5" spans="1:17">
      <c r="A5" s="282"/>
      <c r="B5" s="283"/>
      <c r="C5" s="283"/>
      <c r="D5" s="283">
        <f t="shared" ref="D5:D20" si="0">(B5*12)+C5</f>
        <v>0</v>
      </c>
      <c r="E5" s="283"/>
      <c r="F5" s="283"/>
      <c r="G5" s="283">
        <f t="shared" ref="G5:G20" si="1">(E5*12)+F5</f>
        <v>0</v>
      </c>
      <c r="H5" s="284">
        <f t="shared" ref="H5:H20" si="2">D5*25.4</f>
        <v>0</v>
      </c>
      <c r="I5" s="284">
        <f t="shared" ref="I5:I20" si="3">G5*25.4</f>
        <v>0</v>
      </c>
      <c r="J5" s="282">
        <f>EVEN(H5)</f>
        <v>0</v>
      </c>
      <c r="K5" s="282">
        <f t="shared" ref="K5:K20" si="4">EVEN(I5)</f>
        <v>0</v>
      </c>
      <c r="Q5" s="286"/>
    </row>
    <row r="6" spans="1:17">
      <c r="A6" s="282"/>
      <c r="B6" s="283"/>
      <c r="C6" s="283"/>
      <c r="D6" s="283">
        <f t="shared" si="0"/>
        <v>0</v>
      </c>
      <c r="E6" s="283"/>
      <c r="F6" s="283"/>
      <c r="G6" s="283">
        <f t="shared" si="1"/>
        <v>0</v>
      </c>
      <c r="H6" s="284">
        <f t="shared" si="2"/>
        <v>0</v>
      </c>
      <c r="I6" s="284">
        <f t="shared" si="3"/>
        <v>0</v>
      </c>
      <c r="J6" s="282">
        <f t="shared" ref="J6:J20" si="5">EVEN(H6)</f>
        <v>0</v>
      </c>
      <c r="K6" s="282">
        <f t="shared" si="4"/>
        <v>0</v>
      </c>
      <c r="Q6" s="286"/>
    </row>
    <row r="7" spans="1:17">
      <c r="A7" s="282"/>
      <c r="B7" s="283"/>
      <c r="C7" s="283"/>
      <c r="D7" s="283">
        <f t="shared" si="0"/>
        <v>0</v>
      </c>
      <c r="E7" s="283"/>
      <c r="F7" s="283"/>
      <c r="G7" s="283">
        <f t="shared" si="1"/>
        <v>0</v>
      </c>
      <c r="H7" s="284">
        <f t="shared" si="2"/>
        <v>0</v>
      </c>
      <c r="I7" s="284">
        <f t="shared" si="3"/>
        <v>0</v>
      </c>
      <c r="J7" s="282">
        <f t="shared" si="5"/>
        <v>0</v>
      </c>
      <c r="K7" s="282">
        <f t="shared" si="4"/>
        <v>0</v>
      </c>
      <c r="Q7" s="286"/>
    </row>
    <row r="8" spans="1:17">
      <c r="A8" s="282"/>
      <c r="B8" s="283"/>
      <c r="C8" s="283"/>
      <c r="D8" s="283">
        <f t="shared" si="0"/>
        <v>0</v>
      </c>
      <c r="E8" s="283"/>
      <c r="F8" s="283"/>
      <c r="G8" s="283">
        <f t="shared" si="1"/>
        <v>0</v>
      </c>
      <c r="H8" s="284">
        <f t="shared" si="2"/>
        <v>0</v>
      </c>
      <c r="I8" s="284">
        <f t="shared" si="3"/>
        <v>0</v>
      </c>
      <c r="J8" s="282">
        <f t="shared" si="5"/>
        <v>0</v>
      </c>
      <c r="K8" s="282">
        <f t="shared" si="4"/>
        <v>0</v>
      </c>
      <c r="Q8" s="286"/>
    </row>
    <row r="9" spans="1:17">
      <c r="A9" s="282"/>
      <c r="B9" s="283"/>
      <c r="C9" s="283"/>
      <c r="D9" s="283">
        <f t="shared" si="0"/>
        <v>0</v>
      </c>
      <c r="E9" s="283"/>
      <c r="F9" s="283"/>
      <c r="G9" s="283">
        <f t="shared" si="1"/>
        <v>0</v>
      </c>
      <c r="H9" s="284">
        <f t="shared" si="2"/>
        <v>0</v>
      </c>
      <c r="I9" s="284">
        <f t="shared" si="3"/>
        <v>0</v>
      </c>
      <c r="J9" s="282">
        <f t="shared" si="5"/>
        <v>0</v>
      </c>
      <c r="K9" s="282">
        <f t="shared" si="4"/>
        <v>0</v>
      </c>
      <c r="Q9" s="286"/>
    </row>
    <row r="10" spans="1:17">
      <c r="A10" s="282"/>
      <c r="B10" s="283"/>
      <c r="C10" s="283"/>
      <c r="D10" s="283">
        <f t="shared" si="0"/>
        <v>0</v>
      </c>
      <c r="E10" s="283"/>
      <c r="F10" s="283"/>
      <c r="G10" s="283">
        <f t="shared" si="1"/>
        <v>0</v>
      </c>
      <c r="H10" s="284">
        <f t="shared" si="2"/>
        <v>0</v>
      </c>
      <c r="I10" s="284">
        <f t="shared" si="3"/>
        <v>0</v>
      </c>
      <c r="J10" s="282">
        <f t="shared" si="5"/>
        <v>0</v>
      </c>
      <c r="K10" s="282">
        <f t="shared" si="4"/>
        <v>0</v>
      </c>
      <c r="Q10" s="286"/>
    </row>
    <row r="11" spans="1:17">
      <c r="A11" s="282"/>
      <c r="B11" s="283"/>
      <c r="C11" s="283"/>
      <c r="D11" s="283">
        <f t="shared" si="0"/>
        <v>0</v>
      </c>
      <c r="E11" s="283"/>
      <c r="F11" s="283"/>
      <c r="G11" s="283">
        <f t="shared" si="1"/>
        <v>0</v>
      </c>
      <c r="H11" s="284">
        <f t="shared" si="2"/>
        <v>0</v>
      </c>
      <c r="I11" s="284">
        <f t="shared" si="3"/>
        <v>0</v>
      </c>
      <c r="J11" s="282">
        <f t="shared" si="5"/>
        <v>0</v>
      </c>
      <c r="K11" s="282">
        <f t="shared" si="4"/>
        <v>0</v>
      </c>
      <c r="Q11" s="286"/>
    </row>
    <row r="12" spans="1:17">
      <c r="A12" s="282"/>
      <c r="B12" s="283"/>
      <c r="C12" s="283"/>
      <c r="D12" s="283">
        <f t="shared" si="0"/>
        <v>0</v>
      </c>
      <c r="E12" s="283"/>
      <c r="F12" s="283"/>
      <c r="G12" s="283">
        <f t="shared" si="1"/>
        <v>0</v>
      </c>
      <c r="H12" s="284">
        <f t="shared" si="2"/>
        <v>0</v>
      </c>
      <c r="I12" s="284">
        <f t="shared" si="3"/>
        <v>0</v>
      </c>
      <c r="J12" s="282">
        <f t="shared" si="5"/>
        <v>0</v>
      </c>
      <c r="K12" s="282">
        <f t="shared" si="4"/>
        <v>0</v>
      </c>
      <c r="Q12" s="286"/>
    </row>
    <row r="13" spans="1:17">
      <c r="A13" s="282"/>
      <c r="B13" s="283"/>
      <c r="C13" s="283"/>
      <c r="D13" s="283">
        <f t="shared" si="0"/>
        <v>0</v>
      </c>
      <c r="E13" s="283"/>
      <c r="F13" s="283"/>
      <c r="G13" s="283">
        <f t="shared" si="1"/>
        <v>0</v>
      </c>
      <c r="H13" s="284">
        <f t="shared" si="2"/>
        <v>0</v>
      </c>
      <c r="I13" s="284">
        <f t="shared" si="3"/>
        <v>0</v>
      </c>
      <c r="J13" s="282">
        <f t="shared" si="5"/>
        <v>0</v>
      </c>
      <c r="K13" s="282">
        <f t="shared" si="4"/>
        <v>0</v>
      </c>
      <c r="Q13" s="286"/>
    </row>
    <row r="14" spans="1:17">
      <c r="A14" s="282"/>
      <c r="B14" s="283"/>
      <c r="C14" s="283"/>
      <c r="D14" s="283">
        <f t="shared" si="0"/>
        <v>0</v>
      </c>
      <c r="E14" s="283"/>
      <c r="F14" s="283"/>
      <c r="G14" s="283">
        <f t="shared" si="1"/>
        <v>0</v>
      </c>
      <c r="H14" s="284">
        <f t="shared" si="2"/>
        <v>0</v>
      </c>
      <c r="I14" s="284">
        <f t="shared" si="3"/>
        <v>0</v>
      </c>
      <c r="J14" s="282">
        <f t="shared" si="5"/>
        <v>0</v>
      </c>
      <c r="K14" s="282">
        <f t="shared" si="4"/>
        <v>0</v>
      </c>
      <c r="Q14" s="286"/>
    </row>
    <row r="15" spans="1:17">
      <c r="A15" s="282"/>
      <c r="B15" s="283"/>
      <c r="C15" s="283"/>
      <c r="D15" s="283">
        <f t="shared" si="0"/>
        <v>0</v>
      </c>
      <c r="E15" s="283"/>
      <c r="F15" s="283"/>
      <c r="G15" s="283">
        <f t="shared" si="1"/>
        <v>0</v>
      </c>
      <c r="H15" s="284">
        <f t="shared" si="2"/>
        <v>0</v>
      </c>
      <c r="I15" s="284">
        <f t="shared" si="3"/>
        <v>0</v>
      </c>
      <c r="J15" s="282">
        <f t="shared" si="5"/>
        <v>0</v>
      </c>
      <c r="K15" s="282">
        <f t="shared" si="4"/>
        <v>0</v>
      </c>
    </row>
    <row r="16" spans="1:17">
      <c r="A16" s="282"/>
      <c r="B16" s="283"/>
      <c r="C16" s="283"/>
      <c r="D16" s="283">
        <f t="shared" si="0"/>
        <v>0</v>
      </c>
      <c r="E16" s="283"/>
      <c r="F16" s="283"/>
      <c r="G16" s="283">
        <f t="shared" si="1"/>
        <v>0</v>
      </c>
      <c r="H16" s="284">
        <f t="shared" si="2"/>
        <v>0</v>
      </c>
      <c r="I16" s="284">
        <f t="shared" si="3"/>
        <v>0</v>
      </c>
      <c r="J16" s="282">
        <f t="shared" si="5"/>
        <v>0</v>
      </c>
      <c r="K16" s="282">
        <f t="shared" si="4"/>
        <v>0</v>
      </c>
    </row>
    <row r="17" spans="1:17">
      <c r="A17" s="282"/>
      <c r="B17" s="283"/>
      <c r="C17" s="283"/>
      <c r="D17" s="283">
        <f t="shared" si="0"/>
        <v>0</v>
      </c>
      <c r="E17" s="283"/>
      <c r="F17" s="283"/>
      <c r="G17" s="283">
        <f t="shared" si="1"/>
        <v>0</v>
      </c>
      <c r="H17" s="284">
        <f t="shared" si="2"/>
        <v>0</v>
      </c>
      <c r="I17" s="284">
        <f t="shared" si="3"/>
        <v>0</v>
      </c>
      <c r="J17" s="282">
        <f t="shared" si="5"/>
        <v>0</v>
      </c>
      <c r="K17" s="282">
        <f t="shared" si="4"/>
        <v>0</v>
      </c>
    </row>
    <row r="18" spans="1:17">
      <c r="A18" s="282"/>
      <c r="B18" s="283"/>
      <c r="C18" s="283"/>
      <c r="D18" s="283">
        <f t="shared" si="0"/>
        <v>0</v>
      </c>
      <c r="E18" s="283"/>
      <c r="F18" s="283"/>
      <c r="G18" s="283">
        <f t="shared" si="1"/>
        <v>0</v>
      </c>
      <c r="H18" s="284">
        <f t="shared" si="2"/>
        <v>0</v>
      </c>
      <c r="I18" s="284">
        <f t="shared" si="3"/>
        <v>0</v>
      </c>
      <c r="J18" s="282">
        <f t="shared" si="5"/>
        <v>0</v>
      </c>
      <c r="K18" s="282">
        <f t="shared" si="4"/>
        <v>0</v>
      </c>
      <c r="Q18" s="285"/>
    </row>
    <row r="19" spans="1:17">
      <c r="A19" s="282"/>
      <c r="B19" s="283"/>
      <c r="C19" s="283"/>
      <c r="D19" s="283">
        <f t="shared" si="0"/>
        <v>0</v>
      </c>
      <c r="E19" s="283"/>
      <c r="F19" s="283"/>
      <c r="G19" s="283">
        <f t="shared" si="1"/>
        <v>0</v>
      </c>
      <c r="H19" s="284">
        <f t="shared" si="2"/>
        <v>0</v>
      </c>
      <c r="I19" s="284">
        <f t="shared" si="3"/>
        <v>0</v>
      </c>
      <c r="J19" s="282">
        <f t="shared" si="5"/>
        <v>0</v>
      </c>
      <c r="K19" s="282">
        <f t="shared" si="4"/>
        <v>0</v>
      </c>
    </row>
    <row r="20" spans="1:17">
      <c r="A20" s="282"/>
      <c r="B20" s="283"/>
      <c r="C20" s="283"/>
      <c r="D20" s="283">
        <f t="shared" si="0"/>
        <v>0</v>
      </c>
      <c r="E20" s="283"/>
      <c r="F20" s="283"/>
      <c r="G20" s="283">
        <f t="shared" si="1"/>
        <v>0</v>
      </c>
      <c r="H20" s="284">
        <f t="shared" si="2"/>
        <v>0</v>
      </c>
      <c r="I20" s="284">
        <f t="shared" si="3"/>
        <v>0</v>
      </c>
      <c r="J20" s="282">
        <f t="shared" si="5"/>
        <v>0</v>
      </c>
      <c r="K20" s="282">
        <f t="shared" si="4"/>
        <v>0</v>
      </c>
    </row>
    <row r="21" spans="1:17">
      <c r="E21" s="27"/>
    </row>
  </sheetData>
  <mergeCells count="4">
    <mergeCell ref="A1:K1"/>
    <mergeCell ref="A2:A3"/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T74"/>
  <sheetViews>
    <sheetView workbookViewId="0">
      <selection activeCell="F7" sqref="F7"/>
    </sheetView>
  </sheetViews>
  <sheetFormatPr defaultRowHeight="15"/>
  <cols>
    <col min="1" max="1" width="9.140625" style="40"/>
    <col min="2" max="2" width="5.85546875" style="40" customWidth="1"/>
    <col min="3" max="3" width="19.85546875" style="40" bestFit="1" customWidth="1"/>
    <col min="4" max="4" width="6.42578125" style="40" customWidth="1"/>
    <col min="5" max="5" width="5.140625" style="40" customWidth="1"/>
    <col min="6" max="6" width="6" style="40" customWidth="1"/>
    <col min="7" max="7" width="10.85546875" style="40" customWidth="1"/>
    <col min="8" max="13" width="9.140625" style="40"/>
    <col min="14" max="14" width="15.5703125" style="40" customWidth="1"/>
    <col min="15" max="15" width="7.42578125" style="40" customWidth="1"/>
    <col min="16" max="16" width="9.140625" style="40"/>
    <col min="17" max="17" width="9.7109375" style="42" bestFit="1" customWidth="1"/>
    <col min="18" max="18" width="7.140625" style="42" bestFit="1" customWidth="1"/>
    <col min="19" max="19" width="7.7109375" style="42" bestFit="1" customWidth="1"/>
    <col min="20" max="20" width="5.7109375" style="42" bestFit="1" customWidth="1"/>
    <col min="21" max="16384" width="9.140625" style="40"/>
  </cols>
  <sheetData>
    <row r="1" spans="2:20" ht="17.100000000000001" customHeight="1" thickTop="1" thickBot="1">
      <c r="B1" s="137"/>
      <c r="C1" s="326" t="s">
        <v>54</v>
      </c>
      <c r="D1" s="326"/>
      <c r="E1" s="326"/>
      <c r="F1" s="326"/>
      <c r="G1" s="326"/>
      <c r="H1" s="138"/>
      <c r="N1" s="28"/>
      <c r="O1" s="28"/>
      <c r="P1" s="28"/>
    </row>
    <row r="2" spans="2:20" ht="17.100000000000001" customHeight="1" thickTop="1">
      <c r="B2" s="54"/>
      <c r="C2" s="55"/>
      <c r="D2" s="55" t="s">
        <v>59</v>
      </c>
      <c r="E2" s="55" t="s">
        <v>58</v>
      </c>
      <c r="F2" s="55" t="s">
        <v>75</v>
      </c>
      <c r="G2" s="55"/>
      <c r="H2" s="139" t="s">
        <v>74</v>
      </c>
      <c r="Q2" s="327" t="s">
        <v>61</v>
      </c>
      <c r="R2" s="328"/>
      <c r="S2" s="328"/>
      <c r="T2" s="329"/>
    </row>
    <row r="3" spans="2:20" ht="15.95" customHeight="1">
      <c r="B3" s="54">
        <v>1</v>
      </c>
      <c r="C3" s="55" t="s">
        <v>52</v>
      </c>
      <c r="D3" s="55" t="s">
        <v>57</v>
      </c>
      <c r="E3" s="153">
        <v>80</v>
      </c>
      <c r="F3" s="153"/>
      <c r="G3" s="140">
        <v>43138</v>
      </c>
      <c r="H3" s="139">
        <f>E3</f>
        <v>80</v>
      </c>
      <c r="Q3" s="43"/>
      <c r="R3" s="44" t="s">
        <v>62</v>
      </c>
      <c r="S3" s="44" t="s">
        <v>63</v>
      </c>
      <c r="T3" s="45" t="s">
        <v>64</v>
      </c>
    </row>
    <row r="4" spans="2:20" ht="25.5" customHeight="1">
      <c r="B4" s="54"/>
      <c r="C4" s="141" t="s">
        <v>22</v>
      </c>
      <c r="D4" s="55"/>
      <c r="E4" s="153"/>
      <c r="F4" s="155">
        <v>5.0000000000000001E-3</v>
      </c>
      <c r="G4" s="55"/>
      <c r="H4" s="139"/>
      <c r="Q4" s="46" t="s">
        <v>65</v>
      </c>
      <c r="R4" s="47">
        <v>10</v>
      </c>
      <c r="S4" s="47">
        <v>10</v>
      </c>
      <c r="T4" s="48">
        <f>R4*S4</f>
        <v>100</v>
      </c>
    </row>
    <row r="5" spans="2:20" ht="27.75" customHeight="1">
      <c r="B5" s="54">
        <v>2</v>
      </c>
      <c r="C5" s="141" t="s">
        <v>245</v>
      </c>
      <c r="D5" s="141"/>
      <c r="E5" s="153"/>
      <c r="F5" s="155">
        <v>0.1</v>
      </c>
      <c r="G5" s="55"/>
      <c r="H5" s="139"/>
      <c r="Q5" s="46" t="s">
        <v>66</v>
      </c>
      <c r="R5" s="324">
        <v>280</v>
      </c>
      <c r="S5" s="324"/>
      <c r="T5" s="325"/>
    </row>
    <row r="6" spans="2:20" ht="27.75" customHeight="1">
      <c r="B6" s="54"/>
      <c r="C6" s="141" t="s">
        <v>246</v>
      </c>
      <c r="D6" s="141"/>
      <c r="E6" s="153"/>
      <c r="F6" s="155">
        <v>0.11</v>
      </c>
      <c r="G6" s="55"/>
      <c r="H6" s="139"/>
      <c r="Q6" s="46"/>
      <c r="R6" s="304"/>
      <c r="S6" s="304"/>
      <c r="T6" s="305"/>
    </row>
    <row r="7" spans="2:20" ht="27.75" customHeight="1">
      <c r="B7" s="54"/>
      <c r="C7" s="141" t="s">
        <v>243</v>
      </c>
      <c r="D7" s="141"/>
      <c r="E7" s="153"/>
      <c r="F7" s="155">
        <v>0.01</v>
      </c>
      <c r="G7" s="55"/>
      <c r="H7" s="139"/>
      <c r="Q7" s="46"/>
      <c r="R7" s="304"/>
      <c r="S7" s="304"/>
      <c r="T7" s="305"/>
    </row>
    <row r="8" spans="2:20">
      <c r="B8" s="54">
        <v>3</v>
      </c>
      <c r="C8" s="55" t="s">
        <v>56</v>
      </c>
      <c r="D8" s="55" t="s">
        <v>31</v>
      </c>
      <c r="E8" s="153">
        <v>10</v>
      </c>
      <c r="F8" s="155">
        <v>0</v>
      </c>
      <c r="G8" s="55"/>
      <c r="H8" s="139">
        <f t="shared" ref="H8:H14" si="0">E8*F8+E8</f>
        <v>10</v>
      </c>
      <c r="Q8" s="46" t="s">
        <v>67</v>
      </c>
      <c r="R8" s="330">
        <f>R5/T4</f>
        <v>2.8</v>
      </c>
      <c r="S8" s="330"/>
      <c r="T8" s="331"/>
    </row>
    <row r="9" spans="2:20">
      <c r="B9" s="54">
        <v>4</v>
      </c>
      <c r="C9" s="55" t="s">
        <v>72</v>
      </c>
      <c r="D9" s="55" t="s">
        <v>60</v>
      </c>
      <c r="E9" s="153">
        <v>45</v>
      </c>
      <c r="F9" s="155">
        <v>0</v>
      </c>
      <c r="G9" s="55"/>
      <c r="H9" s="142">
        <f t="shared" si="0"/>
        <v>45</v>
      </c>
      <c r="Q9" s="46" t="s">
        <v>68</v>
      </c>
      <c r="R9" s="332">
        <f>T15</f>
        <v>8</v>
      </c>
      <c r="S9" s="332"/>
      <c r="T9" s="333"/>
    </row>
    <row r="10" spans="2:20">
      <c r="B10" s="54"/>
      <c r="C10" s="55" t="s">
        <v>73</v>
      </c>
      <c r="D10" s="55" t="s">
        <v>60</v>
      </c>
      <c r="E10" s="153">
        <v>45</v>
      </c>
      <c r="F10" s="155">
        <v>0</v>
      </c>
      <c r="G10" s="55"/>
      <c r="H10" s="142">
        <f t="shared" si="0"/>
        <v>45</v>
      </c>
      <c r="Q10" s="46" t="s">
        <v>69</v>
      </c>
      <c r="R10" s="324">
        <f>ROUND(R9/R8,0)</f>
        <v>3</v>
      </c>
      <c r="S10" s="324"/>
      <c r="T10" s="325"/>
    </row>
    <row r="11" spans="2:20">
      <c r="B11" s="54">
        <v>5</v>
      </c>
      <c r="C11" s="55" t="s">
        <v>87</v>
      </c>
      <c r="D11" s="55" t="s">
        <v>60</v>
      </c>
      <c r="E11" s="153">
        <v>1.5</v>
      </c>
      <c r="F11" s="155">
        <v>0</v>
      </c>
      <c r="G11" s="55"/>
      <c r="H11" s="142">
        <f t="shared" si="0"/>
        <v>1.5</v>
      </c>
      <c r="Q11" s="46" t="s">
        <v>70</v>
      </c>
      <c r="R11" s="324">
        <f>R10/2</f>
        <v>1.5</v>
      </c>
      <c r="S11" s="324"/>
      <c r="T11" s="325"/>
    </row>
    <row r="12" spans="2:20">
      <c r="B12" s="54">
        <v>6</v>
      </c>
      <c r="C12" s="55" t="s">
        <v>92</v>
      </c>
      <c r="D12" s="55" t="s">
        <v>93</v>
      </c>
      <c r="E12" s="153">
        <v>335</v>
      </c>
      <c r="F12" s="155">
        <v>0</v>
      </c>
      <c r="G12" s="55"/>
      <c r="H12" s="142">
        <f t="shared" si="0"/>
        <v>335</v>
      </c>
      <c r="Q12" s="46" t="s">
        <v>71</v>
      </c>
      <c r="R12" s="324">
        <f>R11</f>
        <v>1.5</v>
      </c>
      <c r="S12" s="324"/>
      <c r="T12" s="325"/>
    </row>
    <row r="13" spans="2:20">
      <c r="B13" s="54">
        <v>7</v>
      </c>
      <c r="C13" s="55" t="s">
        <v>96</v>
      </c>
      <c r="D13" s="55" t="s">
        <v>93</v>
      </c>
      <c r="E13" s="153">
        <v>335</v>
      </c>
      <c r="F13" s="155">
        <v>0</v>
      </c>
      <c r="G13" s="55"/>
      <c r="H13" s="142">
        <f t="shared" si="0"/>
        <v>335</v>
      </c>
      <c r="Q13" s="49" t="s">
        <v>32</v>
      </c>
      <c r="R13" s="50" t="s">
        <v>33</v>
      </c>
      <c r="S13" s="50" t="s">
        <v>31</v>
      </c>
      <c r="T13" s="45" t="s">
        <v>60</v>
      </c>
    </row>
    <row r="14" spans="2:20">
      <c r="B14" s="54">
        <v>8</v>
      </c>
      <c r="C14" s="55" t="s">
        <v>103</v>
      </c>
      <c r="D14" s="55" t="s">
        <v>93</v>
      </c>
      <c r="E14" s="153">
        <v>537.6</v>
      </c>
      <c r="F14" s="155">
        <v>0</v>
      </c>
      <c r="G14" s="55"/>
      <c r="H14" s="142">
        <f t="shared" si="0"/>
        <v>537.6</v>
      </c>
      <c r="J14" s="287"/>
      <c r="Q14" s="54">
        <v>1000</v>
      </c>
      <c r="R14" s="55">
        <v>1000</v>
      </c>
      <c r="S14" s="55">
        <v>1</v>
      </c>
      <c r="T14" s="48">
        <f>(Q14/1000*2+R14/1000*2)*S14*2</f>
        <v>8</v>
      </c>
    </row>
    <row r="15" spans="2:20" ht="13.5" customHeight="1" thickBot="1">
      <c r="B15" s="143">
        <v>9</v>
      </c>
      <c r="C15" s="144" t="s">
        <v>117</v>
      </c>
      <c r="D15" s="145" t="s">
        <v>118</v>
      </c>
      <c r="E15" s="154">
        <v>0</v>
      </c>
      <c r="F15" s="156">
        <v>0</v>
      </c>
      <c r="G15" s="145"/>
      <c r="H15" s="146">
        <f t="shared" ref="H15" si="1">E15*F15+E15</f>
        <v>0</v>
      </c>
      <c r="Q15" s="51"/>
      <c r="R15" s="52" t="s">
        <v>60</v>
      </c>
      <c r="S15" s="52"/>
      <c r="T15" s="53">
        <f>SUM(T14:T14)</f>
        <v>8</v>
      </c>
    </row>
    <row r="16" spans="2:20" ht="16.5" thickTop="1" thickBot="1"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P16" s="40" t="s">
        <v>84</v>
      </c>
      <c r="Q16" s="42">
        <v>165</v>
      </c>
    </row>
    <row r="17" spans="2:17" ht="16.5" thickTop="1" thickBot="1">
      <c r="B17" s="190">
        <v>10</v>
      </c>
      <c r="C17" s="191" t="s">
        <v>133</v>
      </c>
      <c r="D17" s="191" t="s">
        <v>134</v>
      </c>
      <c r="E17" s="191">
        <v>5000</v>
      </c>
      <c r="F17" s="192">
        <v>0</v>
      </c>
      <c r="G17" s="193"/>
      <c r="H17" s="194">
        <f t="shared" ref="H17" si="2">E17*F17+E17</f>
        <v>5000</v>
      </c>
      <c r="I17" s="28"/>
      <c r="J17" s="28"/>
      <c r="K17" s="28"/>
      <c r="L17" s="28"/>
      <c r="M17" s="28"/>
      <c r="P17" s="40" t="s">
        <v>83</v>
      </c>
      <c r="Q17" s="42">
        <f>ROUNDUP(Q16/R9,0)</f>
        <v>21</v>
      </c>
    </row>
    <row r="18" spans="2:17" ht="16.5" thickTop="1" thickBot="1">
      <c r="B18" s="190">
        <v>11</v>
      </c>
      <c r="C18" s="191" t="s">
        <v>138</v>
      </c>
      <c r="D18" s="191" t="s">
        <v>134</v>
      </c>
      <c r="E18" s="191">
        <v>7000</v>
      </c>
      <c r="F18" s="192">
        <v>0</v>
      </c>
      <c r="G18" s="193"/>
      <c r="H18" s="194">
        <f t="shared" ref="H18" si="3">E18*F18+E18</f>
        <v>7000</v>
      </c>
      <c r="I18" s="28"/>
      <c r="J18" s="28"/>
      <c r="K18" s="28"/>
      <c r="L18" s="28"/>
      <c r="M18" s="28"/>
    </row>
    <row r="19" spans="2:17" ht="15.75" thickTop="1"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2:17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2:17"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2:17"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2:17"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2:17"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2:17"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2:17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2:17"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2:17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2:17"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2:17"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2:17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2:17"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</row>
    <row r="33" spans="3:13"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  <row r="34" spans="3:13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</row>
    <row r="35" spans="3:13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</row>
    <row r="36" spans="3:13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</row>
    <row r="37" spans="3:13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</row>
    <row r="38" spans="3:13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3:13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spans="3:13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3:13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</row>
    <row r="42" spans="3:13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spans="3:13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3:13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3:13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3:13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3:13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3:13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3:13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3:13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3:13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3:13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spans="3:13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3:13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3:13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3:13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3:13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3:13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3:13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3:13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3:13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3:13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3:13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3:13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3:13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3:13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3:13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3:13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spans="3:13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3:13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</sheetData>
  <mergeCells count="8">
    <mergeCell ref="R11:T11"/>
    <mergeCell ref="R12:T12"/>
    <mergeCell ref="C1:G1"/>
    <mergeCell ref="Q2:T2"/>
    <mergeCell ref="R5:T5"/>
    <mergeCell ref="R8:T8"/>
    <mergeCell ref="R9:T9"/>
    <mergeCell ref="R10:T10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81"/>
  <sheetViews>
    <sheetView zoomScale="85" zoomScaleNormal="85" workbookViewId="0">
      <selection activeCell="O15" sqref="O15"/>
    </sheetView>
  </sheetViews>
  <sheetFormatPr defaultColWidth="8.7109375" defaultRowHeight="15"/>
  <cols>
    <col min="1" max="1" width="19.140625" style="3" customWidth="1"/>
    <col min="2" max="2" width="10.28515625" style="3" bestFit="1" customWidth="1"/>
    <col min="3" max="3" width="11.85546875" style="3" bestFit="1" customWidth="1"/>
    <col min="4" max="4" width="11.7109375" style="3" bestFit="1" customWidth="1"/>
    <col min="5" max="5" width="13.5703125" style="3" customWidth="1"/>
    <col min="6" max="6" width="11.42578125" style="3" bestFit="1" customWidth="1"/>
    <col min="7" max="7" width="14.42578125" style="3" bestFit="1" customWidth="1"/>
    <col min="8" max="8" width="12.5703125" style="3" bestFit="1" customWidth="1"/>
    <col min="9" max="9" width="16" style="3" bestFit="1" customWidth="1"/>
    <col min="10" max="10" width="8.140625" style="3" bestFit="1" customWidth="1"/>
    <col min="11" max="11" width="14.42578125" style="3" bestFit="1" customWidth="1"/>
    <col min="12" max="12" width="10.85546875" style="3" bestFit="1" customWidth="1"/>
    <col min="13" max="16384" width="8.7109375" style="3"/>
  </cols>
  <sheetData>
    <row r="1" spans="1:15" s="4" customFormat="1" ht="15.75" thickBot="1">
      <c r="A1" s="334" t="s">
        <v>28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</row>
    <row r="2" spans="1:15" ht="15.75" thickTop="1">
      <c r="A2" s="335" t="s">
        <v>27</v>
      </c>
      <c r="B2" s="337">
        <f>K4</f>
        <v>4321.7789999999995</v>
      </c>
      <c r="C2" s="14" t="s">
        <v>25</v>
      </c>
      <c r="D2" s="12" t="s">
        <v>170</v>
      </c>
      <c r="E2" s="12" t="s">
        <v>22</v>
      </c>
      <c r="F2" s="11" t="s">
        <v>171</v>
      </c>
      <c r="G2" s="14" t="s">
        <v>21</v>
      </c>
      <c r="H2" s="12" t="s">
        <v>26</v>
      </c>
      <c r="I2" s="14" t="s">
        <v>172</v>
      </c>
      <c r="J2" s="12" t="s">
        <v>173</v>
      </c>
      <c r="K2" s="14" t="s">
        <v>146</v>
      </c>
      <c r="L2" s="13"/>
      <c r="M2" s="4"/>
    </row>
    <row r="3" spans="1:15">
      <c r="A3" s="336"/>
      <c r="B3" s="338"/>
      <c r="C3" s="14"/>
      <c r="D3" s="295">
        <v>2.3E-2</v>
      </c>
      <c r="E3" s="295">
        <v>0.04</v>
      </c>
      <c r="F3" s="296">
        <v>0.05</v>
      </c>
      <c r="G3" s="7"/>
      <c r="H3" s="295">
        <v>0.1</v>
      </c>
      <c r="I3" s="7"/>
      <c r="J3" s="295">
        <v>0</v>
      </c>
      <c r="K3" s="7"/>
      <c r="L3" s="13"/>
      <c r="M3" s="4"/>
    </row>
    <row r="4" spans="1:15">
      <c r="A4" s="336"/>
      <c r="B4" s="338"/>
      <c r="C4" s="29">
        <f>G7</f>
        <v>3530</v>
      </c>
      <c r="D4" s="297">
        <f>C4*D3</f>
        <v>81.19</v>
      </c>
      <c r="E4" s="297">
        <f>C4*E3</f>
        <v>141.20000000000002</v>
      </c>
      <c r="F4" s="297">
        <f>C4*F3</f>
        <v>176.5</v>
      </c>
      <c r="G4" s="297">
        <f>C4+D4+E4+F4</f>
        <v>3928.89</v>
      </c>
      <c r="H4" s="297">
        <f>G4*H3</f>
        <v>392.88900000000001</v>
      </c>
      <c r="I4" s="297">
        <f>G4+H4</f>
        <v>4321.7789999999995</v>
      </c>
      <c r="J4" s="297">
        <f>I4*J3</f>
        <v>0</v>
      </c>
      <c r="K4" s="297">
        <f>I4+J4</f>
        <v>4321.7789999999995</v>
      </c>
      <c r="L4" s="6"/>
      <c r="M4" s="4"/>
    </row>
    <row r="5" spans="1:15" s="4" customFormat="1">
      <c r="A5" s="38"/>
      <c r="B5" s="66"/>
      <c r="C5" s="67"/>
      <c r="D5" s="9"/>
      <c r="E5" s="5"/>
      <c r="F5" s="10"/>
      <c r="G5" s="6"/>
      <c r="H5" s="9"/>
      <c r="I5" s="6"/>
      <c r="J5" s="8"/>
      <c r="K5" s="6"/>
      <c r="L5" s="6"/>
    </row>
    <row r="6" spans="1:15" ht="21" customHeight="1">
      <c r="A6" s="15" t="s">
        <v>29</v>
      </c>
      <c r="B6" s="16" t="s">
        <v>0</v>
      </c>
      <c r="C6" s="17" t="s">
        <v>23</v>
      </c>
      <c r="D6" s="16" t="s">
        <v>0</v>
      </c>
      <c r="E6" s="17" t="s">
        <v>23</v>
      </c>
      <c r="F6" s="16" t="s">
        <v>0</v>
      </c>
      <c r="G6" s="18" t="s">
        <v>21</v>
      </c>
      <c r="H6" s="19"/>
      <c r="L6" s="4"/>
      <c r="M6" s="4"/>
    </row>
    <row r="7" spans="1:15">
      <c r="A7" s="21">
        <f>B7+C7+D7+E7+F7</f>
        <v>31.52</v>
      </c>
      <c r="B7" s="22">
        <v>6</v>
      </c>
      <c r="C7" s="23">
        <v>1.52</v>
      </c>
      <c r="D7" s="22">
        <v>6</v>
      </c>
      <c r="E7" s="23">
        <v>12</v>
      </c>
      <c r="F7" s="22">
        <v>6</v>
      </c>
      <c r="G7" s="21">
        <v>3530</v>
      </c>
      <c r="H7" s="19"/>
      <c r="L7" s="4"/>
      <c r="M7" s="4"/>
    </row>
    <row r="8" spans="1:15">
      <c r="A8" s="20"/>
      <c r="B8" s="22">
        <f>IF(B7=B11,C11,IF(B7=B12,C12,IF(B7=B13,C13,IF(B7=B14,C14,IF(B7=B15,C15,IF(B7=B16,C16,""))))))</f>
        <v>750</v>
      </c>
      <c r="C8" s="23">
        <f>IF(C7=E11,F11,IF(C7=E12,F12,IF(C7=E13,F13,IF(C7=E14,F14,IF(C7=E15,F15,IF(C7=E16,F16,IF(C7=E17,F17,"")))))))</f>
        <v>1800</v>
      </c>
      <c r="D8" s="22">
        <f>IF(D7=B11,C11,IF(D7=B12,C12,IF(D7=B13,C13,IF(D7=B14,C14,IF(D7=B15,C15,IF(D7=B16,C16,""))))))</f>
        <v>750</v>
      </c>
      <c r="E8" s="23">
        <f>IF(E7=E11,F11,IF(E7=E12,F12,IF(E7=E13,F13,IF(E7=E14,F14,IF(E7=E15,F15,IF(E7=E16,F16,IF(E7=E17,F17,"")))))))</f>
        <v>600</v>
      </c>
      <c r="F8" s="22">
        <f>IF(F7=B11,C11,IF(F7=B12,C12,IF(F7=B13,C13,IF(F7=B14,C14,IF(F7=B15,C15,IF(F7=B16,C16,""))))))</f>
        <v>750</v>
      </c>
      <c r="G8" s="25"/>
      <c r="H8" s="19"/>
      <c r="L8" s="4"/>
      <c r="M8" s="4"/>
    </row>
    <row r="9" spans="1:15">
      <c r="A9" s="26"/>
      <c r="B9" s="339" t="s">
        <v>17</v>
      </c>
      <c r="C9" s="339"/>
      <c r="D9" s="20"/>
      <c r="E9" s="339" t="s">
        <v>20</v>
      </c>
      <c r="F9" s="339"/>
      <c r="G9" s="26"/>
      <c r="H9" s="19"/>
      <c r="L9" s="4"/>
      <c r="M9" s="4"/>
    </row>
    <row r="10" spans="1:15">
      <c r="A10" s="26"/>
      <c r="B10" s="24" t="s">
        <v>18</v>
      </c>
      <c r="C10" s="24" t="s">
        <v>19</v>
      </c>
      <c r="D10" s="20"/>
      <c r="E10" s="24" t="s">
        <v>18</v>
      </c>
      <c r="F10" s="24" t="s">
        <v>19</v>
      </c>
      <c r="G10" s="26"/>
      <c r="H10" s="19"/>
      <c r="L10" s="4"/>
      <c r="M10" s="4"/>
    </row>
    <row r="11" spans="1:15">
      <c r="A11" s="26"/>
      <c r="B11" s="24">
        <v>0</v>
      </c>
      <c r="C11" s="298">
        <v>0</v>
      </c>
      <c r="D11" s="20"/>
      <c r="E11" s="24">
        <v>0</v>
      </c>
      <c r="F11" s="24">
        <v>0</v>
      </c>
      <c r="G11" s="26"/>
      <c r="H11" s="19"/>
      <c r="L11" s="4"/>
      <c r="M11" s="4"/>
    </row>
    <row r="12" spans="1:15">
      <c r="A12" s="299" t="s">
        <v>174</v>
      </c>
      <c r="B12" s="298">
        <v>4</v>
      </c>
      <c r="C12" s="300">
        <v>550</v>
      </c>
      <c r="D12" s="20"/>
      <c r="E12" s="24">
        <v>8</v>
      </c>
      <c r="F12" s="24">
        <v>600</v>
      </c>
      <c r="G12" s="26"/>
      <c r="H12" s="19"/>
      <c r="L12" s="4"/>
      <c r="M12" s="4"/>
    </row>
    <row r="13" spans="1:15">
      <c r="A13" s="299" t="s">
        <v>175</v>
      </c>
      <c r="B13" s="298">
        <v>5</v>
      </c>
      <c r="C13" s="300">
        <v>650</v>
      </c>
      <c r="D13" s="20"/>
      <c r="E13" s="24">
        <v>10</v>
      </c>
      <c r="F13" s="24">
        <v>600</v>
      </c>
      <c r="G13" s="26"/>
      <c r="H13" s="19"/>
      <c r="L13" s="4"/>
      <c r="M13" s="4"/>
    </row>
    <row r="14" spans="1:15">
      <c r="A14" s="299" t="s">
        <v>176</v>
      </c>
      <c r="B14" s="298">
        <v>6</v>
      </c>
      <c r="C14" s="300">
        <v>750</v>
      </c>
      <c r="D14" s="20"/>
      <c r="E14" s="24">
        <v>12</v>
      </c>
      <c r="F14" s="24">
        <v>600</v>
      </c>
      <c r="G14" s="26"/>
      <c r="H14" s="19"/>
      <c r="L14" s="4"/>
      <c r="M14" s="4"/>
    </row>
    <row r="15" spans="1:15">
      <c r="A15" s="299" t="s">
        <v>177</v>
      </c>
      <c r="B15" s="298">
        <v>8</v>
      </c>
      <c r="C15" s="300">
        <v>990</v>
      </c>
      <c r="D15" s="20"/>
      <c r="E15" s="24">
        <v>15</v>
      </c>
      <c r="F15" s="24">
        <v>600</v>
      </c>
      <c r="G15" s="26"/>
      <c r="H15" s="19"/>
      <c r="I15" s="25"/>
      <c r="J15" s="25"/>
      <c r="K15" s="25"/>
      <c r="L15" s="4"/>
      <c r="M15" s="4"/>
      <c r="O15" s="3" t="s">
        <v>297</v>
      </c>
    </row>
    <row r="16" spans="1:15">
      <c r="A16" s="299" t="s">
        <v>178</v>
      </c>
      <c r="B16" s="298">
        <v>10</v>
      </c>
      <c r="C16" s="300">
        <v>1190</v>
      </c>
      <c r="D16" s="25"/>
      <c r="E16" s="301">
        <v>0.76</v>
      </c>
      <c r="F16" s="301">
        <v>1000</v>
      </c>
      <c r="G16" s="26"/>
      <c r="H16" s="19"/>
      <c r="I16" s="25"/>
      <c r="J16" s="25"/>
      <c r="K16" s="25"/>
      <c r="L16" s="4"/>
      <c r="M16" s="4"/>
    </row>
    <row r="17" spans="1:15">
      <c r="A17" s="299" t="s">
        <v>179</v>
      </c>
      <c r="B17" s="298">
        <v>12</v>
      </c>
      <c r="C17" s="300">
        <v>1415</v>
      </c>
      <c r="D17" s="25"/>
      <c r="E17" s="24">
        <v>1.52</v>
      </c>
      <c r="F17" s="24">
        <v>1800</v>
      </c>
      <c r="G17" s="4"/>
      <c r="H17" s="4"/>
      <c r="I17" s="4"/>
      <c r="J17" s="4"/>
      <c r="K17" s="4"/>
      <c r="L17" s="316" t="s">
        <v>334</v>
      </c>
      <c r="M17" s="4" t="s">
        <v>351</v>
      </c>
      <c r="O17" s="3">
        <v>1130</v>
      </c>
    </row>
    <row r="18" spans="1:15">
      <c r="A18" s="299" t="s">
        <v>180</v>
      </c>
      <c r="B18" s="298">
        <v>15</v>
      </c>
      <c r="C18" s="300">
        <v>3950</v>
      </c>
      <c r="D18" s="302"/>
      <c r="E18" s="302"/>
      <c r="F18" s="302"/>
      <c r="G18" s="302"/>
      <c r="H18" s="4"/>
      <c r="I18" s="4"/>
      <c r="J18" s="4"/>
      <c r="K18" s="4"/>
      <c r="L18" s="4" t="s">
        <v>352</v>
      </c>
      <c r="M18" s="4" t="s">
        <v>353</v>
      </c>
      <c r="O18" s="3">
        <v>3600</v>
      </c>
    </row>
    <row r="19" spans="1:15">
      <c r="A19" s="299" t="s">
        <v>181</v>
      </c>
      <c r="B19" s="298">
        <v>19</v>
      </c>
      <c r="C19" s="300">
        <v>4950</v>
      </c>
      <c r="D19" s="302"/>
      <c r="E19" s="302"/>
      <c r="F19" s="302"/>
      <c r="G19" s="294"/>
      <c r="H19" s="4"/>
      <c r="I19" s="4"/>
      <c r="J19" s="4"/>
      <c r="K19" s="4"/>
      <c r="L19" s="4" t="s">
        <v>354</v>
      </c>
      <c r="M19" s="4" t="s">
        <v>355</v>
      </c>
      <c r="O19" s="3">
        <v>750</v>
      </c>
    </row>
    <row r="20" spans="1:15">
      <c r="A20" s="3" t="s">
        <v>182</v>
      </c>
      <c r="B20" s="303">
        <v>6</v>
      </c>
      <c r="C20" s="300">
        <v>1380</v>
      </c>
      <c r="M20" s="317" t="s">
        <v>357</v>
      </c>
      <c r="O20" s="59">
        <f>O19+O18+O17</f>
        <v>5480</v>
      </c>
    </row>
    <row r="21" spans="1:15">
      <c r="A21" s="3" t="s">
        <v>183</v>
      </c>
      <c r="B21" s="303">
        <v>8</v>
      </c>
      <c r="C21" s="300">
        <v>1840</v>
      </c>
    </row>
    <row r="22" spans="1:15">
      <c r="A22" s="3" t="s">
        <v>184</v>
      </c>
      <c r="B22" s="303">
        <v>10</v>
      </c>
      <c r="C22" s="300">
        <v>2090</v>
      </c>
      <c r="M22" s="59" t="s">
        <v>356</v>
      </c>
      <c r="O22" s="59">
        <v>6709</v>
      </c>
    </row>
    <row r="23" spans="1:15">
      <c r="A23" s="3" t="s">
        <v>185</v>
      </c>
      <c r="B23" s="303">
        <v>12</v>
      </c>
      <c r="C23" s="300">
        <v>2590</v>
      </c>
    </row>
    <row r="24" spans="1:15">
      <c r="A24" s="3" t="s">
        <v>186</v>
      </c>
      <c r="B24" s="303">
        <v>5</v>
      </c>
      <c r="C24" s="300">
        <v>930</v>
      </c>
    </row>
    <row r="25" spans="1:15">
      <c r="A25" s="3" t="s">
        <v>187</v>
      </c>
      <c r="B25" s="303">
        <v>6</v>
      </c>
      <c r="C25" s="300">
        <v>1130</v>
      </c>
    </row>
    <row r="26" spans="1:15">
      <c r="A26" s="3" t="s">
        <v>188</v>
      </c>
      <c r="B26" s="303">
        <v>5</v>
      </c>
      <c r="C26" s="300">
        <v>930</v>
      </c>
    </row>
    <row r="27" spans="1:15">
      <c r="A27" s="3" t="s">
        <v>189</v>
      </c>
      <c r="B27" s="303">
        <v>10</v>
      </c>
      <c r="C27" s="300">
        <v>2140</v>
      </c>
    </row>
    <row r="28" spans="1:15">
      <c r="A28" s="3" t="s">
        <v>190</v>
      </c>
      <c r="B28" s="303">
        <v>12</v>
      </c>
      <c r="C28" s="300">
        <v>2580</v>
      </c>
    </row>
    <row r="29" spans="1:15">
      <c r="A29" s="3" t="s">
        <v>191</v>
      </c>
      <c r="B29" s="303">
        <v>5</v>
      </c>
      <c r="C29" s="300">
        <v>930</v>
      </c>
    </row>
    <row r="30" spans="1:15">
      <c r="A30" s="3" t="s">
        <v>192</v>
      </c>
      <c r="B30" s="303">
        <v>5</v>
      </c>
      <c r="C30" s="300">
        <v>1030</v>
      </c>
    </row>
    <row r="31" spans="1:15">
      <c r="A31" s="3" t="s">
        <v>193</v>
      </c>
      <c r="B31" s="303">
        <v>5</v>
      </c>
      <c r="C31" s="300">
        <v>1030</v>
      </c>
    </row>
    <row r="32" spans="1:15">
      <c r="A32" s="3" t="s">
        <v>194</v>
      </c>
      <c r="B32" s="303">
        <v>6</v>
      </c>
      <c r="C32" s="300">
        <v>1240</v>
      </c>
    </row>
    <row r="33" spans="1:3">
      <c r="A33" s="3" t="s">
        <v>195</v>
      </c>
      <c r="B33" s="303">
        <v>5</v>
      </c>
      <c r="C33" s="300">
        <v>1030</v>
      </c>
    </row>
    <row r="34" spans="1:3">
      <c r="A34" s="3" t="s">
        <v>196</v>
      </c>
      <c r="B34" s="303">
        <v>5</v>
      </c>
      <c r="C34" s="300">
        <v>1030</v>
      </c>
    </row>
    <row r="35" spans="1:3">
      <c r="A35" s="3" t="s">
        <v>197</v>
      </c>
      <c r="B35" s="303">
        <v>5</v>
      </c>
      <c r="C35" s="300">
        <v>1030</v>
      </c>
    </row>
    <row r="36" spans="1:3">
      <c r="A36" s="3" t="s">
        <v>198</v>
      </c>
      <c r="B36" s="303">
        <v>5</v>
      </c>
      <c r="C36" s="300">
        <v>1130</v>
      </c>
    </row>
    <row r="37" spans="1:3">
      <c r="A37" s="3" t="s">
        <v>199</v>
      </c>
      <c r="B37" s="303">
        <v>5</v>
      </c>
      <c r="C37" s="300">
        <v>1130</v>
      </c>
    </row>
    <row r="38" spans="1:3">
      <c r="A38" s="3" t="s">
        <v>200</v>
      </c>
      <c r="B38" s="303">
        <v>5</v>
      </c>
      <c r="C38" s="300">
        <v>1030</v>
      </c>
    </row>
    <row r="39" spans="1:3">
      <c r="A39" s="3" t="s">
        <v>201</v>
      </c>
      <c r="B39" s="303">
        <v>6</v>
      </c>
      <c r="C39" s="300">
        <v>1240</v>
      </c>
    </row>
    <row r="40" spans="1:3">
      <c r="A40" s="3" t="s">
        <v>202</v>
      </c>
      <c r="B40" s="303">
        <v>5</v>
      </c>
      <c r="C40" s="300">
        <v>1030</v>
      </c>
    </row>
    <row r="41" spans="1:3">
      <c r="A41" s="3" t="s">
        <v>203</v>
      </c>
      <c r="B41" s="303">
        <v>5</v>
      </c>
      <c r="C41" s="300">
        <v>1030</v>
      </c>
    </row>
    <row r="42" spans="1:3">
      <c r="A42" s="3" t="s">
        <v>204</v>
      </c>
      <c r="B42" s="303">
        <v>5</v>
      </c>
      <c r="C42" s="300">
        <v>1030</v>
      </c>
    </row>
    <row r="43" spans="1:3">
      <c r="A43" s="3" t="s">
        <v>205</v>
      </c>
      <c r="B43" s="303">
        <v>6</v>
      </c>
      <c r="C43" s="300">
        <v>1240</v>
      </c>
    </row>
    <row r="44" spans="1:3">
      <c r="A44" s="3" t="s">
        <v>206</v>
      </c>
      <c r="B44" s="303">
        <v>5</v>
      </c>
      <c r="C44" s="300">
        <v>1030</v>
      </c>
    </row>
    <row r="45" spans="1:3">
      <c r="A45" s="3" t="s">
        <v>206</v>
      </c>
      <c r="B45" s="303">
        <v>5</v>
      </c>
      <c r="C45" s="300">
        <v>1030</v>
      </c>
    </row>
    <row r="46" spans="1:3">
      <c r="A46" s="3" t="s">
        <v>207</v>
      </c>
      <c r="B46" s="303">
        <v>5</v>
      </c>
      <c r="C46" s="300">
        <v>1030</v>
      </c>
    </row>
    <row r="47" spans="1:3">
      <c r="A47" s="3" t="s">
        <v>208</v>
      </c>
      <c r="B47" s="303">
        <v>5</v>
      </c>
      <c r="C47" s="300">
        <v>1130</v>
      </c>
    </row>
    <row r="48" spans="1:3">
      <c r="A48" s="3" t="s">
        <v>209</v>
      </c>
      <c r="B48" s="303">
        <v>5</v>
      </c>
      <c r="C48" s="300">
        <v>1130</v>
      </c>
    </row>
    <row r="49" spans="1:3">
      <c r="A49" s="3" t="s">
        <v>210</v>
      </c>
      <c r="B49" s="303">
        <v>5</v>
      </c>
      <c r="C49" s="300">
        <v>1130</v>
      </c>
    </row>
    <row r="50" spans="1:3">
      <c r="A50" s="3" t="s">
        <v>211</v>
      </c>
      <c r="B50" s="303">
        <v>5</v>
      </c>
      <c r="C50" s="300">
        <v>1305</v>
      </c>
    </row>
    <row r="51" spans="1:3">
      <c r="A51" s="3" t="s">
        <v>212</v>
      </c>
      <c r="B51" s="303">
        <v>6</v>
      </c>
      <c r="C51" s="300">
        <v>1430</v>
      </c>
    </row>
    <row r="52" spans="1:3">
      <c r="A52" s="3" t="s">
        <v>213</v>
      </c>
      <c r="B52" s="303">
        <v>6</v>
      </c>
      <c r="C52" s="300">
        <v>1380</v>
      </c>
    </row>
    <row r="53" spans="1:3">
      <c r="A53" s="3" t="s">
        <v>214</v>
      </c>
      <c r="B53" s="303">
        <v>6</v>
      </c>
      <c r="C53" s="300">
        <v>1380</v>
      </c>
    </row>
    <row r="54" spans="1:3">
      <c r="A54" s="3" t="s">
        <v>215</v>
      </c>
      <c r="B54" s="303">
        <v>6</v>
      </c>
      <c r="C54" s="300">
        <v>1380</v>
      </c>
    </row>
    <row r="55" spans="1:3">
      <c r="A55" s="3" t="s">
        <v>216</v>
      </c>
      <c r="B55" s="303">
        <v>6</v>
      </c>
      <c r="C55" s="300">
        <v>1380</v>
      </c>
    </row>
    <row r="56" spans="1:3">
      <c r="A56" s="3" t="s">
        <v>217</v>
      </c>
      <c r="B56" s="303">
        <v>6</v>
      </c>
      <c r="C56" s="300">
        <v>1380</v>
      </c>
    </row>
    <row r="57" spans="1:3">
      <c r="A57" s="3" t="s">
        <v>218</v>
      </c>
      <c r="B57" s="303">
        <v>6</v>
      </c>
      <c r="C57" s="300">
        <v>1380</v>
      </c>
    </row>
    <row r="58" spans="1:3">
      <c r="A58" s="3" t="s">
        <v>219</v>
      </c>
      <c r="B58" s="303">
        <v>6</v>
      </c>
      <c r="C58" s="300">
        <v>1380</v>
      </c>
    </row>
    <row r="59" spans="1:3">
      <c r="A59" s="3" t="s">
        <v>220</v>
      </c>
      <c r="B59" s="303">
        <v>6</v>
      </c>
      <c r="C59" s="300">
        <v>1380</v>
      </c>
    </row>
    <row r="60" spans="1:3">
      <c r="A60" s="3" t="s">
        <v>221</v>
      </c>
      <c r="B60" s="303">
        <v>8</v>
      </c>
      <c r="C60" s="300">
        <v>1840</v>
      </c>
    </row>
    <row r="61" spans="1:3">
      <c r="A61" s="3" t="s">
        <v>222</v>
      </c>
      <c r="B61" s="303">
        <v>10</v>
      </c>
      <c r="C61" s="300">
        <v>2240</v>
      </c>
    </row>
    <row r="62" spans="1:3">
      <c r="A62" s="3" t="s">
        <v>223</v>
      </c>
      <c r="B62" s="303">
        <v>12</v>
      </c>
      <c r="C62" s="300">
        <v>2700</v>
      </c>
    </row>
    <row r="63" spans="1:3">
      <c r="A63" s="3" t="s">
        <v>224</v>
      </c>
      <c r="B63" s="303">
        <v>6</v>
      </c>
      <c r="C63" s="300">
        <v>1680</v>
      </c>
    </row>
    <row r="64" spans="1:3">
      <c r="A64" s="3" t="s">
        <v>225</v>
      </c>
      <c r="B64" s="303">
        <v>8</v>
      </c>
      <c r="C64" s="300">
        <v>2240</v>
      </c>
    </row>
    <row r="65" spans="1:3">
      <c r="A65" s="3" t="s">
        <v>226</v>
      </c>
      <c r="B65" s="303">
        <v>6</v>
      </c>
      <c r="C65" s="300">
        <v>1680</v>
      </c>
    </row>
    <row r="66" spans="1:3">
      <c r="A66" s="3" t="s">
        <v>227</v>
      </c>
      <c r="B66" s="303">
        <v>6</v>
      </c>
      <c r="C66" s="300">
        <v>1650</v>
      </c>
    </row>
    <row r="67" spans="1:3">
      <c r="A67" s="3" t="s">
        <v>228</v>
      </c>
      <c r="B67" s="303">
        <v>6</v>
      </c>
      <c r="C67" s="300">
        <v>1780</v>
      </c>
    </row>
    <row r="68" spans="1:3">
      <c r="A68" s="3" t="s">
        <v>229</v>
      </c>
      <c r="B68" s="303">
        <v>12</v>
      </c>
      <c r="C68" s="300">
        <v>3540</v>
      </c>
    </row>
    <row r="69" spans="1:3">
      <c r="A69" s="3" t="s">
        <v>230</v>
      </c>
      <c r="B69" s="303">
        <v>6</v>
      </c>
      <c r="C69" s="300">
        <v>1530</v>
      </c>
    </row>
    <row r="70" spans="1:3">
      <c r="A70" s="3" t="s">
        <v>231</v>
      </c>
      <c r="B70" s="303">
        <v>8</v>
      </c>
      <c r="C70" s="300">
        <v>2070</v>
      </c>
    </row>
    <row r="71" spans="1:3">
      <c r="A71" s="3" t="s">
        <v>232</v>
      </c>
      <c r="B71" s="303">
        <v>6</v>
      </c>
      <c r="C71" s="300">
        <v>1900</v>
      </c>
    </row>
    <row r="72" spans="1:3">
      <c r="A72" s="3" t="s">
        <v>233</v>
      </c>
      <c r="B72" s="303">
        <v>6</v>
      </c>
      <c r="C72" s="300">
        <v>2030</v>
      </c>
    </row>
    <row r="73" spans="1:3">
      <c r="A73" s="3" t="s">
        <v>234</v>
      </c>
      <c r="B73" s="303">
        <v>6</v>
      </c>
      <c r="C73" s="300">
        <v>1900</v>
      </c>
    </row>
    <row r="74" spans="1:3">
      <c r="A74" s="3" t="s">
        <v>235</v>
      </c>
      <c r="B74" s="303">
        <v>6</v>
      </c>
      <c r="C74" s="300">
        <v>1900</v>
      </c>
    </row>
    <row r="75" spans="1:3">
      <c r="A75" s="3" t="s">
        <v>236</v>
      </c>
      <c r="B75" s="303">
        <v>6</v>
      </c>
      <c r="C75" s="300">
        <v>1900</v>
      </c>
    </row>
    <row r="76" spans="1:3">
      <c r="A76" s="3" t="s">
        <v>237</v>
      </c>
      <c r="B76" s="303">
        <v>8</v>
      </c>
      <c r="C76" s="300">
        <v>2780</v>
      </c>
    </row>
    <row r="77" spans="1:3">
      <c r="A77" s="3" t="s">
        <v>238</v>
      </c>
      <c r="B77" s="303">
        <v>8</v>
      </c>
      <c r="C77" s="300">
        <v>2710</v>
      </c>
    </row>
    <row r="78" spans="1:3">
      <c r="A78" s="3" t="s">
        <v>239</v>
      </c>
      <c r="B78" s="303">
        <v>8</v>
      </c>
      <c r="C78" s="300">
        <v>2007</v>
      </c>
    </row>
    <row r="79" spans="1:3">
      <c r="A79" s="3" t="s">
        <v>240</v>
      </c>
      <c r="B79" s="303">
        <v>5</v>
      </c>
      <c r="C79" s="300">
        <v>1115</v>
      </c>
    </row>
    <row r="80" spans="1:3">
      <c r="A80" s="3" t="s">
        <v>241</v>
      </c>
      <c r="B80" s="303">
        <v>6</v>
      </c>
      <c r="C80" s="300">
        <v>1215</v>
      </c>
    </row>
    <row r="81" spans="1:3">
      <c r="A81" s="3" t="s">
        <v>335</v>
      </c>
      <c r="B81" s="303">
        <v>1.52</v>
      </c>
      <c r="C81" s="300">
        <v>3600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$E$11:$E$17</formula1>
    </dataValidation>
    <dataValidation type="list" allowBlank="1" showInputMessage="1" showErrorMessage="1" sqref="F7 B7 D7">
      <formula1>$B$11:$B$16</formula1>
    </dataValidation>
  </dataValidations>
  <pageMargins left="0.7" right="0.7" top="0.75" bottom="0.75" header="0.3" footer="0.3"/>
  <pageSetup paperSize="9" orientation="portrait" horizontalDpi="300" verticalDpi="200" r:id="rId1"/>
  <ignoredErrors>
    <ignoredError sqref="I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1"/>
  <sheetViews>
    <sheetView workbookViewId="0">
      <selection activeCell="C3" sqref="C3"/>
    </sheetView>
  </sheetViews>
  <sheetFormatPr defaultRowHeight="15"/>
  <cols>
    <col min="2" max="2" width="29.28515625" customWidth="1"/>
    <col min="3" max="3" width="21.5703125" customWidth="1"/>
    <col min="6" max="6" width="20.28515625" bestFit="1" customWidth="1"/>
    <col min="7" max="7" width="11.28515625" customWidth="1"/>
  </cols>
  <sheetData>
    <row r="1" spans="2:8" ht="15.75" thickBot="1"/>
    <row r="2" spans="2:8" ht="15.75" thickTop="1">
      <c r="B2" s="74" t="s">
        <v>121</v>
      </c>
      <c r="C2" s="250">
        <v>43236</v>
      </c>
    </row>
    <row r="3" spans="2:8">
      <c r="B3" s="75" t="s">
        <v>149</v>
      </c>
      <c r="C3" s="72" t="s">
        <v>358</v>
      </c>
    </row>
    <row r="4" spans="2:8">
      <c r="B4" s="75" t="s">
        <v>120</v>
      </c>
      <c r="C4" s="72" t="s">
        <v>291</v>
      </c>
      <c r="F4" s="97"/>
    </row>
    <row r="5" spans="2:8">
      <c r="B5" s="76" t="s">
        <v>125</v>
      </c>
      <c r="C5" s="293" t="s">
        <v>164</v>
      </c>
    </row>
    <row r="6" spans="2:8">
      <c r="B6" s="75" t="s">
        <v>122</v>
      </c>
      <c r="C6" s="72" t="s">
        <v>292</v>
      </c>
    </row>
    <row r="7" spans="2:8" ht="15.75" thickBot="1">
      <c r="B7" s="77" t="s">
        <v>150</v>
      </c>
      <c r="C7" s="73" t="s">
        <v>293</v>
      </c>
    </row>
    <row r="8" spans="2:8" ht="15.75" thickTop="1">
      <c r="H8" s="78"/>
    </row>
    <row r="10" spans="2:8">
      <c r="B10" t="s">
        <v>164</v>
      </c>
    </row>
    <row r="11" spans="2:8">
      <c r="B11" t="s">
        <v>165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AB83"/>
  <sheetViews>
    <sheetView topLeftCell="C43" workbookViewId="0">
      <selection activeCell="G34" sqref="G34"/>
    </sheetView>
  </sheetViews>
  <sheetFormatPr defaultRowHeight="15"/>
  <cols>
    <col min="1" max="1" width="9.140625" style="30"/>
    <col min="2" max="2" width="5.140625" style="30" bestFit="1" customWidth="1"/>
    <col min="3" max="3" width="20.7109375" style="30" bestFit="1" customWidth="1"/>
    <col min="4" max="4" width="20.85546875" style="30" customWidth="1"/>
    <col min="5" max="5" width="18.28515625" style="170" customWidth="1"/>
    <col min="6" max="6" width="7.85546875" style="30" customWidth="1"/>
    <col min="7" max="7" width="30.85546875" style="30" customWidth="1"/>
    <col min="8" max="8" width="15.28515625" style="30" customWidth="1"/>
    <col min="9" max="9" width="7" style="30" bestFit="1" customWidth="1"/>
    <col min="10" max="10" width="7.28515625" style="30" bestFit="1" customWidth="1"/>
    <col min="11" max="11" width="4.5703125" style="30" bestFit="1" customWidth="1"/>
    <col min="12" max="12" width="13.42578125" style="30" customWidth="1"/>
    <col min="13" max="13" width="11.28515625" style="30" customWidth="1"/>
    <col min="14" max="14" width="11" bestFit="1" customWidth="1"/>
    <col min="15" max="15" width="11.28515625" bestFit="1" customWidth="1"/>
    <col min="16" max="16" width="6" bestFit="1" customWidth="1"/>
    <col min="17" max="17" width="7" style="30" bestFit="1" customWidth="1"/>
    <col min="18" max="18" width="7.42578125" style="30" bestFit="1" customWidth="1"/>
    <col min="19" max="19" width="4.42578125" style="41" bestFit="1" customWidth="1"/>
    <col min="20" max="20" width="12" style="30" bestFit="1" customWidth="1"/>
    <col min="21" max="23" width="9.140625" style="30"/>
    <col min="24" max="24" width="12" style="30" bestFit="1" customWidth="1"/>
    <col min="25" max="27" width="9.140625" style="170"/>
    <col min="28" max="28" width="12" style="170" bestFit="1" customWidth="1"/>
    <col min="29" max="16384" width="9.140625" style="30"/>
  </cols>
  <sheetData>
    <row r="1" spans="2:28" s="39" customFormat="1" ht="15.75" thickTop="1">
      <c r="B1" s="130"/>
      <c r="C1" s="131" t="str">
        <f>'(B2)Customer'!B2</f>
        <v>DATE</v>
      </c>
      <c r="D1" s="134">
        <f>'(B2)Customer'!C2</f>
        <v>43236</v>
      </c>
      <c r="E1" s="289"/>
      <c r="F1" s="126"/>
      <c r="G1" s="126"/>
      <c r="H1" s="126"/>
      <c r="I1" s="126"/>
      <c r="J1" s="126"/>
      <c r="K1" s="126"/>
      <c r="L1" s="126"/>
      <c r="M1" s="126"/>
      <c r="N1" s="127"/>
      <c r="O1" s="127"/>
      <c r="P1" s="128"/>
      <c r="S1" s="41"/>
      <c r="Y1" s="170"/>
      <c r="Z1" s="170"/>
      <c r="AA1" s="170"/>
      <c r="AB1" s="170"/>
    </row>
    <row r="2" spans="2:28" s="39" customFormat="1">
      <c r="B2" s="132"/>
      <c r="C2" s="133" t="str">
        <f>'(B2)Customer'!B3</f>
        <v xml:space="preserve">CODE/REVISION </v>
      </c>
      <c r="D2" s="135" t="str">
        <f>'(B2)Customer'!C3</f>
        <v>R07</v>
      </c>
      <c r="E2" s="31"/>
      <c r="F2" s="31"/>
      <c r="G2" s="31"/>
      <c r="H2" s="31"/>
      <c r="I2" s="31"/>
      <c r="J2" s="31"/>
      <c r="K2" s="31"/>
      <c r="L2" s="31"/>
      <c r="M2" s="31"/>
      <c r="N2" s="27"/>
      <c r="O2" s="27"/>
      <c r="P2" s="129"/>
      <c r="S2" s="41"/>
      <c r="Y2" s="170"/>
      <c r="Z2" s="170"/>
      <c r="AA2" s="170"/>
      <c r="AB2" s="170"/>
    </row>
    <row r="3" spans="2:28" s="58" customFormat="1">
      <c r="B3" s="132"/>
      <c r="C3" s="133" t="str">
        <f>'(B2)Customer'!B4</f>
        <v>NAME OF CUSTOMER</v>
      </c>
      <c r="D3" s="135" t="str">
        <f>'(B2)Customer'!C4</f>
        <v>Mr. Sunil Reddy</v>
      </c>
      <c r="E3" s="31"/>
      <c r="F3" s="31"/>
      <c r="G3" s="31"/>
      <c r="H3" s="31"/>
      <c r="I3" s="31"/>
      <c r="J3" s="31"/>
      <c r="K3" s="31"/>
      <c r="L3" s="31"/>
      <c r="M3" s="31"/>
      <c r="N3" s="27"/>
      <c r="O3" s="27"/>
      <c r="P3" s="129"/>
      <c r="Y3" s="170"/>
      <c r="Z3" s="170"/>
      <c r="AA3" s="170"/>
      <c r="AB3" s="170"/>
    </row>
    <row r="4" spans="2:28" s="39" customFormat="1">
      <c r="B4" s="132"/>
      <c r="C4" s="133" t="str">
        <f>'(B2)Customer'!B5</f>
        <v>CONTACT ATTN</v>
      </c>
      <c r="D4" s="135" t="str">
        <f>'(B2)Customer'!C5</f>
        <v>Mr. Anamol Anand : 7702300826</v>
      </c>
      <c r="E4" s="31"/>
      <c r="F4" s="31"/>
      <c r="G4" s="31"/>
      <c r="H4" s="31"/>
      <c r="I4" s="31"/>
      <c r="J4" s="31"/>
      <c r="K4" s="31"/>
      <c r="L4" s="31"/>
      <c r="M4" s="31"/>
      <c r="N4" s="27"/>
      <c r="O4" s="27"/>
      <c r="P4" s="129"/>
      <c r="S4" s="41"/>
      <c r="Y4" s="170"/>
      <c r="Z4" s="170"/>
      <c r="AA4" s="170"/>
      <c r="AB4" s="170"/>
    </row>
    <row r="5" spans="2:28" s="58" customFormat="1">
      <c r="B5" s="132"/>
      <c r="C5" s="133" t="str">
        <f>'(B2)Customer'!B6</f>
        <v>PROJECT NAME</v>
      </c>
      <c r="D5" s="135" t="str">
        <f>'(B2)Customer'!C6</f>
        <v>Residence</v>
      </c>
      <c r="E5" s="31"/>
      <c r="F5" s="31"/>
      <c r="G5" s="31"/>
      <c r="H5" s="31"/>
      <c r="I5" s="31"/>
      <c r="J5" s="31"/>
      <c r="K5" s="31"/>
      <c r="L5" s="31"/>
      <c r="M5" s="31"/>
      <c r="N5" s="27"/>
      <c r="O5" s="27"/>
      <c r="P5" s="129"/>
      <c r="Y5" s="170"/>
      <c r="Z5" s="170"/>
      <c r="AA5" s="170"/>
      <c r="AB5" s="170"/>
    </row>
    <row r="6" spans="2:28" s="39" customFormat="1" ht="15.75" thickBot="1">
      <c r="B6" s="132"/>
      <c r="C6" s="133" t="str">
        <f>'(B2)Customer'!B7</f>
        <v xml:space="preserve">LOCATION </v>
      </c>
      <c r="D6" s="135" t="str">
        <f>'(B2)Customer'!C7</f>
        <v>Bangalore</v>
      </c>
      <c r="E6" s="31"/>
      <c r="F6" s="31"/>
      <c r="G6" s="31"/>
      <c r="H6" s="31"/>
      <c r="I6" s="31"/>
      <c r="J6" s="31"/>
      <c r="K6" s="31"/>
      <c r="L6" s="31"/>
      <c r="M6" s="31"/>
      <c r="N6" s="27"/>
      <c r="O6" s="27"/>
      <c r="P6" s="129"/>
      <c r="S6" s="41"/>
      <c r="Y6" s="170"/>
      <c r="Z6" s="170"/>
      <c r="AA6" s="170"/>
      <c r="AB6" s="170"/>
    </row>
    <row r="7" spans="2:28" ht="21.6" customHeight="1" thickTop="1" thickBot="1">
      <c r="B7" s="359" t="s">
        <v>51</v>
      </c>
      <c r="C7" s="359"/>
      <c r="D7" s="359"/>
      <c r="E7" s="359"/>
      <c r="F7" s="359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3" t="s">
        <v>135</v>
      </c>
      <c r="R7" s="354"/>
      <c r="S7" s="354"/>
      <c r="T7" s="354"/>
      <c r="U7" s="354" t="s">
        <v>136</v>
      </c>
      <c r="V7" s="354"/>
      <c r="W7" s="354"/>
      <c r="X7" s="355"/>
      <c r="Y7" s="354" t="s">
        <v>137</v>
      </c>
      <c r="Z7" s="354"/>
      <c r="AA7" s="354"/>
      <c r="AB7" s="355"/>
    </row>
    <row r="8" spans="2:28" ht="24.75" customHeight="1" thickTop="1" thickBot="1">
      <c r="B8" s="182" t="s">
        <v>34</v>
      </c>
      <c r="C8" s="183" t="s">
        <v>40</v>
      </c>
      <c r="D8" s="184" t="s">
        <v>97</v>
      </c>
      <c r="E8" s="184" t="s">
        <v>166</v>
      </c>
      <c r="F8" s="185" t="s">
        <v>167</v>
      </c>
      <c r="G8" s="183" t="s">
        <v>35</v>
      </c>
      <c r="H8" s="351" t="s">
        <v>249</v>
      </c>
      <c r="I8" s="360" t="s">
        <v>30</v>
      </c>
      <c r="J8" s="360"/>
      <c r="K8" s="184" t="s">
        <v>31</v>
      </c>
      <c r="L8" s="360" t="s">
        <v>98</v>
      </c>
      <c r="M8" s="360"/>
      <c r="N8" s="186" t="s">
        <v>50</v>
      </c>
      <c r="O8" s="187" t="s">
        <v>47</v>
      </c>
      <c r="P8" s="187" t="s">
        <v>48</v>
      </c>
      <c r="Q8" s="358" t="s">
        <v>132</v>
      </c>
      <c r="R8" s="356"/>
      <c r="S8" s="356"/>
      <c r="T8" s="356"/>
      <c r="U8" s="356" t="s">
        <v>132</v>
      </c>
      <c r="V8" s="356"/>
      <c r="W8" s="356"/>
      <c r="X8" s="357"/>
      <c r="Y8" s="356" t="s">
        <v>132</v>
      </c>
      <c r="Z8" s="356"/>
      <c r="AA8" s="356"/>
      <c r="AB8" s="357"/>
    </row>
    <row r="9" spans="2:28" ht="18.600000000000001" customHeight="1" thickTop="1" thickBot="1">
      <c r="B9" s="182"/>
      <c r="C9" s="183"/>
      <c r="D9" s="184"/>
      <c r="E9" s="184"/>
      <c r="F9" s="188" t="s">
        <v>41</v>
      </c>
      <c r="G9" s="184"/>
      <c r="H9" s="352"/>
      <c r="I9" s="189" t="s">
        <v>112</v>
      </c>
      <c r="J9" s="189" t="s">
        <v>113</v>
      </c>
      <c r="K9" s="184"/>
      <c r="L9" s="189" t="s">
        <v>42</v>
      </c>
      <c r="M9" s="189" t="s">
        <v>43</v>
      </c>
      <c r="N9" s="182"/>
      <c r="O9" s="182"/>
      <c r="P9" s="204"/>
      <c r="Q9" s="32" t="s">
        <v>62</v>
      </c>
      <c r="R9" s="167" t="s">
        <v>63</v>
      </c>
      <c r="S9" s="167" t="s">
        <v>5</v>
      </c>
      <c r="T9" s="167" t="s">
        <v>104</v>
      </c>
      <c r="U9" s="167" t="s">
        <v>62</v>
      </c>
      <c r="V9" s="167" t="s">
        <v>63</v>
      </c>
      <c r="W9" s="167" t="s">
        <v>5</v>
      </c>
      <c r="X9" s="168" t="s">
        <v>104</v>
      </c>
      <c r="Y9" s="167" t="s">
        <v>62</v>
      </c>
      <c r="Z9" s="167" t="s">
        <v>63</v>
      </c>
      <c r="AA9" s="167" t="s">
        <v>5</v>
      </c>
      <c r="AB9" s="168" t="s">
        <v>104</v>
      </c>
    </row>
    <row r="10" spans="2:28" ht="15.75" thickTop="1">
      <c r="B10" s="34">
        <v>1</v>
      </c>
      <c r="C10" s="152" t="s">
        <v>251</v>
      </c>
      <c r="D10" s="152" t="s">
        <v>330</v>
      </c>
      <c r="E10" s="290">
        <v>101.36</v>
      </c>
      <c r="F10" s="152" t="s">
        <v>294</v>
      </c>
      <c r="G10" s="152" t="s">
        <v>295</v>
      </c>
      <c r="H10" s="309">
        <v>7138</v>
      </c>
      <c r="I10" s="152">
        <v>2080</v>
      </c>
      <c r="J10" s="152">
        <v>600</v>
      </c>
      <c r="K10" s="152">
        <v>1</v>
      </c>
      <c r="L10" s="163">
        <f t="shared" ref="L10:L57" si="0">I10/1000*J10/1000*K10</f>
        <v>1.248</v>
      </c>
      <c r="M10" s="162">
        <f t="shared" ref="M10:M59" si="1">L10*10.7642</f>
        <v>13.4337216</v>
      </c>
      <c r="N10" s="181" t="s">
        <v>296</v>
      </c>
      <c r="O10" s="181" t="s">
        <v>344</v>
      </c>
      <c r="P10" s="172" t="s">
        <v>298</v>
      </c>
      <c r="Q10" s="201"/>
      <c r="R10" s="177"/>
      <c r="S10" s="177"/>
      <c r="T10" s="177">
        <f>(Q10/1000*R10/1000)*S10</f>
        <v>0</v>
      </c>
      <c r="U10" s="177"/>
      <c r="V10" s="177"/>
      <c r="W10" s="177"/>
      <c r="X10" s="178">
        <f>(U10/1000*V10/1000)*W10</f>
        <v>0</v>
      </c>
      <c r="Y10" s="177"/>
      <c r="Z10" s="177"/>
      <c r="AA10" s="177"/>
      <c r="AB10" s="178">
        <f>(Y10/1000*Z10/1000)*AA10</f>
        <v>0</v>
      </c>
    </row>
    <row r="11" spans="2:28">
      <c r="B11" s="32">
        <v>2</v>
      </c>
      <c r="C11" s="149" t="s">
        <v>252</v>
      </c>
      <c r="D11" s="149" t="s">
        <v>330</v>
      </c>
      <c r="E11" s="291">
        <v>131.71</v>
      </c>
      <c r="F11" s="149" t="s">
        <v>294</v>
      </c>
      <c r="G11" s="152" t="s">
        <v>295</v>
      </c>
      <c r="H11" s="309">
        <v>7138</v>
      </c>
      <c r="I11" s="149">
        <v>1500</v>
      </c>
      <c r="J11" s="149">
        <v>1650</v>
      </c>
      <c r="K11" s="149">
        <v>3</v>
      </c>
      <c r="L11" s="163">
        <f t="shared" si="0"/>
        <v>7.4250000000000007</v>
      </c>
      <c r="M11" s="162">
        <f t="shared" si="1"/>
        <v>79.924185000000008</v>
      </c>
      <c r="N11" s="181" t="s">
        <v>296</v>
      </c>
      <c r="O11" s="181" t="s">
        <v>344</v>
      </c>
      <c r="P11" s="310" t="s">
        <v>298</v>
      </c>
      <c r="Q11" s="201">
        <v>0</v>
      </c>
      <c r="R11" s="177">
        <v>0</v>
      </c>
      <c r="S11" s="177">
        <v>0</v>
      </c>
      <c r="T11" s="177">
        <f t="shared" ref="T11:T59" si="2">(Q11/1000*R11/1000)*S11</f>
        <v>0</v>
      </c>
      <c r="U11" s="177"/>
      <c r="V11" s="177"/>
      <c r="W11" s="177"/>
      <c r="X11" s="178">
        <f t="shared" ref="X11:X59" si="3">(U11/1000*V11/1000)*W11</f>
        <v>0</v>
      </c>
      <c r="Y11" s="177"/>
      <c r="Z11" s="177"/>
      <c r="AA11" s="177"/>
      <c r="AB11" s="178">
        <f t="shared" ref="AB11:AB59" si="4">(Y11/1000*Z11/1000)*AA11</f>
        <v>0</v>
      </c>
    </row>
    <row r="12" spans="2:28">
      <c r="B12" s="32">
        <v>3</v>
      </c>
      <c r="C12" s="149" t="s">
        <v>253</v>
      </c>
      <c r="D12" s="149" t="s">
        <v>330</v>
      </c>
      <c r="E12" s="291">
        <v>111.64</v>
      </c>
      <c r="F12" s="149" t="s">
        <v>294</v>
      </c>
      <c r="G12" s="152" t="s">
        <v>295</v>
      </c>
      <c r="H12" s="309">
        <v>7138</v>
      </c>
      <c r="I12" s="149">
        <v>900</v>
      </c>
      <c r="J12" s="149">
        <v>1500</v>
      </c>
      <c r="K12" s="149">
        <v>2</v>
      </c>
      <c r="L12" s="163">
        <f t="shared" si="0"/>
        <v>2.7</v>
      </c>
      <c r="M12" s="162">
        <f t="shared" si="1"/>
        <v>29.063340000000004</v>
      </c>
      <c r="N12" s="181" t="s">
        <v>296</v>
      </c>
      <c r="O12" s="181" t="s">
        <v>344</v>
      </c>
      <c r="P12" s="310" t="s">
        <v>298</v>
      </c>
      <c r="Q12" s="201">
        <v>0</v>
      </c>
      <c r="R12" s="177">
        <v>0</v>
      </c>
      <c r="S12" s="177">
        <v>0</v>
      </c>
      <c r="T12" s="177">
        <f t="shared" si="2"/>
        <v>0</v>
      </c>
      <c r="U12" s="177"/>
      <c r="V12" s="177"/>
      <c r="W12" s="177"/>
      <c r="X12" s="178">
        <f t="shared" si="3"/>
        <v>0</v>
      </c>
      <c r="Y12" s="177"/>
      <c r="Z12" s="177"/>
      <c r="AA12" s="177"/>
      <c r="AB12" s="178">
        <f t="shared" si="4"/>
        <v>0</v>
      </c>
    </row>
    <row r="13" spans="2:28">
      <c r="B13" s="32">
        <v>4</v>
      </c>
      <c r="C13" s="149" t="s">
        <v>254</v>
      </c>
      <c r="D13" s="149" t="s">
        <v>330</v>
      </c>
      <c r="E13" s="291">
        <v>85.69</v>
      </c>
      <c r="F13" s="149" t="s">
        <v>294</v>
      </c>
      <c r="G13" s="152" t="s">
        <v>295</v>
      </c>
      <c r="H13" s="309">
        <v>7138</v>
      </c>
      <c r="I13" s="149">
        <v>1400</v>
      </c>
      <c r="J13" s="149">
        <v>600</v>
      </c>
      <c r="K13" s="149">
        <v>1</v>
      </c>
      <c r="L13" s="163">
        <f t="shared" si="0"/>
        <v>0.84</v>
      </c>
      <c r="M13" s="162">
        <f t="shared" si="1"/>
        <v>9.0419280000000004</v>
      </c>
      <c r="N13" s="181" t="s">
        <v>296</v>
      </c>
      <c r="O13" s="181" t="s">
        <v>344</v>
      </c>
      <c r="P13" s="310" t="s">
        <v>298</v>
      </c>
      <c r="Q13" s="201">
        <v>0</v>
      </c>
      <c r="R13" s="177">
        <v>0</v>
      </c>
      <c r="S13" s="177">
        <v>0</v>
      </c>
      <c r="T13" s="177">
        <f t="shared" si="2"/>
        <v>0</v>
      </c>
      <c r="U13" s="177"/>
      <c r="V13" s="177"/>
      <c r="W13" s="177"/>
      <c r="X13" s="178">
        <f t="shared" si="3"/>
        <v>0</v>
      </c>
      <c r="Y13" s="177"/>
      <c r="Z13" s="177"/>
      <c r="AA13" s="177"/>
      <c r="AB13" s="178">
        <f t="shared" si="4"/>
        <v>0</v>
      </c>
    </row>
    <row r="14" spans="2:28">
      <c r="B14" s="32">
        <v>5</v>
      </c>
      <c r="C14" s="149" t="s">
        <v>256</v>
      </c>
      <c r="D14" s="149" t="s">
        <v>330</v>
      </c>
      <c r="E14" s="291">
        <v>106.06</v>
      </c>
      <c r="F14" s="149" t="s">
        <v>294</v>
      </c>
      <c r="G14" s="152" t="s">
        <v>295</v>
      </c>
      <c r="H14" s="309">
        <v>7138</v>
      </c>
      <c r="I14" s="149">
        <v>1200</v>
      </c>
      <c r="J14" s="149">
        <v>1200</v>
      </c>
      <c r="K14" s="149">
        <v>1</v>
      </c>
      <c r="L14" s="163">
        <f t="shared" si="0"/>
        <v>1.44</v>
      </c>
      <c r="M14" s="162">
        <f t="shared" si="1"/>
        <v>15.500448</v>
      </c>
      <c r="N14" s="181" t="s">
        <v>296</v>
      </c>
      <c r="O14" s="181" t="s">
        <v>344</v>
      </c>
      <c r="P14" s="310" t="s">
        <v>298</v>
      </c>
      <c r="Q14" s="201">
        <v>0</v>
      </c>
      <c r="R14" s="177">
        <v>0</v>
      </c>
      <c r="S14" s="177">
        <v>0</v>
      </c>
      <c r="T14" s="177">
        <f t="shared" si="2"/>
        <v>0</v>
      </c>
      <c r="U14" s="177"/>
      <c r="V14" s="177"/>
      <c r="W14" s="177"/>
      <c r="X14" s="178">
        <f t="shared" si="3"/>
        <v>0</v>
      </c>
      <c r="Y14" s="177"/>
      <c r="Z14" s="177"/>
      <c r="AA14" s="177"/>
      <c r="AB14" s="178">
        <f t="shared" si="4"/>
        <v>0</v>
      </c>
    </row>
    <row r="15" spans="2:28">
      <c r="B15" s="32">
        <v>6</v>
      </c>
      <c r="C15" s="149" t="s">
        <v>281</v>
      </c>
      <c r="D15" s="149" t="s">
        <v>330</v>
      </c>
      <c r="E15" s="291">
        <v>125.82</v>
      </c>
      <c r="F15" s="149" t="s">
        <v>299</v>
      </c>
      <c r="G15" s="149" t="s">
        <v>300</v>
      </c>
      <c r="H15" s="309">
        <v>7138</v>
      </c>
      <c r="I15" s="149">
        <v>900</v>
      </c>
      <c r="J15" s="149">
        <v>900</v>
      </c>
      <c r="K15" s="149">
        <v>5</v>
      </c>
      <c r="L15" s="163">
        <f t="shared" si="0"/>
        <v>4.0500000000000007</v>
      </c>
      <c r="M15" s="162">
        <f t="shared" si="1"/>
        <v>43.595010000000009</v>
      </c>
      <c r="N15" s="181" t="s">
        <v>296</v>
      </c>
      <c r="O15" s="181" t="s">
        <v>344</v>
      </c>
      <c r="P15" s="310" t="s">
        <v>298</v>
      </c>
      <c r="Q15" s="201">
        <v>0</v>
      </c>
      <c r="R15" s="177">
        <v>0</v>
      </c>
      <c r="S15" s="177">
        <v>0</v>
      </c>
      <c r="T15" s="177">
        <f t="shared" si="2"/>
        <v>0</v>
      </c>
      <c r="U15" s="177"/>
      <c r="V15" s="177"/>
      <c r="W15" s="177"/>
      <c r="X15" s="178">
        <f t="shared" si="3"/>
        <v>0</v>
      </c>
      <c r="Y15" s="177"/>
      <c r="Z15" s="177"/>
      <c r="AA15" s="177"/>
      <c r="AB15" s="178">
        <f t="shared" si="4"/>
        <v>0</v>
      </c>
    </row>
    <row r="16" spans="2:28" s="151" customFormat="1">
      <c r="B16" s="148">
        <v>7</v>
      </c>
      <c r="C16" s="149" t="s">
        <v>284</v>
      </c>
      <c r="D16" s="149" t="s">
        <v>330</v>
      </c>
      <c r="E16" s="291">
        <v>296.39</v>
      </c>
      <c r="F16" s="149" t="s">
        <v>299</v>
      </c>
      <c r="G16" s="149" t="s">
        <v>301</v>
      </c>
      <c r="H16" s="309">
        <v>4505</v>
      </c>
      <c r="I16" s="149">
        <v>1500</v>
      </c>
      <c r="J16" s="149">
        <v>900</v>
      </c>
      <c r="K16" s="149">
        <v>2</v>
      </c>
      <c r="L16" s="163">
        <f t="shared" si="0"/>
        <v>2.7</v>
      </c>
      <c r="M16" s="162">
        <f t="shared" si="1"/>
        <v>29.063340000000004</v>
      </c>
      <c r="N16" s="181" t="s">
        <v>296</v>
      </c>
      <c r="O16" s="181" t="s">
        <v>297</v>
      </c>
      <c r="P16" s="310" t="s">
        <v>298</v>
      </c>
      <c r="Q16" s="201">
        <v>0</v>
      </c>
      <c r="R16" s="177">
        <v>0</v>
      </c>
      <c r="S16" s="177">
        <v>0</v>
      </c>
      <c r="T16" s="177">
        <f t="shared" si="2"/>
        <v>0</v>
      </c>
      <c r="U16" s="177"/>
      <c r="V16" s="177"/>
      <c r="W16" s="177"/>
      <c r="X16" s="178">
        <f t="shared" si="3"/>
        <v>0</v>
      </c>
      <c r="Y16" s="177"/>
      <c r="Z16" s="177"/>
      <c r="AA16" s="177"/>
      <c r="AB16" s="178">
        <f t="shared" si="4"/>
        <v>0</v>
      </c>
    </row>
    <row r="17" spans="2:28">
      <c r="B17" s="32">
        <v>8</v>
      </c>
      <c r="C17" s="149" t="s">
        <v>286</v>
      </c>
      <c r="D17" s="149" t="s">
        <v>330</v>
      </c>
      <c r="E17" s="291">
        <v>170.91</v>
      </c>
      <c r="F17" s="149" t="s">
        <v>299</v>
      </c>
      <c r="G17" s="149" t="s">
        <v>302</v>
      </c>
      <c r="H17" s="309">
        <v>4505</v>
      </c>
      <c r="I17" s="149">
        <v>1190</v>
      </c>
      <c r="J17" s="149">
        <v>900</v>
      </c>
      <c r="K17" s="149">
        <v>1</v>
      </c>
      <c r="L17" s="163">
        <f t="shared" si="0"/>
        <v>1.071</v>
      </c>
      <c r="M17" s="162">
        <f t="shared" si="1"/>
        <v>11.528458199999999</v>
      </c>
      <c r="N17" s="181" t="s">
        <v>296</v>
      </c>
      <c r="O17" s="181" t="s">
        <v>297</v>
      </c>
      <c r="P17" s="310" t="s">
        <v>298</v>
      </c>
      <c r="Q17" s="201">
        <v>0</v>
      </c>
      <c r="R17" s="177">
        <v>0</v>
      </c>
      <c r="S17" s="177">
        <v>0</v>
      </c>
      <c r="T17" s="177">
        <f t="shared" si="2"/>
        <v>0</v>
      </c>
      <c r="U17" s="177"/>
      <c r="V17" s="177"/>
      <c r="W17" s="177"/>
      <c r="X17" s="178">
        <f t="shared" si="3"/>
        <v>0</v>
      </c>
      <c r="Y17" s="177"/>
      <c r="Z17" s="177"/>
      <c r="AA17" s="177"/>
      <c r="AB17" s="178">
        <f t="shared" si="4"/>
        <v>0</v>
      </c>
    </row>
    <row r="18" spans="2:28">
      <c r="B18" s="32">
        <v>9</v>
      </c>
      <c r="C18" s="149" t="s">
        <v>287</v>
      </c>
      <c r="D18" s="149" t="s">
        <v>330</v>
      </c>
      <c r="E18" s="291">
        <v>193.31</v>
      </c>
      <c r="F18" s="149" t="s">
        <v>299</v>
      </c>
      <c r="G18" s="149" t="s">
        <v>303</v>
      </c>
      <c r="H18" s="309">
        <v>4505</v>
      </c>
      <c r="I18" s="149">
        <v>900</v>
      </c>
      <c r="J18" s="149">
        <v>1500</v>
      </c>
      <c r="K18" s="149">
        <v>1</v>
      </c>
      <c r="L18" s="163">
        <f t="shared" si="0"/>
        <v>1.35</v>
      </c>
      <c r="M18" s="162">
        <f t="shared" si="1"/>
        <v>14.531670000000002</v>
      </c>
      <c r="N18" s="181" t="s">
        <v>296</v>
      </c>
      <c r="O18" s="181" t="s">
        <v>297</v>
      </c>
      <c r="P18" s="310" t="s">
        <v>298</v>
      </c>
      <c r="Q18" s="201">
        <v>0</v>
      </c>
      <c r="R18" s="177">
        <v>0</v>
      </c>
      <c r="S18" s="177">
        <v>0</v>
      </c>
      <c r="T18" s="177">
        <f t="shared" si="2"/>
        <v>0</v>
      </c>
      <c r="U18" s="177"/>
      <c r="V18" s="177"/>
      <c r="W18" s="177"/>
      <c r="X18" s="178">
        <f t="shared" si="3"/>
        <v>0</v>
      </c>
      <c r="Y18" s="177"/>
      <c r="Z18" s="177"/>
      <c r="AA18" s="177"/>
      <c r="AB18" s="178">
        <f t="shared" si="4"/>
        <v>0</v>
      </c>
    </row>
    <row r="19" spans="2:28">
      <c r="B19" s="32">
        <v>10</v>
      </c>
      <c r="C19" s="149" t="s">
        <v>289</v>
      </c>
      <c r="D19" s="149" t="s">
        <v>330</v>
      </c>
      <c r="E19" s="291">
        <v>185.8</v>
      </c>
      <c r="F19" s="149" t="s">
        <v>299</v>
      </c>
      <c r="G19" s="149" t="s">
        <v>304</v>
      </c>
      <c r="H19" s="309">
        <v>4505</v>
      </c>
      <c r="I19" s="149">
        <v>600</v>
      </c>
      <c r="J19" s="149">
        <v>2550</v>
      </c>
      <c r="K19" s="149">
        <v>1</v>
      </c>
      <c r="L19" s="163">
        <f t="shared" si="0"/>
        <v>1.53</v>
      </c>
      <c r="M19" s="162">
        <f t="shared" si="1"/>
        <v>16.469226000000003</v>
      </c>
      <c r="N19" s="181" t="s">
        <v>296</v>
      </c>
      <c r="O19" s="181" t="s">
        <v>297</v>
      </c>
      <c r="P19" s="310" t="s">
        <v>298</v>
      </c>
      <c r="Q19" s="201">
        <v>0</v>
      </c>
      <c r="R19" s="177">
        <v>0</v>
      </c>
      <c r="S19" s="177">
        <v>0</v>
      </c>
      <c r="T19" s="177">
        <f t="shared" si="2"/>
        <v>0</v>
      </c>
      <c r="U19" s="177"/>
      <c r="V19" s="177"/>
      <c r="W19" s="177"/>
      <c r="X19" s="178">
        <f t="shared" si="3"/>
        <v>0</v>
      </c>
      <c r="Y19" s="177"/>
      <c r="Z19" s="177"/>
      <c r="AA19" s="177"/>
      <c r="AB19" s="178">
        <f t="shared" si="4"/>
        <v>0</v>
      </c>
    </row>
    <row r="20" spans="2:28">
      <c r="B20" s="32">
        <v>11</v>
      </c>
      <c r="C20" s="149" t="s">
        <v>285</v>
      </c>
      <c r="D20" s="149" t="s">
        <v>330</v>
      </c>
      <c r="E20" s="291">
        <v>121.18</v>
      </c>
      <c r="F20" s="149" t="s">
        <v>299</v>
      </c>
      <c r="G20" s="149" t="s">
        <v>340</v>
      </c>
      <c r="H20" s="309">
        <v>0</v>
      </c>
      <c r="I20" s="149">
        <v>1500</v>
      </c>
      <c r="J20" s="149">
        <v>600</v>
      </c>
      <c r="K20" s="149">
        <v>1</v>
      </c>
      <c r="L20" s="163">
        <f t="shared" si="0"/>
        <v>0.9</v>
      </c>
      <c r="M20" s="162">
        <f t="shared" si="1"/>
        <v>9.6877800000000001</v>
      </c>
      <c r="N20" s="181" t="s">
        <v>296</v>
      </c>
      <c r="O20" s="181" t="s">
        <v>298</v>
      </c>
      <c r="P20" s="310" t="s">
        <v>298</v>
      </c>
      <c r="Q20" s="201">
        <v>0</v>
      </c>
      <c r="R20" s="177">
        <v>0</v>
      </c>
      <c r="S20" s="177">
        <v>0</v>
      </c>
      <c r="T20" s="177">
        <f t="shared" si="2"/>
        <v>0</v>
      </c>
      <c r="U20" s="177"/>
      <c r="V20" s="177"/>
      <c r="W20" s="177"/>
      <c r="X20" s="178">
        <f t="shared" si="3"/>
        <v>0</v>
      </c>
      <c r="Y20" s="177"/>
      <c r="Z20" s="177"/>
      <c r="AA20" s="177"/>
      <c r="AB20" s="178">
        <f t="shared" si="4"/>
        <v>0</v>
      </c>
    </row>
    <row r="21" spans="2:28">
      <c r="B21" s="32">
        <v>12</v>
      </c>
      <c r="C21" s="149" t="s">
        <v>288</v>
      </c>
      <c r="D21" s="149" t="s">
        <v>330</v>
      </c>
      <c r="E21" s="291">
        <v>50.97</v>
      </c>
      <c r="F21" s="149" t="s">
        <v>299</v>
      </c>
      <c r="G21" s="149" t="s">
        <v>340</v>
      </c>
      <c r="H21" s="309">
        <v>0</v>
      </c>
      <c r="I21" s="149">
        <v>750</v>
      </c>
      <c r="J21" s="149">
        <v>600</v>
      </c>
      <c r="K21" s="149">
        <v>1</v>
      </c>
      <c r="L21" s="163">
        <f t="shared" si="0"/>
        <v>0.45</v>
      </c>
      <c r="M21" s="162">
        <f t="shared" si="1"/>
        <v>4.84389</v>
      </c>
      <c r="N21" s="181" t="s">
        <v>296</v>
      </c>
      <c r="O21" s="150" t="s">
        <v>298</v>
      </c>
      <c r="P21" s="310" t="s">
        <v>298</v>
      </c>
      <c r="Q21" s="201">
        <v>0</v>
      </c>
      <c r="R21" s="177">
        <v>0</v>
      </c>
      <c r="S21" s="177">
        <v>0</v>
      </c>
      <c r="T21" s="177">
        <f t="shared" si="2"/>
        <v>0</v>
      </c>
      <c r="U21" s="177"/>
      <c r="V21" s="177"/>
      <c r="W21" s="177"/>
      <c r="X21" s="178">
        <f t="shared" si="3"/>
        <v>0</v>
      </c>
      <c r="Y21" s="177"/>
      <c r="Z21" s="177"/>
      <c r="AA21" s="177"/>
      <c r="AB21" s="178">
        <f t="shared" si="4"/>
        <v>0</v>
      </c>
    </row>
    <row r="22" spans="2:28">
      <c r="B22" s="32">
        <v>13</v>
      </c>
      <c r="C22" s="149" t="s">
        <v>290</v>
      </c>
      <c r="D22" s="149" t="s">
        <v>330</v>
      </c>
      <c r="E22" s="291">
        <v>49.8</v>
      </c>
      <c r="F22" s="149" t="s">
        <v>299</v>
      </c>
      <c r="G22" s="149" t="s">
        <v>305</v>
      </c>
      <c r="H22" s="309">
        <v>2143</v>
      </c>
      <c r="I22" s="149">
        <v>600</v>
      </c>
      <c r="J22" s="149">
        <v>900</v>
      </c>
      <c r="K22" s="149">
        <v>2</v>
      </c>
      <c r="L22" s="163">
        <f t="shared" si="0"/>
        <v>1.08</v>
      </c>
      <c r="M22" s="162">
        <f t="shared" si="1"/>
        <v>11.625336000000001</v>
      </c>
      <c r="N22" s="181" t="s">
        <v>296</v>
      </c>
      <c r="O22" s="150" t="s">
        <v>334</v>
      </c>
      <c r="P22" s="310" t="s">
        <v>298</v>
      </c>
      <c r="Q22" s="201">
        <v>0</v>
      </c>
      <c r="R22" s="177">
        <v>0</v>
      </c>
      <c r="S22" s="177">
        <v>0</v>
      </c>
      <c r="T22" s="177">
        <f t="shared" si="2"/>
        <v>0</v>
      </c>
      <c r="U22" s="177"/>
      <c r="V22" s="177"/>
      <c r="W22" s="177"/>
      <c r="X22" s="178">
        <f t="shared" si="3"/>
        <v>0</v>
      </c>
      <c r="Y22" s="177"/>
      <c r="Z22" s="177"/>
      <c r="AA22" s="177"/>
      <c r="AB22" s="178">
        <f t="shared" si="4"/>
        <v>0</v>
      </c>
    </row>
    <row r="23" spans="2:28">
      <c r="B23" s="32">
        <v>14</v>
      </c>
      <c r="C23" s="149" t="s">
        <v>306</v>
      </c>
      <c r="D23" s="149" t="s">
        <v>330</v>
      </c>
      <c r="E23" s="291">
        <v>319.58999999999997</v>
      </c>
      <c r="F23" s="149" t="s">
        <v>299</v>
      </c>
      <c r="G23" s="149" t="s">
        <v>304</v>
      </c>
      <c r="H23" s="309">
        <v>6709</v>
      </c>
      <c r="I23" s="149">
        <v>1375</v>
      </c>
      <c r="J23" s="149">
        <v>3300</v>
      </c>
      <c r="K23" s="149">
        <v>1</v>
      </c>
      <c r="L23" s="163">
        <f t="shared" si="0"/>
        <v>4.5374999999999996</v>
      </c>
      <c r="M23" s="162">
        <f t="shared" si="1"/>
        <v>48.842557499999998</v>
      </c>
      <c r="N23" s="181" t="s">
        <v>296</v>
      </c>
      <c r="O23" s="150" t="s">
        <v>297</v>
      </c>
      <c r="P23" s="310" t="s">
        <v>298</v>
      </c>
      <c r="Q23" s="201">
        <v>0</v>
      </c>
      <c r="R23" s="177">
        <v>0</v>
      </c>
      <c r="S23" s="177">
        <v>0</v>
      </c>
      <c r="T23" s="177">
        <f t="shared" si="2"/>
        <v>0</v>
      </c>
      <c r="U23" s="177"/>
      <c r="V23" s="177"/>
      <c r="W23" s="177"/>
      <c r="X23" s="178">
        <f t="shared" si="3"/>
        <v>0</v>
      </c>
      <c r="Y23" s="177"/>
      <c r="Z23" s="177"/>
      <c r="AA23" s="177"/>
      <c r="AB23" s="178">
        <f t="shared" si="4"/>
        <v>0</v>
      </c>
    </row>
    <row r="24" spans="2:28">
      <c r="B24" s="32">
        <v>15</v>
      </c>
      <c r="C24" s="149" t="s">
        <v>255</v>
      </c>
      <c r="D24" s="149" t="s">
        <v>330</v>
      </c>
      <c r="E24" s="291">
        <v>289.69</v>
      </c>
      <c r="F24" s="149" t="s">
        <v>299</v>
      </c>
      <c r="G24" s="149" t="s">
        <v>304</v>
      </c>
      <c r="H24" s="309">
        <v>7138</v>
      </c>
      <c r="I24" s="149">
        <v>1200</v>
      </c>
      <c r="J24" s="149">
        <v>3300</v>
      </c>
      <c r="K24" s="149">
        <v>4</v>
      </c>
      <c r="L24" s="163">
        <f t="shared" si="0"/>
        <v>15.84</v>
      </c>
      <c r="M24" s="162">
        <f t="shared" si="1"/>
        <v>170.50492800000001</v>
      </c>
      <c r="N24" s="181" t="s">
        <v>296</v>
      </c>
      <c r="O24" s="150" t="s">
        <v>344</v>
      </c>
      <c r="P24" s="310" t="s">
        <v>298</v>
      </c>
      <c r="Q24" s="201">
        <v>0</v>
      </c>
      <c r="R24" s="177">
        <v>0</v>
      </c>
      <c r="S24" s="177">
        <v>0</v>
      </c>
      <c r="T24" s="177">
        <f t="shared" si="2"/>
        <v>0</v>
      </c>
      <c r="U24" s="177"/>
      <c r="V24" s="177"/>
      <c r="W24" s="177"/>
      <c r="X24" s="178">
        <f t="shared" si="3"/>
        <v>0</v>
      </c>
      <c r="Y24" s="177"/>
      <c r="Z24" s="177"/>
      <c r="AA24" s="177"/>
      <c r="AB24" s="178">
        <f t="shared" si="4"/>
        <v>0</v>
      </c>
    </row>
    <row r="25" spans="2:28">
      <c r="B25" s="32">
        <v>16</v>
      </c>
      <c r="C25" s="149" t="s">
        <v>257</v>
      </c>
      <c r="D25" s="149" t="s">
        <v>330</v>
      </c>
      <c r="E25" s="291">
        <v>262.27999999999997</v>
      </c>
      <c r="F25" s="149" t="s">
        <v>299</v>
      </c>
      <c r="G25" s="149" t="s">
        <v>304</v>
      </c>
      <c r="H25" s="309">
        <v>7138</v>
      </c>
      <c r="I25" s="149">
        <v>900</v>
      </c>
      <c r="J25" s="149">
        <v>3300</v>
      </c>
      <c r="K25" s="149">
        <v>1</v>
      </c>
      <c r="L25" s="163">
        <f t="shared" si="0"/>
        <v>2.97</v>
      </c>
      <c r="M25" s="162">
        <f t="shared" si="1"/>
        <v>31.969674000000005</v>
      </c>
      <c r="N25" s="181" t="s">
        <v>296</v>
      </c>
      <c r="O25" s="150" t="s">
        <v>344</v>
      </c>
      <c r="P25" s="310" t="s">
        <v>298</v>
      </c>
      <c r="Q25" s="201">
        <v>0</v>
      </c>
      <c r="R25" s="177">
        <v>0</v>
      </c>
      <c r="S25" s="177">
        <v>0</v>
      </c>
      <c r="T25" s="177">
        <f t="shared" si="2"/>
        <v>0</v>
      </c>
      <c r="U25" s="177"/>
      <c r="V25" s="177"/>
      <c r="W25" s="177"/>
      <c r="X25" s="178">
        <f t="shared" si="3"/>
        <v>0</v>
      </c>
      <c r="Y25" s="177"/>
      <c r="Z25" s="177"/>
      <c r="AA25" s="177"/>
      <c r="AB25" s="178">
        <f t="shared" si="4"/>
        <v>0</v>
      </c>
    </row>
    <row r="26" spans="2:28">
      <c r="B26" s="32">
        <v>17</v>
      </c>
      <c r="C26" s="149" t="s">
        <v>307</v>
      </c>
      <c r="D26" s="149" t="s">
        <v>330</v>
      </c>
      <c r="E26" s="291">
        <v>223.85</v>
      </c>
      <c r="F26" s="149" t="s">
        <v>299</v>
      </c>
      <c r="G26" s="149" t="s">
        <v>304</v>
      </c>
      <c r="H26" s="309">
        <v>6709</v>
      </c>
      <c r="I26" s="149">
        <v>600</v>
      </c>
      <c r="J26" s="149">
        <v>3300</v>
      </c>
      <c r="K26" s="149">
        <v>1</v>
      </c>
      <c r="L26" s="163">
        <f t="shared" si="0"/>
        <v>1.98</v>
      </c>
      <c r="M26" s="162">
        <f t="shared" si="1"/>
        <v>21.313116000000001</v>
      </c>
      <c r="N26" s="181" t="s">
        <v>296</v>
      </c>
      <c r="O26" s="150" t="s">
        <v>297</v>
      </c>
      <c r="P26" s="310" t="s">
        <v>298</v>
      </c>
      <c r="Q26" s="201">
        <v>0</v>
      </c>
      <c r="R26" s="177">
        <v>0</v>
      </c>
      <c r="S26" s="177">
        <v>0</v>
      </c>
      <c r="T26" s="177">
        <f t="shared" si="2"/>
        <v>0</v>
      </c>
      <c r="U26" s="177"/>
      <c r="V26" s="177"/>
      <c r="W26" s="177"/>
      <c r="X26" s="178">
        <f t="shared" si="3"/>
        <v>0</v>
      </c>
      <c r="Y26" s="177"/>
      <c r="Z26" s="177"/>
      <c r="AA26" s="177"/>
      <c r="AB26" s="178">
        <f t="shared" si="4"/>
        <v>0</v>
      </c>
    </row>
    <row r="27" spans="2:28">
      <c r="B27" s="32">
        <v>18</v>
      </c>
      <c r="C27" s="149" t="s">
        <v>258</v>
      </c>
      <c r="D27" s="149" t="s">
        <v>330</v>
      </c>
      <c r="E27" s="291">
        <v>233.71</v>
      </c>
      <c r="F27" s="149" t="s">
        <v>299</v>
      </c>
      <c r="G27" s="149" t="s">
        <v>304</v>
      </c>
      <c r="H27" s="309">
        <v>7138</v>
      </c>
      <c r="I27" s="149">
        <v>900</v>
      </c>
      <c r="J27" s="149">
        <v>2650</v>
      </c>
      <c r="K27" s="149">
        <v>2</v>
      </c>
      <c r="L27" s="163">
        <f t="shared" si="0"/>
        <v>4.7699999999999996</v>
      </c>
      <c r="M27" s="162">
        <f t="shared" si="1"/>
        <v>51.345233999999998</v>
      </c>
      <c r="N27" s="181" t="s">
        <v>296</v>
      </c>
      <c r="O27" s="150" t="s">
        <v>344</v>
      </c>
      <c r="P27" s="310" t="s">
        <v>298</v>
      </c>
      <c r="Q27" s="201">
        <v>0</v>
      </c>
      <c r="R27" s="177">
        <v>0</v>
      </c>
      <c r="S27" s="177">
        <v>0</v>
      </c>
      <c r="T27" s="177">
        <f t="shared" si="2"/>
        <v>0</v>
      </c>
      <c r="U27" s="177"/>
      <c r="V27" s="177"/>
      <c r="W27" s="177"/>
      <c r="X27" s="178">
        <f t="shared" si="3"/>
        <v>0</v>
      </c>
      <c r="Y27" s="177"/>
      <c r="Z27" s="177"/>
      <c r="AA27" s="177"/>
      <c r="AB27" s="178">
        <f t="shared" si="4"/>
        <v>0</v>
      </c>
    </row>
    <row r="28" spans="2:28">
      <c r="B28" s="32">
        <v>19</v>
      </c>
      <c r="C28" s="149" t="s">
        <v>259</v>
      </c>
      <c r="D28" s="149" t="s">
        <v>330</v>
      </c>
      <c r="E28" s="291">
        <v>407</v>
      </c>
      <c r="F28" s="149" t="s">
        <v>299</v>
      </c>
      <c r="G28" s="149" t="s">
        <v>359</v>
      </c>
      <c r="H28" s="309">
        <v>7995</v>
      </c>
      <c r="I28" s="149">
        <v>6095</v>
      </c>
      <c r="J28" s="149">
        <v>3150</v>
      </c>
      <c r="K28" s="149">
        <v>1</v>
      </c>
      <c r="L28" s="163">
        <f t="shared" si="0"/>
        <v>19.199249999999999</v>
      </c>
      <c r="M28" s="162">
        <f t="shared" si="1"/>
        <v>206.66456685</v>
      </c>
      <c r="N28" s="181" t="s">
        <v>296</v>
      </c>
      <c r="O28" s="150" t="s">
        <v>343</v>
      </c>
      <c r="P28" s="310" t="s">
        <v>298</v>
      </c>
      <c r="Q28" s="201">
        <v>0</v>
      </c>
      <c r="R28" s="177">
        <v>0</v>
      </c>
      <c r="S28" s="177">
        <v>0</v>
      </c>
      <c r="T28" s="177">
        <f t="shared" si="2"/>
        <v>0</v>
      </c>
      <c r="U28" s="177"/>
      <c r="V28" s="177"/>
      <c r="W28" s="177"/>
      <c r="X28" s="178">
        <f t="shared" si="3"/>
        <v>0</v>
      </c>
      <c r="Y28" s="177"/>
      <c r="Z28" s="177"/>
      <c r="AA28" s="177"/>
      <c r="AB28" s="178">
        <f t="shared" si="4"/>
        <v>0</v>
      </c>
    </row>
    <row r="29" spans="2:28">
      <c r="B29" s="32">
        <v>20</v>
      </c>
      <c r="C29" s="149" t="s">
        <v>260</v>
      </c>
      <c r="D29" s="149" t="s">
        <v>330</v>
      </c>
      <c r="E29" s="291">
        <v>346.62</v>
      </c>
      <c r="F29" s="149" t="s">
        <v>299</v>
      </c>
      <c r="G29" s="149" t="s">
        <v>359</v>
      </c>
      <c r="H29" s="309">
        <v>7995</v>
      </c>
      <c r="I29" s="149">
        <v>5750</v>
      </c>
      <c r="J29" s="149">
        <v>2500</v>
      </c>
      <c r="K29" s="149">
        <v>1</v>
      </c>
      <c r="L29" s="163">
        <f t="shared" si="0"/>
        <v>14.375</v>
      </c>
      <c r="M29" s="162">
        <f t="shared" si="1"/>
        <v>154.735375</v>
      </c>
      <c r="N29" s="181" t="s">
        <v>296</v>
      </c>
      <c r="O29" s="150" t="s">
        <v>343</v>
      </c>
      <c r="P29" s="310" t="s">
        <v>298</v>
      </c>
      <c r="Q29" s="201">
        <v>0</v>
      </c>
      <c r="R29" s="177">
        <v>0</v>
      </c>
      <c r="S29" s="177">
        <v>0</v>
      </c>
      <c r="T29" s="177">
        <f t="shared" si="2"/>
        <v>0</v>
      </c>
      <c r="U29" s="177"/>
      <c r="V29" s="177"/>
      <c r="W29" s="177"/>
      <c r="X29" s="178">
        <f t="shared" si="3"/>
        <v>0</v>
      </c>
      <c r="Y29" s="177"/>
      <c r="Z29" s="177"/>
      <c r="AA29" s="177"/>
      <c r="AB29" s="178">
        <f t="shared" si="4"/>
        <v>0</v>
      </c>
    </row>
    <row r="30" spans="2:28">
      <c r="B30" s="32">
        <v>21</v>
      </c>
      <c r="C30" s="149" t="s">
        <v>261</v>
      </c>
      <c r="D30" s="149" t="s">
        <v>330</v>
      </c>
      <c r="E30" s="291">
        <v>405.31</v>
      </c>
      <c r="F30" s="149" t="s">
        <v>299</v>
      </c>
      <c r="G30" s="149" t="s">
        <v>359</v>
      </c>
      <c r="H30" s="309">
        <v>7995</v>
      </c>
      <c r="I30" s="149">
        <v>5000</v>
      </c>
      <c r="J30" s="149">
        <v>3300</v>
      </c>
      <c r="K30" s="149">
        <v>1</v>
      </c>
      <c r="L30" s="163">
        <f t="shared" si="0"/>
        <v>16.5</v>
      </c>
      <c r="M30" s="162">
        <f t="shared" si="1"/>
        <v>177.60930000000002</v>
      </c>
      <c r="N30" s="181" t="s">
        <v>296</v>
      </c>
      <c r="O30" s="150" t="s">
        <v>343</v>
      </c>
      <c r="P30" s="310" t="s">
        <v>298</v>
      </c>
      <c r="Q30" s="201">
        <v>0</v>
      </c>
      <c r="R30" s="177">
        <v>0</v>
      </c>
      <c r="S30" s="177">
        <v>0</v>
      </c>
      <c r="T30" s="177">
        <f t="shared" si="2"/>
        <v>0</v>
      </c>
      <c r="U30" s="177"/>
      <c r="V30" s="177"/>
      <c r="W30" s="177"/>
      <c r="X30" s="178">
        <f t="shared" si="3"/>
        <v>0</v>
      </c>
      <c r="Y30" s="177"/>
      <c r="Z30" s="177"/>
      <c r="AA30" s="177"/>
      <c r="AB30" s="178">
        <f t="shared" si="4"/>
        <v>0</v>
      </c>
    </row>
    <row r="31" spans="2:28">
      <c r="B31" s="32">
        <v>22</v>
      </c>
      <c r="C31" s="149" t="s">
        <v>262</v>
      </c>
      <c r="D31" s="149" t="s">
        <v>330</v>
      </c>
      <c r="E31" s="291">
        <v>228.56</v>
      </c>
      <c r="F31" s="149" t="s">
        <v>299</v>
      </c>
      <c r="G31" s="149" t="s">
        <v>359</v>
      </c>
      <c r="H31" s="309">
        <v>7995</v>
      </c>
      <c r="I31" s="149">
        <v>4170</v>
      </c>
      <c r="J31" s="149">
        <v>2675</v>
      </c>
      <c r="K31" s="149">
        <v>1</v>
      </c>
      <c r="L31" s="163">
        <f t="shared" si="0"/>
        <v>11.15475</v>
      </c>
      <c r="M31" s="162">
        <f t="shared" si="1"/>
        <v>120.07195995000001</v>
      </c>
      <c r="N31" s="181" t="s">
        <v>296</v>
      </c>
      <c r="O31" s="150" t="s">
        <v>343</v>
      </c>
      <c r="P31" s="310" t="s">
        <v>298</v>
      </c>
      <c r="Q31" s="201">
        <v>0</v>
      </c>
      <c r="R31" s="177">
        <v>0</v>
      </c>
      <c r="S31" s="177">
        <v>0</v>
      </c>
      <c r="T31" s="177">
        <f t="shared" si="2"/>
        <v>0</v>
      </c>
      <c r="U31" s="177"/>
      <c r="V31" s="177"/>
      <c r="W31" s="177"/>
      <c r="X31" s="178">
        <f t="shared" si="3"/>
        <v>0</v>
      </c>
      <c r="Y31" s="177"/>
      <c r="Z31" s="177"/>
      <c r="AA31" s="177"/>
      <c r="AB31" s="178">
        <f t="shared" si="4"/>
        <v>0</v>
      </c>
    </row>
    <row r="32" spans="2:28">
      <c r="B32" s="32">
        <v>23</v>
      </c>
      <c r="C32" s="149" t="s">
        <v>263</v>
      </c>
      <c r="D32" s="149" t="s">
        <v>330</v>
      </c>
      <c r="E32" s="291">
        <v>239.61</v>
      </c>
      <c r="F32" s="149" t="s">
        <v>299</v>
      </c>
      <c r="G32" s="149" t="s">
        <v>359</v>
      </c>
      <c r="H32" s="309">
        <v>7995</v>
      </c>
      <c r="I32" s="149">
        <v>2860</v>
      </c>
      <c r="J32" s="149">
        <v>3300</v>
      </c>
      <c r="K32" s="149">
        <v>1</v>
      </c>
      <c r="L32" s="163">
        <f t="shared" si="0"/>
        <v>9.4380000000000006</v>
      </c>
      <c r="M32" s="162">
        <f t="shared" si="1"/>
        <v>101.59251960000002</v>
      </c>
      <c r="N32" s="181" t="s">
        <v>296</v>
      </c>
      <c r="O32" s="150" t="s">
        <v>343</v>
      </c>
      <c r="P32" s="310" t="s">
        <v>298</v>
      </c>
      <c r="Q32" s="201">
        <v>0</v>
      </c>
      <c r="R32" s="177">
        <v>0</v>
      </c>
      <c r="S32" s="177">
        <v>0</v>
      </c>
      <c r="T32" s="177">
        <f t="shared" si="2"/>
        <v>0</v>
      </c>
      <c r="U32" s="177"/>
      <c r="V32" s="177"/>
      <c r="W32" s="177"/>
      <c r="X32" s="178">
        <f t="shared" si="3"/>
        <v>0</v>
      </c>
      <c r="Y32" s="177"/>
      <c r="Z32" s="177"/>
      <c r="AA32" s="177"/>
      <c r="AB32" s="178">
        <f t="shared" si="4"/>
        <v>0</v>
      </c>
    </row>
    <row r="33" spans="2:28">
      <c r="B33" s="32">
        <v>24</v>
      </c>
      <c r="C33" s="149" t="s">
        <v>264</v>
      </c>
      <c r="D33" s="149" t="s">
        <v>330</v>
      </c>
      <c r="E33" s="291">
        <v>78.66</v>
      </c>
      <c r="F33" s="149" t="s">
        <v>299</v>
      </c>
      <c r="G33" s="149" t="s">
        <v>359</v>
      </c>
      <c r="H33" s="309">
        <v>7995</v>
      </c>
      <c r="I33" s="149">
        <v>1800</v>
      </c>
      <c r="J33" s="149">
        <v>2500</v>
      </c>
      <c r="K33" s="149">
        <v>3</v>
      </c>
      <c r="L33" s="163">
        <f t="shared" si="0"/>
        <v>13.5</v>
      </c>
      <c r="M33" s="162">
        <f t="shared" si="1"/>
        <v>145.3167</v>
      </c>
      <c r="N33" s="181" t="s">
        <v>296</v>
      </c>
      <c r="O33" s="150" t="s">
        <v>343</v>
      </c>
      <c r="P33" s="310" t="s">
        <v>298</v>
      </c>
      <c r="Q33" s="201">
        <v>0</v>
      </c>
      <c r="R33" s="177">
        <v>0</v>
      </c>
      <c r="S33" s="177">
        <v>0</v>
      </c>
      <c r="T33" s="177">
        <f t="shared" si="2"/>
        <v>0</v>
      </c>
      <c r="U33" s="177"/>
      <c r="V33" s="177"/>
      <c r="W33" s="177"/>
      <c r="X33" s="178">
        <f t="shared" si="3"/>
        <v>0</v>
      </c>
      <c r="Y33" s="177"/>
      <c r="Z33" s="177"/>
      <c r="AA33" s="177"/>
      <c r="AB33" s="178">
        <f t="shared" si="4"/>
        <v>0</v>
      </c>
    </row>
    <row r="34" spans="2:28">
      <c r="B34" s="32">
        <v>25</v>
      </c>
      <c r="C34" s="149" t="s">
        <v>265</v>
      </c>
      <c r="D34" s="149" t="s">
        <v>330</v>
      </c>
      <c r="E34" s="291">
        <v>91.73</v>
      </c>
      <c r="F34" s="149" t="s">
        <v>299</v>
      </c>
      <c r="G34" s="149" t="s">
        <v>359</v>
      </c>
      <c r="H34" s="309">
        <v>7995</v>
      </c>
      <c r="I34" s="149">
        <v>1770</v>
      </c>
      <c r="J34" s="149">
        <v>3300</v>
      </c>
      <c r="K34" s="149">
        <v>1</v>
      </c>
      <c r="L34" s="163">
        <f t="shared" si="0"/>
        <v>5.8410000000000002</v>
      </c>
      <c r="M34" s="162">
        <f t="shared" si="1"/>
        <v>62.873692200000008</v>
      </c>
      <c r="N34" s="181" t="s">
        <v>296</v>
      </c>
      <c r="O34" s="150" t="s">
        <v>343</v>
      </c>
      <c r="P34" s="310" t="s">
        <v>298</v>
      </c>
      <c r="Q34" s="201">
        <v>0</v>
      </c>
      <c r="R34" s="177">
        <v>0</v>
      </c>
      <c r="S34" s="177">
        <v>0</v>
      </c>
      <c r="T34" s="177">
        <f t="shared" si="2"/>
        <v>0</v>
      </c>
      <c r="U34" s="177"/>
      <c r="V34" s="177"/>
      <c r="W34" s="177"/>
      <c r="X34" s="178">
        <f t="shared" si="3"/>
        <v>0</v>
      </c>
      <c r="Y34" s="177"/>
      <c r="Z34" s="177"/>
      <c r="AA34" s="177"/>
      <c r="AB34" s="178">
        <f t="shared" si="4"/>
        <v>0</v>
      </c>
    </row>
    <row r="35" spans="2:28">
      <c r="B35" s="32">
        <v>26</v>
      </c>
      <c r="C35" s="149" t="s">
        <v>266</v>
      </c>
      <c r="D35" s="149" t="s">
        <v>330</v>
      </c>
      <c r="E35" s="291">
        <v>3803.3</v>
      </c>
      <c r="F35" s="149" t="s">
        <v>308</v>
      </c>
      <c r="G35" s="149" t="s">
        <v>309</v>
      </c>
      <c r="H35" s="309">
        <v>4322</v>
      </c>
      <c r="I35" s="149">
        <v>6130</v>
      </c>
      <c r="J35" s="149">
        <v>3500</v>
      </c>
      <c r="K35" s="149">
        <v>1</v>
      </c>
      <c r="L35" s="163">
        <f t="shared" si="0"/>
        <v>21.454999999999998</v>
      </c>
      <c r="M35" s="162">
        <f t="shared" si="1"/>
        <v>230.945911</v>
      </c>
      <c r="N35" s="181" t="s">
        <v>296</v>
      </c>
      <c r="O35" s="150" t="s">
        <v>347</v>
      </c>
      <c r="P35" s="310" t="s">
        <v>298</v>
      </c>
      <c r="Q35" s="201">
        <v>0</v>
      </c>
      <c r="R35" s="177">
        <v>0</v>
      </c>
      <c r="S35" s="177">
        <v>0</v>
      </c>
      <c r="T35" s="177">
        <f t="shared" si="2"/>
        <v>0</v>
      </c>
      <c r="U35" s="177"/>
      <c r="V35" s="177"/>
      <c r="W35" s="177"/>
      <c r="X35" s="178">
        <f t="shared" si="3"/>
        <v>0</v>
      </c>
      <c r="Y35" s="177"/>
      <c r="Z35" s="177"/>
      <c r="AA35" s="177"/>
      <c r="AB35" s="178">
        <f t="shared" si="4"/>
        <v>0</v>
      </c>
    </row>
    <row r="36" spans="2:28">
      <c r="B36" s="32">
        <v>27</v>
      </c>
      <c r="C36" s="149" t="s">
        <v>267</v>
      </c>
      <c r="D36" s="149" t="s">
        <v>330</v>
      </c>
      <c r="E36" s="291">
        <v>3007.63</v>
      </c>
      <c r="F36" s="149" t="s">
        <v>308</v>
      </c>
      <c r="G36" s="149" t="s">
        <v>309</v>
      </c>
      <c r="H36" s="309">
        <v>4322</v>
      </c>
      <c r="I36" s="149">
        <v>5400</v>
      </c>
      <c r="J36" s="149">
        <v>3500</v>
      </c>
      <c r="K36" s="149">
        <v>2</v>
      </c>
      <c r="L36" s="163">
        <f t="shared" si="0"/>
        <v>37.799999999999997</v>
      </c>
      <c r="M36" s="162">
        <f t="shared" si="1"/>
        <v>406.88675999999998</v>
      </c>
      <c r="N36" s="181" t="s">
        <v>296</v>
      </c>
      <c r="O36" s="150" t="s">
        <v>347</v>
      </c>
      <c r="P36" s="310" t="s">
        <v>298</v>
      </c>
      <c r="Q36" s="201">
        <v>0</v>
      </c>
      <c r="R36" s="177">
        <v>0</v>
      </c>
      <c r="S36" s="177">
        <v>0</v>
      </c>
      <c r="T36" s="177">
        <f t="shared" si="2"/>
        <v>0</v>
      </c>
      <c r="U36" s="177"/>
      <c r="V36" s="177"/>
      <c r="W36" s="177"/>
      <c r="X36" s="178">
        <f t="shared" si="3"/>
        <v>0</v>
      </c>
      <c r="Y36" s="177"/>
      <c r="Z36" s="177"/>
      <c r="AA36" s="177"/>
      <c r="AB36" s="178">
        <f t="shared" si="4"/>
        <v>0</v>
      </c>
    </row>
    <row r="37" spans="2:28">
      <c r="B37" s="32">
        <v>28</v>
      </c>
      <c r="C37" s="149" t="s">
        <v>268</v>
      </c>
      <c r="D37" s="149" t="s">
        <v>330</v>
      </c>
      <c r="E37" s="291">
        <v>3686.9</v>
      </c>
      <c r="F37" s="149" t="s">
        <v>308</v>
      </c>
      <c r="G37" s="149" t="s">
        <v>309</v>
      </c>
      <c r="H37" s="309">
        <v>4322</v>
      </c>
      <c r="I37" s="149">
        <v>5390</v>
      </c>
      <c r="J37" s="149">
        <v>3500</v>
      </c>
      <c r="K37" s="149">
        <v>1</v>
      </c>
      <c r="L37" s="163">
        <f t="shared" si="0"/>
        <v>18.864999999999998</v>
      </c>
      <c r="M37" s="162">
        <f t="shared" si="1"/>
        <v>203.066633</v>
      </c>
      <c r="N37" s="181" t="s">
        <v>296</v>
      </c>
      <c r="O37" s="150" t="s">
        <v>347</v>
      </c>
      <c r="P37" s="310" t="s">
        <v>298</v>
      </c>
      <c r="Q37" s="201">
        <v>0</v>
      </c>
      <c r="R37" s="177">
        <v>0</v>
      </c>
      <c r="S37" s="177">
        <v>0</v>
      </c>
      <c r="T37" s="177">
        <f t="shared" si="2"/>
        <v>0</v>
      </c>
      <c r="U37" s="177"/>
      <c r="V37" s="177"/>
      <c r="W37" s="177"/>
      <c r="X37" s="178">
        <f t="shared" si="3"/>
        <v>0</v>
      </c>
      <c r="Y37" s="177"/>
      <c r="Z37" s="177"/>
      <c r="AA37" s="177"/>
      <c r="AB37" s="178">
        <f t="shared" si="4"/>
        <v>0</v>
      </c>
    </row>
    <row r="38" spans="2:28">
      <c r="B38" s="32">
        <v>29</v>
      </c>
      <c r="C38" s="149" t="s">
        <v>269</v>
      </c>
      <c r="D38" s="149" t="s">
        <v>330</v>
      </c>
      <c r="E38" s="291">
        <v>2917.24</v>
      </c>
      <c r="F38" s="149" t="s">
        <v>308</v>
      </c>
      <c r="G38" s="149" t="s">
        <v>309</v>
      </c>
      <c r="H38" s="309">
        <v>4322</v>
      </c>
      <c r="I38" s="149">
        <v>4470</v>
      </c>
      <c r="J38" s="149">
        <v>3500</v>
      </c>
      <c r="K38" s="149">
        <v>1</v>
      </c>
      <c r="L38" s="163">
        <f t="shared" si="0"/>
        <v>15.645</v>
      </c>
      <c r="M38" s="162">
        <f t="shared" si="1"/>
        <v>168.40590900000001</v>
      </c>
      <c r="N38" s="181" t="s">
        <v>296</v>
      </c>
      <c r="O38" s="150" t="s">
        <v>347</v>
      </c>
      <c r="P38" s="310" t="s">
        <v>298</v>
      </c>
      <c r="Q38" s="201">
        <v>0</v>
      </c>
      <c r="R38" s="177">
        <v>0</v>
      </c>
      <c r="S38" s="177">
        <v>0</v>
      </c>
      <c r="T38" s="177">
        <f t="shared" si="2"/>
        <v>0</v>
      </c>
      <c r="U38" s="177"/>
      <c r="V38" s="177"/>
      <c r="W38" s="177"/>
      <c r="X38" s="178">
        <f t="shared" si="3"/>
        <v>0</v>
      </c>
      <c r="Y38" s="177"/>
      <c r="Z38" s="177"/>
      <c r="AA38" s="177"/>
      <c r="AB38" s="178">
        <f t="shared" si="4"/>
        <v>0</v>
      </c>
    </row>
    <row r="39" spans="2:28">
      <c r="B39" s="32">
        <v>30</v>
      </c>
      <c r="C39" s="149" t="s">
        <v>270</v>
      </c>
      <c r="D39" s="149" t="s">
        <v>330</v>
      </c>
      <c r="E39" s="291">
        <v>1005.74</v>
      </c>
      <c r="F39" s="149" t="s">
        <v>310</v>
      </c>
      <c r="G39" s="149" t="s">
        <v>311</v>
      </c>
      <c r="H39" s="309">
        <v>7138</v>
      </c>
      <c r="I39" s="149">
        <v>4310</v>
      </c>
      <c r="J39" s="149">
        <v>2675</v>
      </c>
      <c r="K39" s="149">
        <v>1</v>
      </c>
      <c r="L39" s="163">
        <f t="shared" si="0"/>
        <v>11.529249999999998</v>
      </c>
      <c r="M39" s="162">
        <f t="shared" si="1"/>
        <v>124.10315284999999</v>
      </c>
      <c r="N39" s="181" t="s">
        <v>296</v>
      </c>
      <c r="O39" s="150" t="s">
        <v>344</v>
      </c>
      <c r="P39" s="310" t="s">
        <v>298</v>
      </c>
      <c r="Q39" s="201">
        <v>0</v>
      </c>
      <c r="R39" s="177">
        <v>0</v>
      </c>
      <c r="S39" s="177">
        <v>0</v>
      </c>
      <c r="T39" s="177">
        <f t="shared" si="2"/>
        <v>0</v>
      </c>
      <c r="U39" s="177"/>
      <c r="V39" s="177"/>
      <c r="W39" s="177"/>
      <c r="X39" s="178">
        <f t="shared" si="3"/>
        <v>0</v>
      </c>
      <c r="Y39" s="177"/>
      <c r="Z39" s="177"/>
      <c r="AA39" s="177"/>
      <c r="AB39" s="178">
        <f t="shared" si="4"/>
        <v>0</v>
      </c>
    </row>
    <row r="40" spans="2:28">
      <c r="B40" s="32">
        <v>31</v>
      </c>
      <c r="C40" s="149" t="s">
        <v>271</v>
      </c>
      <c r="D40" s="149" t="s">
        <v>330</v>
      </c>
      <c r="E40" s="291">
        <v>2072.96</v>
      </c>
      <c r="F40" s="149" t="s">
        <v>308</v>
      </c>
      <c r="G40" s="149" t="s">
        <v>309</v>
      </c>
      <c r="H40" s="309">
        <v>4322</v>
      </c>
      <c r="I40" s="149">
        <v>3970</v>
      </c>
      <c r="J40" s="149">
        <v>3500</v>
      </c>
      <c r="K40" s="149">
        <v>1</v>
      </c>
      <c r="L40" s="163">
        <f t="shared" si="0"/>
        <v>13.895</v>
      </c>
      <c r="M40" s="162">
        <f t="shared" si="1"/>
        <v>149.56855899999999</v>
      </c>
      <c r="N40" s="181" t="s">
        <v>296</v>
      </c>
      <c r="O40" s="150" t="s">
        <v>347</v>
      </c>
      <c r="P40" s="310" t="s">
        <v>298</v>
      </c>
      <c r="Q40" s="201">
        <v>0</v>
      </c>
      <c r="R40" s="177">
        <v>0</v>
      </c>
      <c r="S40" s="177">
        <v>0</v>
      </c>
      <c r="T40" s="177">
        <f t="shared" si="2"/>
        <v>0</v>
      </c>
      <c r="U40" s="177"/>
      <c r="V40" s="177"/>
      <c r="W40" s="177"/>
      <c r="X40" s="178">
        <f t="shared" si="3"/>
        <v>0</v>
      </c>
      <c r="Y40" s="177"/>
      <c r="Z40" s="177"/>
      <c r="AA40" s="177"/>
      <c r="AB40" s="178">
        <f t="shared" si="4"/>
        <v>0</v>
      </c>
    </row>
    <row r="41" spans="2:28">
      <c r="B41" s="32">
        <v>32</v>
      </c>
      <c r="C41" s="149" t="s">
        <v>272</v>
      </c>
      <c r="D41" s="149" t="s">
        <v>330</v>
      </c>
      <c r="E41" s="291">
        <v>2033.94</v>
      </c>
      <c r="F41" s="149" t="s">
        <v>308</v>
      </c>
      <c r="G41" s="149" t="s">
        <v>309</v>
      </c>
      <c r="H41" s="309">
        <v>4322</v>
      </c>
      <c r="I41" s="149">
        <v>3970</v>
      </c>
      <c r="J41" s="149">
        <v>3350</v>
      </c>
      <c r="K41" s="149">
        <v>1</v>
      </c>
      <c r="L41" s="163">
        <f t="shared" si="0"/>
        <v>13.2995</v>
      </c>
      <c r="M41" s="162">
        <f t="shared" si="1"/>
        <v>143.15847790000001</v>
      </c>
      <c r="N41" s="181" t="s">
        <v>296</v>
      </c>
      <c r="O41" s="150" t="s">
        <v>347</v>
      </c>
      <c r="P41" s="310" t="s">
        <v>298</v>
      </c>
      <c r="Q41" s="201">
        <v>0</v>
      </c>
      <c r="R41" s="177">
        <v>0</v>
      </c>
      <c r="S41" s="177">
        <v>0</v>
      </c>
      <c r="T41" s="177">
        <f t="shared" si="2"/>
        <v>0</v>
      </c>
      <c r="U41" s="177"/>
      <c r="V41" s="177"/>
      <c r="W41" s="177"/>
      <c r="X41" s="178">
        <f t="shared" si="3"/>
        <v>0</v>
      </c>
      <c r="Y41" s="177"/>
      <c r="Z41" s="177"/>
      <c r="AA41" s="177"/>
      <c r="AB41" s="178">
        <f t="shared" si="4"/>
        <v>0</v>
      </c>
    </row>
    <row r="42" spans="2:28">
      <c r="B42" s="32">
        <v>33</v>
      </c>
      <c r="C42" s="149" t="s">
        <v>273</v>
      </c>
      <c r="D42" s="149" t="s">
        <v>330</v>
      </c>
      <c r="E42" s="291">
        <v>933.59</v>
      </c>
      <c r="F42" s="149" t="s">
        <v>310</v>
      </c>
      <c r="G42" s="149" t="s">
        <v>311</v>
      </c>
      <c r="H42" s="309">
        <v>7138</v>
      </c>
      <c r="I42" s="149">
        <v>3260</v>
      </c>
      <c r="J42" s="149">
        <v>2675</v>
      </c>
      <c r="K42" s="149">
        <v>1</v>
      </c>
      <c r="L42" s="163">
        <f t="shared" si="0"/>
        <v>8.7204999999999995</v>
      </c>
      <c r="M42" s="162">
        <f t="shared" si="1"/>
        <v>93.8692061</v>
      </c>
      <c r="N42" s="181" t="s">
        <v>296</v>
      </c>
      <c r="O42" s="150" t="s">
        <v>344</v>
      </c>
      <c r="P42" s="310" t="s">
        <v>298</v>
      </c>
      <c r="Q42" s="201">
        <v>0</v>
      </c>
      <c r="R42" s="177">
        <v>0</v>
      </c>
      <c r="S42" s="177">
        <v>0</v>
      </c>
      <c r="T42" s="177">
        <f t="shared" si="2"/>
        <v>0</v>
      </c>
      <c r="U42" s="177"/>
      <c r="V42" s="177"/>
      <c r="W42" s="177"/>
      <c r="X42" s="178">
        <f t="shared" si="3"/>
        <v>0</v>
      </c>
      <c r="Y42" s="177"/>
      <c r="Z42" s="177"/>
      <c r="AA42" s="177"/>
      <c r="AB42" s="178">
        <f t="shared" si="4"/>
        <v>0</v>
      </c>
    </row>
    <row r="43" spans="2:28">
      <c r="B43" s="32">
        <v>34</v>
      </c>
      <c r="C43" s="149" t="s">
        <v>274</v>
      </c>
      <c r="D43" s="149" t="s">
        <v>330</v>
      </c>
      <c r="E43" s="291">
        <v>1896.96</v>
      </c>
      <c r="F43" s="149" t="s">
        <v>308</v>
      </c>
      <c r="G43" s="149" t="s">
        <v>309</v>
      </c>
      <c r="H43" s="309">
        <v>4322</v>
      </c>
      <c r="I43" s="149">
        <v>2970</v>
      </c>
      <c r="J43" s="149">
        <v>3500</v>
      </c>
      <c r="K43" s="149">
        <v>2</v>
      </c>
      <c r="L43" s="163">
        <f t="shared" si="0"/>
        <v>20.79</v>
      </c>
      <c r="M43" s="162">
        <f t="shared" si="1"/>
        <v>223.78771800000001</v>
      </c>
      <c r="N43" s="181" t="s">
        <v>296</v>
      </c>
      <c r="O43" s="150" t="s">
        <v>347</v>
      </c>
      <c r="P43" s="310" t="s">
        <v>298</v>
      </c>
      <c r="Q43" s="201">
        <v>0</v>
      </c>
      <c r="R43" s="177">
        <v>0</v>
      </c>
      <c r="S43" s="177">
        <v>0</v>
      </c>
      <c r="T43" s="177">
        <f t="shared" si="2"/>
        <v>0</v>
      </c>
      <c r="U43" s="177"/>
      <c r="V43" s="177"/>
      <c r="W43" s="177"/>
      <c r="X43" s="178">
        <f t="shared" si="3"/>
        <v>0</v>
      </c>
      <c r="Y43" s="177"/>
      <c r="Z43" s="177"/>
      <c r="AA43" s="177"/>
      <c r="AB43" s="178">
        <f t="shared" si="4"/>
        <v>0</v>
      </c>
    </row>
    <row r="44" spans="2:28">
      <c r="B44" s="32">
        <v>35</v>
      </c>
      <c r="C44" s="149" t="s">
        <v>312</v>
      </c>
      <c r="D44" s="149" t="s">
        <v>330</v>
      </c>
      <c r="E44" s="291">
        <v>1603.41</v>
      </c>
      <c r="F44" s="149" t="s">
        <v>308</v>
      </c>
      <c r="G44" s="149" t="s">
        <v>309</v>
      </c>
      <c r="H44" s="309">
        <v>4322</v>
      </c>
      <c r="I44" s="149">
        <v>2970</v>
      </c>
      <c r="J44" s="149">
        <v>2700</v>
      </c>
      <c r="K44" s="149">
        <v>1</v>
      </c>
      <c r="L44" s="163">
        <f t="shared" si="0"/>
        <v>8.0190000000000001</v>
      </c>
      <c r="M44" s="162">
        <f t="shared" si="1"/>
        <v>86.318119800000005</v>
      </c>
      <c r="N44" s="181" t="s">
        <v>296</v>
      </c>
      <c r="O44" s="150" t="s">
        <v>347</v>
      </c>
      <c r="P44" s="310" t="s">
        <v>298</v>
      </c>
      <c r="Q44" s="201">
        <v>0</v>
      </c>
      <c r="R44" s="177">
        <v>0</v>
      </c>
      <c r="S44" s="177">
        <v>0</v>
      </c>
      <c r="T44" s="177">
        <f t="shared" si="2"/>
        <v>0</v>
      </c>
      <c r="U44" s="177"/>
      <c r="V44" s="177"/>
      <c r="W44" s="177"/>
      <c r="X44" s="178">
        <f t="shared" si="3"/>
        <v>0</v>
      </c>
      <c r="Y44" s="177"/>
      <c r="Z44" s="177"/>
      <c r="AA44" s="177"/>
      <c r="AB44" s="178">
        <f t="shared" si="4"/>
        <v>0</v>
      </c>
    </row>
    <row r="45" spans="2:28">
      <c r="B45" s="32">
        <v>36</v>
      </c>
      <c r="C45" s="149" t="s">
        <v>275</v>
      </c>
      <c r="D45" s="149" t="s">
        <v>330</v>
      </c>
      <c r="E45" s="291">
        <v>2125.13</v>
      </c>
      <c r="F45" s="149" t="s">
        <v>308</v>
      </c>
      <c r="G45" s="149" t="s">
        <v>309</v>
      </c>
      <c r="H45" s="309">
        <v>4322</v>
      </c>
      <c r="I45" s="149">
        <v>2970</v>
      </c>
      <c r="J45" s="149">
        <v>2700</v>
      </c>
      <c r="K45" s="149">
        <v>1</v>
      </c>
      <c r="L45" s="163">
        <f t="shared" si="0"/>
        <v>8.0190000000000001</v>
      </c>
      <c r="M45" s="162">
        <f t="shared" si="1"/>
        <v>86.318119800000005</v>
      </c>
      <c r="N45" s="181" t="s">
        <v>296</v>
      </c>
      <c r="O45" s="150" t="s">
        <v>347</v>
      </c>
      <c r="P45" s="310" t="s">
        <v>298</v>
      </c>
      <c r="Q45" s="201">
        <v>0</v>
      </c>
      <c r="R45" s="177">
        <v>0</v>
      </c>
      <c r="S45" s="177">
        <v>0</v>
      </c>
      <c r="T45" s="177">
        <f t="shared" si="2"/>
        <v>0</v>
      </c>
      <c r="U45" s="177"/>
      <c r="V45" s="177"/>
      <c r="W45" s="177"/>
      <c r="X45" s="178">
        <f t="shared" si="3"/>
        <v>0</v>
      </c>
      <c r="Y45" s="177"/>
      <c r="Z45" s="177"/>
      <c r="AA45" s="177"/>
      <c r="AB45" s="178">
        <f t="shared" si="4"/>
        <v>0</v>
      </c>
    </row>
    <row r="46" spans="2:28">
      <c r="B46" s="32">
        <v>37</v>
      </c>
      <c r="C46" s="149" t="s">
        <v>276</v>
      </c>
      <c r="D46" s="149" t="s">
        <v>330</v>
      </c>
      <c r="E46" s="291">
        <v>1603.41</v>
      </c>
      <c r="F46" s="149" t="s">
        <v>308</v>
      </c>
      <c r="G46" s="149" t="s">
        <v>309</v>
      </c>
      <c r="H46" s="309">
        <v>4322</v>
      </c>
      <c r="I46" s="149">
        <v>2970</v>
      </c>
      <c r="J46" s="149">
        <v>2700</v>
      </c>
      <c r="K46" s="149">
        <v>1</v>
      </c>
      <c r="L46" s="163">
        <f t="shared" si="0"/>
        <v>8.0190000000000001</v>
      </c>
      <c r="M46" s="162">
        <f t="shared" si="1"/>
        <v>86.318119800000005</v>
      </c>
      <c r="N46" s="181" t="s">
        <v>296</v>
      </c>
      <c r="O46" s="150" t="s">
        <v>347</v>
      </c>
      <c r="P46" s="310" t="s">
        <v>298</v>
      </c>
      <c r="Q46" s="201">
        <v>0</v>
      </c>
      <c r="R46" s="177">
        <v>0</v>
      </c>
      <c r="S46" s="177">
        <v>0</v>
      </c>
      <c r="T46" s="177">
        <f t="shared" si="2"/>
        <v>0</v>
      </c>
      <c r="U46" s="177"/>
      <c r="V46" s="177"/>
      <c r="W46" s="177"/>
      <c r="X46" s="178">
        <f t="shared" si="3"/>
        <v>0</v>
      </c>
      <c r="Y46" s="177"/>
      <c r="Z46" s="177"/>
      <c r="AA46" s="177"/>
      <c r="AB46" s="178">
        <f t="shared" si="4"/>
        <v>0</v>
      </c>
    </row>
    <row r="47" spans="2:28">
      <c r="B47" s="32">
        <v>38</v>
      </c>
      <c r="C47" s="149" t="s">
        <v>277</v>
      </c>
      <c r="D47" s="149" t="s">
        <v>330</v>
      </c>
      <c r="E47" s="291">
        <v>1954.92</v>
      </c>
      <c r="F47" s="149" t="s">
        <v>308</v>
      </c>
      <c r="G47" s="149" t="s">
        <v>309</v>
      </c>
      <c r="H47" s="309">
        <v>4322</v>
      </c>
      <c r="I47" s="149">
        <v>2970</v>
      </c>
      <c r="J47" s="149">
        <v>2675</v>
      </c>
      <c r="K47" s="149">
        <v>1</v>
      </c>
      <c r="L47" s="163">
        <f t="shared" si="0"/>
        <v>7.9447500000000009</v>
      </c>
      <c r="M47" s="162">
        <f t="shared" si="1"/>
        <v>85.518877950000018</v>
      </c>
      <c r="N47" s="181" t="s">
        <v>296</v>
      </c>
      <c r="O47" s="150" t="s">
        <v>347</v>
      </c>
      <c r="P47" s="310" t="s">
        <v>298</v>
      </c>
      <c r="Q47" s="201">
        <v>0</v>
      </c>
      <c r="R47" s="177">
        <v>0</v>
      </c>
      <c r="S47" s="177">
        <v>0</v>
      </c>
      <c r="T47" s="177">
        <f t="shared" si="2"/>
        <v>0</v>
      </c>
      <c r="U47" s="177"/>
      <c r="V47" s="177"/>
      <c r="W47" s="177"/>
      <c r="X47" s="178">
        <f t="shared" si="3"/>
        <v>0</v>
      </c>
      <c r="Y47" s="177"/>
      <c r="Z47" s="177"/>
      <c r="AA47" s="177"/>
      <c r="AB47" s="178">
        <f t="shared" si="4"/>
        <v>0</v>
      </c>
    </row>
    <row r="48" spans="2:28">
      <c r="B48" s="32">
        <v>39</v>
      </c>
      <c r="C48" s="149" t="s">
        <v>278</v>
      </c>
      <c r="D48" s="149" t="s">
        <v>330</v>
      </c>
      <c r="E48" s="291">
        <v>1558.43</v>
      </c>
      <c r="F48" s="149" t="s">
        <v>308</v>
      </c>
      <c r="G48" s="149" t="s">
        <v>309</v>
      </c>
      <c r="H48" s="309">
        <v>4322</v>
      </c>
      <c r="I48" s="149">
        <v>2715</v>
      </c>
      <c r="J48" s="149">
        <v>2700</v>
      </c>
      <c r="K48" s="149">
        <v>1</v>
      </c>
      <c r="L48" s="163">
        <f t="shared" si="0"/>
        <v>7.3304999999999998</v>
      </c>
      <c r="M48" s="162">
        <f t="shared" si="1"/>
        <v>78.9069681</v>
      </c>
      <c r="N48" s="181" t="s">
        <v>296</v>
      </c>
      <c r="O48" s="150" t="s">
        <v>347</v>
      </c>
      <c r="P48" s="310" t="s">
        <v>298</v>
      </c>
      <c r="Q48" s="201">
        <v>0</v>
      </c>
      <c r="R48" s="177">
        <v>0</v>
      </c>
      <c r="S48" s="177">
        <v>0</v>
      </c>
      <c r="T48" s="177">
        <f t="shared" si="2"/>
        <v>0</v>
      </c>
      <c r="U48" s="177"/>
      <c r="V48" s="177"/>
      <c r="W48" s="177"/>
      <c r="X48" s="178">
        <f t="shared" si="3"/>
        <v>0</v>
      </c>
      <c r="Y48" s="177"/>
      <c r="Z48" s="177"/>
      <c r="AA48" s="177"/>
      <c r="AB48" s="178">
        <f t="shared" si="4"/>
        <v>0</v>
      </c>
    </row>
    <row r="49" spans="2:28">
      <c r="B49" s="32">
        <v>40</v>
      </c>
      <c r="C49" s="149" t="s">
        <v>279</v>
      </c>
      <c r="D49" s="149" t="s">
        <v>330</v>
      </c>
      <c r="E49" s="291">
        <v>1423.92</v>
      </c>
      <c r="F49" s="149" t="s">
        <v>308</v>
      </c>
      <c r="G49" s="149" t="s">
        <v>309</v>
      </c>
      <c r="H49" s="309">
        <v>4322</v>
      </c>
      <c r="I49" s="149">
        <v>1940</v>
      </c>
      <c r="J49" s="149">
        <v>2700</v>
      </c>
      <c r="K49" s="149">
        <v>1</v>
      </c>
      <c r="L49" s="163">
        <f t="shared" si="0"/>
        <v>5.2380000000000004</v>
      </c>
      <c r="M49" s="162">
        <f t="shared" si="1"/>
        <v>56.38287960000001</v>
      </c>
      <c r="N49" s="181" t="s">
        <v>296</v>
      </c>
      <c r="O49" s="150" t="s">
        <v>347</v>
      </c>
      <c r="P49" s="310" t="s">
        <v>298</v>
      </c>
      <c r="Q49" s="201">
        <v>0</v>
      </c>
      <c r="R49" s="177">
        <v>0</v>
      </c>
      <c r="S49" s="177">
        <v>0</v>
      </c>
      <c r="T49" s="177">
        <f t="shared" si="2"/>
        <v>0</v>
      </c>
      <c r="U49" s="177"/>
      <c r="V49" s="177"/>
      <c r="W49" s="177"/>
      <c r="X49" s="178">
        <f t="shared" si="3"/>
        <v>0</v>
      </c>
      <c r="Y49" s="177"/>
      <c r="Z49" s="177"/>
      <c r="AA49" s="177"/>
      <c r="AB49" s="178">
        <f t="shared" si="4"/>
        <v>0</v>
      </c>
    </row>
    <row r="50" spans="2:28">
      <c r="B50" s="32">
        <v>41</v>
      </c>
      <c r="C50" s="149" t="s">
        <v>280</v>
      </c>
      <c r="D50" s="149" t="s">
        <v>330</v>
      </c>
      <c r="E50" s="291">
        <v>1499.33</v>
      </c>
      <c r="F50" s="149" t="s">
        <v>308</v>
      </c>
      <c r="G50" s="149" t="s">
        <v>309</v>
      </c>
      <c r="H50" s="309">
        <v>4322</v>
      </c>
      <c r="I50" s="149">
        <v>2380</v>
      </c>
      <c r="J50" s="149">
        <v>2700</v>
      </c>
      <c r="K50" s="149">
        <v>1</v>
      </c>
      <c r="L50" s="163">
        <f t="shared" si="0"/>
        <v>6.4260000000000002</v>
      </c>
      <c r="M50" s="162">
        <f t="shared" si="1"/>
        <v>69.170749200000003</v>
      </c>
      <c r="N50" s="181" t="s">
        <v>296</v>
      </c>
      <c r="O50" s="150" t="s">
        <v>347</v>
      </c>
      <c r="P50" s="310" t="s">
        <v>298</v>
      </c>
      <c r="Q50" s="201">
        <v>0</v>
      </c>
      <c r="R50" s="177">
        <v>0</v>
      </c>
      <c r="S50" s="177">
        <v>0</v>
      </c>
      <c r="T50" s="177">
        <f t="shared" si="2"/>
        <v>0</v>
      </c>
      <c r="U50" s="177"/>
      <c r="V50" s="177"/>
      <c r="W50" s="177"/>
      <c r="X50" s="178">
        <f t="shared" si="3"/>
        <v>0</v>
      </c>
      <c r="Y50" s="177"/>
      <c r="Z50" s="177"/>
      <c r="AA50" s="177"/>
      <c r="AB50" s="178">
        <f t="shared" si="4"/>
        <v>0</v>
      </c>
    </row>
    <row r="51" spans="2:28">
      <c r="B51" s="32">
        <v>42</v>
      </c>
      <c r="C51" s="149" t="s">
        <v>282</v>
      </c>
      <c r="D51" s="149" t="s">
        <v>330</v>
      </c>
      <c r="E51" s="291">
        <v>112.77</v>
      </c>
      <c r="F51" s="149" t="s">
        <v>299</v>
      </c>
      <c r="G51" s="149" t="s">
        <v>341</v>
      </c>
      <c r="H51" s="309">
        <v>7995</v>
      </c>
      <c r="I51" s="149">
        <v>3790</v>
      </c>
      <c r="J51" s="149">
        <v>2500</v>
      </c>
      <c r="K51" s="149">
        <v>1</v>
      </c>
      <c r="L51" s="163">
        <f t="shared" si="0"/>
        <v>9.4749999999999996</v>
      </c>
      <c r="M51" s="162">
        <f t="shared" si="1"/>
        <v>101.99079500000001</v>
      </c>
      <c r="N51" s="181" t="s">
        <v>296</v>
      </c>
      <c r="O51" s="150" t="s">
        <v>343</v>
      </c>
      <c r="P51" s="310" t="s">
        <v>298</v>
      </c>
      <c r="Q51" s="201">
        <v>0</v>
      </c>
      <c r="R51" s="177">
        <v>0</v>
      </c>
      <c r="S51" s="177">
        <v>0</v>
      </c>
      <c r="T51" s="177">
        <f t="shared" si="2"/>
        <v>0</v>
      </c>
      <c r="U51" s="177"/>
      <c r="V51" s="177"/>
      <c r="W51" s="177"/>
      <c r="X51" s="178">
        <f t="shared" si="3"/>
        <v>0</v>
      </c>
      <c r="Y51" s="177"/>
      <c r="Z51" s="177"/>
      <c r="AA51" s="177"/>
      <c r="AB51" s="178">
        <f t="shared" si="4"/>
        <v>0</v>
      </c>
    </row>
    <row r="52" spans="2:28">
      <c r="B52" s="32">
        <v>43</v>
      </c>
      <c r="C52" s="149" t="s">
        <v>283</v>
      </c>
      <c r="D52" s="149" t="s">
        <v>330</v>
      </c>
      <c r="E52" s="291">
        <v>355.11</v>
      </c>
      <c r="F52" s="149" t="s">
        <v>299</v>
      </c>
      <c r="G52" s="149" t="s">
        <v>313</v>
      </c>
      <c r="H52" s="309">
        <v>7995</v>
      </c>
      <c r="I52" s="149">
        <v>3495</v>
      </c>
      <c r="J52" s="149">
        <v>2750</v>
      </c>
      <c r="K52" s="149">
        <v>1</v>
      </c>
      <c r="L52" s="163">
        <f t="shared" si="0"/>
        <v>9.6112500000000001</v>
      </c>
      <c r="M52" s="162">
        <f t="shared" si="1"/>
        <v>103.45741725000001</v>
      </c>
      <c r="N52" s="181" t="s">
        <v>296</v>
      </c>
      <c r="O52" s="150" t="s">
        <v>343</v>
      </c>
      <c r="P52" s="310" t="s">
        <v>298</v>
      </c>
      <c r="Q52" s="201">
        <v>0</v>
      </c>
      <c r="R52" s="177">
        <v>0</v>
      </c>
      <c r="S52" s="177">
        <v>0</v>
      </c>
      <c r="T52" s="177">
        <f t="shared" si="2"/>
        <v>0</v>
      </c>
      <c r="U52" s="177"/>
      <c r="V52" s="177"/>
      <c r="W52" s="177"/>
      <c r="X52" s="178">
        <f t="shared" si="3"/>
        <v>0</v>
      </c>
      <c r="Y52" s="177"/>
      <c r="Z52" s="177"/>
      <c r="AA52" s="177"/>
      <c r="AB52" s="178">
        <f t="shared" si="4"/>
        <v>0</v>
      </c>
    </row>
    <row r="53" spans="2:28">
      <c r="B53" s="32">
        <v>44</v>
      </c>
      <c r="C53" s="149"/>
      <c r="D53" s="149"/>
      <c r="E53" s="291"/>
      <c r="F53" s="149"/>
      <c r="G53" s="149"/>
      <c r="H53" s="309"/>
      <c r="I53" s="149"/>
      <c r="J53" s="149"/>
      <c r="K53" s="149"/>
      <c r="L53" s="163">
        <f t="shared" si="0"/>
        <v>0</v>
      </c>
      <c r="M53" s="162">
        <f t="shared" si="1"/>
        <v>0</v>
      </c>
      <c r="N53" s="150"/>
      <c r="O53" s="150"/>
      <c r="P53" s="172"/>
      <c r="Q53" s="201">
        <v>0</v>
      </c>
      <c r="R53" s="177">
        <v>0</v>
      </c>
      <c r="S53" s="177">
        <v>0</v>
      </c>
      <c r="T53" s="177">
        <f t="shared" si="2"/>
        <v>0</v>
      </c>
      <c r="U53" s="177"/>
      <c r="V53" s="177"/>
      <c r="W53" s="177"/>
      <c r="X53" s="178">
        <f t="shared" si="3"/>
        <v>0</v>
      </c>
      <c r="Y53" s="177"/>
      <c r="Z53" s="177"/>
      <c r="AA53" s="177"/>
      <c r="AB53" s="178">
        <f t="shared" si="4"/>
        <v>0</v>
      </c>
    </row>
    <row r="54" spans="2:28">
      <c r="B54" s="32">
        <v>45</v>
      </c>
      <c r="C54" s="149"/>
      <c r="D54" s="149"/>
      <c r="E54" s="291"/>
      <c r="F54" s="167"/>
      <c r="G54" s="149"/>
      <c r="H54" s="309"/>
      <c r="I54" s="149"/>
      <c r="J54" s="149"/>
      <c r="K54" s="149"/>
      <c r="L54" s="164">
        <f t="shared" si="0"/>
        <v>0</v>
      </c>
      <c r="M54" s="162">
        <f t="shared" si="1"/>
        <v>0</v>
      </c>
      <c r="N54" s="150"/>
      <c r="O54" s="150"/>
      <c r="P54" s="172"/>
      <c r="Q54" s="202">
        <v>0</v>
      </c>
      <c r="R54" s="179">
        <v>0</v>
      </c>
      <c r="S54" s="179">
        <v>0</v>
      </c>
      <c r="T54" s="179">
        <f t="shared" si="2"/>
        <v>0</v>
      </c>
      <c r="U54" s="177"/>
      <c r="V54" s="177"/>
      <c r="W54" s="177"/>
      <c r="X54" s="178">
        <f t="shared" si="3"/>
        <v>0</v>
      </c>
      <c r="Y54" s="177"/>
      <c r="Z54" s="177"/>
      <c r="AA54" s="177"/>
      <c r="AB54" s="178">
        <f t="shared" si="4"/>
        <v>0</v>
      </c>
    </row>
    <row r="55" spans="2:28">
      <c r="B55" s="32">
        <v>46</v>
      </c>
      <c r="C55" s="149"/>
      <c r="D55" s="149"/>
      <c r="E55" s="291"/>
      <c r="F55" s="167"/>
      <c r="G55" s="149"/>
      <c r="H55" s="309"/>
      <c r="I55" s="149"/>
      <c r="J55" s="149"/>
      <c r="K55" s="149"/>
      <c r="L55" s="164">
        <f t="shared" si="0"/>
        <v>0</v>
      </c>
      <c r="M55" s="162">
        <f t="shared" si="1"/>
        <v>0</v>
      </c>
      <c r="N55" s="150"/>
      <c r="O55" s="150"/>
      <c r="P55" s="172"/>
      <c r="Q55" s="202">
        <v>0</v>
      </c>
      <c r="R55" s="179">
        <v>0</v>
      </c>
      <c r="S55" s="179">
        <v>0</v>
      </c>
      <c r="T55" s="179">
        <f t="shared" si="2"/>
        <v>0</v>
      </c>
      <c r="U55" s="177"/>
      <c r="V55" s="177"/>
      <c r="W55" s="177"/>
      <c r="X55" s="178">
        <f t="shared" si="3"/>
        <v>0</v>
      </c>
      <c r="Y55" s="177"/>
      <c r="Z55" s="177"/>
      <c r="AA55" s="177"/>
      <c r="AB55" s="178">
        <f t="shared" si="4"/>
        <v>0</v>
      </c>
    </row>
    <row r="56" spans="2:28">
      <c r="B56" s="32">
        <v>47</v>
      </c>
      <c r="C56" s="149"/>
      <c r="D56" s="149"/>
      <c r="E56" s="291"/>
      <c r="F56" s="167"/>
      <c r="G56" s="149"/>
      <c r="H56" s="309"/>
      <c r="I56" s="149"/>
      <c r="J56" s="149"/>
      <c r="K56" s="149"/>
      <c r="L56" s="164">
        <f t="shared" si="0"/>
        <v>0</v>
      </c>
      <c r="M56" s="162">
        <f t="shared" si="1"/>
        <v>0</v>
      </c>
      <c r="N56" s="150"/>
      <c r="O56" s="150"/>
      <c r="P56" s="172"/>
      <c r="Q56" s="202">
        <v>0</v>
      </c>
      <c r="R56" s="179">
        <v>0</v>
      </c>
      <c r="S56" s="179">
        <v>0</v>
      </c>
      <c r="T56" s="179">
        <f t="shared" si="2"/>
        <v>0</v>
      </c>
      <c r="U56" s="177"/>
      <c r="V56" s="177"/>
      <c r="W56" s="177"/>
      <c r="X56" s="178">
        <f t="shared" si="3"/>
        <v>0</v>
      </c>
      <c r="Y56" s="177"/>
      <c r="Z56" s="177"/>
      <c r="AA56" s="177"/>
      <c r="AB56" s="178">
        <f t="shared" si="4"/>
        <v>0</v>
      </c>
    </row>
    <row r="57" spans="2:28">
      <c r="B57" s="32">
        <v>48</v>
      </c>
      <c r="C57" s="149"/>
      <c r="D57" s="149"/>
      <c r="E57" s="291"/>
      <c r="F57" s="167"/>
      <c r="G57" s="149"/>
      <c r="H57" s="309"/>
      <c r="I57" s="149"/>
      <c r="J57" s="149"/>
      <c r="K57" s="149"/>
      <c r="L57" s="164">
        <f t="shared" si="0"/>
        <v>0</v>
      </c>
      <c r="M57" s="162">
        <f t="shared" si="1"/>
        <v>0</v>
      </c>
      <c r="N57" s="150"/>
      <c r="O57" s="150"/>
      <c r="P57" s="172"/>
      <c r="Q57" s="202">
        <v>0</v>
      </c>
      <c r="R57" s="179">
        <v>0</v>
      </c>
      <c r="S57" s="179">
        <v>0</v>
      </c>
      <c r="T57" s="179">
        <f t="shared" si="2"/>
        <v>0</v>
      </c>
      <c r="U57" s="177"/>
      <c r="V57" s="177"/>
      <c r="W57" s="177"/>
      <c r="X57" s="178">
        <f t="shared" si="3"/>
        <v>0</v>
      </c>
      <c r="Y57" s="177"/>
      <c r="Z57" s="177"/>
      <c r="AA57" s="177"/>
      <c r="AB57" s="178">
        <f t="shared" si="4"/>
        <v>0</v>
      </c>
    </row>
    <row r="58" spans="2:28">
      <c r="B58" s="32">
        <v>49</v>
      </c>
      <c r="C58" s="149"/>
      <c r="D58" s="149"/>
      <c r="E58" s="291"/>
      <c r="F58" s="167"/>
      <c r="G58" s="149"/>
      <c r="H58" s="309"/>
      <c r="I58" s="149"/>
      <c r="J58" s="149"/>
      <c r="K58" s="149"/>
      <c r="L58" s="164">
        <f t="shared" ref="L58:L59" si="5">I58/1000*J58/1000*K58</f>
        <v>0</v>
      </c>
      <c r="M58" s="162">
        <f t="shared" si="1"/>
        <v>0</v>
      </c>
      <c r="N58" s="150"/>
      <c r="O58" s="150"/>
      <c r="P58" s="172"/>
      <c r="Q58" s="202">
        <v>0</v>
      </c>
      <c r="R58" s="179">
        <v>0</v>
      </c>
      <c r="S58" s="179">
        <v>0</v>
      </c>
      <c r="T58" s="179">
        <f t="shared" si="2"/>
        <v>0</v>
      </c>
      <c r="U58" s="177"/>
      <c r="V58" s="177"/>
      <c r="W58" s="177"/>
      <c r="X58" s="178">
        <f t="shared" si="3"/>
        <v>0</v>
      </c>
      <c r="Y58" s="177"/>
      <c r="Z58" s="177"/>
      <c r="AA58" s="177"/>
      <c r="AB58" s="178">
        <f t="shared" si="4"/>
        <v>0</v>
      </c>
    </row>
    <row r="59" spans="2:28" ht="15.75" thickBot="1">
      <c r="B59" s="33">
        <v>50</v>
      </c>
      <c r="C59" s="175"/>
      <c r="D59" s="175"/>
      <c r="E59" s="292"/>
      <c r="F59" s="169"/>
      <c r="G59" s="175"/>
      <c r="H59" s="309"/>
      <c r="I59" s="175"/>
      <c r="J59" s="175"/>
      <c r="K59" s="175"/>
      <c r="L59" s="165">
        <f t="shared" si="5"/>
        <v>0</v>
      </c>
      <c r="M59" s="162">
        <f t="shared" si="1"/>
        <v>0</v>
      </c>
      <c r="N59" s="176"/>
      <c r="O59" s="176"/>
      <c r="P59" s="172"/>
      <c r="Q59" s="203">
        <v>0</v>
      </c>
      <c r="R59" s="180">
        <v>0</v>
      </c>
      <c r="S59" s="180">
        <v>0</v>
      </c>
      <c r="T59" s="180">
        <f t="shared" si="2"/>
        <v>0</v>
      </c>
      <c r="U59" s="195"/>
      <c r="V59" s="195"/>
      <c r="W59" s="195"/>
      <c r="X59" s="196">
        <f t="shared" si="3"/>
        <v>0</v>
      </c>
      <c r="Y59" s="195"/>
      <c r="Z59" s="195"/>
      <c r="AA59" s="195"/>
      <c r="AB59" s="196">
        <f t="shared" si="4"/>
        <v>0</v>
      </c>
    </row>
    <row r="60" spans="2:28" ht="15.75" thickTop="1">
      <c r="B60" s="31"/>
      <c r="C60" s="31"/>
      <c r="D60" s="31"/>
      <c r="E60" s="31"/>
      <c r="F60" s="31"/>
      <c r="G60" s="31"/>
      <c r="H60" s="31"/>
      <c r="I60" s="31" t="s">
        <v>21</v>
      </c>
      <c r="J60" s="31"/>
      <c r="K60" s="166">
        <f>SUM(K10:K57)</f>
        <v>60</v>
      </c>
      <c r="L60" s="166">
        <f>SUM(L10:L59)</f>
        <v>378.97125000000005</v>
      </c>
      <c r="M60" s="166">
        <f>SUM(M10:M59)</f>
        <v>4079.3223292500011</v>
      </c>
      <c r="N60" s="27"/>
      <c r="O60" s="27"/>
      <c r="P60" s="27"/>
    </row>
    <row r="61" spans="2:28">
      <c r="B61" s="31"/>
      <c r="C61" s="31"/>
      <c r="D61" s="31"/>
      <c r="E61" s="31"/>
      <c r="F61" s="31"/>
      <c r="G61" s="31"/>
      <c r="H61" s="31"/>
      <c r="I61" s="31"/>
      <c r="J61" s="31"/>
      <c r="K61" s="31"/>
      <c r="N61" s="27"/>
      <c r="O61" s="27"/>
      <c r="P61" s="27"/>
    </row>
    <row r="62" spans="2:28" ht="15.75" thickBot="1">
      <c r="B62" s="31"/>
      <c r="C62" s="31"/>
      <c r="D62" s="31"/>
      <c r="E62" s="31"/>
      <c r="F62" s="31"/>
      <c r="G62" s="31"/>
      <c r="H62" s="31"/>
      <c r="I62" s="31"/>
      <c r="J62" s="31"/>
      <c r="K62" s="31"/>
    </row>
    <row r="63" spans="2:28" ht="15.75" thickTop="1">
      <c r="B63" s="340" t="s">
        <v>45</v>
      </c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2"/>
    </row>
    <row r="64" spans="2:28">
      <c r="B64" s="35" t="s">
        <v>34</v>
      </c>
      <c r="C64" s="343" t="s">
        <v>44</v>
      </c>
      <c r="D64" s="343"/>
      <c r="E64" s="343"/>
      <c r="F64" s="343"/>
      <c r="G64" s="346" t="s">
        <v>35</v>
      </c>
      <c r="H64" s="347"/>
      <c r="I64" s="347"/>
      <c r="J64" s="347"/>
      <c r="K64" s="347"/>
      <c r="L64" s="347"/>
      <c r="M64" s="348"/>
    </row>
    <row r="65" spans="2:16">
      <c r="B65" s="36">
        <v>1</v>
      </c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5"/>
    </row>
    <row r="66" spans="2:16">
      <c r="B66" s="36">
        <v>2</v>
      </c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5"/>
    </row>
    <row r="67" spans="2:16">
      <c r="B67" s="36">
        <v>3</v>
      </c>
      <c r="C67" s="344"/>
      <c r="D67" s="344"/>
      <c r="E67" s="344"/>
      <c r="F67" s="344"/>
      <c r="G67" s="344"/>
      <c r="H67" s="344"/>
      <c r="I67" s="344"/>
      <c r="J67" s="344"/>
      <c r="K67" s="344"/>
      <c r="L67" s="344"/>
      <c r="M67" s="345"/>
      <c r="N67" s="30"/>
      <c r="O67" s="30"/>
      <c r="P67" s="30"/>
    </row>
    <row r="68" spans="2:16">
      <c r="B68" s="36">
        <v>4</v>
      </c>
      <c r="C68" s="344"/>
      <c r="D68" s="344"/>
      <c r="E68" s="344"/>
      <c r="F68" s="344"/>
      <c r="G68" s="344"/>
      <c r="H68" s="344"/>
      <c r="I68" s="344"/>
      <c r="J68" s="344"/>
      <c r="K68" s="344"/>
      <c r="L68" s="344"/>
      <c r="M68" s="345"/>
      <c r="N68" s="30"/>
      <c r="O68" s="30"/>
      <c r="P68" s="30"/>
    </row>
    <row r="69" spans="2:16">
      <c r="B69" s="36">
        <v>5</v>
      </c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5"/>
      <c r="N69" s="30"/>
      <c r="O69" s="30"/>
      <c r="P69" s="30"/>
    </row>
    <row r="70" spans="2:16">
      <c r="B70" s="36">
        <v>6</v>
      </c>
      <c r="C70" s="344"/>
      <c r="D70" s="344"/>
      <c r="E70" s="344"/>
      <c r="F70" s="344"/>
      <c r="G70" s="344"/>
      <c r="H70" s="344"/>
      <c r="I70" s="344"/>
      <c r="J70" s="344"/>
      <c r="K70" s="344"/>
      <c r="L70" s="344"/>
      <c r="M70" s="345"/>
      <c r="N70" s="30"/>
      <c r="O70" s="30"/>
      <c r="P70" s="30"/>
    </row>
    <row r="71" spans="2:16">
      <c r="B71" s="36">
        <v>7</v>
      </c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5"/>
      <c r="N71" s="30"/>
      <c r="O71" s="30"/>
      <c r="P71" s="30"/>
    </row>
    <row r="72" spans="2:16">
      <c r="B72" s="36">
        <v>8</v>
      </c>
      <c r="C72" s="344"/>
      <c r="D72" s="344"/>
      <c r="E72" s="344"/>
      <c r="F72" s="344"/>
      <c r="G72" s="344"/>
      <c r="H72" s="344"/>
      <c r="I72" s="344"/>
      <c r="J72" s="344"/>
      <c r="K72" s="344"/>
      <c r="L72" s="344"/>
      <c r="M72" s="345"/>
      <c r="N72" s="30"/>
      <c r="O72" s="30"/>
      <c r="P72" s="30"/>
    </row>
    <row r="73" spans="2:16">
      <c r="B73" s="36">
        <v>9</v>
      </c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5"/>
      <c r="N73" s="30"/>
      <c r="O73" s="30"/>
      <c r="P73" s="30"/>
    </row>
    <row r="74" spans="2:16" ht="15.75" thickBot="1">
      <c r="B74" s="37">
        <v>10</v>
      </c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50"/>
      <c r="N74" s="30"/>
      <c r="O74" s="30"/>
      <c r="P74" s="30"/>
    </row>
    <row r="75" spans="2:16" ht="15.75" thickTop="1">
      <c r="B75" s="31"/>
      <c r="C75" s="31"/>
      <c r="D75" s="31"/>
      <c r="E75" s="31"/>
      <c r="F75" s="31"/>
      <c r="G75" s="31"/>
      <c r="H75" s="31"/>
      <c r="I75" s="31"/>
      <c r="J75" s="31"/>
      <c r="K75" s="31"/>
      <c r="N75" s="30"/>
      <c r="O75" s="30"/>
      <c r="P75" s="30"/>
    </row>
    <row r="76" spans="2:16">
      <c r="B76" s="31"/>
      <c r="C76" s="31"/>
      <c r="D76" s="31"/>
      <c r="E76" s="31"/>
      <c r="F76" s="31"/>
      <c r="G76" s="31"/>
      <c r="H76" s="31"/>
      <c r="I76" s="31"/>
      <c r="J76" s="31"/>
      <c r="K76" s="31"/>
      <c r="N76" s="30"/>
      <c r="O76" s="30"/>
      <c r="P76" s="30"/>
    </row>
    <row r="77" spans="2:16">
      <c r="B77" s="31"/>
      <c r="C77" s="31"/>
      <c r="D77" s="31"/>
      <c r="E77" s="31"/>
      <c r="F77" s="31"/>
      <c r="G77" s="31"/>
      <c r="H77" s="31"/>
      <c r="I77" s="31"/>
      <c r="J77" s="31"/>
      <c r="K77" s="31"/>
      <c r="N77" s="30"/>
      <c r="O77" s="30"/>
      <c r="P77" s="30"/>
    </row>
    <row r="78" spans="2:16">
      <c r="B78" s="31"/>
      <c r="C78" s="31"/>
      <c r="D78" s="31"/>
      <c r="E78" s="31"/>
      <c r="F78" s="31"/>
      <c r="G78" s="31"/>
      <c r="H78" s="31"/>
      <c r="I78" s="31"/>
      <c r="J78" s="31"/>
      <c r="K78" s="31"/>
      <c r="N78" s="30"/>
      <c r="O78" s="30"/>
      <c r="P78" s="30"/>
    </row>
    <row r="79" spans="2:16">
      <c r="B79" s="31"/>
      <c r="C79" s="31"/>
      <c r="D79" s="31"/>
      <c r="E79" s="31"/>
      <c r="F79" s="31"/>
      <c r="G79" s="31"/>
      <c r="H79" s="31"/>
      <c r="I79" s="31"/>
      <c r="J79" s="31"/>
      <c r="K79" s="31"/>
      <c r="N79" s="30"/>
      <c r="O79" s="30"/>
      <c r="P79" s="30"/>
    </row>
    <row r="80" spans="2:16">
      <c r="B80" s="31"/>
      <c r="C80" s="31"/>
      <c r="D80" s="31"/>
      <c r="E80" s="31"/>
      <c r="F80" s="31"/>
      <c r="G80" s="31"/>
      <c r="H80" s="31"/>
      <c r="I80" s="31"/>
      <c r="J80" s="31"/>
      <c r="K80" s="31"/>
      <c r="N80" s="30"/>
      <c r="O80" s="30"/>
      <c r="P80" s="30"/>
    </row>
    <row r="81" spans="2:16">
      <c r="B81" s="31"/>
      <c r="C81" s="31"/>
      <c r="D81" s="31"/>
      <c r="E81" s="31"/>
      <c r="F81" s="31"/>
      <c r="G81" s="31"/>
      <c r="H81" s="31"/>
      <c r="I81" s="31"/>
      <c r="J81" s="31"/>
      <c r="K81" s="31"/>
      <c r="N81" s="30"/>
      <c r="O81" s="30"/>
      <c r="P81" s="30"/>
    </row>
    <row r="82" spans="2:16">
      <c r="B82" s="31"/>
      <c r="C82" s="31"/>
      <c r="D82" s="31"/>
      <c r="E82" s="31"/>
      <c r="F82" s="31"/>
      <c r="G82" s="31"/>
      <c r="H82" s="31"/>
      <c r="I82" s="31"/>
      <c r="J82" s="31"/>
      <c r="K82" s="31"/>
      <c r="N82" s="30"/>
      <c r="O82" s="30"/>
      <c r="P82" s="30"/>
    </row>
    <row r="83" spans="2:16">
      <c r="B83" s="31"/>
      <c r="C83" s="31"/>
      <c r="D83" s="31"/>
      <c r="E83" s="31"/>
      <c r="F83" s="31"/>
      <c r="G83" s="31"/>
      <c r="H83" s="31"/>
      <c r="I83" s="31"/>
      <c r="J83" s="31"/>
      <c r="K83" s="31"/>
      <c r="N83" s="30"/>
      <c r="O83" s="30"/>
      <c r="P83" s="30"/>
    </row>
  </sheetData>
  <mergeCells count="33">
    <mergeCell ref="H8:H9"/>
    <mergeCell ref="Q7:T7"/>
    <mergeCell ref="U7:X7"/>
    <mergeCell ref="U8:X8"/>
    <mergeCell ref="Y7:AB7"/>
    <mergeCell ref="Y8:AB8"/>
    <mergeCell ref="Q8:T8"/>
    <mergeCell ref="B7:P7"/>
    <mergeCell ref="L8:M8"/>
    <mergeCell ref="I8:J8"/>
    <mergeCell ref="C73:F73"/>
    <mergeCell ref="G73:M73"/>
    <mergeCell ref="C74:F74"/>
    <mergeCell ref="G74:M74"/>
    <mergeCell ref="C69:F69"/>
    <mergeCell ref="G69:M69"/>
    <mergeCell ref="C70:F70"/>
    <mergeCell ref="G70:M70"/>
    <mergeCell ref="C71:F71"/>
    <mergeCell ref="G71:M71"/>
    <mergeCell ref="C72:F72"/>
    <mergeCell ref="G72:M72"/>
    <mergeCell ref="C66:F66"/>
    <mergeCell ref="G66:M66"/>
    <mergeCell ref="C67:F67"/>
    <mergeCell ref="G67:M67"/>
    <mergeCell ref="C68:F68"/>
    <mergeCell ref="G68:M68"/>
    <mergeCell ref="B63:M63"/>
    <mergeCell ref="C64:F64"/>
    <mergeCell ref="G65:M65"/>
    <mergeCell ref="C65:F65"/>
    <mergeCell ref="G64:M64"/>
  </mergeCells>
  <pageMargins left="0.7" right="0.7" top="0.75" bottom="0.75" header="0.3" footer="0.3"/>
  <pageSetup paperSize="9" orientation="portrait" horizontalDpi="300" verticalDpi="1200" r:id="rId1"/>
  <ignoredErrors>
    <ignoredError sqref="K60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O56"/>
  <sheetViews>
    <sheetView topLeftCell="I1" zoomScale="85" zoomScaleNormal="85" workbookViewId="0">
      <selection activeCell="AB2" sqref="AB2"/>
    </sheetView>
  </sheetViews>
  <sheetFormatPr defaultRowHeight="15"/>
  <cols>
    <col min="1" max="1" width="5.140625" bestFit="1" customWidth="1"/>
    <col min="2" max="2" width="10.5703125" bestFit="1" customWidth="1"/>
    <col min="3" max="3" width="18.85546875" bestFit="1" customWidth="1"/>
    <col min="4" max="4" width="15.42578125" bestFit="1" customWidth="1"/>
    <col min="5" max="5" width="23.140625" bestFit="1" customWidth="1"/>
    <col min="6" max="6" width="6" customWidth="1"/>
    <col min="7" max="7" width="14.85546875" bestFit="1" customWidth="1"/>
    <col min="8" max="8" width="13.7109375" bestFit="1" customWidth="1"/>
    <col min="9" max="9" width="13.140625" bestFit="1" customWidth="1"/>
    <col min="10" max="10" width="14.28515625" bestFit="1" customWidth="1"/>
    <col min="11" max="11" width="6.85546875" customWidth="1"/>
    <col min="12" max="12" width="6.28515625" customWidth="1"/>
    <col min="13" max="13" width="13.42578125" customWidth="1"/>
    <col min="14" max="14" width="13.7109375" bestFit="1" customWidth="1"/>
    <col min="15" max="15" width="9.28515625" hidden="1" customWidth="1"/>
    <col min="16" max="16" width="12.140625" bestFit="1" customWidth="1"/>
    <col min="17" max="17" width="11.140625" bestFit="1" customWidth="1"/>
    <col min="18" max="20" width="10.85546875" customWidth="1"/>
    <col min="21" max="21" width="8.5703125" customWidth="1"/>
    <col min="22" max="22" width="9.85546875" customWidth="1"/>
    <col min="23" max="23" width="7.7109375" customWidth="1"/>
    <col min="24" max="24" width="12.42578125" bestFit="1" customWidth="1"/>
    <col min="25" max="25" width="12" bestFit="1" customWidth="1"/>
    <col min="26" max="27" width="10.140625" bestFit="1" customWidth="1"/>
    <col min="28" max="29" width="16.28515625" bestFit="1" customWidth="1"/>
    <col min="30" max="30" width="9" customWidth="1"/>
    <col min="31" max="31" width="10.42578125" bestFit="1" customWidth="1"/>
    <col min="32" max="32" width="12.28515625" bestFit="1" customWidth="1"/>
    <col min="33" max="33" width="10.42578125" bestFit="1" customWidth="1"/>
    <col min="34" max="34" width="12" bestFit="1" customWidth="1"/>
    <col min="35" max="35" width="10.42578125" bestFit="1" customWidth="1"/>
    <col min="36" max="36" width="11.7109375" customWidth="1"/>
    <col min="37" max="37" width="12.140625" bestFit="1" customWidth="1"/>
    <col min="38" max="38" width="13.7109375" bestFit="1" customWidth="1"/>
    <col min="39" max="39" width="13.7109375" customWidth="1"/>
    <col min="40" max="40" width="14.7109375" bestFit="1" customWidth="1"/>
  </cols>
  <sheetData>
    <row r="1" spans="1:41" ht="15.75" thickTop="1">
      <c r="A1" s="367" t="s">
        <v>77</v>
      </c>
      <c r="B1" s="362"/>
      <c r="C1" s="362"/>
      <c r="D1" s="100" t="s">
        <v>79</v>
      </c>
      <c r="E1" s="362" t="s">
        <v>80</v>
      </c>
      <c r="F1" s="362"/>
      <c r="G1" s="100"/>
      <c r="H1" s="362" t="s">
        <v>78</v>
      </c>
      <c r="I1" s="362"/>
      <c r="J1" s="362"/>
      <c r="K1" s="362" t="s">
        <v>64</v>
      </c>
      <c r="L1" s="362"/>
      <c r="M1" s="100" t="s">
        <v>81</v>
      </c>
      <c r="N1" s="362" t="s">
        <v>55</v>
      </c>
      <c r="O1" s="362"/>
      <c r="P1" s="362"/>
      <c r="Q1" s="362"/>
      <c r="R1" s="362"/>
      <c r="S1" s="306"/>
      <c r="T1" s="306"/>
      <c r="U1" s="362" t="s">
        <v>89</v>
      </c>
      <c r="V1" s="362"/>
      <c r="W1" s="362"/>
      <c r="X1" s="362" t="s">
        <v>90</v>
      </c>
      <c r="Y1" s="362"/>
      <c r="Z1" s="362" t="s">
        <v>91</v>
      </c>
      <c r="AA1" s="362"/>
      <c r="AB1" s="362" t="s">
        <v>100</v>
      </c>
      <c r="AC1" s="362"/>
      <c r="AD1" s="362" t="s">
        <v>102</v>
      </c>
      <c r="AE1" s="362"/>
      <c r="AF1" s="362"/>
      <c r="AG1" s="362"/>
      <c r="AH1" s="362"/>
      <c r="AI1" s="362"/>
      <c r="AJ1" s="362"/>
      <c r="AK1" s="101"/>
      <c r="AL1" s="102"/>
      <c r="AM1" s="102"/>
      <c r="AN1" s="102"/>
      <c r="AO1" s="103"/>
    </row>
    <row r="2" spans="1:41" ht="15.75" customHeight="1">
      <c r="A2" s="104" t="str">
        <f>'(B3)Schdls,Specs&amp;Remarks'!B8</f>
        <v>S.No</v>
      </c>
      <c r="B2" s="361" t="str">
        <f>'(B3)Schdls,Specs&amp;Remarks'!D8</f>
        <v>Location</v>
      </c>
      <c r="C2" s="366" t="str">
        <f>'(B3)Schdls,Specs&amp;Remarks'!G8</f>
        <v>Description</v>
      </c>
      <c r="D2" s="368" t="s">
        <v>50</v>
      </c>
      <c r="E2" s="370" t="s">
        <v>47</v>
      </c>
      <c r="F2" s="370" t="s">
        <v>48</v>
      </c>
      <c r="G2" s="366" t="str">
        <f>'(B3)Schdls,Specs&amp;Remarks'!C8</f>
        <v>Window Code</v>
      </c>
      <c r="H2" s="371" t="str">
        <f>'(B3)Schdls,Specs&amp;Remarks'!I8</f>
        <v>Size</v>
      </c>
      <c r="I2" s="372"/>
      <c r="J2" s="361" t="str">
        <f>'(B3)Schdls,Specs&amp;Remarks'!K8</f>
        <v>Qty</v>
      </c>
      <c r="K2" s="361" t="str">
        <f>'(B3)Schdls,Specs&amp;Remarks'!L8</f>
        <v>Total Area</v>
      </c>
      <c r="L2" s="361"/>
      <c r="M2" s="105" t="s">
        <v>82</v>
      </c>
      <c r="N2" s="105" t="s">
        <v>82</v>
      </c>
      <c r="O2" s="105"/>
      <c r="P2" s="106"/>
      <c r="Q2" s="106"/>
      <c r="R2" s="106"/>
      <c r="S2" s="106"/>
      <c r="T2" s="106"/>
      <c r="U2" s="106"/>
      <c r="V2" s="107" t="s">
        <v>85</v>
      </c>
      <c r="W2" s="108" t="s">
        <v>88</v>
      </c>
      <c r="X2" s="106"/>
      <c r="Y2" s="109">
        <v>0.02</v>
      </c>
      <c r="Z2" s="110"/>
      <c r="AA2" s="111"/>
      <c r="AB2" s="123">
        <v>1</v>
      </c>
      <c r="AC2" s="308"/>
      <c r="AD2" s="363" t="s">
        <v>49</v>
      </c>
      <c r="AE2" s="364"/>
      <c r="AF2" s="364"/>
      <c r="AG2" s="364"/>
      <c r="AH2" s="364"/>
      <c r="AI2" s="365"/>
      <c r="AJ2" s="369" t="s">
        <v>0</v>
      </c>
      <c r="AK2" s="369"/>
      <c r="AL2" s="106"/>
      <c r="AM2" s="106"/>
      <c r="AN2" s="106"/>
      <c r="AO2" s="112"/>
    </row>
    <row r="3" spans="1:41" s="59" customFormat="1" ht="60">
      <c r="A3" s="104"/>
      <c r="B3" s="361"/>
      <c r="C3" s="366"/>
      <c r="D3" s="368"/>
      <c r="E3" s="368"/>
      <c r="F3" s="368"/>
      <c r="G3" s="366"/>
      <c r="H3" s="98" t="str">
        <f>'(B3)Schdls,Specs&amp;Remarks'!I9</f>
        <v xml:space="preserve">Width </v>
      </c>
      <c r="I3" s="98" t="str">
        <f>'(B3)Schdls,Specs&amp;Remarks'!J9</f>
        <v xml:space="preserve">Height </v>
      </c>
      <c r="J3" s="361"/>
      <c r="K3" s="99" t="str">
        <f>'(B3)Schdls,Specs&amp;Remarks'!L9</f>
        <v>Sq.mtr</v>
      </c>
      <c r="L3" s="99" t="str">
        <f>'(B3)Schdls,Specs&amp;Remarks'!M9</f>
        <v>Sq.ft</v>
      </c>
      <c r="M3" s="113" t="s">
        <v>46</v>
      </c>
      <c r="N3" s="98" t="s">
        <v>53</v>
      </c>
      <c r="O3" s="173"/>
      <c r="P3" s="114" t="s">
        <v>99</v>
      </c>
      <c r="Q3" s="114" t="s">
        <v>247</v>
      </c>
      <c r="R3" s="114" t="s">
        <v>168</v>
      </c>
      <c r="S3" s="114" t="s">
        <v>248</v>
      </c>
      <c r="T3" s="114" t="s">
        <v>243</v>
      </c>
      <c r="U3" s="115" t="s">
        <v>76</v>
      </c>
      <c r="V3" s="114" t="s">
        <v>86</v>
      </c>
      <c r="W3" s="114" t="s">
        <v>114</v>
      </c>
      <c r="X3" s="114" t="s">
        <v>244</v>
      </c>
      <c r="Y3" s="307" t="s">
        <v>171</v>
      </c>
      <c r="Z3" s="307" t="s">
        <v>94</v>
      </c>
      <c r="AA3" s="307" t="s">
        <v>95</v>
      </c>
      <c r="AB3" s="307" t="s">
        <v>101</v>
      </c>
      <c r="AC3" s="307" t="s">
        <v>250</v>
      </c>
      <c r="AD3" s="114" t="s">
        <v>139</v>
      </c>
      <c r="AE3" s="114" t="s">
        <v>106</v>
      </c>
      <c r="AF3" s="114" t="s">
        <v>140</v>
      </c>
      <c r="AG3" s="114" t="s">
        <v>106</v>
      </c>
      <c r="AH3" s="114" t="s">
        <v>141</v>
      </c>
      <c r="AI3" s="114" t="s">
        <v>106</v>
      </c>
      <c r="AJ3" s="114" t="s">
        <v>107</v>
      </c>
      <c r="AK3" s="114" t="s">
        <v>106</v>
      </c>
      <c r="AL3" s="114" t="s">
        <v>109</v>
      </c>
      <c r="AM3" s="114" t="s">
        <v>329</v>
      </c>
      <c r="AN3" s="114" t="s">
        <v>110</v>
      </c>
      <c r="AO3" s="124" t="s">
        <v>108</v>
      </c>
    </row>
    <row r="4" spans="1:41" s="42" customFormat="1" ht="12.75">
      <c r="A4" s="116">
        <v>1</v>
      </c>
      <c r="B4" s="157" t="str">
        <f>'(B3)Schdls,Specs&amp;Remarks'!D10</f>
        <v>-</v>
      </c>
      <c r="C4" s="157" t="str">
        <f>'(B3)Schdls,Specs&amp;Remarks'!G10</f>
        <v>2 Track 2 Glass Shutter Sliding Window</v>
      </c>
      <c r="D4" s="157" t="str">
        <f>'(B3)Schdls,Specs&amp;Remarks'!N10</f>
        <v>Champagne Anodizing (101520)</v>
      </c>
      <c r="E4" s="157" t="str">
        <f>'(B3)Schdls,Specs&amp;Remarks'!O10</f>
        <v>13.52mm</v>
      </c>
      <c r="F4" s="70" t="str">
        <f>'(B3)Schdls,Specs&amp;Remarks'!P10</f>
        <v>No</v>
      </c>
      <c r="G4" s="157" t="str">
        <f>'(B3)Schdls,Specs&amp;Remarks'!C10</f>
        <v>W1</v>
      </c>
      <c r="H4" s="157">
        <f>'(B3)Schdls,Specs&amp;Remarks'!I10</f>
        <v>2080</v>
      </c>
      <c r="I4" s="157">
        <f>'(B3)Schdls,Specs&amp;Remarks'!J10</f>
        <v>600</v>
      </c>
      <c r="J4" s="157">
        <f>'(B3)Schdls,Specs&amp;Remarks'!K10</f>
        <v>1</v>
      </c>
      <c r="K4" s="157">
        <f>'(B3)Schdls,Specs&amp;Remarks'!L10</f>
        <v>1.248</v>
      </c>
      <c r="L4" s="157">
        <f>'(B3)Schdls,Specs&amp;Remarks'!M10</f>
        <v>13.4337216</v>
      </c>
      <c r="M4" s="61" t="str">
        <f>'(B3)Schdls,Specs&amp;Remarks'!F10</f>
        <v>M900</v>
      </c>
      <c r="N4" s="64">
        <f>'(B3)Schdls,Specs&amp;Remarks'!E10</f>
        <v>101.36</v>
      </c>
      <c r="O4" s="64">
        <f>N4*J4</f>
        <v>101.36</v>
      </c>
      <c r="P4" s="117">
        <f>N4*'(B)Prices,Taxes,Duties'!$H$3</f>
        <v>8108.8</v>
      </c>
      <c r="Q4" s="118">
        <f>P4*'(B)Prices,Taxes,Duties'!$F$4</f>
        <v>40.544000000000004</v>
      </c>
      <c r="R4" s="118">
        <f>P4*'(B)Prices,Taxes,Duties'!$F$5</f>
        <v>810.88000000000011</v>
      </c>
      <c r="S4" s="118">
        <f>(P4+Q4+R4)*'(B)Prices,Taxes,Duties'!$F$6</f>
        <v>985.62464</v>
      </c>
      <c r="T4" s="118">
        <f>(P4+Q4+R4+S4)*'(B)Prices,Taxes,Duties'!$F$7</f>
        <v>99.458486399999998</v>
      </c>
      <c r="U4" s="118">
        <f>((H4*2)+(I4*2))/305*'(B)Prices,Taxes,Duties'!$H$8</f>
        <v>175.73770491803282</v>
      </c>
      <c r="V4" s="118">
        <f>(H4*2+I4*2)/1000*'(B)Prices,Taxes,Duties'!$H$9</f>
        <v>241.20000000000002</v>
      </c>
      <c r="W4" s="118">
        <f>(H4*4+I4*4)/1000*'(B)Prices,Taxes,Duties'!$H$11</f>
        <v>16.080000000000002</v>
      </c>
      <c r="X4" s="118">
        <f>P4+Q4+R4+S4+T4+U4+V4+W4</f>
        <v>10478.324831318034</v>
      </c>
      <c r="Y4" s="119">
        <f>(X4-Q4-R4-S4-T4)*$Y$2</f>
        <v>170.83635409836069</v>
      </c>
      <c r="Z4" s="118">
        <f>(H4/1000*I4/1000)*'(B)Prices,Taxes,Duties'!$H$12</f>
        <v>418.08</v>
      </c>
      <c r="AA4" s="118">
        <f>(H4/1000*I4/1000)*'(B)Prices,Taxes,Duties'!$H$13</f>
        <v>418.08</v>
      </c>
      <c r="AB4" s="118">
        <f>(X4+Z4+AA4)*$AB$2+(X4+Z4+AA4)</f>
        <v>22628.969662636067</v>
      </c>
      <c r="AC4" s="118">
        <f>AB4+Y4</f>
        <v>22799.806016734427</v>
      </c>
      <c r="AD4" s="160">
        <f>'(B3)Schdls,Specs&amp;Remarks'!T10</f>
        <v>0</v>
      </c>
      <c r="AE4" s="118">
        <f>AD4*'(B)Prices,Taxes,Duties'!$H$14</f>
        <v>0</v>
      </c>
      <c r="AF4" s="160">
        <f>'(B3)Schdls,Specs&amp;Remarks'!X10</f>
        <v>0</v>
      </c>
      <c r="AG4" s="118">
        <f>AF4*'(B)Prices,Taxes,Duties'!$H$17</f>
        <v>0</v>
      </c>
      <c r="AH4" s="160">
        <f>'(B3)Schdls,Specs&amp;Remarks'!AB10</f>
        <v>0</v>
      </c>
      <c r="AI4" s="118">
        <f>AH4*'(B)Prices,Taxes,Duties'!$H$18</f>
        <v>0</v>
      </c>
      <c r="AJ4" s="147">
        <f>'(B3)Schdls,Specs&amp;Remarks'!H10</f>
        <v>7138</v>
      </c>
      <c r="AK4" s="118">
        <f t="shared" ref="AK4:AK35" si="0">(H4/1000*I4/1000)*AJ4</f>
        <v>8908.2240000000002</v>
      </c>
      <c r="AL4" s="118">
        <f>AK4+AE4+AG4+AI4+AC4</f>
        <v>31708.030016734425</v>
      </c>
      <c r="AM4" s="118">
        <v>0</v>
      </c>
      <c r="AN4" s="118">
        <f>(AL4+AM4)*J4</f>
        <v>31708.030016734425</v>
      </c>
      <c r="AO4" s="71">
        <f t="shared" ref="AO4:AO35" si="1">AL4/(H4/1000*I4/1000)</f>
        <v>25407.075333921814</v>
      </c>
    </row>
    <row r="5" spans="1:41" s="42" customFormat="1" ht="12.75">
      <c r="A5" s="116">
        <v>2</v>
      </c>
      <c r="B5" s="157" t="str">
        <f>'(B3)Schdls,Specs&amp;Remarks'!D11</f>
        <v>-</v>
      </c>
      <c r="C5" s="157" t="str">
        <f>'(B3)Schdls,Specs&amp;Remarks'!G11</f>
        <v>2 Track 2 Glass Shutter Sliding Window</v>
      </c>
      <c r="D5" s="157" t="str">
        <f>'(B3)Schdls,Specs&amp;Remarks'!N11</f>
        <v>Champagne Anodizing (101520)</v>
      </c>
      <c r="E5" s="157" t="str">
        <f>'(B3)Schdls,Specs&amp;Remarks'!O11</f>
        <v>13.52mm</v>
      </c>
      <c r="F5" s="70" t="str">
        <f>'(B3)Schdls,Specs&amp;Remarks'!P11</f>
        <v>No</v>
      </c>
      <c r="G5" s="157" t="str">
        <f>'(B3)Schdls,Specs&amp;Remarks'!C11</f>
        <v>W2</v>
      </c>
      <c r="H5" s="157">
        <f>'(B3)Schdls,Specs&amp;Remarks'!I11</f>
        <v>1500</v>
      </c>
      <c r="I5" s="157">
        <f>'(B3)Schdls,Specs&amp;Remarks'!J11</f>
        <v>1650</v>
      </c>
      <c r="J5" s="157">
        <f>'(B3)Schdls,Specs&amp;Remarks'!K11</f>
        <v>3</v>
      </c>
      <c r="K5" s="157">
        <f>'(B3)Schdls,Specs&amp;Remarks'!L11</f>
        <v>7.4250000000000007</v>
      </c>
      <c r="L5" s="157">
        <f>'(B3)Schdls,Specs&amp;Remarks'!M11</f>
        <v>79.924185000000008</v>
      </c>
      <c r="M5" s="61" t="str">
        <f>'(B3)Schdls,Specs&amp;Remarks'!F11</f>
        <v>M900</v>
      </c>
      <c r="N5" s="64">
        <f>'(B3)Schdls,Specs&amp;Remarks'!E11</f>
        <v>131.71</v>
      </c>
      <c r="O5" s="64">
        <f t="shared" ref="O5:O53" si="2">N5*J5</f>
        <v>395.13</v>
      </c>
      <c r="P5" s="117">
        <f>N5*'(B)Prices,Taxes,Duties'!$H$3</f>
        <v>10536.800000000001</v>
      </c>
      <c r="Q5" s="118">
        <f>P5*'(B)Prices,Taxes,Duties'!$F$4</f>
        <v>52.684000000000005</v>
      </c>
      <c r="R5" s="118">
        <f>P5*'(B)Prices,Taxes,Duties'!$F$5</f>
        <v>1053.68</v>
      </c>
      <c r="S5" s="118">
        <f>(P5+Q5+R5)*'(B)Prices,Taxes,Duties'!$F$6</f>
        <v>1280.7480400000002</v>
      </c>
      <c r="T5" s="118">
        <f>(P5+Q5+R5+S5)*'(B)Prices,Taxes,Duties'!$F$7</f>
        <v>129.23912040000002</v>
      </c>
      <c r="U5" s="118">
        <f>((H5*2)+(I5*2))/305*'(B)Prices,Taxes,Duties'!$H$8</f>
        <v>206.55737704918033</v>
      </c>
      <c r="V5" s="118">
        <f>(H5*2+I5*2)/1000*'(B)Prices,Taxes,Duties'!$H$9</f>
        <v>283.5</v>
      </c>
      <c r="W5" s="118">
        <f>(H5*4+I5*4)/1000*'(B)Prices,Taxes,Duties'!$H$11</f>
        <v>18.899999999999999</v>
      </c>
      <c r="X5" s="118">
        <f t="shared" ref="X5:X53" si="3">P5+Q5+R5+S5+T5+U5+V5+W5</f>
        <v>13562.108537449181</v>
      </c>
      <c r="Y5" s="119">
        <f t="shared" ref="Y5:Y53" si="4">(X5-Q5-R5-S5-T5)*$Y$2</f>
        <v>220.91514754098364</v>
      </c>
      <c r="Z5" s="118">
        <f>(H5/1000*I5/1000)*'(B)Prices,Taxes,Duties'!$H$12</f>
        <v>829.125</v>
      </c>
      <c r="AA5" s="118">
        <f>(H5/1000*I5/1000)*'(B)Prices,Taxes,Duties'!$H$13</f>
        <v>829.125</v>
      </c>
      <c r="AB5" s="118">
        <f t="shared" ref="AB5:AB53" si="5">(X5+Z5+AA5)*$AB$2+(X5+Z5+AA5)</f>
        <v>30440.717074898363</v>
      </c>
      <c r="AC5" s="118">
        <f t="shared" ref="AC5:AC53" si="6">AB5+Y5</f>
        <v>30661.632222439348</v>
      </c>
      <c r="AD5" s="160">
        <f>'(B3)Schdls,Specs&amp;Remarks'!T11</f>
        <v>0</v>
      </c>
      <c r="AE5" s="118">
        <f>AD5*'(B)Prices,Taxes,Duties'!$H$14</f>
        <v>0</v>
      </c>
      <c r="AF5" s="160">
        <f>'(B3)Schdls,Specs&amp;Remarks'!X11</f>
        <v>0</v>
      </c>
      <c r="AG5" s="118">
        <f>AF5*'(B)Prices,Taxes,Duties'!$H$17</f>
        <v>0</v>
      </c>
      <c r="AH5" s="160">
        <f>'(B3)Schdls,Specs&amp;Remarks'!AB11</f>
        <v>0</v>
      </c>
      <c r="AI5" s="118">
        <f>AH5*'(B)Prices,Taxes,Duties'!$H$18</f>
        <v>0</v>
      </c>
      <c r="AJ5" s="147">
        <f>'(B3)Schdls,Specs&amp;Remarks'!H11</f>
        <v>7138</v>
      </c>
      <c r="AK5" s="118">
        <f t="shared" si="0"/>
        <v>17666.55</v>
      </c>
      <c r="AL5" s="118">
        <f t="shared" ref="AL5:AL53" si="7">AK5+AE5+AG5+AI5+AC5</f>
        <v>48328.182222439347</v>
      </c>
      <c r="AM5" s="118">
        <v>0</v>
      </c>
      <c r="AN5" s="118">
        <f t="shared" ref="AN5:AN53" si="8">(AL5+AM5)*J5</f>
        <v>144984.54666731803</v>
      </c>
      <c r="AO5" s="71">
        <f t="shared" si="1"/>
        <v>19526.538271692665</v>
      </c>
    </row>
    <row r="6" spans="1:41" s="42" customFormat="1" ht="12.75">
      <c r="A6" s="116">
        <v>3</v>
      </c>
      <c r="B6" s="157" t="str">
        <f>'(B3)Schdls,Specs&amp;Remarks'!D12</f>
        <v>-</v>
      </c>
      <c r="C6" s="157" t="str">
        <f>'(B3)Schdls,Specs&amp;Remarks'!G12</f>
        <v>2 Track 2 Glass Shutter Sliding Window</v>
      </c>
      <c r="D6" s="157" t="str">
        <f>'(B3)Schdls,Specs&amp;Remarks'!N12</f>
        <v>Champagne Anodizing (101520)</v>
      </c>
      <c r="E6" s="157" t="str">
        <f>'(B3)Schdls,Specs&amp;Remarks'!O12</f>
        <v>13.52mm</v>
      </c>
      <c r="F6" s="70" t="str">
        <f>'(B3)Schdls,Specs&amp;Remarks'!P12</f>
        <v>No</v>
      </c>
      <c r="G6" s="157" t="str">
        <f>'(B3)Schdls,Specs&amp;Remarks'!C12</f>
        <v>W3</v>
      </c>
      <c r="H6" s="157">
        <f>'(B3)Schdls,Specs&amp;Remarks'!I12</f>
        <v>900</v>
      </c>
      <c r="I6" s="157">
        <f>'(B3)Schdls,Specs&amp;Remarks'!J12</f>
        <v>1500</v>
      </c>
      <c r="J6" s="157">
        <f>'(B3)Schdls,Specs&amp;Remarks'!K12</f>
        <v>2</v>
      </c>
      <c r="K6" s="157">
        <f>'(B3)Schdls,Specs&amp;Remarks'!L12</f>
        <v>2.7</v>
      </c>
      <c r="L6" s="157">
        <f>'(B3)Schdls,Specs&amp;Remarks'!M12</f>
        <v>29.063340000000004</v>
      </c>
      <c r="M6" s="61" t="str">
        <f>'(B3)Schdls,Specs&amp;Remarks'!F12</f>
        <v>M900</v>
      </c>
      <c r="N6" s="64">
        <f>'(B3)Schdls,Specs&amp;Remarks'!E12</f>
        <v>111.64</v>
      </c>
      <c r="O6" s="64">
        <f t="shared" si="2"/>
        <v>223.28</v>
      </c>
      <c r="P6" s="117">
        <f>N6*'(B)Prices,Taxes,Duties'!$H$3</f>
        <v>8931.2000000000007</v>
      </c>
      <c r="Q6" s="118">
        <f>P6*'(B)Prices,Taxes,Duties'!$F$4</f>
        <v>44.656000000000006</v>
      </c>
      <c r="R6" s="118">
        <f>P6*'(B)Prices,Taxes,Duties'!$F$5</f>
        <v>893.12000000000012</v>
      </c>
      <c r="S6" s="118">
        <f>(P6+Q6+R6)*'(B)Prices,Taxes,Duties'!$F$6</f>
        <v>1085.5873600000002</v>
      </c>
      <c r="T6" s="118">
        <f>(P6+Q6+R6+S6)*'(B)Prices,Taxes,Duties'!$F$7</f>
        <v>109.54563360000002</v>
      </c>
      <c r="U6" s="118">
        <f>((H6*2)+(I6*2))/305*'(B)Prices,Taxes,Duties'!$H$8</f>
        <v>157.37704918032787</v>
      </c>
      <c r="V6" s="118">
        <f>(H6*2+I6*2)/1000*'(B)Prices,Taxes,Duties'!$H$9</f>
        <v>216</v>
      </c>
      <c r="W6" s="118">
        <f>(H6*4+I6*4)/1000*'(B)Prices,Taxes,Duties'!$H$11</f>
        <v>14.399999999999999</v>
      </c>
      <c r="X6" s="118">
        <f t="shared" si="3"/>
        <v>11451.88604278033</v>
      </c>
      <c r="Y6" s="119">
        <f t="shared" si="4"/>
        <v>186.37954098360657</v>
      </c>
      <c r="Z6" s="118">
        <f>(H6/1000*I6/1000)*'(B)Prices,Taxes,Duties'!$H$12</f>
        <v>452.25000000000006</v>
      </c>
      <c r="AA6" s="118">
        <f>(H6/1000*I6/1000)*'(B)Prices,Taxes,Duties'!$H$13</f>
        <v>452.25000000000006</v>
      </c>
      <c r="AB6" s="118">
        <f t="shared" si="5"/>
        <v>24712.77208556066</v>
      </c>
      <c r="AC6" s="118">
        <f t="shared" si="6"/>
        <v>24899.151626544266</v>
      </c>
      <c r="AD6" s="160">
        <f>'(B3)Schdls,Specs&amp;Remarks'!T12</f>
        <v>0</v>
      </c>
      <c r="AE6" s="118">
        <f>AD6*'(B)Prices,Taxes,Duties'!$H$14</f>
        <v>0</v>
      </c>
      <c r="AF6" s="160">
        <f>'(B3)Schdls,Specs&amp;Remarks'!X12</f>
        <v>0</v>
      </c>
      <c r="AG6" s="118">
        <f>AF6*'(B)Prices,Taxes,Duties'!$H$17</f>
        <v>0</v>
      </c>
      <c r="AH6" s="160">
        <f>'(B3)Schdls,Specs&amp;Remarks'!AB12</f>
        <v>0</v>
      </c>
      <c r="AI6" s="118">
        <f>AH6*'(B)Prices,Taxes,Duties'!$H$18</f>
        <v>0</v>
      </c>
      <c r="AJ6" s="147">
        <f>'(B3)Schdls,Specs&amp;Remarks'!H12</f>
        <v>7138</v>
      </c>
      <c r="AK6" s="118">
        <f t="shared" si="0"/>
        <v>9636.3000000000011</v>
      </c>
      <c r="AL6" s="118">
        <f t="shared" si="7"/>
        <v>34535.451626544265</v>
      </c>
      <c r="AM6" s="118">
        <v>0</v>
      </c>
      <c r="AN6" s="118">
        <f t="shared" si="8"/>
        <v>69070.903253088531</v>
      </c>
      <c r="AO6" s="71">
        <f t="shared" si="1"/>
        <v>25581.816019662416</v>
      </c>
    </row>
    <row r="7" spans="1:41" s="42" customFormat="1" ht="12.75">
      <c r="A7" s="116">
        <v>4</v>
      </c>
      <c r="B7" s="157" t="str">
        <f>'(B3)Schdls,Specs&amp;Remarks'!D13</f>
        <v>-</v>
      </c>
      <c r="C7" s="157" t="str">
        <f>'(B3)Schdls,Specs&amp;Remarks'!G13</f>
        <v>2 Track 2 Glass Shutter Sliding Window</v>
      </c>
      <c r="D7" s="157" t="str">
        <f>'(B3)Schdls,Specs&amp;Remarks'!N13</f>
        <v>Champagne Anodizing (101520)</v>
      </c>
      <c r="E7" s="157" t="str">
        <f>'(B3)Schdls,Specs&amp;Remarks'!O13</f>
        <v>13.52mm</v>
      </c>
      <c r="F7" s="70" t="str">
        <f>'(B3)Schdls,Specs&amp;Remarks'!P13</f>
        <v>No</v>
      </c>
      <c r="G7" s="157" t="str">
        <f>'(B3)Schdls,Specs&amp;Remarks'!C13</f>
        <v>W4</v>
      </c>
      <c r="H7" s="157">
        <f>'(B3)Schdls,Specs&amp;Remarks'!I13</f>
        <v>1400</v>
      </c>
      <c r="I7" s="157">
        <f>'(B3)Schdls,Specs&amp;Remarks'!J13</f>
        <v>600</v>
      </c>
      <c r="J7" s="157">
        <f>'(B3)Schdls,Specs&amp;Remarks'!K13</f>
        <v>1</v>
      </c>
      <c r="K7" s="157">
        <f>'(B3)Schdls,Specs&amp;Remarks'!L13</f>
        <v>0.84</v>
      </c>
      <c r="L7" s="157">
        <f>'(B3)Schdls,Specs&amp;Remarks'!M13</f>
        <v>9.0419280000000004</v>
      </c>
      <c r="M7" s="61" t="str">
        <f>'(B3)Schdls,Specs&amp;Remarks'!F13</f>
        <v>M900</v>
      </c>
      <c r="N7" s="64">
        <f>'(B3)Schdls,Specs&amp;Remarks'!E13</f>
        <v>85.69</v>
      </c>
      <c r="O7" s="64">
        <f t="shared" si="2"/>
        <v>85.69</v>
      </c>
      <c r="P7" s="117">
        <f>N7*'(B)Prices,Taxes,Duties'!$H$3</f>
        <v>6855.2</v>
      </c>
      <c r="Q7" s="118">
        <f>P7*'(B)Prices,Taxes,Duties'!$F$4</f>
        <v>34.276000000000003</v>
      </c>
      <c r="R7" s="118">
        <f>P7*'(B)Prices,Taxes,Duties'!$F$5</f>
        <v>685.52</v>
      </c>
      <c r="S7" s="118">
        <f>(P7+Q7+R7)*'(B)Prices,Taxes,Duties'!$F$6</f>
        <v>833.24955999999986</v>
      </c>
      <c r="T7" s="118">
        <f>(P7+Q7+R7+S7)*'(B)Prices,Taxes,Duties'!$F$7</f>
        <v>84.082455599999989</v>
      </c>
      <c r="U7" s="118">
        <f>((H7*2)+(I7*2))/305*'(B)Prices,Taxes,Duties'!$H$8</f>
        <v>131.14754098360658</v>
      </c>
      <c r="V7" s="118">
        <f>(H7*2+I7*2)/1000*'(B)Prices,Taxes,Duties'!$H$9</f>
        <v>180</v>
      </c>
      <c r="W7" s="118">
        <f>(H7*4+I7*4)/1000*'(B)Prices,Taxes,Duties'!$H$11</f>
        <v>12</v>
      </c>
      <c r="X7" s="118">
        <f t="shared" si="3"/>
        <v>8815.4755565836058</v>
      </c>
      <c r="Y7" s="119">
        <f t="shared" si="4"/>
        <v>143.56695081967212</v>
      </c>
      <c r="Z7" s="118">
        <f>(H7/1000*I7/1000)*'(B)Prices,Taxes,Duties'!$H$12</f>
        <v>281.39999999999998</v>
      </c>
      <c r="AA7" s="118">
        <f>(H7/1000*I7/1000)*'(B)Prices,Taxes,Duties'!$H$13</f>
        <v>281.39999999999998</v>
      </c>
      <c r="AB7" s="118">
        <f t="shared" si="5"/>
        <v>18756.55111316721</v>
      </c>
      <c r="AC7" s="118">
        <f t="shared" si="6"/>
        <v>18900.118063986883</v>
      </c>
      <c r="AD7" s="160">
        <f>'(B3)Schdls,Specs&amp;Remarks'!T13</f>
        <v>0</v>
      </c>
      <c r="AE7" s="118">
        <f>AD7*'(B)Prices,Taxes,Duties'!$H$14</f>
        <v>0</v>
      </c>
      <c r="AF7" s="160">
        <f>'(B3)Schdls,Specs&amp;Remarks'!X13</f>
        <v>0</v>
      </c>
      <c r="AG7" s="118">
        <f>AF7*'(B)Prices,Taxes,Duties'!$H$17</f>
        <v>0</v>
      </c>
      <c r="AH7" s="160">
        <f>'(B3)Schdls,Specs&amp;Remarks'!AB13</f>
        <v>0</v>
      </c>
      <c r="AI7" s="118">
        <f>AH7*'(B)Prices,Taxes,Duties'!$H$18</f>
        <v>0</v>
      </c>
      <c r="AJ7" s="147">
        <f>'(B3)Schdls,Specs&amp;Remarks'!H13</f>
        <v>7138</v>
      </c>
      <c r="AK7" s="118">
        <f t="shared" si="0"/>
        <v>5995.92</v>
      </c>
      <c r="AL7" s="118">
        <f t="shared" si="7"/>
        <v>24896.038063986882</v>
      </c>
      <c r="AM7" s="118">
        <v>0</v>
      </c>
      <c r="AN7" s="118">
        <f t="shared" si="8"/>
        <v>24896.038063986882</v>
      </c>
      <c r="AO7" s="71">
        <f t="shared" si="1"/>
        <v>29638.140552365337</v>
      </c>
    </row>
    <row r="8" spans="1:41" s="42" customFormat="1" ht="12.75">
      <c r="A8" s="116">
        <v>5</v>
      </c>
      <c r="B8" s="157" t="str">
        <f>'(B3)Schdls,Specs&amp;Remarks'!D14</f>
        <v>-</v>
      </c>
      <c r="C8" s="157" t="str">
        <f>'(B3)Schdls,Specs&amp;Remarks'!G14</f>
        <v>2 Track 2 Glass Shutter Sliding Window</v>
      </c>
      <c r="D8" s="157" t="str">
        <f>'(B3)Schdls,Specs&amp;Remarks'!N14</f>
        <v>Champagne Anodizing (101520)</v>
      </c>
      <c r="E8" s="157" t="str">
        <f>'(B3)Schdls,Specs&amp;Remarks'!O14</f>
        <v>13.52mm</v>
      </c>
      <c r="F8" s="70" t="str">
        <f>'(B3)Schdls,Specs&amp;Remarks'!P14</f>
        <v>No</v>
      </c>
      <c r="G8" s="157" t="str">
        <f>'(B3)Schdls,Specs&amp;Remarks'!C14</f>
        <v>W6</v>
      </c>
      <c r="H8" s="157">
        <f>'(B3)Schdls,Specs&amp;Remarks'!I14</f>
        <v>1200</v>
      </c>
      <c r="I8" s="157">
        <f>'(B3)Schdls,Specs&amp;Remarks'!J14</f>
        <v>1200</v>
      </c>
      <c r="J8" s="157">
        <f>'(B3)Schdls,Specs&amp;Remarks'!K14</f>
        <v>1</v>
      </c>
      <c r="K8" s="157">
        <f>'(B3)Schdls,Specs&amp;Remarks'!L14</f>
        <v>1.44</v>
      </c>
      <c r="L8" s="157">
        <f>'(B3)Schdls,Specs&amp;Remarks'!M14</f>
        <v>15.500448</v>
      </c>
      <c r="M8" s="61" t="str">
        <f>'(B3)Schdls,Specs&amp;Remarks'!F14</f>
        <v>M900</v>
      </c>
      <c r="N8" s="64">
        <f>'(B3)Schdls,Specs&amp;Remarks'!E14</f>
        <v>106.06</v>
      </c>
      <c r="O8" s="64">
        <f t="shared" si="2"/>
        <v>106.06</v>
      </c>
      <c r="P8" s="117">
        <f>N8*'(B)Prices,Taxes,Duties'!$H$3</f>
        <v>8484.7999999999993</v>
      </c>
      <c r="Q8" s="118">
        <f>P8*'(B)Prices,Taxes,Duties'!$F$4</f>
        <v>42.423999999999999</v>
      </c>
      <c r="R8" s="118">
        <f>P8*'(B)Prices,Taxes,Duties'!$F$5</f>
        <v>848.48</v>
      </c>
      <c r="S8" s="118">
        <f>(P8+Q8+R8)*'(B)Prices,Taxes,Duties'!$F$6</f>
        <v>1031.32744</v>
      </c>
      <c r="T8" s="118">
        <f>(P8+Q8+R8+S8)*'(B)Prices,Taxes,Duties'!$F$7</f>
        <v>104.07031439999999</v>
      </c>
      <c r="U8" s="118">
        <f>((H8*2)+(I8*2))/305*'(B)Prices,Taxes,Duties'!$H$8</f>
        <v>157.37704918032787</v>
      </c>
      <c r="V8" s="118">
        <f>(H8*2+I8*2)/1000*'(B)Prices,Taxes,Duties'!$H$9</f>
        <v>216</v>
      </c>
      <c r="W8" s="118">
        <f>(H8*4+I8*4)/1000*'(B)Prices,Taxes,Duties'!$H$11</f>
        <v>14.399999999999999</v>
      </c>
      <c r="X8" s="118">
        <f t="shared" si="3"/>
        <v>10898.878803580326</v>
      </c>
      <c r="Y8" s="119">
        <f t="shared" si="4"/>
        <v>177.45154098360655</v>
      </c>
      <c r="Z8" s="118">
        <f>(H8/1000*I8/1000)*'(B)Prices,Taxes,Duties'!$H$12</f>
        <v>482.4</v>
      </c>
      <c r="AA8" s="118">
        <f>(H8/1000*I8/1000)*'(B)Prices,Taxes,Duties'!$H$13</f>
        <v>482.4</v>
      </c>
      <c r="AB8" s="118">
        <f t="shared" si="5"/>
        <v>23727.357607160651</v>
      </c>
      <c r="AC8" s="118">
        <f t="shared" si="6"/>
        <v>23904.809148144257</v>
      </c>
      <c r="AD8" s="160">
        <f>'(B3)Schdls,Specs&amp;Remarks'!T14</f>
        <v>0</v>
      </c>
      <c r="AE8" s="118">
        <f>AD8*'(B)Prices,Taxes,Duties'!$H$14</f>
        <v>0</v>
      </c>
      <c r="AF8" s="160">
        <f>'(B3)Schdls,Specs&amp;Remarks'!X14</f>
        <v>0</v>
      </c>
      <c r="AG8" s="118">
        <f>AF8*'(B)Prices,Taxes,Duties'!$H$17</f>
        <v>0</v>
      </c>
      <c r="AH8" s="160">
        <f>'(B3)Schdls,Specs&amp;Remarks'!AB14</f>
        <v>0</v>
      </c>
      <c r="AI8" s="118">
        <f>AH8*'(B)Prices,Taxes,Duties'!$H$18</f>
        <v>0</v>
      </c>
      <c r="AJ8" s="147">
        <f>'(B3)Schdls,Specs&amp;Remarks'!H14</f>
        <v>7138</v>
      </c>
      <c r="AK8" s="118">
        <f t="shared" si="0"/>
        <v>10278.719999999999</v>
      </c>
      <c r="AL8" s="118">
        <f t="shared" si="7"/>
        <v>34183.529148144255</v>
      </c>
      <c r="AM8" s="118">
        <v>0</v>
      </c>
      <c r="AN8" s="118">
        <f t="shared" si="8"/>
        <v>34183.529148144255</v>
      </c>
      <c r="AO8" s="71">
        <f t="shared" si="1"/>
        <v>23738.561908433512</v>
      </c>
    </row>
    <row r="9" spans="1:41" s="42" customFormat="1" ht="12.75">
      <c r="A9" s="116">
        <v>6</v>
      </c>
      <c r="B9" s="157" t="str">
        <f>'(B3)Schdls,Specs&amp;Remarks'!D15</f>
        <v>-</v>
      </c>
      <c r="C9" s="157" t="str">
        <f>'(B3)Schdls,Specs&amp;Remarks'!G15</f>
        <v>Fixed Field</v>
      </c>
      <c r="D9" s="157" t="str">
        <f>'(B3)Schdls,Specs&amp;Remarks'!N15</f>
        <v>Champagne Anodizing (101520)</v>
      </c>
      <c r="E9" s="157" t="str">
        <f>'(B3)Schdls,Specs&amp;Remarks'!O15</f>
        <v>13.52mm</v>
      </c>
      <c r="F9" s="70" t="str">
        <f>'(B3)Schdls,Specs&amp;Remarks'!P15</f>
        <v>No</v>
      </c>
      <c r="G9" s="157" t="str">
        <f>'(B3)Schdls,Specs&amp;Remarks'!C15</f>
        <v>SFG</v>
      </c>
      <c r="H9" s="157">
        <f>'(B3)Schdls,Specs&amp;Remarks'!I15</f>
        <v>900</v>
      </c>
      <c r="I9" s="157">
        <f>'(B3)Schdls,Specs&amp;Remarks'!J15</f>
        <v>900</v>
      </c>
      <c r="J9" s="157">
        <f>'(B3)Schdls,Specs&amp;Remarks'!K15</f>
        <v>5</v>
      </c>
      <c r="K9" s="157">
        <f>'(B3)Schdls,Specs&amp;Remarks'!L15</f>
        <v>4.0500000000000007</v>
      </c>
      <c r="L9" s="157">
        <f>'(B3)Schdls,Specs&amp;Remarks'!M15</f>
        <v>43.595010000000009</v>
      </c>
      <c r="M9" s="61" t="str">
        <f>'(B3)Schdls,Specs&amp;Remarks'!F15</f>
        <v>M15000</v>
      </c>
      <c r="N9" s="64">
        <f>'(B3)Schdls,Specs&amp;Remarks'!E15</f>
        <v>125.82</v>
      </c>
      <c r="O9" s="64">
        <f t="shared" si="2"/>
        <v>629.09999999999991</v>
      </c>
      <c r="P9" s="117">
        <f>N9*'(B)Prices,Taxes,Duties'!$H$3</f>
        <v>10065.599999999999</v>
      </c>
      <c r="Q9" s="118">
        <f>P9*'(B)Prices,Taxes,Duties'!$F$4</f>
        <v>50.327999999999996</v>
      </c>
      <c r="R9" s="118">
        <f>P9*'(B)Prices,Taxes,Duties'!$F$5</f>
        <v>1006.56</v>
      </c>
      <c r="S9" s="118">
        <f>(P9+Q9+R9)*'(B)Prices,Taxes,Duties'!$F$6</f>
        <v>1223.4736799999998</v>
      </c>
      <c r="T9" s="118">
        <f>(P9+Q9+R9+S9)*'(B)Prices,Taxes,Duties'!$F$7</f>
        <v>123.45961679999996</v>
      </c>
      <c r="U9" s="118">
        <f>((H9*2)+(I9*2))/305*'(B)Prices,Taxes,Duties'!$H$8</f>
        <v>118.03278688524591</v>
      </c>
      <c r="V9" s="118">
        <f>(H9*2+I9*2)/1000*'(B)Prices,Taxes,Duties'!$H$9</f>
        <v>162</v>
      </c>
      <c r="W9" s="118">
        <f>(H9*4+I9*4)/1000*'(B)Prices,Taxes,Duties'!$H$11</f>
        <v>10.8</v>
      </c>
      <c r="X9" s="118">
        <f t="shared" si="3"/>
        <v>12760.254083685242</v>
      </c>
      <c r="Y9" s="119">
        <f t="shared" si="4"/>
        <v>207.12865573770486</v>
      </c>
      <c r="Z9" s="118">
        <f>(H9/1000*I9/1000)*'(B)Prices,Taxes,Duties'!$H$12</f>
        <v>271.35000000000002</v>
      </c>
      <c r="AA9" s="118">
        <f>(H9/1000*I9/1000)*'(B)Prices,Taxes,Duties'!$H$13</f>
        <v>271.35000000000002</v>
      </c>
      <c r="AB9" s="118">
        <f t="shared" si="5"/>
        <v>26605.908167370486</v>
      </c>
      <c r="AC9" s="118">
        <f t="shared" si="6"/>
        <v>26813.036823108192</v>
      </c>
      <c r="AD9" s="160">
        <f>'(B3)Schdls,Specs&amp;Remarks'!T15</f>
        <v>0</v>
      </c>
      <c r="AE9" s="118">
        <f>AD9*'(B)Prices,Taxes,Duties'!$H$14</f>
        <v>0</v>
      </c>
      <c r="AF9" s="160">
        <f>'(B3)Schdls,Specs&amp;Remarks'!X15</f>
        <v>0</v>
      </c>
      <c r="AG9" s="118">
        <f>AF9*'(B)Prices,Taxes,Duties'!$H$17</f>
        <v>0</v>
      </c>
      <c r="AH9" s="160">
        <f>'(B3)Schdls,Specs&amp;Remarks'!AB15</f>
        <v>0</v>
      </c>
      <c r="AI9" s="118">
        <f>AH9*'(B)Prices,Taxes,Duties'!$H$18</f>
        <v>0</v>
      </c>
      <c r="AJ9" s="147">
        <f>'(B3)Schdls,Specs&amp;Remarks'!H15</f>
        <v>7138</v>
      </c>
      <c r="AK9" s="118">
        <f t="shared" si="0"/>
        <v>5781.7800000000007</v>
      </c>
      <c r="AL9" s="118">
        <f t="shared" si="7"/>
        <v>32594.816823108195</v>
      </c>
      <c r="AM9" s="118">
        <v>0</v>
      </c>
      <c r="AN9" s="118">
        <f t="shared" si="8"/>
        <v>162974.08411554096</v>
      </c>
      <c r="AO9" s="71">
        <f t="shared" si="1"/>
        <v>40240.514596429864</v>
      </c>
    </row>
    <row r="10" spans="1:41" s="42" customFormat="1" ht="12.75">
      <c r="A10" s="116">
        <v>7</v>
      </c>
      <c r="B10" s="157" t="str">
        <f>'(B3)Schdls,Specs&amp;Remarks'!D16</f>
        <v>-</v>
      </c>
      <c r="C10" s="157" t="str">
        <f>'(B3)Schdls,Specs&amp;Remarks'!G16</f>
        <v>Two Top Hung Out openable windows</v>
      </c>
      <c r="D10" s="157" t="str">
        <f>'(B3)Schdls,Specs&amp;Remarks'!N16</f>
        <v>Champagne Anodizing (101520)</v>
      </c>
      <c r="E10" s="157" t="str">
        <f>'(B3)Schdls,Specs&amp;Remarks'!O16</f>
        <v>11.52mm</v>
      </c>
      <c r="F10" s="70" t="str">
        <f>'(B3)Schdls,Specs&amp;Remarks'!P16</f>
        <v>No</v>
      </c>
      <c r="G10" s="157" t="str">
        <f>'(B3)Schdls,Specs&amp;Remarks'!C16</f>
        <v>V1</v>
      </c>
      <c r="H10" s="157">
        <f>'(B3)Schdls,Specs&amp;Remarks'!I16</f>
        <v>1500</v>
      </c>
      <c r="I10" s="157">
        <f>'(B3)Schdls,Specs&amp;Remarks'!J16</f>
        <v>900</v>
      </c>
      <c r="J10" s="157">
        <f>'(B3)Schdls,Specs&amp;Remarks'!K16</f>
        <v>2</v>
      </c>
      <c r="K10" s="157">
        <f>'(B3)Schdls,Specs&amp;Remarks'!L16</f>
        <v>2.7</v>
      </c>
      <c r="L10" s="157">
        <f>'(B3)Schdls,Specs&amp;Remarks'!M16</f>
        <v>29.063340000000004</v>
      </c>
      <c r="M10" s="61" t="str">
        <f>'(B3)Schdls,Specs&amp;Remarks'!F16</f>
        <v>M15000</v>
      </c>
      <c r="N10" s="64">
        <f>'(B3)Schdls,Specs&amp;Remarks'!E16</f>
        <v>296.39</v>
      </c>
      <c r="O10" s="64">
        <f t="shared" si="2"/>
        <v>592.78</v>
      </c>
      <c r="P10" s="117">
        <f>N10*'(B)Prices,Taxes,Duties'!$H$3</f>
        <v>23711.199999999997</v>
      </c>
      <c r="Q10" s="118">
        <f>P10*'(B)Prices,Taxes,Duties'!$F$4</f>
        <v>118.55599999999998</v>
      </c>
      <c r="R10" s="118">
        <f>P10*'(B)Prices,Taxes,Duties'!$F$5</f>
        <v>2371.12</v>
      </c>
      <c r="S10" s="118">
        <f>(P10+Q10+R10)*'(B)Prices,Taxes,Duties'!$F$6</f>
        <v>2882.0963599999995</v>
      </c>
      <c r="T10" s="118">
        <f>(P10+Q10+R10+S10)*'(B)Prices,Taxes,Duties'!$F$7</f>
        <v>290.82972359999997</v>
      </c>
      <c r="U10" s="118">
        <f>((H10*2)+(I10*2))/305*'(B)Prices,Taxes,Duties'!$H$8</f>
        <v>157.37704918032787</v>
      </c>
      <c r="V10" s="118">
        <f>(H10*2+I10*2)/1000*'(B)Prices,Taxes,Duties'!$H$9</f>
        <v>216</v>
      </c>
      <c r="W10" s="118">
        <f>(H10*4+I10*4)/1000*'(B)Prices,Taxes,Duties'!$H$11</f>
        <v>14.399999999999999</v>
      </c>
      <c r="X10" s="118">
        <f t="shared" si="3"/>
        <v>29761.579132780324</v>
      </c>
      <c r="Y10" s="119">
        <f t="shared" si="4"/>
        <v>481.97954098360651</v>
      </c>
      <c r="Z10" s="118">
        <f>(H10/1000*I10/1000)*'(B)Prices,Taxes,Duties'!$H$12</f>
        <v>452.25000000000006</v>
      </c>
      <c r="AA10" s="118">
        <f>(H10/1000*I10/1000)*'(B)Prices,Taxes,Duties'!$H$13</f>
        <v>452.25000000000006</v>
      </c>
      <c r="AB10" s="118">
        <f t="shared" si="5"/>
        <v>61332.158265560647</v>
      </c>
      <c r="AC10" s="118">
        <f t="shared" si="6"/>
        <v>61814.137806544255</v>
      </c>
      <c r="AD10" s="160">
        <f>'(B3)Schdls,Specs&amp;Remarks'!T16</f>
        <v>0</v>
      </c>
      <c r="AE10" s="118">
        <f>AD10*'(B)Prices,Taxes,Duties'!$H$14</f>
        <v>0</v>
      </c>
      <c r="AF10" s="160">
        <f>'(B3)Schdls,Specs&amp;Remarks'!X16</f>
        <v>0</v>
      </c>
      <c r="AG10" s="118">
        <f>AF10*'(B)Prices,Taxes,Duties'!$H$17</f>
        <v>0</v>
      </c>
      <c r="AH10" s="160">
        <f>'(B3)Schdls,Specs&amp;Remarks'!AB16</f>
        <v>0</v>
      </c>
      <c r="AI10" s="118">
        <f>AH10*'(B)Prices,Taxes,Duties'!$H$18</f>
        <v>0</v>
      </c>
      <c r="AJ10" s="147">
        <f>'(B3)Schdls,Specs&amp;Remarks'!H16</f>
        <v>4505</v>
      </c>
      <c r="AK10" s="118">
        <f t="shared" si="0"/>
        <v>6081.75</v>
      </c>
      <c r="AL10" s="118">
        <f t="shared" si="7"/>
        <v>67895.887806544255</v>
      </c>
      <c r="AM10" s="118">
        <v>0</v>
      </c>
      <c r="AN10" s="118">
        <f t="shared" si="8"/>
        <v>135791.77561308851</v>
      </c>
      <c r="AO10" s="71">
        <f t="shared" si="1"/>
        <v>50293.250227069817</v>
      </c>
    </row>
    <row r="11" spans="1:41" s="42" customFormat="1" ht="12.75">
      <c r="A11" s="116">
        <v>8</v>
      </c>
      <c r="B11" s="157" t="str">
        <f>'(B3)Schdls,Specs&amp;Remarks'!D17</f>
        <v>-</v>
      </c>
      <c r="C11" s="157" t="str">
        <f>'(B3)Schdls,Specs&amp;Remarks'!G17</f>
        <v>Top Hung Out Openable Window</v>
      </c>
      <c r="D11" s="157" t="str">
        <f>'(B3)Schdls,Specs&amp;Remarks'!N17</f>
        <v>Champagne Anodizing (101520)</v>
      </c>
      <c r="E11" s="157" t="str">
        <f>'(B3)Schdls,Specs&amp;Remarks'!O17</f>
        <v>11.52mm</v>
      </c>
      <c r="F11" s="70" t="str">
        <f>'(B3)Schdls,Specs&amp;Remarks'!P17</f>
        <v>No</v>
      </c>
      <c r="G11" s="157" t="str">
        <f>'(B3)Schdls,Specs&amp;Remarks'!C17</f>
        <v>V3</v>
      </c>
      <c r="H11" s="157">
        <f>'(B3)Schdls,Specs&amp;Remarks'!I17</f>
        <v>1190</v>
      </c>
      <c r="I11" s="157">
        <f>'(B3)Schdls,Specs&amp;Remarks'!J17</f>
        <v>900</v>
      </c>
      <c r="J11" s="157">
        <f>'(B3)Schdls,Specs&amp;Remarks'!K17</f>
        <v>1</v>
      </c>
      <c r="K11" s="157">
        <f>'(B3)Schdls,Specs&amp;Remarks'!L17</f>
        <v>1.071</v>
      </c>
      <c r="L11" s="157">
        <f>'(B3)Schdls,Specs&amp;Remarks'!M17</f>
        <v>11.528458199999999</v>
      </c>
      <c r="M11" s="61" t="str">
        <f>'(B3)Schdls,Specs&amp;Remarks'!F17</f>
        <v>M15000</v>
      </c>
      <c r="N11" s="64">
        <f>'(B3)Schdls,Specs&amp;Remarks'!E17</f>
        <v>170.91</v>
      </c>
      <c r="O11" s="64">
        <f t="shared" si="2"/>
        <v>170.91</v>
      </c>
      <c r="P11" s="117">
        <f>N11*'(B)Prices,Taxes,Duties'!$H$3</f>
        <v>13672.8</v>
      </c>
      <c r="Q11" s="118">
        <f>P11*'(B)Prices,Taxes,Duties'!$F$4</f>
        <v>68.364000000000004</v>
      </c>
      <c r="R11" s="118">
        <f>P11*'(B)Prices,Taxes,Duties'!$F$5</f>
        <v>1367.28</v>
      </c>
      <c r="S11" s="118">
        <f>(P11+Q11+R11)*'(B)Prices,Taxes,Duties'!$F$6</f>
        <v>1661.92884</v>
      </c>
      <c r="T11" s="118">
        <f>(P11+Q11+R11+S11)*'(B)Prices,Taxes,Duties'!$F$7</f>
        <v>167.70372840000002</v>
      </c>
      <c r="U11" s="118">
        <f>((H11*2)+(I11*2))/305*'(B)Prices,Taxes,Duties'!$H$8</f>
        <v>137.04918032786884</v>
      </c>
      <c r="V11" s="118">
        <f>(H11*2+I11*2)/1000*'(B)Prices,Taxes,Duties'!$H$9</f>
        <v>188.1</v>
      </c>
      <c r="W11" s="118">
        <f>(H11*4+I11*4)/1000*'(B)Prices,Taxes,Duties'!$H$11</f>
        <v>12.54</v>
      </c>
      <c r="X11" s="118">
        <f t="shared" si="3"/>
        <v>17275.765748727867</v>
      </c>
      <c r="Y11" s="119">
        <f t="shared" si="4"/>
        <v>280.20978360655727</v>
      </c>
      <c r="Z11" s="118">
        <f>(H11/1000*I11/1000)*'(B)Prices,Taxes,Duties'!$H$12</f>
        <v>358.78499999999997</v>
      </c>
      <c r="AA11" s="118">
        <f>(H11/1000*I11/1000)*'(B)Prices,Taxes,Duties'!$H$13</f>
        <v>358.78499999999997</v>
      </c>
      <c r="AB11" s="118">
        <f t="shared" si="5"/>
        <v>35986.671497455733</v>
      </c>
      <c r="AC11" s="118">
        <f t="shared" si="6"/>
        <v>36266.881281062291</v>
      </c>
      <c r="AD11" s="160">
        <f>'(B3)Schdls,Specs&amp;Remarks'!T17</f>
        <v>0</v>
      </c>
      <c r="AE11" s="118">
        <f>AD11*'(B)Prices,Taxes,Duties'!$H$14</f>
        <v>0</v>
      </c>
      <c r="AF11" s="160">
        <f>'(B3)Schdls,Specs&amp;Remarks'!X17</f>
        <v>0</v>
      </c>
      <c r="AG11" s="118">
        <f>AF11*'(B)Prices,Taxes,Duties'!$H$17</f>
        <v>0</v>
      </c>
      <c r="AH11" s="160">
        <f>'(B3)Schdls,Specs&amp;Remarks'!AB17</f>
        <v>0</v>
      </c>
      <c r="AI11" s="118">
        <f>AH11*'(B)Prices,Taxes,Duties'!$H$18</f>
        <v>0</v>
      </c>
      <c r="AJ11" s="147">
        <f>'(B3)Schdls,Specs&amp;Remarks'!H17</f>
        <v>4505</v>
      </c>
      <c r="AK11" s="118">
        <f t="shared" si="0"/>
        <v>4824.8549999999996</v>
      </c>
      <c r="AL11" s="118">
        <f t="shared" si="7"/>
        <v>41091.736281062287</v>
      </c>
      <c r="AM11" s="118">
        <v>0</v>
      </c>
      <c r="AN11" s="118">
        <f t="shared" si="8"/>
        <v>41091.736281062287</v>
      </c>
      <c r="AO11" s="71">
        <f t="shared" si="1"/>
        <v>38367.634249357878</v>
      </c>
    </row>
    <row r="12" spans="1:41" s="42" customFormat="1" ht="12.75">
      <c r="A12" s="116">
        <v>9</v>
      </c>
      <c r="B12" s="157" t="str">
        <f>'(B3)Schdls,Specs&amp;Remarks'!D18</f>
        <v>-</v>
      </c>
      <c r="C12" s="157" t="str">
        <f>'(B3)Schdls,Specs&amp;Remarks'!G18</f>
        <v>Top Hung with Top Fix</v>
      </c>
      <c r="D12" s="157" t="str">
        <f>'(B3)Schdls,Specs&amp;Remarks'!N18</f>
        <v>Champagne Anodizing (101520)</v>
      </c>
      <c r="E12" s="157" t="str">
        <f>'(B3)Schdls,Specs&amp;Remarks'!O18</f>
        <v>11.52mm</v>
      </c>
      <c r="F12" s="70" t="str">
        <f>'(B3)Schdls,Specs&amp;Remarks'!P18</f>
        <v>No</v>
      </c>
      <c r="G12" s="157" t="str">
        <f>'(B3)Schdls,Specs&amp;Remarks'!C18</f>
        <v>V4</v>
      </c>
      <c r="H12" s="157">
        <f>'(B3)Schdls,Specs&amp;Remarks'!I18</f>
        <v>900</v>
      </c>
      <c r="I12" s="157">
        <f>'(B3)Schdls,Specs&amp;Remarks'!J18</f>
        <v>1500</v>
      </c>
      <c r="J12" s="157">
        <f>'(B3)Schdls,Specs&amp;Remarks'!K18</f>
        <v>1</v>
      </c>
      <c r="K12" s="157">
        <f>'(B3)Schdls,Specs&amp;Remarks'!L18</f>
        <v>1.35</v>
      </c>
      <c r="L12" s="157">
        <f>'(B3)Schdls,Specs&amp;Remarks'!M18</f>
        <v>14.531670000000002</v>
      </c>
      <c r="M12" s="61" t="str">
        <f>'(B3)Schdls,Specs&amp;Remarks'!F18</f>
        <v>M15000</v>
      </c>
      <c r="N12" s="64">
        <f>'(B3)Schdls,Specs&amp;Remarks'!E18</f>
        <v>193.31</v>
      </c>
      <c r="O12" s="64">
        <f t="shared" si="2"/>
        <v>193.31</v>
      </c>
      <c r="P12" s="117">
        <f>N12*'(B)Prices,Taxes,Duties'!$H$3</f>
        <v>15464.8</v>
      </c>
      <c r="Q12" s="118">
        <f>P12*'(B)Prices,Taxes,Duties'!$F$4</f>
        <v>77.323999999999998</v>
      </c>
      <c r="R12" s="118">
        <f>P12*'(B)Prices,Taxes,Duties'!$F$5</f>
        <v>1546.48</v>
      </c>
      <c r="S12" s="118">
        <f>(P12+Q12+R12)*'(B)Prices,Taxes,Duties'!$F$6</f>
        <v>1879.7464399999999</v>
      </c>
      <c r="T12" s="118">
        <f>(P12+Q12+R12+S12)*'(B)Prices,Taxes,Duties'!$F$7</f>
        <v>189.68350439999998</v>
      </c>
      <c r="U12" s="118">
        <f>((H12*2)+(I12*2))/305*'(B)Prices,Taxes,Duties'!$H$8</f>
        <v>157.37704918032787</v>
      </c>
      <c r="V12" s="118">
        <f>(H12*2+I12*2)/1000*'(B)Prices,Taxes,Duties'!$H$9</f>
        <v>216</v>
      </c>
      <c r="W12" s="118">
        <f>(H12*4+I12*4)/1000*'(B)Prices,Taxes,Duties'!$H$11</f>
        <v>14.399999999999999</v>
      </c>
      <c r="X12" s="118">
        <f t="shared" si="3"/>
        <v>19545.810993580326</v>
      </c>
      <c r="Y12" s="119">
        <f t="shared" si="4"/>
        <v>317.05154098360657</v>
      </c>
      <c r="Z12" s="118">
        <f>(H12/1000*I12/1000)*'(B)Prices,Taxes,Duties'!$H$12</f>
        <v>452.25000000000006</v>
      </c>
      <c r="AA12" s="118">
        <f>(H12/1000*I12/1000)*'(B)Prices,Taxes,Duties'!$H$13</f>
        <v>452.25000000000006</v>
      </c>
      <c r="AB12" s="118">
        <f t="shared" si="5"/>
        <v>40900.621987160652</v>
      </c>
      <c r="AC12" s="118">
        <f t="shared" si="6"/>
        <v>41217.67352814426</v>
      </c>
      <c r="AD12" s="160">
        <f>'(B3)Schdls,Specs&amp;Remarks'!T18</f>
        <v>0</v>
      </c>
      <c r="AE12" s="118">
        <f>AD12*'(B)Prices,Taxes,Duties'!$H$14</f>
        <v>0</v>
      </c>
      <c r="AF12" s="160">
        <f>'(B3)Schdls,Specs&amp;Remarks'!X18</f>
        <v>0</v>
      </c>
      <c r="AG12" s="118">
        <f>AF12*'(B)Prices,Taxes,Duties'!$H$17</f>
        <v>0</v>
      </c>
      <c r="AH12" s="160">
        <f>'(B3)Schdls,Specs&amp;Remarks'!AB18</f>
        <v>0</v>
      </c>
      <c r="AI12" s="118">
        <f>AH12*'(B)Prices,Taxes,Duties'!$H$18</f>
        <v>0</v>
      </c>
      <c r="AJ12" s="147">
        <f>'(B3)Schdls,Specs&amp;Remarks'!H18</f>
        <v>4505</v>
      </c>
      <c r="AK12" s="118">
        <f t="shared" si="0"/>
        <v>6081.75</v>
      </c>
      <c r="AL12" s="118">
        <f t="shared" si="7"/>
        <v>47299.42352814426</v>
      </c>
      <c r="AM12" s="118">
        <v>0</v>
      </c>
      <c r="AN12" s="118">
        <f t="shared" si="8"/>
        <v>47299.42352814426</v>
      </c>
      <c r="AO12" s="71">
        <f t="shared" si="1"/>
        <v>35036.610020847598</v>
      </c>
    </row>
    <row r="13" spans="1:41" s="42" customFormat="1" ht="12.75">
      <c r="A13" s="116">
        <v>10</v>
      </c>
      <c r="B13" s="157" t="str">
        <f>'(B3)Schdls,Specs&amp;Remarks'!D19</f>
        <v>-</v>
      </c>
      <c r="C13" s="157" t="str">
        <f>'(B3)Schdls,Specs&amp;Remarks'!G19</f>
        <v>Fix + Top Hung Openable Window</v>
      </c>
      <c r="D13" s="157" t="str">
        <f>'(B3)Schdls,Specs&amp;Remarks'!N19</f>
        <v>Champagne Anodizing (101520)</v>
      </c>
      <c r="E13" s="157" t="str">
        <f>'(B3)Schdls,Specs&amp;Remarks'!O19</f>
        <v>11.52mm</v>
      </c>
      <c r="F13" s="70" t="str">
        <f>'(B3)Schdls,Specs&amp;Remarks'!P19</f>
        <v>No</v>
      </c>
      <c r="G13" s="157" t="str">
        <f>'(B3)Schdls,Specs&amp;Remarks'!C19</f>
        <v>V6</v>
      </c>
      <c r="H13" s="157">
        <f>'(B3)Schdls,Specs&amp;Remarks'!I19</f>
        <v>600</v>
      </c>
      <c r="I13" s="157">
        <f>'(B3)Schdls,Specs&amp;Remarks'!J19</f>
        <v>2550</v>
      </c>
      <c r="J13" s="157">
        <f>'(B3)Schdls,Specs&amp;Remarks'!K19</f>
        <v>1</v>
      </c>
      <c r="K13" s="157">
        <f>'(B3)Schdls,Specs&amp;Remarks'!L19</f>
        <v>1.53</v>
      </c>
      <c r="L13" s="157">
        <f>'(B3)Schdls,Specs&amp;Remarks'!M19</f>
        <v>16.469226000000003</v>
      </c>
      <c r="M13" s="61" t="str">
        <f>'(B3)Schdls,Specs&amp;Remarks'!F19</f>
        <v>M15000</v>
      </c>
      <c r="N13" s="64">
        <f>'(B3)Schdls,Specs&amp;Remarks'!E19</f>
        <v>185.8</v>
      </c>
      <c r="O13" s="64">
        <f t="shared" si="2"/>
        <v>185.8</v>
      </c>
      <c r="P13" s="117">
        <f>N13*'(B)Prices,Taxes,Duties'!$H$3</f>
        <v>14864</v>
      </c>
      <c r="Q13" s="118">
        <f>P13*'(B)Prices,Taxes,Duties'!$F$4</f>
        <v>74.320000000000007</v>
      </c>
      <c r="R13" s="118">
        <f>P13*'(B)Prices,Taxes,Duties'!$F$5</f>
        <v>1486.4</v>
      </c>
      <c r="S13" s="118">
        <f>(P13+Q13+R13)*'(B)Prices,Taxes,Duties'!$F$6</f>
        <v>1806.7192000000002</v>
      </c>
      <c r="T13" s="118">
        <f>(P13+Q13+R13+S13)*'(B)Prices,Taxes,Duties'!$F$7</f>
        <v>182.314392</v>
      </c>
      <c r="U13" s="118">
        <f>((H13*2)+(I13*2))/305*'(B)Prices,Taxes,Duties'!$H$8</f>
        <v>206.55737704918033</v>
      </c>
      <c r="V13" s="118">
        <f>(H13*2+I13*2)/1000*'(B)Prices,Taxes,Duties'!$H$9</f>
        <v>283.5</v>
      </c>
      <c r="W13" s="118">
        <f>(H13*4+I13*4)/1000*'(B)Prices,Taxes,Duties'!$H$11</f>
        <v>18.899999999999999</v>
      </c>
      <c r="X13" s="118">
        <f t="shared" si="3"/>
        <v>18922.710969049182</v>
      </c>
      <c r="Y13" s="119">
        <f t="shared" si="4"/>
        <v>307.45914754098362</v>
      </c>
      <c r="Z13" s="118">
        <f>(H13/1000*I13/1000)*'(B)Prices,Taxes,Duties'!$H$12</f>
        <v>512.54999999999995</v>
      </c>
      <c r="AA13" s="118">
        <f>(H13/1000*I13/1000)*'(B)Prices,Taxes,Duties'!$H$13</f>
        <v>512.54999999999995</v>
      </c>
      <c r="AB13" s="118">
        <f t="shared" si="5"/>
        <v>39895.62193809836</v>
      </c>
      <c r="AC13" s="118">
        <f t="shared" si="6"/>
        <v>40203.081085639344</v>
      </c>
      <c r="AD13" s="160">
        <f>'(B3)Schdls,Specs&amp;Remarks'!T19</f>
        <v>0</v>
      </c>
      <c r="AE13" s="118">
        <f>AD13*'(B)Prices,Taxes,Duties'!$H$14</f>
        <v>0</v>
      </c>
      <c r="AF13" s="160">
        <f>'(B3)Schdls,Specs&amp;Remarks'!X19</f>
        <v>0</v>
      </c>
      <c r="AG13" s="118">
        <f>AF13*'(B)Prices,Taxes,Duties'!$H$17</f>
        <v>0</v>
      </c>
      <c r="AH13" s="160">
        <f>'(B3)Schdls,Specs&amp;Remarks'!AB19</f>
        <v>0</v>
      </c>
      <c r="AI13" s="118">
        <f>AH13*'(B)Prices,Taxes,Duties'!$H$18</f>
        <v>0</v>
      </c>
      <c r="AJ13" s="147">
        <f>'(B3)Schdls,Specs&amp;Remarks'!H19</f>
        <v>4505</v>
      </c>
      <c r="AK13" s="118">
        <f t="shared" si="0"/>
        <v>6892.6500000000005</v>
      </c>
      <c r="AL13" s="118">
        <f t="shared" si="7"/>
        <v>47095.731085639345</v>
      </c>
      <c r="AM13" s="118">
        <v>0</v>
      </c>
      <c r="AN13" s="118">
        <f t="shared" si="8"/>
        <v>47095.731085639345</v>
      </c>
      <c r="AO13" s="71">
        <f t="shared" si="1"/>
        <v>30781.523585385192</v>
      </c>
    </row>
    <row r="14" spans="1:41" s="42" customFormat="1" ht="12.75">
      <c r="A14" s="116">
        <v>11</v>
      </c>
      <c r="B14" s="157" t="str">
        <f>'(B3)Schdls,Specs&amp;Remarks'!D20</f>
        <v>-</v>
      </c>
      <c r="C14" s="157" t="str">
        <f>'(B3)Schdls,Specs&amp;Remarks'!G20</f>
        <v>Aluminium Louvers</v>
      </c>
      <c r="D14" s="157" t="str">
        <f>'(B3)Schdls,Specs&amp;Remarks'!N20</f>
        <v>Champagne Anodizing (101520)</v>
      </c>
      <c r="E14" s="157" t="str">
        <f>'(B3)Schdls,Specs&amp;Remarks'!O20</f>
        <v>No</v>
      </c>
      <c r="F14" s="70" t="str">
        <f>'(B3)Schdls,Specs&amp;Remarks'!P20</f>
        <v>No</v>
      </c>
      <c r="G14" s="157" t="str">
        <f>'(B3)Schdls,Specs&amp;Remarks'!C20</f>
        <v>V2</v>
      </c>
      <c r="H14" s="157">
        <f>'(B3)Schdls,Specs&amp;Remarks'!I20</f>
        <v>1500</v>
      </c>
      <c r="I14" s="157">
        <f>'(B3)Schdls,Specs&amp;Remarks'!J20</f>
        <v>600</v>
      </c>
      <c r="J14" s="157">
        <f>'(B3)Schdls,Specs&amp;Remarks'!K20</f>
        <v>1</v>
      </c>
      <c r="K14" s="157">
        <f>'(B3)Schdls,Specs&amp;Remarks'!L20</f>
        <v>0.9</v>
      </c>
      <c r="L14" s="157">
        <f>'(B3)Schdls,Specs&amp;Remarks'!M20</f>
        <v>9.6877800000000001</v>
      </c>
      <c r="M14" s="61" t="str">
        <f>'(B3)Schdls,Specs&amp;Remarks'!F20</f>
        <v>M15000</v>
      </c>
      <c r="N14" s="64">
        <f>'(B3)Schdls,Specs&amp;Remarks'!E20</f>
        <v>121.18</v>
      </c>
      <c r="O14" s="64">
        <f t="shared" si="2"/>
        <v>121.18</v>
      </c>
      <c r="P14" s="117">
        <f>N14*'(B)Prices,Taxes,Duties'!$H$3</f>
        <v>9694.4000000000015</v>
      </c>
      <c r="Q14" s="118">
        <f>P14*'(B)Prices,Taxes,Duties'!$F$4</f>
        <v>48.472000000000008</v>
      </c>
      <c r="R14" s="118">
        <f>P14*'(B)Prices,Taxes,Duties'!$F$5</f>
        <v>969.44000000000017</v>
      </c>
      <c r="S14" s="118">
        <f>(P14+Q14+R14)*'(B)Prices,Taxes,Duties'!$F$6</f>
        <v>1178.3543200000001</v>
      </c>
      <c r="T14" s="118">
        <f>(P14+Q14+R14+S14)*'(B)Prices,Taxes,Duties'!$F$7</f>
        <v>118.90666320000003</v>
      </c>
      <c r="U14" s="118">
        <f>((H14*2)+(I14*2))/305*'(B)Prices,Taxes,Duties'!$H$8</f>
        <v>137.70491803278688</v>
      </c>
      <c r="V14" s="118">
        <f>(H14*2+I14*2)/1000*'(B)Prices,Taxes,Duties'!$H$9</f>
        <v>189</v>
      </c>
      <c r="W14" s="118">
        <f>(H14*4+I14*4)/1000*'(B)Prices,Taxes,Duties'!$H$11</f>
        <v>12.600000000000001</v>
      </c>
      <c r="X14" s="118">
        <f t="shared" si="3"/>
        <v>12348.877901232789</v>
      </c>
      <c r="Y14" s="119">
        <f t="shared" si="4"/>
        <v>200.67409836065576</v>
      </c>
      <c r="Z14" s="118">
        <f>(H14/1000*I14/1000)*'(B)Prices,Taxes,Duties'!$H$12</f>
        <v>301.5</v>
      </c>
      <c r="AA14" s="118">
        <f>(H14/1000*I14/1000)*'(B)Prices,Taxes,Duties'!$H$13</f>
        <v>301.5</v>
      </c>
      <c r="AB14" s="118">
        <f t="shared" si="5"/>
        <v>25903.755802465577</v>
      </c>
      <c r="AC14" s="118">
        <f t="shared" si="6"/>
        <v>26104.429900826231</v>
      </c>
      <c r="AD14" s="160">
        <f>'(B3)Schdls,Specs&amp;Remarks'!T20</f>
        <v>0</v>
      </c>
      <c r="AE14" s="118">
        <f>AD14*'(B)Prices,Taxes,Duties'!$H$14</f>
        <v>0</v>
      </c>
      <c r="AF14" s="160">
        <f>'(B3)Schdls,Specs&amp;Remarks'!X20</f>
        <v>0</v>
      </c>
      <c r="AG14" s="118">
        <f>AF14*'(B)Prices,Taxes,Duties'!$H$17</f>
        <v>0</v>
      </c>
      <c r="AH14" s="160">
        <f>'(B3)Schdls,Specs&amp;Remarks'!AB20</f>
        <v>0</v>
      </c>
      <c r="AI14" s="118">
        <f>AH14*'(B)Prices,Taxes,Duties'!$H$18</f>
        <v>0</v>
      </c>
      <c r="AJ14" s="147">
        <f>'(B3)Schdls,Specs&amp;Remarks'!H20</f>
        <v>0</v>
      </c>
      <c r="AK14" s="118">
        <f t="shared" si="0"/>
        <v>0</v>
      </c>
      <c r="AL14" s="118">
        <f t="shared" si="7"/>
        <v>26104.429900826231</v>
      </c>
      <c r="AM14" s="118">
        <v>0</v>
      </c>
      <c r="AN14" s="118">
        <f t="shared" si="8"/>
        <v>26104.429900826231</v>
      </c>
      <c r="AO14" s="71">
        <f t="shared" si="1"/>
        <v>29004.922112029144</v>
      </c>
    </row>
    <row r="15" spans="1:41" s="42" customFormat="1" ht="12.75">
      <c r="A15" s="116">
        <v>12</v>
      </c>
      <c r="B15" s="157" t="str">
        <f>'(B3)Schdls,Specs&amp;Remarks'!D21</f>
        <v>-</v>
      </c>
      <c r="C15" s="157" t="str">
        <f>'(B3)Schdls,Specs&amp;Remarks'!G21</f>
        <v>Aluminium Louvers</v>
      </c>
      <c r="D15" s="157" t="str">
        <f>'(B3)Schdls,Specs&amp;Remarks'!N21</f>
        <v>Champagne Anodizing (101520)</v>
      </c>
      <c r="E15" s="157" t="str">
        <f>'(B3)Schdls,Specs&amp;Remarks'!O21</f>
        <v>No</v>
      </c>
      <c r="F15" s="70" t="str">
        <f>'(B3)Schdls,Specs&amp;Remarks'!P21</f>
        <v>No</v>
      </c>
      <c r="G15" s="157" t="str">
        <f>'(B3)Schdls,Specs&amp;Remarks'!C21</f>
        <v>V5</v>
      </c>
      <c r="H15" s="157">
        <f>'(B3)Schdls,Specs&amp;Remarks'!I21</f>
        <v>750</v>
      </c>
      <c r="I15" s="157">
        <f>'(B3)Schdls,Specs&amp;Remarks'!J21</f>
        <v>600</v>
      </c>
      <c r="J15" s="157">
        <f>'(B3)Schdls,Specs&amp;Remarks'!K21</f>
        <v>1</v>
      </c>
      <c r="K15" s="157">
        <f>'(B3)Schdls,Specs&amp;Remarks'!L21</f>
        <v>0.45</v>
      </c>
      <c r="L15" s="157">
        <f>'(B3)Schdls,Specs&amp;Remarks'!M21</f>
        <v>4.84389</v>
      </c>
      <c r="M15" s="61" t="str">
        <f>'(B3)Schdls,Specs&amp;Remarks'!F21</f>
        <v>M15000</v>
      </c>
      <c r="N15" s="64">
        <f>'(B3)Schdls,Specs&amp;Remarks'!E21</f>
        <v>50.97</v>
      </c>
      <c r="O15" s="64">
        <f t="shared" si="2"/>
        <v>50.97</v>
      </c>
      <c r="P15" s="117">
        <f>N15*'(B)Prices,Taxes,Duties'!$H$3</f>
        <v>4077.6</v>
      </c>
      <c r="Q15" s="118">
        <f>P15*'(B)Prices,Taxes,Duties'!$F$4</f>
        <v>20.388000000000002</v>
      </c>
      <c r="R15" s="118">
        <f>P15*'(B)Prices,Taxes,Duties'!$F$5</f>
        <v>407.76</v>
      </c>
      <c r="S15" s="118">
        <f>(P15+Q15+R15)*'(B)Prices,Taxes,Duties'!$F$6</f>
        <v>495.63228000000004</v>
      </c>
      <c r="T15" s="118">
        <f>(P15+Q15+R15+S15)*'(B)Prices,Taxes,Duties'!$F$7</f>
        <v>50.013802800000008</v>
      </c>
      <c r="U15" s="118">
        <f>((H15*2)+(I15*2))/305*'(B)Prices,Taxes,Duties'!$H$8</f>
        <v>88.52459016393442</v>
      </c>
      <c r="V15" s="118">
        <f>(H15*2+I15*2)/1000*'(B)Prices,Taxes,Duties'!$H$9</f>
        <v>121.50000000000001</v>
      </c>
      <c r="W15" s="118">
        <f>(H15*4+I15*4)/1000*'(B)Prices,Taxes,Duties'!$H$11</f>
        <v>8.1000000000000014</v>
      </c>
      <c r="X15" s="118">
        <f t="shared" si="3"/>
        <v>5269.5186729639354</v>
      </c>
      <c r="Y15" s="119">
        <f t="shared" si="4"/>
        <v>85.914491803278707</v>
      </c>
      <c r="Z15" s="118">
        <f>(H15/1000*I15/1000)*'(B)Prices,Taxes,Duties'!$H$12</f>
        <v>150.75</v>
      </c>
      <c r="AA15" s="118">
        <f>(H15/1000*I15/1000)*'(B)Prices,Taxes,Duties'!$H$13</f>
        <v>150.75</v>
      </c>
      <c r="AB15" s="118">
        <f t="shared" si="5"/>
        <v>11142.037345927871</v>
      </c>
      <c r="AC15" s="118">
        <f t="shared" si="6"/>
        <v>11227.951837731149</v>
      </c>
      <c r="AD15" s="160">
        <f>'(B3)Schdls,Specs&amp;Remarks'!T21</f>
        <v>0</v>
      </c>
      <c r="AE15" s="118">
        <f>AD15*'(B)Prices,Taxes,Duties'!$H$14</f>
        <v>0</v>
      </c>
      <c r="AF15" s="160">
        <f>'(B3)Schdls,Specs&amp;Remarks'!X21</f>
        <v>0</v>
      </c>
      <c r="AG15" s="118">
        <f>AF15*'(B)Prices,Taxes,Duties'!$H$17</f>
        <v>0</v>
      </c>
      <c r="AH15" s="160">
        <f>'(B3)Schdls,Specs&amp;Remarks'!AB21</f>
        <v>0</v>
      </c>
      <c r="AI15" s="118">
        <f>AH15*'(B)Prices,Taxes,Duties'!$H$18</f>
        <v>0</v>
      </c>
      <c r="AJ15" s="147">
        <f>'(B3)Schdls,Specs&amp;Remarks'!H21</f>
        <v>0</v>
      </c>
      <c r="AK15" s="118">
        <f t="shared" si="0"/>
        <v>0</v>
      </c>
      <c r="AL15" s="118">
        <f t="shared" si="7"/>
        <v>11227.951837731149</v>
      </c>
      <c r="AM15" s="118">
        <v>0</v>
      </c>
      <c r="AN15" s="118">
        <f t="shared" si="8"/>
        <v>11227.951837731149</v>
      </c>
      <c r="AO15" s="71">
        <f t="shared" si="1"/>
        <v>24951.004083846998</v>
      </c>
    </row>
    <row r="16" spans="1:41" s="42" customFormat="1" ht="12.75">
      <c r="A16" s="116">
        <v>13</v>
      </c>
      <c r="B16" s="157" t="str">
        <f>'(B3)Schdls,Specs&amp;Remarks'!D22</f>
        <v>-</v>
      </c>
      <c r="C16" s="157" t="str">
        <f>'(B3)Schdls,Specs&amp;Remarks'!G22</f>
        <v>Louver Window</v>
      </c>
      <c r="D16" s="157" t="str">
        <f>'(B3)Schdls,Specs&amp;Remarks'!N22</f>
        <v>Champagne Anodizing (101520)</v>
      </c>
      <c r="E16" s="157" t="str">
        <f>'(B3)Schdls,Specs&amp;Remarks'!O22</f>
        <v>5mm</v>
      </c>
      <c r="F16" s="70" t="str">
        <f>'(B3)Schdls,Specs&amp;Remarks'!P22</f>
        <v>No</v>
      </c>
      <c r="G16" s="157" t="str">
        <f>'(B3)Schdls,Specs&amp;Remarks'!C22</f>
        <v>V7</v>
      </c>
      <c r="H16" s="157">
        <f>'(B3)Schdls,Specs&amp;Remarks'!I22</f>
        <v>600</v>
      </c>
      <c r="I16" s="157">
        <f>'(B3)Schdls,Specs&amp;Remarks'!J22</f>
        <v>900</v>
      </c>
      <c r="J16" s="157">
        <f>'(B3)Schdls,Specs&amp;Remarks'!K22</f>
        <v>2</v>
      </c>
      <c r="K16" s="157">
        <f>'(B3)Schdls,Specs&amp;Remarks'!L22</f>
        <v>1.08</v>
      </c>
      <c r="L16" s="157">
        <f>'(B3)Schdls,Specs&amp;Remarks'!M22</f>
        <v>11.625336000000001</v>
      </c>
      <c r="M16" s="61" t="str">
        <f>'(B3)Schdls,Specs&amp;Remarks'!F22</f>
        <v>M15000</v>
      </c>
      <c r="N16" s="64">
        <f>'(B3)Schdls,Specs&amp;Remarks'!E22</f>
        <v>49.8</v>
      </c>
      <c r="O16" s="64">
        <f t="shared" si="2"/>
        <v>99.6</v>
      </c>
      <c r="P16" s="117">
        <f>N16*'(B)Prices,Taxes,Duties'!$H$3</f>
        <v>3984</v>
      </c>
      <c r="Q16" s="118">
        <f>P16*'(B)Prices,Taxes,Duties'!$F$4</f>
        <v>19.920000000000002</v>
      </c>
      <c r="R16" s="118">
        <f>P16*'(B)Prices,Taxes,Duties'!$F$5</f>
        <v>398.40000000000003</v>
      </c>
      <c r="S16" s="118">
        <f>(P16+Q16+R16)*'(B)Prices,Taxes,Duties'!$F$6</f>
        <v>484.25519999999995</v>
      </c>
      <c r="T16" s="118">
        <f>(P16+Q16+R16+S16)*'(B)Prices,Taxes,Duties'!$F$7</f>
        <v>48.865751999999993</v>
      </c>
      <c r="U16" s="118">
        <f>((H16*2)+(I16*2))/305*'(B)Prices,Taxes,Duties'!$H$8</f>
        <v>98.360655737704917</v>
      </c>
      <c r="V16" s="118">
        <f>(H16*2+I16*2)/1000*'(B)Prices,Taxes,Duties'!$H$9</f>
        <v>135</v>
      </c>
      <c r="W16" s="118">
        <f>(H16*4+I16*4)/1000*'(B)Prices,Taxes,Duties'!$H$11</f>
        <v>9</v>
      </c>
      <c r="X16" s="118">
        <f t="shared" si="3"/>
        <v>5177.8016077377042</v>
      </c>
      <c r="Y16" s="119">
        <f t="shared" si="4"/>
        <v>84.527213114754105</v>
      </c>
      <c r="Z16" s="118">
        <f>(H16/1000*I16/1000)*'(B)Prices,Taxes,Duties'!$H$12</f>
        <v>180.9</v>
      </c>
      <c r="AA16" s="118">
        <f>(H16/1000*I16/1000)*'(B)Prices,Taxes,Duties'!$H$13</f>
        <v>180.9</v>
      </c>
      <c r="AB16" s="118">
        <f t="shared" si="5"/>
        <v>11079.203215475407</v>
      </c>
      <c r="AC16" s="118">
        <f t="shared" si="6"/>
        <v>11163.730428590161</v>
      </c>
      <c r="AD16" s="160">
        <f>'(B3)Schdls,Specs&amp;Remarks'!T22</f>
        <v>0</v>
      </c>
      <c r="AE16" s="118">
        <f>AD16*'(B)Prices,Taxes,Duties'!$H$14</f>
        <v>0</v>
      </c>
      <c r="AF16" s="160">
        <f>'(B3)Schdls,Specs&amp;Remarks'!X22</f>
        <v>0</v>
      </c>
      <c r="AG16" s="118">
        <f>AF16*'(B)Prices,Taxes,Duties'!$H$17</f>
        <v>0</v>
      </c>
      <c r="AH16" s="160">
        <f>'(B3)Schdls,Specs&amp;Remarks'!AB22</f>
        <v>0</v>
      </c>
      <c r="AI16" s="118">
        <f>AH16*'(B)Prices,Taxes,Duties'!$H$18</f>
        <v>0</v>
      </c>
      <c r="AJ16" s="147">
        <f>'(B3)Schdls,Specs&amp;Remarks'!H22</f>
        <v>2143</v>
      </c>
      <c r="AK16" s="118">
        <f t="shared" si="0"/>
        <v>1157.22</v>
      </c>
      <c r="AL16" s="118">
        <f t="shared" si="7"/>
        <v>12320.95042859016</v>
      </c>
      <c r="AM16" s="118">
        <v>0</v>
      </c>
      <c r="AN16" s="118">
        <f t="shared" si="8"/>
        <v>24641.900857180321</v>
      </c>
      <c r="AO16" s="71">
        <f t="shared" si="1"/>
        <v>22816.574867759555</v>
      </c>
    </row>
    <row r="17" spans="1:41" s="42" customFormat="1" ht="12.75">
      <c r="A17" s="116">
        <v>14</v>
      </c>
      <c r="B17" s="157" t="str">
        <f>'(B3)Schdls,Specs&amp;Remarks'!D23</f>
        <v>-</v>
      </c>
      <c r="C17" s="157" t="str">
        <f>'(B3)Schdls,Specs&amp;Remarks'!G23</f>
        <v>Fix + Top Hung Openable Window</v>
      </c>
      <c r="D17" s="157" t="str">
        <f>'(B3)Schdls,Specs&amp;Remarks'!N23</f>
        <v>Champagne Anodizing (101520)</v>
      </c>
      <c r="E17" s="157" t="str">
        <f>'(B3)Schdls,Specs&amp;Remarks'!O23</f>
        <v>11.52mm</v>
      </c>
      <c r="F17" s="70" t="str">
        <f>'(B3)Schdls,Specs&amp;Remarks'!P23</f>
        <v>No</v>
      </c>
      <c r="G17" s="157" t="str">
        <f>'(B3)Schdls,Specs&amp;Remarks'!C23</f>
        <v>W4A</v>
      </c>
      <c r="H17" s="157">
        <f>'(B3)Schdls,Specs&amp;Remarks'!I23</f>
        <v>1375</v>
      </c>
      <c r="I17" s="157">
        <f>'(B3)Schdls,Specs&amp;Remarks'!J23</f>
        <v>3300</v>
      </c>
      <c r="J17" s="157">
        <f>'(B3)Schdls,Specs&amp;Remarks'!K23</f>
        <v>1</v>
      </c>
      <c r="K17" s="157">
        <f>'(B3)Schdls,Specs&amp;Remarks'!L23</f>
        <v>4.5374999999999996</v>
      </c>
      <c r="L17" s="157">
        <f>'(B3)Schdls,Specs&amp;Remarks'!M23</f>
        <v>48.842557499999998</v>
      </c>
      <c r="M17" s="61" t="str">
        <f>'(B3)Schdls,Specs&amp;Remarks'!F23</f>
        <v>M15000</v>
      </c>
      <c r="N17" s="64">
        <f>'(B3)Schdls,Specs&amp;Remarks'!E23</f>
        <v>319.58999999999997</v>
      </c>
      <c r="O17" s="64">
        <f t="shared" si="2"/>
        <v>319.58999999999997</v>
      </c>
      <c r="P17" s="117">
        <f>N17*'(B)Prices,Taxes,Duties'!$H$3</f>
        <v>25567.199999999997</v>
      </c>
      <c r="Q17" s="118">
        <f>P17*'(B)Prices,Taxes,Duties'!$F$4</f>
        <v>127.83599999999998</v>
      </c>
      <c r="R17" s="118">
        <f>P17*'(B)Prices,Taxes,Duties'!$F$5</f>
        <v>2556.7199999999998</v>
      </c>
      <c r="S17" s="118">
        <f>(P17+Q17+R17)*'(B)Prices,Taxes,Duties'!$F$6</f>
        <v>3107.6931599999998</v>
      </c>
      <c r="T17" s="118">
        <f>(P17+Q17+R17+S17)*'(B)Prices,Taxes,Duties'!$F$7</f>
        <v>313.59449159999997</v>
      </c>
      <c r="U17" s="118">
        <f>((H17*2)+(I17*2))/305*'(B)Prices,Taxes,Duties'!$H$8</f>
        <v>306.55737704918033</v>
      </c>
      <c r="V17" s="118">
        <f>(H17*2+I17*2)/1000*'(B)Prices,Taxes,Duties'!$H$9</f>
        <v>420.75</v>
      </c>
      <c r="W17" s="118">
        <f>(H17*4+I17*4)/1000*'(B)Prices,Taxes,Duties'!$H$11</f>
        <v>28.049999999999997</v>
      </c>
      <c r="X17" s="118">
        <f t="shared" si="3"/>
        <v>32428.401028649176</v>
      </c>
      <c r="Y17" s="119">
        <f t="shared" si="4"/>
        <v>526.45114754098347</v>
      </c>
      <c r="Z17" s="118">
        <f>(H17/1000*I17/1000)*'(B)Prices,Taxes,Duties'!$H$12</f>
        <v>1520.0624999999998</v>
      </c>
      <c r="AA17" s="118">
        <f>(H17/1000*I17/1000)*'(B)Prices,Taxes,Duties'!$H$13</f>
        <v>1520.0624999999998</v>
      </c>
      <c r="AB17" s="118">
        <f t="shared" si="5"/>
        <v>70937.052057298351</v>
      </c>
      <c r="AC17" s="118">
        <f t="shared" si="6"/>
        <v>71463.503204839333</v>
      </c>
      <c r="AD17" s="160">
        <f>'(B3)Schdls,Specs&amp;Remarks'!T23</f>
        <v>0</v>
      </c>
      <c r="AE17" s="118">
        <f>AD17*'(B)Prices,Taxes,Duties'!$H$14</f>
        <v>0</v>
      </c>
      <c r="AF17" s="160">
        <f>'(B3)Schdls,Specs&amp;Remarks'!X23</f>
        <v>0</v>
      </c>
      <c r="AG17" s="118">
        <f>AF17*'(B)Prices,Taxes,Duties'!$H$17</f>
        <v>0</v>
      </c>
      <c r="AH17" s="160">
        <f>'(B3)Schdls,Specs&amp;Remarks'!AB23</f>
        <v>0</v>
      </c>
      <c r="AI17" s="118">
        <f>AH17*'(B)Prices,Taxes,Duties'!$H$18</f>
        <v>0</v>
      </c>
      <c r="AJ17" s="147">
        <f>'(B3)Schdls,Specs&amp;Remarks'!H23</f>
        <v>6709</v>
      </c>
      <c r="AK17" s="118">
        <f t="shared" si="0"/>
        <v>30442.087499999998</v>
      </c>
      <c r="AL17" s="118">
        <f t="shared" si="7"/>
        <v>101905.59070483933</v>
      </c>
      <c r="AM17" s="118">
        <v>0</v>
      </c>
      <c r="AN17" s="118">
        <f t="shared" si="8"/>
        <v>101905.59070483933</v>
      </c>
      <c r="AO17" s="71">
        <f t="shared" si="1"/>
        <v>22458.532386741452</v>
      </c>
    </row>
    <row r="18" spans="1:41" s="42" customFormat="1" ht="12.75">
      <c r="A18" s="116">
        <v>15</v>
      </c>
      <c r="B18" s="157" t="str">
        <f>'(B3)Schdls,Specs&amp;Remarks'!D24</f>
        <v>-</v>
      </c>
      <c r="C18" s="157" t="str">
        <f>'(B3)Schdls,Specs&amp;Remarks'!G24</f>
        <v>Fix + Top Hung Openable Window</v>
      </c>
      <c r="D18" s="157" t="str">
        <f>'(B3)Schdls,Specs&amp;Remarks'!N24</f>
        <v>Champagne Anodizing (101520)</v>
      </c>
      <c r="E18" s="157" t="str">
        <f>'(B3)Schdls,Specs&amp;Remarks'!O24</f>
        <v>13.52mm</v>
      </c>
      <c r="F18" s="70" t="str">
        <f>'(B3)Schdls,Specs&amp;Remarks'!P24</f>
        <v>No</v>
      </c>
      <c r="G18" s="157" t="str">
        <f>'(B3)Schdls,Specs&amp;Remarks'!C24</f>
        <v>W5</v>
      </c>
      <c r="H18" s="157">
        <f>'(B3)Schdls,Specs&amp;Remarks'!I24</f>
        <v>1200</v>
      </c>
      <c r="I18" s="157">
        <f>'(B3)Schdls,Specs&amp;Remarks'!J24</f>
        <v>3300</v>
      </c>
      <c r="J18" s="157">
        <f>'(B3)Schdls,Specs&amp;Remarks'!K24</f>
        <v>4</v>
      </c>
      <c r="K18" s="157">
        <f>'(B3)Schdls,Specs&amp;Remarks'!L24</f>
        <v>15.84</v>
      </c>
      <c r="L18" s="157">
        <f>'(B3)Schdls,Specs&amp;Remarks'!M24</f>
        <v>170.50492800000001</v>
      </c>
      <c r="M18" s="61" t="str">
        <f>'(B3)Schdls,Specs&amp;Remarks'!F24</f>
        <v>M15000</v>
      </c>
      <c r="N18" s="64">
        <f>'(B3)Schdls,Specs&amp;Remarks'!E24</f>
        <v>289.69</v>
      </c>
      <c r="O18" s="64">
        <f t="shared" si="2"/>
        <v>1158.76</v>
      </c>
      <c r="P18" s="117">
        <f>N18*'(B)Prices,Taxes,Duties'!$H$3</f>
        <v>23175.200000000001</v>
      </c>
      <c r="Q18" s="118">
        <f>P18*'(B)Prices,Taxes,Duties'!$F$4</f>
        <v>115.876</v>
      </c>
      <c r="R18" s="118">
        <f>P18*'(B)Prices,Taxes,Duties'!$F$5</f>
        <v>2317.52</v>
      </c>
      <c r="S18" s="118">
        <f>(P18+Q18+R18)*'(B)Prices,Taxes,Duties'!$F$6</f>
        <v>2816.9455600000001</v>
      </c>
      <c r="T18" s="118">
        <f>(P18+Q18+R18+S18)*'(B)Prices,Taxes,Duties'!$F$7</f>
        <v>284.25541560000005</v>
      </c>
      <c r="U18" s="118">
        <f>((H18*2)+(I18*2))/305*'(B)Prices,Taxes,Duties'!$H$8</f>
        <v>295.08196721311475</v>
      </c>
      <c r="V18" s="118">
        <f>(H18*2+I18*2)/1000*'(B)Prices,Taxes,Duties'!$H$9</f>
        <v>405</v>
      </c>
      <c r="W18" s="118">
        <f>(H18*4+I18*4)/1000*'(B)Prices,Taxes,Duties'!$H$11</f>
        <v>27</v>
      </c>
      <c r="X18" s="118">
        <f t="shared" si="3"/>
        <v>29436.878942813117</v>
      </c>
      <c r="Y18" s="119">
        <f t="shared" si="4"/>
        <v>478.04563934426233</v>
      </c>
      <c r="Z18" s="118">
        <f>(H18/1000*I18/1000)*'(B)Prices,Taxes,Duties'!$H$12</f>
        <v>1326.6</v>
      </c>
      <c r="AA18" s="118">
        <f>(H18/1000*I18/1000)*'(B)Prices,Taxes,Duties'!$H$13</f>
        <v>1326.6</v>
      </c>
      <c r="AB18" s="118">
        <f t="shared" si="5"/>
        <v>64180.157885626228</v>
      </c>
      <c r="AC18" s="118">
        <f t="shared" si="6"/>
        <v>64658.203524970493</v>
      </c>
      <c r="AD18" s="160">
        <f>'(B3)Schdls,Specs&amp;Remarks'!T24</f>
        <v>0</v>
      </c>
      <c r="AE18" s="118">
        <f>AD18*'(B)Prices,Taxes,Duties'!$H$14</f>
        <v>0</v>
      </c>
      <c r="AF18" s="160">
        <f>'(B3)Schdls,Specs&amp;Remarks'!X24</f>
        <v>0</v>
      </c>
      <c r="AG18" s="118">
        <f>AF18*'(B)Prices,Taxes,Duties'!$H$17</f>
        <v>0</v>
      </c>
      <c r="AH18" s="160">
        <f>'(B3)Schdls,Specs&amp;Remarks'!AB24</f>
        <v>0</v>
      </c>
      <c r="AI18" s="118">
        <f>AH18*'(B)Prices,Taxes,Duties'!$H$18</f>
        <v>0</v>
      </c>
      <c r="AJ18" s="147">
        <f>'(B3)Schdls,Specs&amp;Remarks'!H24</f>
        <v>7138</v>
      </c>
      <c r="AK18" s="118">
        <f t="shared" si="0"/>
        <v>28266.48</v>
      </c>
      <c r="AL18" s="118">
        <f t="shared" si="7"/>
        <v>92924.683524970489</v>
      </c>
      <c r="AM18" s="118">
        <v>0</v>
      </c>
      <c r="AN18" s="118">
        <f t="shared" si="8"/>
        <v>371698.73409988196</v>
      </c>
      <c r="AO18" s="71">
        <f t="shared" si="1"/>
        <v>23465.829172972346</v>
      </c>
    </row>
    <row r="19" spans="1:41" s="42" customFormat="1" ht="12.75">
      <c r="A19" s="116">
        <v>16</v>
      </c>
      <c r="B19" s="157" t="str">
        <f>'(B3)Schdls,Specs&amp;Remarks'!D25</f>
        <v>-</v>
      </c>
      <c r="C19" s="157" t="str">
        <f>'(B3)Schdls,Specs&amp;Remarks'!G25</f>
        <v>Fix + Top Hung Openable Window</v>
      </c>
      <c r="D19" s="157" t="str">
        <f>'(B3)Schdls,Specs&amp;Remarks'!N25</f>
        <v>Champagne Anodizing (101520)</v>
      </c>
      <c r="E19" s="157" t="str">
        <f>'(B3)Schdls,Specs&amp;Remarks'!O25</f>
        <v>13.52mm</v>
      </c>
      <c r="F19" s="70" t="str">
        <f>'(B3)Schdls,Specs&amp;Remarks'!P25</f>
        <v>No</v>
      </c>
      <c r="G19" s="157" t="str">
        <f>'(B3)Schdls,Specs&amp;Remarks'!C25</f>
        <v>W7</v>
      </c>
      <c r="H19" s="157">
        <f>'(B3)Schdls,Specs&amp;Remarks'!I25</f>
        <v>900</v>
      </c>
      <c r="I19" s="157">
        <f>'(B3)Schdls,Specs&amp;Remarks'!J25</f>
        <v>3300</v>
      </c>
      <c r="J19" s="157">
        <f>'(B3)Schdls,Specs&amp;Remarks'!K25</f>
        <v>1</v>
      </c>
      <c r="K19" s="157">
        <f>'(B3)Schdls,Specs&amp;Remarks'!L25</f>
        <v>2.97</v>
      </c>
      <c r="L19" s="157">
        <f>'(B3)Schdls,Specs&amp;Remarks'!M25</f>
        <v>31.969674000000005</v>
      </c>
      <c r="M19" s="61" t="str">
        <f>'(B3)Schdls,Specs&amp;Remarks'!F25</f>
        <v>M15000</v>
      </c>
      <c r="N19" s="64">
        <f>'(B3)Schdls,Specs&amp;Remarks'!E25</f>
        <v>262.27999999999997</v>
      </c>
      <c r="O19" s="64">
        <f t="shared" si="2"/>
        <v>262.27999999999997</v>
      </c>
      <c r="P19" s="117">
        <f>N19*'(B)Prices,Taxes,Duties'!$H$3</f>
        <v>20982.399999999998</v>
      </c>
      <c r="Q19" s="118">
        <f>P19*'(B)Prices,Taxes,Duties'!$F$4</f>
        <v>104.91199999999999</v>
      </c>
      <c r="R19" s="118">
        <f>P19*'(B)Prices,Taxes,Duties'!$F$5</f>
        <v>2098.2399999999998</v>
      </c>
      <c r="S19" s="118">
        <f>(P19+Q19+R19)*'(B)Prices,Taxes,Duties'!$F$6</f>
        <v>2550.4107199999994</v>
      </c>
      <c r="T19" s="118">
        <f>(P19+Q19+R19+S19)*'(B)Prices,Taxes,Duties'!$F$7</f>
        <v>257.35962719999998</v>
      </c>
      <c r="U19" s="118">
        <f>((H19*2)+(I19*2))/305*'(B)Prices,Taxes,Duties'!$H$8</f>
        <v>275.40983606557376</v>
      </c>
      <c r="V19" s="118">
        <f>(H19*2+I19*2)/1000*'(B)Prices,Taxes,Duties'!$H$9</f>
        <v>378</v>
      </c>
      <c r="W19" s="118">
        <f>(H19*4+I19*4)/1000*'(B)Prices,Taxes,Duties'!$H$11</f>
        <v>25.200000000000003</v>
      </c>
      <c r="X19" s="118">
        <f t="shared" si="3"/>
        <v>26671.93218326557</v>
      </c>
      <c r="Y19" s="119">
        <f t="shared" si="4"/>
        <v>433.22019672131137</v>
      </c>
      <c r="Z19" s="118">
        <f>(H19/1000*I19/1000)*'(B)Prices,Taxes,Duties'!$H$12</f>
        <v>994.95</v>
      </c>
      <c r="AA19" s="118">
        <f>(H19/1000*I19/1000)*'(B)Prices,Taxes,Duties'!$H$13</f>
        <v>994.95</v>
      </c>
      <c r="AB19" s="118">
        <f t="shared" si="5"/>
        <v>57323.664366531142</v>
      </c>
      <c r="AC19" s="118">
        <f t="shared" si="6"/>
        <v>57756.884563252454</v>
      </c>
      <c r="AD19" s="160">
        <f>'(B3)Schdls,Specs&amp;Remarks'!T25</f>
        <v>0</v>
      </c>
      <c r="AE19" s="118">
        <f>AD19*'(B)Prices,Taxes,Duties'!$H$14</f>
        <v>0</v>
      </c>
      <c r="AF19" s="160">
        <f>'(B3)Schdls,Specs&amp;Remarks'!X25</f>
        <v>0</v>
      </c>
      <c r="AG19" s="118">
        <f>AF19*'(B)Prices,Taxes,Duties'!$H$17</f>
        <v>0</v>
      </c>
      <c r="AH19" s="160">
        <f>'(B3)Schdls,Specs&amp;Remarks'!AB25</f>
        <v>0</v>
      </c>
      <c r="AI19" s="118">
        <f>AH19*'(B)Prices,Taxes,Duties'!$H$18</f>
        <v>0</v>
      </c>
      <c r="AJ19" s="147">
        <f>'(B3)Schdls,Specs&amp;Remarks'!H25</f>
        <v>7138</v>
      </c>
      <c r="AK19" s="118">
        <f t="shared" si="0"/>
        <v>21199.86</v>
      </c>
      <c r="AL19" s="118">
        <f t="shared" si="7"/>
        <v>78956.744563252461</v>
      </c>
      <c r="AM19" s="118">
        <v>0</v>
      </c>
      <c r="AN19" s="118">
        <f t="shared" si="8"/>
        <v>78956.744563252461</v>
      </c>
      <c r="AO19" s="71">
        <f t="shared" si="1"/>
        <v>26584.762479209581</v>
      </c>
    </row>
    <row r="20" spans="1:41" s="42" customFormat="1" ht="12.75">
      <c r="A20" s="116">
        <v>17</v>
      </c>
      <c r="B20" s="157" t="str">
        <f>'(B3)Schdls,Specs&amp;Remarks'!D26</f>
        <v>-</v>
      </c>
      <c r="C20" s="157" t="str">
        <f>'(B3)Schdls,Specs&amp;Remarks'!G26</f>
        <v>Fix + Top Hung Openable Window</v>
      </c>
      <c r="D20" s="157" t="str">
        <f>'(B3)Schdls,Specs&amp;Remarks'!N26</f>
        <v>Champagne Anodizing (101520)</v>
      </c>
      <c r="E20" s="157" t="str">
        <f>'(B3)Schdls,Specs&amp;Remarks'!O26</f>
        <v>11.52mm</v>
      </c>
      <c r="F20" s="70" t="str">
        <f>'(B3)Schdls,Specs&amp;Remarks'!P26</f>
        <v>No</v>
      </c>
      <c r="G20" s="157" t="str">
        <f>'(B3)Schdls,Specs&amp;Remarks'!C26</f>
        <v>W7A</v>
      </c>
      <c r="H20" s="157">
        <f>'(B3)Schdls,Specs&amp;Remarks'!I26</f>
        <v>600</v>
      </c>
      <c r="I20" s="157">
        <f>'(B3)Schdls,Specs&amp;Remarks'!J26</f>
        <v>3300</v>
      </c>
      <c r="J20" s="157">
        <f>'(B3)Schdls,Specs&amp;Remarks'!K26</f>
        <v>1</v>
      </c>
      <c r="K20" s="157">
        <f>'(B3)Schdls,Specs&amp;Remarks'!L26</f>
        <v>1.98</v>
      </c>
      <c r="L20" s="157">
        <f>'(B3)Schdls,Specs&amp;Remarks'!M26</f>
        <v>21.313116000000001</v>
      </c>
      <c r="M20" s="61" t="str">
        <f>'(B3)Schdls,Specs&amp;Remarks'!F26</f>
        <v>M15000</v>
      </c>
      <c r="N20" s="64">
        <f>'(B3)Schdls,Specs&amp;Remarks'!E26</f>
        <v>223.85</v>
      </c>
      <c r="O20" s="64">
        <f t="shared" si="2"/>
        <v>223.85</v>
      </c>
      <c r="P20" s="117">
        <f>N20*'(B)Prices,Taxes,Duties'!$H$3</f>
        <v>17908</v>
      </c>
      <c r="Q20" s="118">
        <f>P20*'(B)Prices,Taxes,Duties'!$F$4</f>
        <v>89.54</v>
      </c>
      <c r="R20" s="118">
        <f>P20*'(B)Prices,Taxes,Duties'!$F$5</f>
        <v>1790.8000000000002</v>
      </c>
      <c r="S20" s="118">
        <f>(P20+Q20+R20)*'(B)Prices,Taxes,Duties'!$F$6</f>
        <v>2176.7174</v>
      </c>
      <c r="T20" s="118">
        <f>(P20+Q20+R20+S20)*'(B)Prices,Taxes,Duties'!$F$7</f>
        <v>219.65057400000001</v>
      </c>
      <c r="U20" s="118">
        <f>((H20*2)+(I20*2))/305*'(B)Prices,Taxes,Duties'!$H$8</f>
        <v>255.73770491803282</v>
      </c>
      <c r="V20" s="118">
        <f>(H20*2+I20*2)/1000*'(B)Prices,Taxes,Duties'!$H$9</f>
        <v>351</v>
      </c>
      <c r="W20" s="118">
        <f>(H20*4+I20*4)/1000*'(B)Prices,Taxes,Duties'!$H$11</f>
        <v>23.4</v>
      </c>
      <c r="X20" s="118">
        <f t="shared" si="3"/>
        <v>22814.845678918035</v>
      </c>
      <c r="Y20" s="119">
        <f t="shared" si="4"/>
        <v>370.76275409836069</v>
      </c>
      <c r="Z20" s="118">
        <f>(H20/1000*I20/1000)*'(B)Prices,Taxes,Duties'!$H$12</f>
        <v>663.3</v>
      </c>
      <c r="AA20" s="118">
        <f>(H20/1000*I20/1000)*'(B)Prices,Taxes,Duties'!$H$13</f>
        <v>663.3</v>
      </c>
      <c r="AB20" s="118">
        <f t="shared" si="5"/>
        <v>48282.891357836066</v>
      </c>
      <c r="AC20" s="118">
        <f t="shared" si="6"/>
        <v>48653.654111934426</v>
      </c>
      <c r="AD20" s="160">
        <f>'(B3)Schdls,Specs&amp;Remarks'!T26</f>
        <v>0</v>
      </c>
      <c r="AE20" s="118">
        <f>AD20*'(B)Prices,Taxes,Duties'!$H$14</f>
        <v>0</v>
      </c>
      <c r="AF20" s="160">
        <f>'(B3)Schdls,Specs&amp;Remarks'!X26</f>
        <v>0</v>
      </c>
      <c r="AG20" s="118">
        <f>AF20*'(B)Prices,Taxes,Duties'!$H$17</f>
        <v>0</v>
      </c>
      <c r="AH20" s="160">
        <f>'(B3)Schdls,Specs&amp;Remarks'!AB26</f>
        <v>0</v>
      </c>
      <c r="AI20" s="118">
        <f>AH20*'(B)Prices,Taxes,Duties'!$H$18</f>
        <v>0</v>
      </c>
      <c r="AJ20" s="147">
        <f>'(B3)Schdls,Specs&amp;Remarks'!H26</f>
        <v>6709</v>
      </c>
      <c r="AK20" s="118">
        <f t="shared" si="0"/>
        <v>13283.82</v>
      </c>
      <c r="AL20" s="118">
        <f t="shared" si="7"/>
        <v>61937.474111934425</v>
      </c>
      <c r="AM20" s="118">
        <v>0</v>
      </c>
      <c r="AN20" s="118">
        <f t="shared" si="8"/>
        <v>61937.474111934425</v>
      </c>
      <c r="AO20" s="71">
        <f t="shared" si="1"/>
        <v>31281.552581785065</v>
      </c>
    </row>
    <row r="21" spans="1:41" s="42" customFormat="1" ht="12.75">
      <c r="A21" s="116">
        <v>18</v>
      </c>
      <c r="B21" s="157" t="str">
        <f>'(B3)Schdls,Specs&amp;Remarks'!D27</f>
        <v>-</v>
      </c>
      <c r="C21" s="157" t="str">
        <f>'(B3)Schdls,Specs&amp;Remarks'!G27</f>
        <v>Fix + Top Hung Openable Window</v>
      </c>
      <c r="D21" s="157" t="str">
        <f>'(B3)Schdls,Specs&amp;Remarks'!N27</f>
        <v>Champagne Anodizing (101520)</v>
      </c>
      <c r="E21" s="157" t="str">
        <f>'(B3)Schdls,Specs&amp;Remarks'!O27</f>
        <v>13.52mm</v>
      </c>
      <c r="F21" s="70" t="str">
        <f>'(B3)Schdls,Specs&amp;Remarks'!P27</f>
        <v>No</v>
      </c>
      <c r="G21" s="157" t="str">
        <f>'(B3)Schdls,Specs&amp;Remarks'!C27</f>
        <v>W8</v>
      </c>
      <c r="H21" s="157">
        <f>'(B3)Schdls,Specs&amp;Remarks'!I27</f>
        <v>900</v>
      </c>
      <c r="I21" s="157">
        <f>'(B3)Schdls,Specs&amp;Remarks'!J27</f>
        <v>2650</v>
      </c>
      <c r="J21" s="157">
        <f>'(B3)Schdls,Specs&amp;Remarks'!K27</f>
        <v>2</v>
      </c>
      <c r="K21" s="157">
        <f>'(B3)Schdls,Specs&amp;Remarks'!L27</f>
        <v>4.7699999999999996</v>
      </c>
      <c r="L21" s="157">
        <f>'(B3)Schdls,Specs&amp;Remarks'!M27</f>
        <v>51.345233999999998</v>
      </c>
      <c r="M21" s="61" t="str">
        <f>'(B3)Schdls,Specs&amp;Remarks'!F27</f>
        <v>M15000</v>
      </c>
      <c r="N21" s="64">
        <f>'(B3)Schdls,Specs&amp;Remarks'!E27</f>
        <v>233.71</v>
      </c>
      <c r="O21" s="64">
        <f t="shared" si="2"/>
        <v>467.42</v>
      </c>
      <c r="P21" s="117">
        <f>N21*'(B)Prices,Taxes,Duties'!$H$3</f>
        <v>18696.8</v>
      </c>
      <c r="Q21" s="118">
        <f>P21*'(B)Prices,Taxes,Duties'!$F$4</f>
        <v>93.483999999999995</v>
      </c>
      <c r="R21" s="118">
        <f>P21*'(B)Prices,Taxes,Duties'!$F$5</f>
        <v>1869.68</v>
      </c>
      <c r="S21" s="118">
        <f>(P21+Q21+R21)*'(B)Prices,Taxes,Duties'!$F$6</f>
        <v>2272.5960399999999</v>
      </c>
      <c r="T21" s="118">
        <f>(P21+Q21+R21+S21)*'(B)Prices,Taxes,Duties'!$F$7</f>
        <v>229.32560040000001</v>
      </c>
      <c r="U21" s="118">
        <f>((H21*2)+(I21*2))/305*'(B)Prices,Taxes,Duties'!$H$8</f>
        <v>232.78688524590163</v>
      </c>
      <c r="V21" s="118">
        <f>(H21*2+I21*2)/1000*'(B)Prices,Taxes,Duties'!$H$9</f>
        <v>319.5</v>
      </c>
      <c r="W21" s="118">
        <f>(H21*4+I21*4)/1000*'(B)Prices,Taxes,Duties'!$H$11</f>
        <v>21.299999999999997</v>
      </c>
      <c r="X21" s="118">
        <f t="shared" si="3"/>
        <v>23735.472525645902</v>
      </c>
      <c r="Y21" s="119">
        <f t="shared" si="4"/>
        <v>385.40773770491802</v>
      </c>
      <c r="Z21" s="118">
        <f>(H21/1000*I21/1000)*'(B)Prices,Taxes,Duties'!$H$12</f>
        <v>798.97499999999991</v>
      </c>
      <c r="AA21" s="118">
        <f>(H21/1000*I21/1000)*'(B)Prices,Taxes,Duties'!$H$13</f>
        <v>798.97499999999991</v>
      </c>
      <c r="AB21" s="118">
        <f t="shared" si="5"/>
        <v>50666.845051291799</v>
      </c>
      <c r="AC21" s="118">
        <f t="shared" si="6"/>
        <v>51052.252788996717</v>
      </c>
      <c r="AD21" s="160">
        <f>'(B3)Schdls,Specs&amp;Remarks'!T27</f>
        <v>0</v>
      </c>
      <c r="AE21" s="118">
        <f>AD21*'(B)Prices,Taxes,Duties'!$H$14</f>
        <v>0</v>
      </c>
      <c r="AF21" s="160">
        <f>'(B3)Schdls,Specs&amp;Remarks'!X27</f>
        <v>0</v>
      </c>
      <c r="AG21" s="118">
        <f>AF21*'(B)Prices,Taxes,Duties'!$H$17</f>
        <v>0</v>
      </c>
      <c r="AH21" s="160">
        <f>'(B3)Schdls,Specs&amp;Remarks'!AB27</f>
        <v>0</v>
      </c>
      <c r="AI21" s="118">
        <f>AH21*'(B)Prices,Taxes,Duties'!$H$18</f>
        <v>0</v>
      </c>
      <c r="AJ21" s="147">
        <f>'(B3)Schdls,Specs&amp;Remarks'!H27</f>
        <v>7138</v>
      </c>
      <c r="AK21" s="118">
        <f t="shared" si="0"/>
        <v>17024.129999999997</v>
      </c>
      <c r="AL21" s="118">
        <f t="shared" si="7"/>
        <v>68076.382788996707</v>
      </c>
      <c r="AM21" s="118">
        <v>0</v>
      </c>
      <c r="AN21" s="118">
        <f t="shared" si="8"/>
        <v>136152.76557799341</v>
      </c>
      <c r="AO21" s="71">
        <f t="shared" si="1"/>
        <v>28543.556724946211</v>
      </c>
    </row>
    <row r="22" spans="1:41" s="42" customFormat="1" ht="12.75">
      <c r="A22" s="116">
        <v>19</v>
      </c>
      <c r="B22" s="157" t="str">
        <f>'(B3)Schdls,Specs&amp;Remarks'!D28</f>
        <v>-</v>
      </c>
      <c r="C22" s="157" t="str">
        <f>'(B3)Schdls,Specs&amp;Remarks'!G28</f>
        <v>Fixed Fields</v>
      </c>
      <c r="D22" s="157" t="str">
        <f>'(B3)Schdls,Specs&amp;Remarks'!N28</f>
        <v>Champagne Anodizing (101520)</v>
      </c>
      <c r="E22" s="157" t="str">
        <f>'(B3)Schdls,Specs&amp;Remarks'!O28</f>
        <v>17.52mm</v>
      </c>
      <c r="F22" s="70" t="str">
        <f>'(B3)Schdls,Specs&amp;Remarks'!P28</f>
        <v>No</v>
      </c>
      <c r="G22" s="157" t="str">
        <f>'(B3)Schdls,Specs&amp;Remarks'!C28</f>
        <v>FG1</v>
      </c>
      <c r="H22" s="157">
        <f>'(B3)Schdls,Specs&amp;Remarks'!I28</f>
        <v>6095</v>
      </c>
      <c r="I22" s="157">
        <f>'(B3)Schdls,Specs&amp;Remarks'!J28</f>
        <v>3150</v>
      </c>
      <c r="J22" s="157">
        <f>'(B3)Schdls,Specs&amp;Remarks'!K28</f>
        <v>1</v>
      </c>
      <c r="K22" s="157">
        <f>'(B3)Schdls,Specs&amp;Remarks'!L28</f>
        <v>19.199249999999999</v>
      </c>
      <c r="L22" s="157">
        <f>'(B3)Schdls,Specs&amp;Remarks'!M28</f>
        <v>206.66456685</v>
      </c>
      <c r="M22" s="61" t="str">
        <f>'(B3)Schdls,Specs&amp;Remarks'!F28</f>
        <v>M15000</v>
      </c>
      <c r="N22" s="64">
        <f>'(B3)Schdls,Specs&amp;Remarks'!E28</f>
        <v>407</v>
      </c>
      <c r="O22" s="64">
        <f t="shared" si="2"/>
        <v>407</v>
      </c>
      <c r="P22" s="117">
        <f>N22*'(B)Prices,Taxes,Duties'!$H$3</f>
        <v>32560</v>
      </c>
      <c r="Q22" s="118">
        <f>P22*'(B)Prices,Taxes,Duties'!$F$4</f>
        <v>162.80000000000001</v>
      </c>
      <c r="R22" s="118">
        <f>P22*'(B)Prices,Taxes,Duties'!$F$5</f>
        <v>3256</v>
      </c>
      <c r="S22" s="118">
        <f>(P22+Q22+R22)*'(B)Prices,Taxes,Duties'!$F$6</f>
        <v>3957.6680000000001</v>
      </c>
      <c r="T22" s="118">
        <f>(P22+Q22+R22+S22)*'(B)Prices,Taxes,Duties'!$F$7</f>
        <v>399.36468000000002</v>
      </c>
      <c r="U22" s="118">
        <f>((H22*2)+(I22*2))/305*'(B)Prices,Taxes,Duties'!$H$8</f>
        <v>606.22950819672133</v>
      </c>
      <c r="V22" s="118">
        <f>(H22*2+I22*2)/1000*'(B)Prices,Taxes,Duties'!$H$9</f>
        <v>832.05</v>
      </c>
      <c r="W22" s="118">
        <f>(H22*4+I22*4)/1000*'(B)Prices,Taxes,Duties'!$H$11</f>
        <v>55.47</v>
      </c>
      <c r="X22" s="118">
        <f t="shared" si="3"/>
        <v>41829.582188196728</v>
      </c>
      <c r="Y22" s="119">
        <f t="shared" si="4"/>
        <v>681.07499016393456</v>
      </c>
      <c r="Z22" s="118">
        <f>(H22/1000*I22/1000)*'(B)Prices,Taxes,Duties'!$H$12</f>
        <v>6431.7487499999997</v>
      </c>
      <c r="AA22" s="118">
        <f>(H22/1000*I22/1000)*'(B)Prices,Taxes,Duties'!$H$13</f>
        <v>6431.7487499999997</v>
      </c>
      <c r="AB22" s="118">
        <f t="shared" si="5"/>
        <v>109386.15937639345</v>
      </c>
      <c r="AC22" s="118">
        <f t="shared" si="6"/>
        <v>110067.23436655739</v>
      </c>
      <c r="AD22" s="160">
        <f>'(B3)Schdls,Specs&amp;Remarks'!T28</f>
        <v>0</v>
      </c>
      <c r="AE22" s="118">
        <f>AD22*'(B)Prices,Taxes,Duties'!$H$14</f>
        <v>0</v>
      </c>
      <c r="AF22" s="160">
        <f>'(B3)Schdls,Specs&amp;Remarks'!X28</f>
        <v>0</v>
      </c>
      <c r="AG22" s="118">
        <f>AF22*'(B)Prices,Taxes,Duties'!$H$17</f>
        <v>0</v>
      </c>
      <c r="AH22" s="160">
        <f>'(B3)Schdls,Specs&amp;Remarks'!AB28</f>
        <v>0</v>
      </c>
      <c r="AI22" s="118">
        <f>AH22*'(B)Prices,Taxes,Duties'!$H$18</f>
        <v>0</v>
      </c>
      <c r="AJ22" s="147">
        <f>'(B3)Schdls,Specs&amp;Remarks'!H28</f>
        <v>7995</v>
      </c>
      <c r="AK22" s="118">
        <f t="shared" si="0"/>
        <v>153498.00375</v>
      </c>
      <c r="AL22" s="118">
        <f t="shared" si="7"/>
        <v>263565.23811655736</v>
      </c>
      <c r="AM22" s="118">
        <v>5442.9325200000003</v>
      </c>
      <c r="AN22" s="118">
        <f t="shared" si="8"/>
        <v>269008.17063655733</v>
      </c>
      <c r="AO22" s="71">
        <f t="shared" si="1"/>
        <v>13727.892397700814</v>
      </c>
    </row>
    <row r="23" spans="1:41" s="42" customFormat="1" ht="12.75">
      <c r="A23" s="116">
        <v>20</v>
      </c>
      <c r="B23" s="157" t="str">
        <f>'(B3)Schdls,Specs&amp;Remarks'!D29</f>
        <v>-</v>
      </c>
      <c r="C23" s="157" t="str">
        <f>'(B3)Schdls,Specs&amp;Remarks'!G29</f>
        <v>Fixed Fields</v>
      </c>
      <c r="D23" s="157" t="str">
        <f>'(B3)Schdls,Specs&amp;Remarks'!N29</f>
        <v>Champagne Anodizing (101520)</v>
      </c>
      <c r="E23" s="157" t="str">
        <f>'(B3)Schdls,Specs&amp;Remarks'!O29</f>
        <v>17.52mm</v>
      </c>
      <c r="F23" s="70" t="str">
        <f>'(B3)Schdls,Specs&amp;Remarks'!P29</f>
        <v>No</v>
      </c>
      <c r="G23" s="157" t="str">
        <f>'(B3)Schdls,Specs&amp;Remarks'!C29</f>
        <v>FG2</v>
      </c>
      <c r="H23" s="157">
        <f>'(B3)Schdls,Specs&amp;Remarks'!I29</f>
        <v>5750</v>
      </c>
      <c r="I23" s="157">
        <f>'(B3)Schdls,Specs&amp;Remarks'!J29</f>
        <v>2500</v>
      </c>
      <c r="J23" s="157">
        <f>'(B3)Schdls,Specs&amp;Remarks'!K29</f>
        <v>1</v>
      </c>
      <c r="K23" s="157">
        <f>'(B3)Schdls,Specs&amp;Remarks'!L29</f>
        <v>14.375</v>
      </c>
      <c r="L23" s="157">
        <f>'(B3)Schdls,Specs&amp;Remarks'!M29</f>
        <v>154.735375</v>
      </c>
      <c r="M23" s="61" t="str">
        <f>'(B3)Schdls,Specs&amp;Remarks'!F29</f>
        <v>M15000</v>
      </c>
      <c r="N23" s="64">
        <f>'(B3)Schdls,Specs&amp;Remarks'!E29</f>
        <v>346.62</v>
      </c>
      <c r="O23" s="64">
        <f t="shared" si="2"/>
        <v>346.62</v>
      </c>
      <c r="P23" s="117">
        <f>N23*'(B)Prices,Taxes,Duties'!$H$3</f>
        <v>27729.599999999999</v>
      </c>
      <c r="Q23" s="118">
        <f>P23*'(B)Prices,Taxes,Duties'!$F$4</f>
        <v>138.648</v>
      </c>
      <c r="R23" s="118">
        <f>P23*'(B)Prices,Taxes,Duties'!$F$5</f>
        <v>2772.96</v>
      </c>
      <c r="S23" s="118">
        <f>(P23+Q23+R23)*'(B)Prices,Taxes,Duties'!$F$6</f>
        <v>3370.5328799999997</v>
      </c>
      <c r="T23" s="118">
        <f>(P23+Q23+R23+S23)*'(B)Prices,Taxes,Duties'!$F$7</f>
        <v>340.11740879999996</v>
      </c>
      <c r="U23" s="118">
        <f>((H23*2)+(I23*2))/305*'(B)Prices,Taxes,Duties'!$H$8</f>
        <v>540.98360655737702</v>
      </c>
      <c r="V23" s="118">
        <f>(H23*2+I23*2)/1000*'(B)Prices,Taxes,Duties'!$H$9</f>
        <v>742.5</v>
      </c>
      <c r="W23" s="118">
        <f>(H23*4+I23*4)/1000*'(B)Prices,Taxes,Duties'!$H$11</f>
        <v>49.5</v>
      </c>
      <c r="X23" s="118">
        <f t="shared" si="3"/>
        <v>35684.841895357371</v>
      </c>
      <c r="Y23" s="119">
        <f t="shared" si="4"/>
        <v>581.25167213114742</v>
      </c>
      <c r="Z23" s="118">
        <f>(H23/1000*I23/1000)*'(B)Prices,Taxes,Duties'!$H$12</f>
        <v>4815.625</v>
      </c>
      <c r="AA23" s="118">
        <f>(H23/1000*I23/1000)*'(B)Prices,Taxes,Duties'!$H$13</f>
        <v>4815.625</v>
      </c>
      <c r="AB23" s="118">
        <f t="shared" si="5"/>
        <v>90632.183790714742</v>
      </c>
      <c r="AC23" s="118">
        <f t="shared" si="6"/>
        <v>91213.435462845882</v>
      </c>
      <c r="AD23" s="160">
        <f>'(B3)Schdls,Specs&amp;Remarks'!T29</f>
        <v>0</v>
      </c>
      <c r="AE23" s="118">
        <f>AD23*'(B)Prices,Taxes,Duties'!$H$14</f>
        <v>0</v>
      </c>
      <c r="AF23" s="160">
        <f>'(B3)Schdls,Specs&amp;Remarks'!X29</f>
        <v>0</v>
      </c>
      <c r="AG23" s="118">
        <f>AF23*'(B)Prices,Taxes,Duties'!$H$17</f>
        <v>0</v>
      </c>
      <c r="AH23" s="160">
        <f>'(B3)Schdls,Specs&amp;Remarks'!AB29</f>
        <v>0</v>
      </c>
      <c r="AI23" s="118">
        <f>AH23*'(B)Prices,Taxes,Duties'!$H$18</f>
        <v>0</v>
      </c>
      <c r="AJ23" s="147">
        <f>'(B3)Schdls,Specs&amp;Remarks'!H29</f>
        <v>7995</v>
      </c>
      <c r="AK23" s="118">
        <f t="shared" si="0"/>
        <v>114928.125</v>
      </c>
      <c r="AL23" s="118">
        <f t="shared" si="7"/>
        <v>206141.5604628459</v>
      </c>
      <c r="AM23" s="118">
        <v>5134.8419999999996</v>
      </c>
      <c r="AN23" s="118">
        <f t="shared" si="8"/>
        <v>211276.4024628459</v>
      </c>
      <c r="AO23" s="71">
        <f t="shared" si="1"/>
        <v>14340.282466980585</v>
      </c>
    </row>
    <row r="24" spans="1:41" s="42" customFormat="1" ht="12.75">
      <c r="A24" s="116">
        <v>21</v>
      </c>
      <c r="B24" s="157" t="str">
        <f>'(B3)Schdls,Specs&amp;Remarks'!D30</f>
        <v>-</v>
      </c>
      <c r="C24" s="157" t="str">
        <f>'(B3)Schdls,Specs&amp;Remarks'!G30</f>
        <v>Fixed Fields</v>
      </c>
      <c r="D24" s="157" t="str">
        <f>'(B3)Schdls,Specs&amp;Remarks'!N30</f>
        <v>Champagne Anodizing (101520)</v>
      </c>
      <c r="E24" s="157" t="str">
        <f>'(B3)Schdls,Specs&amp;Remarks'!O30</f>
        <v>17.52mm</v>
      </c>
      <c r="F24" s="70" t="str">
        <f>'(B3)Schdls,Specs&amp;Remarks'!P30</f>
        <v>No</v>
      </c>
      <c r="G24" s="157" t="str">
        <f>'(B3)Schdls,Specs&amp;Remarks'!C30</f>
        <v>FG3</v>
      </c>
      <c r="H24" s="157">
        <f>'(B3)Schdls,Specs&amp;Remarks'!I30</f>
        <v>5000</v>
      </c>
      <c r="I24" s="157">
        <f>'(B3)Schdls,Specs&amp;Remarks'!J30</f>
        <v>3300</v>
      </c>
      <c r="J24" s="157">
        <f>'(B3)Schdls,Specs&amp;Remarks'!K30</f>
        <v>1</v>
      </c>
      <c r="K24" s="157">
        <f>'(B3)Schdls,Specs&amp;Remarks'!L30</f>
        <v>16.5</v>
      </c>
      <c r="L24" s="157">
        <f>'(B3)Schdls,Specs&amp;Remarks'!M30</f>
        <v>177.60930000000002</v>
      </c>
      <c r="M24" s="61" t="str">
        <f>'(B3)Schdls,Specs&amp;Remarks'!F30</f>
        <v>M15000</v>
      </c>
      <c r="N24" s="64">
        <f>'(B3)Schdls,Specs&amp;Remarks'!E30</f>
        <v>405.31</v>
      </c>
      <c r="O24" s="64">
        <f t="shared" si="2"/>
        <v>405.31</v>
      </c>
      <c r="P24" s="117">
        <f>N24*'(B)Prices,Taxes,Duties'!$H$3</f>
        <v>32424.799999999999</v>
      </c>
      <c r="Q24" s="118">
        <f>P24*'(B)Prices,Taxes,Duties'!$F$4</f>
        <v>162.124</v>
      </c>
      <c r="R24" s="118">
        <f>P24*'(B)Prices,Taxes,Duties'!$F$5</f>
        <v>3242.48</v>
      </c>
      <c r="S24" s="118">
        <f>(P24+Q24+R24)*'(B)Prices,Taxes,Duties'!$F$6</f>
        <v>3941.2344400000002</v>
      </c>
      <c r="T24" s="118">
        <f>(P24+Q24+R24+S24)*'(B)Prices,Taxes,Duties'!$F$7</f>
        <v>397.70638440000005</v>
      </c>
      <c r="U24" s="118">
        <f>((H24*2)+(I24*2))/305*'(B)Prices,Taxes,Duties'!$H$8</f>
        <v>544.26229508196718</v>
      </c>
      <c r="V24" s="118">
        <f>(H24*2+I24*2)/1000*'(B)Prices,Taxes,Duties'!$H$9</f>
        <v>747.00000000000011</v>
      </c>
      <c r="W24" s="118">
        <f>(H24*4+I24*4)/1000*'(B)Prices,Taxes,Duties'!$H$11</f>
        <v>49.800000000000004</v>
      </c>
      <c r="X24" s="118">
        <f t="shared" si="3"/>
        <v>41509.40711948197</v>
      </c>
      <c r="Y24" s="119">
        <f t="shared" si="4"/>
        <v>675.31724590163924</v>
      </c>
      <c r="Z24" s="118">
        <f>(H24/1000*I24/1000)*'(B)Prices,Taxes,Duties'!$H$12</f>
        <v>5527.5</v>
      </c>
      <c r="AA24" s="118">
        <f>(H24/1000*I24/1000)*'(B)Prices,Taxes,Duties'!$H$13</f>
        <v>5527.5</v>
      </c>
      <c r="AB24" s="118">
        <f t="shared" si="5"/>
        <v>105128.81423896394</v>
      </c>
      <c r="AC24" s="118">
        <f t="shared" si="6"/>
        <v>105804.13148486557</v>
      </c>
      <c r="AD24" s="160">
        <f>'(B3)Schdls,Specs&amp;Remarks'!T30</f>
        <v>0</v>
      </c>
      <c r="AE24" s="118">
        <f>AD24*'(B)Prices,Taxes,Duties'!$H$14</f>
        <v>0</v>
      </c>
      <c r="AF24" s="160">
        <f>'(B3)Schdls,Specs&amp;Remarks'!X30</f>
        <v>0</v>
      </c>
      <c r="AG24" s="118">
        <f>AF24*'(B)Prices,Taxes,Duties'!$H$17</f>
        <v>0</v>
      </c>
      <c r="AH24" s="160">
        <f>'(B3)Schdls,Specs&amp;Remarks'!AB30</f>
        <v>0</v>
      </c>
      <c r="AI24" s="118">
        <f>AH24*'(B)Prices,Taxes,Duties'!$H$18</f>
        <v>0</v>
      </c>
      <c r="AJ24" s="147">
        <f>'(B3)Schdls,Specs&amp;Remarks'!H30</f>
        <v>7995</v>
      </c>
      <c r="AK24" s="118">
        <f t="shared" si="0"/>
        <v>131917.5</v>
      </c>
      <c r="AL24" s="118">
        <f t="shared" si="7"/>
        <v>237721.63148486556</v>
      </c>
      <c r="AM24" s="118">
        <v>4465.08</v>
      </c>
      <c r="AN24" s="118">
        <f t="shared" si="8"/>
        <v>242186.71148486555</v>
      </c>
      <c r="AO24" s="71">
        <f t="shared" si="1"/>
        <v>14407.371605143368</v>
      </c>
    </row>
    <row r="25" spans="1:41" s="42" customFormat="1" ht="12.75">
      <c r="A25" s="116">
        <v>22</v>
      </c>
      <c r="B25" s="157" t="str">
        <f>'(B3)Schdls,Specs&amp;Remarks'!D31</f>
        <v>-</v>
      </c>
      <c r="C25" s="157" t="str">
        <f>'(B3)Schdls,Specs&amp;Remarks'!G31</f>
        <v>Fixed Fields</v>
      </c>
      <c r="D25" s="157" t="str">
        <f>'(B3)Schdls,Specs&amp;Remarks'!N31</f>
        <v>Champagne Anodizing (101520)</v>
      </c>
      <c r="E25" s="157" t="str">
        <f>'(B3)Schdls,Specs&amp;Remarks'!O31</f>
        <v>17.52mm</v>
      </c>
      <c r="F25" s="70" t="str">
        <f>'(B3)Schdls,Specs&amp;Remarks'!P31</f>
        <v>No</v>
      </c>
      <c r="G25" s="157" t="str">
        <f>'(B3)Schdls,Specs&amp;Remarks'!C31</f>
        <v>FG4</v>
      </c>
      <c r="H25" s="157">
        <f>'(B3)Schdls,Specs&amp;Remarks'!I31</f>
        <v>4170</v>
      </c>
      <c r="I25" s="157">
        <f>'(B3)Schdls,Specs&amp;Remarks'!J31</f>
        <v>2675</v>
      </c>
      <c r="J25" s="157">
        <f>'(B3)Schdls,Specs&amp;Remarks'!K31</f>
        <v>1</v>
      </c>
      <c r="K25" s="157">
        <f>'(B3)Schdls,Specs&amp;Remarks'!L31</f>
        <v>11.15475</v>
      </c>
      <c r="L25" s="157">
        <f>'(B3)Schdls,Specs&amp;Remarks'!M31</f>
        <v>120.07195995000001</v>
      </c>
      <c r="M25" s="61" t="str">
        <f>'(B3)Schdls,Specs&amp;Remarks'!F31</f>
        <v>M15000</v>
      </c>
      <c r="N25" s="64">
        <f>'(B3)Schdls,Specs&amp;Remarks'!E31</f>
        <v>228.56</v>
      </c>
      <c r="O25" s="64">
        <f t="shared" si="2"/>
        <v>228.56</v>
      </c>
      <c r="P25" s="117">
        <f>N25*'(B)Prices,Taxes,Duties'!$H$3</f>
        <v>18284.8</v>
      </c>
      <c r="Q25" s="118">
        <f>P25*'(B)Prices,Taxes,Duties'!$F$4</f>
        <v>91.423999999999992</v>
      </c>
      <c r="R25" s="118">
        <f>P25*'(B)Prices,Taxes,Duties'!$F$5</f>
        <v>1828.48</v>
      </c>
      <c r="S25" s="118">
        <f>(P25+Q25+R25)*'(B)Prices,Taxes,Duties'!$F$6</f>
        <v>2222.5174399999996</v>
      </c>
      <c r="T25" s="118">
        <f>(P25+Q25+R25+S25)*'(B)Prices,Taxes,Duties'!$F$7</f>
        <v>224.27221439999997</v>
      </c>
      <c r="U25" s="118">
        <f>((H25*2)+(I25*2))/305*'(B)Prices,Taxes,Duties'!$H$8</f>
        <v>448.85245901639342</v>
      </c>
      <c r="V25" s="118">
        <f>(H25*2+I25*2)/1000*'(B)Prices,Taxes,Duties'!$H$9</f>
        <v>616.04999999999995</v>
      </c>
      <c r="W25" s="118">
        <f>(H25*4+I25*4)/1000*'(B)Prices,Taxes,Duties'!$H$11</f>
        <v>41.07</v>
      </c>
      <c r="X25" s="118">
        <f t="shared" si="3"/>
        <v>23757.466113416391</v>
      </c>
      <c r="Y25" s="119">
        <f t="shared" si="4"/>
        <v>387.81544918032785</v>
      </c>
      <c r="Z25" s="118">
        <f>(H25/1000*I25/1000)*'(B)Prices,Taxes,Duties'!$H$12</f>
        <v>3736.8412499999999</v>
      </c>
      <c r="AA25" s="118">
        <f>(H25/1000*I25/1000)*'(B)Prices,Taxes,Duties'!$H$13</f>
        <v>3736.8412499999999</v>
      </c>
      <c r="AB25" s="118">
        <f t="shared" si="5"/>
        <v>62462.297226832787</v>
      </c>
      <c r="AC25" s="118">
        <f t="shared" si="6"/>
        <v>62850.112676013116</v>
      </c>
      <c r="AD25" s="160">
        <f>'(B3)Schdls,Specs&amp;Remarks'!T31</f>
        <v>0</v>
      </c>
      <c r="AE25" s="118">
        <f>AD25*'(B)Prices,Taxes,Duties'!$H$14</f>
        <v>0</v>
      </c>
      <c r="AF25" s="160">
        <f>'(B3)Schdls,Specs&amp;Remarks'!X31</f>
        <v>0</v>
      </c>
      <c r="AG25" s="118">
        <f>AF25*'(B)Prices,Taxes,Duties'!$H$17</f>
        <v>0</v>
      </c>
      <c r="AH25" s="160">
        <f>'(B3)Schdls,Specs&amp;Remarks'!AB31</f>
        <v>0</v>
      </c>
      <c r="AI25" s="118">
        <f>AH25*'(B)Prices,Taxes,Duties'!$H$18</f>
        <v>0</v>
      </c>
      <c r="AJ25" s="147">
        <f>'(B3)Schdls,Specs&amp;Remarks'!H31</f>
        <v>7995</v>
      </c>
      <c r="AK25" s="118">
        <f t="shared" si="0"/>
        <v>89182.226249999992</v>
      </c>
      <c r="AL25" s="118">
        <f t="shared" si="7"/>
        <v>152032.33892601309</v>
      </c>
      <c r="AM25" s="118">
        <v>0</v>
      </c>
      <c r="AN25" s="118">
        <f t="shared" si="8"/>
        <v>152032.33892601309</v>
      </c>
      <c r="AO25" s="71">
        <f t="shared" si="1"/>
        <v>13629.381109035441</v>
      </c>
    </row>
    <row r="26" spans="1:41" s="42" customFormat="1" ht="12.75">
      <c r="A26" s="116">
        <v>23</v>
      </c>
      <c r="B26" s="157" t="str">
        <f>'(B3)Schdls,Specs&amp;Remarks'!D32</f>
        <v>-</v>
      </c>
      <c r="C26" s="157" t="str">
        <f>'(B3)Schdls,Specs&amp;Remarks'!G32</f>
        <v>Fixed Fields</v>
      </c>
      <c r="D26" s="157" t="str">
        <f>'(B3)Schdls,Specs&amp;Remarks'!N32</f>
        <v>Champagne Anodizing (101520)</v>
      </c>
      <c r="E26" s="157" t="str">
        <f>'(B3)Schdls,Specs&amp;Remarks'!O32</f>
        <v>17.52mm</v>
      </c>
      <c r="F26" s="70" t="str">
        <f>'(B3)Schdls,Specs&amp;Remarks'!P32</f>
        <v>No</v>
      </c>
      <c r="G26" s="157" t="str">
        <f>'(B3)Schdls,Specs&amp;Remarks'!C32</f>
        <v>FG5</v>
      </c>
      <c r="H26" s="157">
        <f>'(B3)Schdls,Specs&amp;Remarks'!I32</f>
        <v>2860</v>
      </c>
      <c r="I26" s="157">
        <f>'(B3)Schdls,Specs&amp;Remarks'!J32</f>
        <v>3300</v>
      </c>
      <c r="J26" s="157">
        <f>'(B3)Schdls,Specs&amp;Remarks'!K32</f>
        <v>1</v>
      </c>
      <c r="K26" s="157">
        <f>'(B3)Schdls,Specs&amp;Remarks'!L32</f>
        <v>9.4380000000000006</v>
      </c>
      <c r="L26" s="157">
        <f>'(B3)Schdls,Specs&amp;Remarks'!M32</f>
        <v>101.59251960000002</v>
      </c>
      <c r="M26" s="61" t="str">
        <f>'(B3)Schdls,Specs&amp;Remarks'!F32</f>
        <v>M15000</v>
      </c>
      <c r="N26" s="64">
        <f>'(B3)Schdls,Specs&amp;Remarks'!E32</f>
        <v>239.61</v>
      </c>
      <c r="O26" s="64">
        <f t="shared" si="2"/>
        <v>239.61</v>
      </c>
      <c r="P26" s="117">
        <f>N26*'(B)Prices,Taxes,Duties'!$H$3</f>
        <v>19168.800000000003</v>
      </c>
      <c r="Q26" s="118">
        <f>P26*'(B)Prices,Taxes,Duties'!$F$4</f>
        <v>95.844000000000023</v>
      </c>
      <c r="R26" s="118">
        <f>P26*'(B)Prices,Taxes,Duties'!$F$5</f>
        <v>1916.8800000000003</v>
      </c>
      <c r="S26" s="118">
        <f>(P26+Q26+R26)*'(B)Prices,Taxes,Duties'!$F$6</f>
        <v>2329.9676400000008</v>
      </c>
      <c r="T26" s="118">
        <f>(P26+Q26+R26+S26)*'(B)Prices,Taxes,Duties'!$F$7</f>
        <v>235.11491640000008</v>
      </c>
      <c r="U26" s="118">
        <f>((H26*2)+(I26*2))/305*'(B)Prices,Taxes,Duties'!$H$8</f>
        <v>403.93442622950823</v>
      </c>
      <c r="V26" s="118">
        <f>(H26*2+I26*2)/1000*'(B)Prices,Taxes,Duties'!$H$9</f>
        <v>554.4</v>
      </c>
      <c r="W26" s="118">
        <f>(H26*4+I26*4)/1000*'(B)Prices,Taxes,Duties'!$H$11</f>
        <v>36.96</v>
      </c>
      <c r="X26" s="118">
        <f t="shared" si="3"/>
        <v>24741.900982629519</v>
      </c>
      <c r="Y26" s="119">
        <f t="shared" si="4"/>
        <v>403.28188852459033</v>
      </c>
      <c r="Z26" s="118">
        <f>(H26/1000*I26/1000)*'(B)Prices,Taxes,Duties'!$H$12</f>
        <v>3161.73</v>
      </c>
      <c r="AA26" s="118">
        <f>(H26/1000*I26/1000)*'(B)Prices,Taxes,Duties'!$H$13</f>
        <v>3161.73</v>
      </c>
      <c r="AB26" s="118">
        <f t="shared" si="5"/>
        <v>62130.721965259036</v>
      </c>
      <c r="AC26" s="118">
        <f t="shared" si="6"/>
        <v>62534.003853783623</v>
      </c>
      <c r="AD26" s="160">
        <f>'(B3)Schdls,Specs&amp;Remarks'!T32</f>
        <v>0</v>
      </c>
      <c r="AE26" s="118">
        <f>AD26*'(B)Prices,Taxes,Duties'!$H$14</f>
        <v>0</v>
      </c>
      <c r="AF26" s="160">
        <f>'(B3)Schdls,Specs&amp;Remarks'!X32</f>
        <v>0</v>
      </c>
      <c r="AG26" s="118">
        <f>AF26*'(B)Prices,Taxes,Duties'!$H$17</f>
        <v>0</v>
      </c>
      <c r="AH26" s="160">
        <f>'(B3)Schdls,Specs&amp;Remarks'!AB32</f>
        <v>0</v>
      </c>
      <c r="AI26" s="118">
        <f>AH26*'(B)Prices,Taxes,Duties'!$H$18</f>
        <v>0</v>
      </c>
      <c r="AJ26" s="147">
        <f>'(B3)Schdls,Specs&amp;Remarks'!H32</f>
        <v>7995</v>
      </c>
      <c r="AK26" s="118">
        <f t="shared" si="0"/>
        <v>75456.81</v>
      </c>
      <c r="AL26" s="118">
        <f t="shared" si="7"/>
        <v>137990.81385378362</v>
      </c>
      <c r="AM26" s="118">
        <v>0</v>
      </c>
      <c r="AN26" s="118">
        <f t="shared" si="8"/>
        <v>137990.81385378362</v>
      </c>
      <c r="AO26" s="71">
        <f t="shared" si="1"/>
        <v>14620.768579549016</v>
      </c>
    </row>
    <row r="27" spans="1:41" s="42" customFormat="1" ht="12.75">
      <c r="A27" s="116">
        <v>24</v>
      </c>
      <c r="B27" s="157" t="str">
        <f>'(B3)Schdls,Specs&amp;Remarks'!D33</f>
        <v>-</v>
      </c>
      <c r="C27" s="157" t="str">
        <f>'(B3)Schdls,Specs&amp;Remarks'!G33</f>
        <v>Fixed Fields</v>
      </c>
      <c r="D27" s="157" t="str">
        <f>'(B3)Schdls,Specs&amp;Remarks'!N33</f>
        <v>Champagne Anodizing (101520)</v>
      </c>
      <c r="E27" s="157" t="str">
        <f>'(B3)Schdls,Specs&amp;Remarks'!O33</f>
        <v>17.52mm</v>
      </c>
      <c r="F27" s="70" t="str">
        <f>'(B3)Schdls,Specs&amp;Remarks'!P33</f>
        <v>No</v>
      </c>
      <c r="G27" s="157" t="str">
        <f>'(B3)Schdls,Specs&amp;Remarks'!C33</f>
        <v>FG6</v>
      </c>
      <c r="H27" s="157">
        <f>'(B3)Schdls,Specs&amp;Remarks'!I33</f>
        <v>1800</v>
      </c>
      <c r="I27" s="157">
        <f>'(B3)Schdls,Specs&amp;Remarks'!J33</f>
        <v>2500</v>
      </c>
      <c r="J27" s="157">
        <f>'(B3)Schdls,Specs&amp;Remarks'!K33</f>
        <v>3</v>
      </c>
      <c r="K27" s="157">
        <f>'(B3)Schdls,Specs&amp;Remarks'!L33</f>
        <v>13.5</v>
      </c>
      <c r="L27" s="157">
        <f>'(B3)Schdls,Specs&amp;Remarks'!M33</f>
        <v>145.3167</v>
      </c>
      <c r="M27" s="61" t="str">
        <f>'(B3)Schdls,Specs&amp;Remarks'!F33</f>
        <v>M15000</v>
      </c>
      <c r="N27" s="64">
        <f>'(B3)Schdls,Specs&amp;Remarks'!E33</f>
        <v>78.66</v>
      </c>
      <c r="O27" s="64">
        <f t="shared" si="2"/>
        <v>235.98</v>
      </c>
      <c r="P27" s="117">
        <f>N27*'(B)Prices,Taxes,Duties'!$H$3</f>
        <v>6292.7999999999993</v>
      </c>
      <c r="Q27" s="118">
        <f>P27*'(B)Prices,Taxes,Duties'!$F$4</f>
        <v>31.463999999999999</v>
      </c>
      <c r="R27" s="118">
        <f>P27*'(B)Prices,Taxes,Duties'!$F$5</f>
        <v>629.28</v>
      </c>
      <c r="S27" s="118">
        <f>(P27+Q27+R27)*'(B)Prices,Taxes,Duties'!$F$6</f>
        <v>764.88983999999994</v>
      </c>
      <c r="T27" s="118">
        <f>(P27+Q27+R27+S27)*'(B)Prices,Taxes,Duties'!$F$7</f>
        <v>77.184338399999987</v>
      </c>
      <c r="U27" s="118">
        <f>((H27*2)+(I27*2))/305*'(B)Prices,Taxes,Duties'!$H$8</f>
        <v>281.96721311475409</v>
      </c>
      <c r="V27" s="118">
        <f>(H27*2+I27*2)/1000*'(B)Prices,Taxes,Duties'!$H$9</f>
        <v>387</v>
      </c>
      <c r="W27" s="118">
        <f>(H27*4+I27*4)/1000*'(B)Prices,Taxes,Duties'!$H$11</f>
        <v>25.799999999999997</v>
      </c>
      <c r="X27" s="118">
        <f t="shared" si="3"/>
        <v>8490.385391514752</v>
      </c>
      <c r="Y27" s="119">
        <f t="shared" si="4"/>
        <v>139.75134426229505</v>
      </c>
      <c r="Z27" s="118">
        <f>(H27/1000*I27/1000)*'(B)Prices,Taxes,Duties'!$H$12</f>
        <v>1507.5</v>
      </c>
      <c r="AA27" s="118">
        <f>(H27/1000*I27/1000)*'(B)Prices,Taxes,Duties'!$H$13</f>
        <v>1507.5</v>
      </c>
      <c r="AB27" s="118">
        <f t="shared" si="5"/>
        <v>23010.770783029504</v>
      </c>
      <c r="AC27" s="118">
        <f t="shared" si="6"/>
        <v>23150.522127291799</v>
      </c>
      <c r="AD27" s="160">
        <f>'(B3)Schdls,Specs&amp;Remarks'!T33</f>
        <v>0</v>
      </c>
      <c r="AE27" s="118">
        <f>AD27*'(B)Prices,Taxes,Duties'!$H$14</f>
        <v>0</v>
      </c>
      <c r="AF27" s="160">
        <f>'(B3)Schdls,Specs&amp;Remarks'!X33</f>
        <v>0</v>
      </c>
      <c r="AG27" s="118">
        <f>AF27*'(B)Prices,Taxes,Duties'!$H$17</f>
        <v>0</v>
      </c>
      <c r="AH27" s="160">
        <f>'(B3)Schdls,Specs&amp;Remarks'!AB33</f>
        <v>0</v>
      </c>
      <c r="AI27" s="118">
        <f>AH27*'(B)Prices,Taxes,Duties'!$H$18</f>
        <v>0</v>
      </c>
      <c r="AJ27" s="147">
        <f>'(B3)Schdls,Specs&amp;Remarks'!H33</f>
        <v>7995</v>
      </c>
      <c r="AK27" s="118">
        <f t="shared" si="0"/>
        <v>35977.5</v>
      </c>
      <c r="AL27" s="118">
        <f t="shared" si="7"/>
        <v>59128.022127291799</v>
      </c>
      <c r="AM27" s="118">
        <v>0</v>
      </c>
      <c r="AN27" s="118">
        <f t="shared" si="8"/>
        <v>177384.0663818754</v>
      </c>
      <c r="AO27" s="71">
        <f t="shared" si="1"/>
        <v>13139.560472731511</v>
      </c>
    </row>
    <row r="28" spans="1:41" s="42" customFormat="1" ht="12.75">
      <c r="A28" s="116">
        <v>25</v>
      </c>
      <c r="B28" s="157" t="str">
        <f>'(B3)Schdls,Specs&amp;Remarks'!D34</f>
        <v>-</v>
      </c>
      <c r="C28" s="157" t="str">
        <f>'(B3)Schdls,Specs&amp;Remarks'!G34</f>
        <v>Fixed Fields</v>
      </c>
      <c r="D28" s="157" t="str">
        <f>'(B3)Schdls,Specs&amp;Remarks'!N34</f>
        <v>Champagne Anodizing (101520)</v>
      </c>
      <c r="E28" s="157" t="str">
        <f>'(B3)Schdls,Specs&amp;Remarks'!O34</f>
        <v>17.52mm</v>
      </c>
      <c r="F28" s="70" t="str">
        <f>'(B3)Schdls,Specs&amp;Remarks'!P34</f>
        <v>No</v>
      </c>
      <c r="G28" s="157" t="str">
        <f>'(B3)Schdls,Specs&amp;Remarks'!C34</f>
        <v>FG7</v>
      </c>
      <c r="H28" s="157">
        <f>'(B3)Schdls,Specs&amp;Remarks'!I34</f>
        <v>1770</v>
      </c>
      <c r="I28" s="157">
        <f>'(B3)Schdls,Specs&amp;Remarks'!J34</f>
        <v>3300</v>
      </c>
      <c r="J28" s="157">
        <f>'(B3)Schdls,Specs&amp;Remarks'!K34</f>
        <v>1</v>
      </c>
      <c r="K28" s="157">
        <f>'(B3)Schdls,Specs&amp;Remarks'!L34</f>
        <v>5.8410000000000002</v>
      </c>
      <c r="L28" s="157">
        <f>'(B3)Schdls,Specs&amp;Remarks'!M34</f>
        <v>62.873692200000008</v>
      </c>
      <c r="M28" s="61" t="str">
        <f>'(B3)Schdls,Specs&amp;Remarks'!F34</f>
        <v>M15000</v>
      </c>
      <c r="N28" s="64">
        <f>'(B3)Schdls,Specs&amp;Remarks'!E34</f>
        <v>91.73</v>
      </c>
      <c r="O28" s="64">
        <f t="shared" si="2"/>
        <v>91.73</v>
      </c>
      <c r="P28" s="117">
        <f>N28*'(B)Prices,Taxes,Duties'!$H$3</f>
        <v>7338.4000000000005</v>
      </c>
      <c r="Q28" s="118">
        <f>P28*'(B)Prices,Taxes,Duties'!$F$4</f>
        <v>36.692</v>
      </c>
      <c r="R28" s="118">
        <f>P28*'(B)Prices,Taxes,Duties'!$F$5</f>
        <v>733.84000000000015</v>
      </c>
      <c r="S28" s="118">
        <f>(P28+Q28+R28)*'(B)Prices,Taxes,Duties'!$F$6</f>
        <v>891.98252000000014</v>
      </c>
      <c r="T28" s="118">
        <f>(P28+Q28+R28+S28)*'(B)Prices,Taxes,Duties'!$F$7</f>
        <v>90.009145200000006</v>
      </c>
      <c r="U28" s="118">
        <f>((H28*2)+(I28*2))/305*'(B)Prices,Taxes,Duties'!$H$8</f>
        <v>332.4590163934426</v>
      </c>
      <c r="V28" s="118">
        <f>(H28*2+I28*2)/1000*'(B)Prices,Taxes,Duties'!$H$9</f>
        <v>456.3</v>
      </c>
      <c r="W28" s="118">
        <f>(H28*4+I28*4)/1000*'(B)Prices,Taxes,Duties'!$H$11</f>
        <v>30.42</v>
      </c>
      <c r="X28" s="118">
        <f t="shared" si="3"/>
        <v>9910.102681593442</v>
      </c>
      <c r="Y28" s="119">
        <f t="shared" si="4"/>
        <v>163.15158032786888</v>
      </c>
      <c r="Z28" s="118">
        <f>(H28/1000*I28/1000)*'(B)Prices,Taxes,Duties'!$H$12</f>
        <v>1956.7350000000001</v>
      </c>
      <c r="AA28" s="118">
        <f>(H28/1000*I28/1000)*'(B)Prices,Taxes,Duties'!$H$13</f>
        <v>1956.7350000000001</v>
      </c>
      <c r="AB28" s="118">
        <f t="shared" si="5"/>
        <v>27647.145363186886</v>
      </c>
      <c r="AC28" s="118">
        <f t="shared" si="6"/>
        <v>27810.296943514753</v>
      </c>
      <c r="AD28" s="160">
        <f>'(B3)Schdls,Specs&amp;Remarks'!T34</f>
        <v>0</v>
      </c>
      <c r="AE28" s="118">
        <f>AD28*'(B)Prices,Taxes,Duties'!$H$14</f>
        <v>0</v>
      </c>
      <c r="AF28" s="160">
        <f>'(B3)Schdls,Specs&amp;Remarks'!X34</f>
        <v>0</v>
      </c>
      <c r="AG28" s="118">
        <f>AF28*'(B)Prices,Taxes,Duties'!$H$17</f>
        <v>0</v>
      </c>
      <c r="AH28" s="160">
        <f>'(B3)Schdls,Specs&amp;Remarks'!AB34</f>
        <v>0</v>
      </c>
      <c r="AI28" s="118">
        <f>AH28*'(B)Prices,Taxes,Duties'!$H$18</f>
        <v>0</v>
      </c>
      <c r="AJ28" s="147">
        <f>'(B3)Schdls,Specs&amp;Remarks'!H34</f>
        <v>7995</v>
      </c>
      <c r="AK28" s="118">
        <f t="shared" si="0"/>
        <v>46698.794999999998</v>
      </c>
      <c r="AL28" s="118">
        <f t="shared" si="7"/>
        <v>74509.091943514752</v>
      </c>
      <c r="AM28" s="118">
        <v>0</v>
      </c>
      <c r="AN28" s="118">
        <f t="shared" si="8"/>
        <v>74509.091943514752</v>
      </c>
      <c r="AO28" s="71">
        <f t="shared" si="1"/>
        <v>12756.221870144624</v>
      </c>
    </row>
    <row r="29" spans="1:41" s="42" customFormat="1" ht="12.75">
      <c r="A29" s="116">
        <v>26</v>
      </c>
      <c r="B29" s="157" t="str">
        <f>'(B3)Schdls,Specs&amp;Remarks'!D35</f>
        <v>-</v>
      </c>
      <c r="C29" s="157" t="str">
        <f>'(B3)Schdls,Specs&amp;Remarks'!G35</f>
        <v>Lift &amp; Slide Door</v>
      </c>
      <c r="D29" s="157" t="str">
        <f>'(B3)Schdls,Specs&amp;Remarks'!N35</f>
        <v>Champagne Anodizing (101520)</v>
      </c>
      <c r="E29" s="157" t="str">
        <f>'(B3)Schdls,Specs&amp;Remarks'!O35</f>
        <v>28mm</v>
      </c>
      <c r="F29" s="70" t="str">
        <f>'(B3)Schdls,Specs&amp;Remarks'!P35</f>
        <v>No</v>
      </c>
      <c r="G29" s="157" t="str">
        <f>'(B3)Schdls,Specs&amp;Remarks'!C35</f>
        <v>SD1</v>
      </c>
      <c r="H29" s="157">
        <f>'(B3)Schdls,Specs&amp;Remarks'!I35</f>
        <v>6130</v>
      </c>
      <c r="I29" s="157">
        <f>'(B3)Schdls,Specs&amp;Remarks'!J35</f>
        <v>3500</v>
      </c>
      <c r="J29" s="157">
        <f>'(B3)Schdls,Specs&amp;Remarks'!K35</f>
        <v>1</v>
      </c>
      <c r="K29" s="157">
        <f>'(B3)Schdls,Specs&amp;Remarks'!L35</f>
        <v>21.454999999999998</v>
      </c>
      <c r="L29" s="157">
        <f>'(B3)Schdls,Specs&amp;Remarks'!M35</f>
        <v>230.945911</v>
      </c>
      <c r="M29" s="61" t="str">
        <f>'(B3)Schdls,Specs&amp;Remarks'!F35</f>
        <v>S700</v>
      </c>
      <c r="N29" s="64">
        <f>'(B3)Schdls,Specs&amp;Remarks'!E35</f>
        <v>3803.3</v>
      </c>
      <c r="O29" s="64">
        <f t="shared" si="2"/>
        <v>3803.3</v>
      </c>
      <c r="P29" s="117">
        <f>N29*'(B)Prices,Taxes,Duties'!$H$3</f>
        <v>304264</v>
      </c>
      <c r="Q29" s="118">
        <f>P29*'(B)Prices,Taxes,Duties'!$F$4</f>
        <v>1521.32</v>
      </c>
      <c r="R29" s="118">
        <f>P29*'(B)Prices,Taxes,Duties'!$F$5</f>
        <v>30426.400000000001</v>
      </c>
      <c r="S29" s="118">
        <f>(P29+Q29+R29)*'(B)Prices,Taxes,Duties'!$F$6</f>
        <v>36983.289200000007</v>
      </c>
      <c r="T29" s="118">
        <f>(P29+Q29+R29+S29)*'(B)Prices,Taxes,Duties'!$F$7</f>
        <v>3731.9500920000005</v>
      </c>
      <c r="U29" s="118">
        <f>((H29*2)+(I29*2))/305*'(B)Prices,Taxes,Duties'!$H$8</f>
        <v>631.47540983606564</v>
      </c>
      <c r="V29" s="118">
        <f>(H29*2+I29*2)/1000*'(B)Prices,Taxes,Duties'!$H$9</f>
        <v>866.7</v>
      </c>
      <c r="W29" s="118">
        <f>(H29*4+I29*4)/1000*'(B)Prices,Taxes,Duties'!$H$11</f>
        <v>57.78</v>
      </c>
      <c r="X29" s="118">
        <f t="shared" si="3"/>
        <v>378482.91470183613</v>
      </c>
      <c r="Y29" s="119">
        <f t="shared" si="4"/>
        <v>6116.3991081967215</v>
      </c>
      <c r="Z29" s="118">
        <f>(H29/1000*I29/1000)*'(B)Prices,Taxes,Duties'!$H$12</f>
        <v>7187.4249999999993</v>
      </c>
      <c r="AA29" s="118">
        <f>(H29/1000*I29/1000)*'(B)Prices,Taxes,Duties'!$H$13</f>
        <v>7187.4249999999993</v>
      </c>
      <c r="AB29" s="118">
        <f t="shared" si="5"/>
        <v>785715.5294036722</v>
      </c>
      <c r="AC29" s="118">
        <f t="shared" si="6"/>
        <v>791831.92851186893</v>
      </c>
      <c r="AD29" s="160">
        <f>'(B3)Schdls,Specs&amp;Remarks'!T35</f>
        <v>0</v>
      </c>
      <c r="AE29" s="118">
        <f>AD29*'(B)Prices,Taxes,Duties'!$H$14</f>
        <v>0</v>
      </c>
      <c r="AF29" s="160">
        <f>'(B3)Schdls,Specs&amp;Remarks'!X35</f>
        <v>0</v>
      </c>
      <c r="AG29" s="118">
        <f>AF29*'(B)Prices,Taxes,Duties'!$H$17</f>
        <v>0</v>
      </c>
      <c r="AH29" s="160">
        <f>'(B3)Schdls,Specs&amp;Remarks'!AB35</f>
        <v>0</v>
      </c>
      <c r="AI29" s="118">
        <f>AH29*'(B)Prices,Taxes,Duties'!$H$18</f>
        <v>0</v>
      </c>
      <c r="AJ29" s="147">
        <f>'(B3)Schdls,Specs&amp;Remarks'!H35</f>
        <v>4322</v>
      </c>
      <c r="AK29" s="118">
        <f t="shared" si="0"/>
        <v>92728.51</v>
      </c>
      <c r="AL29" s="118">
        <f t="shared" si="7"/>
        <v>884560.43851186894</v>
      </c>
      <c r="AM29" s="118">
        <v>0</v>
      </c>
      <c r="AN29" s="118">
        <f t="shared" si="8"/>
        <v>884560.43851186894</v>
      </c>
      <c r="AO29" s="71">
        <f t="shared" si="1"/>
        <v>41228.638476432956</v>
      </c>
    </row>
    <row r="30" spans="1:41" s="42" customFormat="1" ht="12.75">
      <c r="A30" s="116">
        <v>27</v>
      </c>
      <c r="B30" s="157" t="str">
        <f>'(B3)Schdls,Specs&amp;Remarks'!D36</f>
        <v>-</v>
      </c>
      <c r="C30" s="157" t="str">
        <f>'(B3)Schdls,Specs&amp;Remarks'!G36</f>
        <v>Lift &amp; Slide Door</v>
      </c>
      <c r="D30" s="157" t="str">
        <f>'(B3)Schdls,Specs&amp;Remarks'!N36</f>
        <v>Champagne Anodizing (101520)</v>
      </c>
      <c r="E30" s="157" t="str">
        <f>'(B3)Schdls,Specs&amp;Remarks'!O36</f>
        <v>28mm</v>
      </c>
      <c r="F30" s="70" t="str">
        <f>'(B3)Schdls,Specs&amp;Remarks'!P36</f>
        <v>No</v>
      </c>
      <c r="G30" s="157" t="str">
        <f>'(B3)Schdls,Specs&amp;Remarks'!C36</f>
        <v>SD2</v>
      </c>
      <c r="H30" s="157">
        <f>'(B3)Schdls,Specs&amp;Remarks'!I36</f>
        <v>5400</v>
      </c>
      <c r="I30" s="157">
        <f>'(B3)Schdls,Specs&amp;Remarks'!J36</f>
        <v>3500</v>
      </c>
      <c r="J30" s="157">
        <f>'(B3)Schdls,Specs&amp;Remarks'!K36</f>
        <v>2</v>
      </c>
      <c r="K30" s="157">
        <f>'(B3)Schdls,Specs&amp;Remarks'!L36</f>
        <v>37.799999999999997</v>
      </c>
      <c r="L30" s="157">
        <f>'(B3)Schdls,Specs&amp;Remarks'!M36</f>
        <v>406.88675999999998</v>
      </c>
      <c r="M30" s="61" t="str">
        <f>'(B3)Schdls,Specs&amp;Remarks'!F36</f>
        <v>S700</v>
      </c>
      <c r="N30" s="64">
        <f>'(B3)Schdls,Specs&amp;Remarks'!E36</f>
        <v>3007.63</v>
      </c>
      <c r="O30" s="64">
        <f t="shared" si="2"/>
        <v>6015.26</v>
      </c>
      <c r="P30" s="117">
        <f>N30*'(B)Prices,Taxes,Duties'!$H$3</f>
        <v>240610.40000000002</v>
      </c>
      <c r="Q30" s="118">
        <f>P30*'(B)Prices,Taxes,Duties'!$F$4</f>
        <v>1203.0520000000001</v>
      </c>
      <c r="R30" s="118">
        <f>P30*'(B)Prices,Taxes,Duties'!$F$5</f>
        <v>24061.040000000005</v>
      </c>
      <c r="S30" s="118">
        <f>(P30+Q30+R30)*'(B)Prices,Taxes,Duties'!$F$6</f>
        <v>29246.194120000004</v>
      </c>
      <c r="T30" s="118">
        <f>(P30+Q30+R30+S30)*'(B)Prices,Taxes,Duties'!$F$7</f>
        <v>2951.2068612000003</v>
      </c>
      <c r="U30" s="118">
        <f>((H30*2)+(I30*2))/305*'(B)Prices,Taxes,Duties'!$H$8</f>
        <v>583.60655737704917</v>
      </c>
      <c r="V30" s="118">
        <f>(H30*2+I30*2)/1000*'(B)Prices,Taxes,Duties'!$H$9</f>
        <v>801</v>
      </c>
      <c r="W30" s="118">
        <f>(H30*4+I30*4)/1000*'(B)Prices,Taxes,Duties'!$H$11</f>
        <v>53.400000000000006</v>
      </c>
      <c r="X30" s="118">
        <f t="shared" si="3"/>
        <v>299509.89953857707</v>
      </c>
      <c r="Y30" s="119">
        <f t="shared" si="4"/>
        <v>4840.9681311475415</v>
      </c>
      <c r="Z30" s="118">
        <f>(H30/1000*I30/1000)*'(B)Prices,Taxes,Duties'!$H$12</f>
        <v>6331.4999999999991</v>
      </c>
      <c r="AA30" s="118">
        <f>(H30/1000*I30/1000)*'(B)Prices,Taxes,Duties'!$H$13</f>
        <v>6331.4999999999991</v>
      </c>
      <c r="AB30" s="118">
        <f t="shared" si="5"/>
        <v>624345.79907715414</v>
      </c>
      <c r="AC30" s="118">
        <f t="shared" si="6"/>
        <v>629186.7672083017</v>
      </c>
      <c r="AD30" s="160">
        <f>'(B3)Schdls,Specs&amp;Remarks'!T36</f>
        <v>0</v>
      </c>
      <c r="AE30" s="118">
        <f>AD30*'(B)Prices,Taxes,Duties'!$H$14</f>
        <v>0</v>
      </c>
      <c r="AF30" s="160">
        <f>'(B3)Schdls,Specs&amp;Remarks'!X36</f>
        <v>0</v>
      </c>
      <c r="AG30" s="118">
        <f>AF30*'(B)Prices,Taxes,Duties'!$H$17</f>
        <v>0</v>
      </c>
      <c r="AH30" s="160">
        <f>'(B3)Schdls,Specs&amp;Remarks'!AB36</f>
        <v>0</v>
      </c>
      <c r="AI30" s="118">
        <f>AH30*'(B)Prices,Taxes,Duties'!$H$18</f>
        <v>0</v>
      </c>
      <c r="AJ30" s="147">
        <f>'(B3)Schdls,Specs&amp;Remarks'!H36</f>
        <v>4322</v>
      </c>
      <c r="AK30" s="118">
        <f t="shared" si="0"/>
        <v>81685.799999999988</v>
      </c>
      <c r="AL30" s="118">
        <f t="shared" si="7"/>
        <v>710872.56720830174</v>
      </c>
      <c r="AM30" s="118">
        <v>0</v>
      </c>
      <c r="AN30" s="118">
        <f t="shared" si="8"/>
        <v>1421745.1344166035</v>
      </c>
      <c r="AO30" s="71">
        <f t="shared" si="1"/>
        <v>37612.305143296391</v>
      </c>
    </row>
    <row r="31" spans="1:41" s="42" customFormat="1" ht="12.75">
      <c r="A31" s="116">
        <v>28</v>
      </c>
      <c r="B31" s="157" t="str">
        <f>'(B3)Schdls,Specs&amp;Remarks'!D37</f>
        <v>-</v>
      </c>
      <c r="C31" s="157" t="str">
        <f>'(B3)Schdls,Specs&amp;Remarks'!G37</f>
        <v>Lift &amp; Slide Door</v>
      </c>
      <c r="D31" s="157" t="str">
        <f>'(B3)Schdls,Specs&amp;Remarks'!N37</f>
        <v>Champagne Anodizing (101520)</v>
      </c>
      <c r="E31" s="157" t="str">
        <f>'(B3)Schdls,Specs&amp;Remarks'!O37</f>
        <v>28mm</v>
      </c>
      <c r="F31" s="70" t="str">
        <f>'(B3)Schdls,Specs&amp;Remarks'!P37</f>
        <v>No</v>
      </c>
      <c r="G31" s="157" t="str">
        <f>'(B3)Schdls,Specs&amp;Remarks'!C37</f>
        <v>SD3</v>
      </c>
      <c r="H31" s="157">
        <f>'(B3)Schdls,Specs&amp;Remarks'!I37</f>
        <v>5390</v>
      </c>
      <c r="I31" s="157">
        <f>'(B3)Schdls,Specs&amp;Remarks'!J37</f>
        <v>3500</v>
      </c>
      <c r="J31" s="157">
        <f>'(B3)Schdls,Specs&amp;Remarks'!K37</f>
        <v>1</v>
      </c>
      <c r="K31" s="157">
        <f>'(B3)Schdls,Specs&amp;Remarks'!L37</f>
        <v>18.864999999999998</v>
      </c>
      <c r="L31" s="157">
        <f>'(B3)Schdls,Specs&amp;Remarks'!M37</f>
        <v>203.066633</v>
      </c>
      <c r="M31" s="61" t="str">
        <f>'(B3)Schdls,Specs&amp;Remarks'!F37</f>
        <v>S700</v>
      </c>
      <c r="N31" s="64">
        <f>'(B3)Schdls,Specs&amp;Remarks'!E37</f>
        <v>3686.9</v>
      </c>
      <c r="O31" s="64">
        <f t="shared" si="2"/>
        <v>3686.9</v>
      </c>
      <c r="P31" s="117">
        <f>N31*'(B)Prices,Taxes,Duties'!$H$3</f>
        <v>294952</v>
      </c>
      <c r="Q31" s="118">
        <f>P31*'(B)Prices,Taxes,Duties'!$F$4</f>
        <v>1474.76</v>
      </c>
      <c r="R31" s="118">
        <f>P31*'(B)Prices,Taxes,Duties'!$F$5</f>
        <v>29495.200000000001</v>
      </c>
      <c r="S31" s="118">
        <f>(P31+Q31+R31)*'(B)Prices,Taxes,Duties'!$F$6</f>
        <v>35851.4156</v>
      </c>
      <c r="T31" s="118">
        <f>(P31+Q31+R31+S31)*'(B)Prices,Taxes,Duties'!$F$7</f>
        <v>3617.7337560000005</v>
      </c>
      <c r="U31" s="118">
        <f>((H31*2)+(I31*2))/305*'(B)Prices,Taxes,Duties'!$H$8</f>
        <v>582.95081967213116</v>
      </c>
      <c r="V31" s="118">
        <f>(H31*2+I31*2)/1000*'(B)Prices,Taxes,Duties'!$H$9</f>
        <v>800.1</v>
      </c>
      <c r="W31" s="118">
        <f>(H31*4+I31*4)/1000*'(B)Prices,Taxes,Duties'!$H$11</f>
        <v>53.34</v>
      </c>
      <c r="X31" s="118">
        <f t="shared" si="3"/>
        <v>366827.50017567218</v>
      </c>
      <c r="Y31" s="119">
        <f t="shared" si="4"/>
        <v>5927.7678163934434</v>
      </c>
      <c r="Z31" s="118">
        <f>(H31/1000*I31/1000)*'(B)Prices,Taxes,Duties'!$H$12</f>
        <v>6319.7749999999996</v>
      </c>
      <c r="AA31" s="118">
        <f>(H31/1000*I31/1000)*'(B)Prices,Taxes,Duties'!$H$13</f>
        <v>6319.7749999999996</v>
      </c>
      <c r="AB31" s="118">
        <f t="shared" si="5"/>
        <v>758934.10035134444</v>
      </c>
      <c r="AC31" s="118">
        <f t="shared" si="6"/>
        <v>764861.86816773785</v>
      </c>
      <c r="AD31" s="160">
        <f>'(B3)Schdls,Specs&amp;Remarks'!T37</f>
        <v>0</v>
      </c>
      <c r="AE31" s="118">
        <f>AD31*'(B)Prices,Taxes,Duties'!$H$14</f>
        <v>0</v>
      </c>
      <c r="AF31" s="160">
        <f>'(B3)Schdls,Specs&amp;Remarks'!X37</f>
        <v>0</v>
      </c>
      <c r="AG31" s="118">
        <f>AF31*'(B)Prices,Taxes,Duties'!$H$17</f>
        <v>0</v>
      </c>
      <c r="AH31" s="160">
        <f>'(B3)Schdls,Specs&amp;Remarks'!AB37</f>
        <v>0</v>
      </c>
      <c r="AI31" s="118">
        <f>AH31*'(B)Prices,Taxes,Duties'!$H$18</f>
        <v>0</v>
      </c>
      <c r="AJ31" s="147">
        <f>'(B3)Schdls,Specs&amp;Remarks'!H37</f>
        <v>4322</v>
      </c>
      <c r="AK31" s="118">
        <f t="shared" si="0"/>
        <v>81534.53</v>
      </c>
      <c r="AL31" s="118">
        <f t="shared" si="7"/>
        <v>846396.39816773788</v>
      </c>
      <c r="AM31" s="118">
        <v>0</v>
      </c>
      <c r="AN31" s="118">
        <f t="shared" si="8"/>
        <v>846396.39816773788</v>
      </c>
      <c r="AO31" s="71">
        <f t="shared" si="1"/>
        <v>44865.963327205827</v>
      </c>
    </row>
    <row r="32" spans="1:41" s="42" customFormat="1" ht="12.75">
      <c r="A32" s="116">
        <v>29</v>
      </c>
      <c r="B32" s="157" t="str">
        <f>'(B3)Schdls,Specs&amp;Remarks'!D38</f>
        <v>-</v>
      </c>
      <c r="C32" s="157" t="str">
        <f>'(B3)Schdls,Specs&amp;Remarks'!G38</f>
        <v>Lift &amp; Slide Door</v>
      </c>
      <c r="D32" s="157" t="str">
        <f>'(B3)Schdls,Specs&amp;Remarks'!N38</f>
        <v>Champagne Anodizing (101520)</v>
      </c>
      <c r="E32" s="157" t="str">
        <f>'(B3)Schdls,Specs&amp;Remarks'!O38</f>
        <v>28mm</v>
      </c>
      <c r="F32" s="70" t="str">
        <f>'(B3)Schdls,Specs&amp;Remarks'!P38</f>
        <v>No</v>
      </c>
      <c r="G32" s="157" t="str">
        <f>'(B3)Schdls,Specs&amp;Remarks'!C38</f>
        <v>SD4</v>
      </c>
      <c r="H32" s="157">
        <f>'(B3)Schdls,Specs&amp;Remarks'!I38</f>
        <v>4470</v>
      </c>
      <c r="I32" s="157">
        <f>'(B3)Schdls,Specs&amp;Remarks'!J38</f>
        <v>3500</v>
      </c>
      <c r="J32" s="157">
        <f>'(B3)Schdls,Specs&amp;Remarks'!K38</f>
        <v>1</v>
      </c>
      <c r="K32" s="157">
        <f>'(B3)Schdls,Specs&amp;Remarks'!L38</f>
        <v>15.645</v>
      </c>
      <c r="L32" s="157">
        <f>'(B3)Schdls,Specs&amp;Remarks'!M38</f>
        <v>168.40590900000001</v>
      </c>
      <c r="M32" s="61" t="str">
        <f>'(B3)Schdls,Specs&amp;Remarks'!F38</f>
        <v>S700</v>
      </c>
      <c r="N32" s="64">
        <f>'(B3)Schdls,Specs&amp;Remarks'!E38</f>
        <v>2917.24</v>
      </c>
      <c r="O32" s="64">
        <f t="shared" si="2"/>
        <v>2917.24</v>
      </c>
      <c r="P32" s="117">
        <f>N32*'(B)Prices,Taxes,Duties'!$H$3</f>
        <v>233379.19999999998</v>
      </c>
      <c r="Q32" s="118">
        <f>P32*'(B)Prices,Taxes,Duties'!$F$4</f>
        <v>1166.896</v>
      </c>
      <c r="R32" s="118">
        <f>P32*'(B)Prices,Taxes,Duties'!$F$5</f>
        <v>23337.919999999998</v>
      </c>
      <c r="S32" s="118">
        <f>(P32+Q32+R32)*'(B)Prices,Taxes,Duties'!$F$6</f>
        <v>28367.241760000001</v>
      </c>
      <c r="T32" s="118">
        <f>(P32+Q32+R32+S32)*'(B)Prices,Taxes,Duties'!$F$7</f>
        <v>2862.5125776</v>
      </c>
      <c r="U32" s="118">
        <f>((H32*2)+(I32*2))/305*'(B)Prices,Taxes,Duties'!$H$8</f>
        <v>522.62295081967204</v>
      </c>
      <c r="V32" s="118">
        <f>(H32*2+I32*2)/1000*'(B)Prices,Taxes,Duties'!$H$9</f>
        <v>717.3</v>
      </c>
      <c r="W32" s="118">
        <f>(H32*4+I32*4)/1000*'(B)Prices,Taxes,Duties'!$H$11</f>
        <v>47.82</v>
      </c>
      <c r="X32" s="118">
        <f t="shared" si="3"/>
        <v>290401.51328841969</v>
      </c>
      <c r="Y32" s="119">
        <f t="shared" si="4"/>
        <v>4693.3388590163941</v>
      </c>
      <c r="Z32" s="118">
        <f>(H32/1000*I32/1000)*'(B)Prices,Taxes,Duties'!$H$12</f>
        <v>5241.0749999999998</v>
      </c>
      <c r="AA32" s="118">
        <f>(H32/1000*I32/1000)*'(B)Prices,Taxes,Duties'!$H$13</f>
        <v>5241.0749999999998</v>
      </c>
      <c r="AB32" s="118">
        <f t="shared" si="5"/>
        <v>601767.32657683943</v>
      </c>
      <c r="AC32" s="118">
        <f t="shared" si="6"/>
        <v>606460.66543585586</v>
      </c>
      <c r="AD32" s="160">
        <f>'(B3)Schdls,Specs&amp;Remarks'!T38</f>
        <v>0</v>
      </c>
      <c r="AE32" s="118">
        <f>AD32*'(B)Prices,Taxes,Duties'!$H$14</f>
        <v>0</v>
      </c>
      <c r="AF32" s="160">
        <f>'(B3)Schdls,Specs&amp;Remarks'!X38</f>
        <v>0</v>
      </c>
      <c r="AG32" s="118">
        <f>AF32*'(B)Prices,Taxes,Duties'!$H$17</f>
        <v>0</v>
      </c>
      <c r="AH32" s="160">
        <f>'(B3)Schdls,Specs&amp;Remarks'!AB38</f>
        <v>0</v>
      </c>
      <c r="AI32" s="118">
        <f>AH32*'(B)Prices,Taxes,Duties'!$H$18</f>
        <v>0</v>
      </c>
      <c r="AJ32" s="147">
        <f>'(B3)Schdls,Specs&amp;Remarks'!H38</f>
        <v>4322</v>
      </c>
      <c r="AK32" s="118">
        <f t="shared" si="0"/>
        <v>67617.69</v>
      </c>
      <c r="AL32" s="118">
        <f t="shared" si="7"/>
        <v>674078.35543585592</v>
      </c>
      <c r="AM32" s="118">
        <v>0</v>
      </c>
      <c r="AN32" s="118">
        <f t="shared" si="8"/>
        <v>674078.35543585592</v>
      </c>
      <c r="AO32" s="71">
        <f t="shared" si="1"/>
        <v>43085.86484089843</v>
      </c>
    </row>
    <row r="33" spans="1:41" s="42" customFormat="1" ht="12.75">
      <c r="A33" s="116">
        <v>30</v>
      </c>
      <c r="B33" s="157" t="str">
        <f>'(B3)Schdls,Specs&amp;Remarks'!D39</f>
        <v>-</v>
      </c>
      <c r="C33" s="157" t="str">
        <f>'(B3)Schdls,Specs&amp;Remarks'!G39</f>
        <v>Sliding &amp; Folding Door</v>
      </c>
      <c r="D33" s="157" t="str">
        <f>'(B3)Schdls,Specs&amp;Remarks'!N39</f>
        <v>Champagne Anodizing (101520)</v>
      </c>
      <c r="E33" s="157" t="str">
        <f>'(B3)Schdls,Specs&amp;Remarks'!O39</f>
        <v>13.52mm</v>
      </c>
      <c r="F33" s="70" t="str">
        <f>'(B3)Schdls,Specs&amp;Remarks'!P39</f>
        <v>No</v>
      </c>
      <c r="G33" s="157" t="str">
        <f>'(B3)Schdls,Specs&amp;Remarks'!C39</f>
        <v>SD5</v>
      </c>
      <c r="H33" s="157">
        <f>'(B3)Schdls,Specs&amp;Remarks'!I39</f>
        <v>4310</v>
      </c>
      <c r="I33" s="157">
        <f>'(B3)Schdls,Specs&amp;Remarks'!J39</f>
        <v>2675</v>
      </c>
      <c r="J33" s="157">
        <f>'(B3)Schdls,Specs&amp;Remarks'!K39</f>
        <v>1</v>
      </c>
      <c r="K33" s="157">
        <f>'(B3)Schdls,Specs&amp;Remarks'!L39</f>
        <v>11.529249999999998</v>
      </c>
      <c r="L33" s="157">
        <f>'(B3)Schdls,Specs&amp;Remarks'!M39</f>
        <v>124.10315284999999</v>
      </c>
      <c r="M33" s="61" t="str">
        <f>'(B3)Schdls,Specs&amp;Remarks'!F39</f>
        <v>M9800</v>
      </c>
      <c r="N33" s="64">
        <f>'(B3)Schdls,Specs&amp;Remarks'!E39</f>
        <v>1005.74</v>
      </c>
      <c r="O33" s="64">
        <f t="shared" si="2"/>
        <v>1005.74</v>
      </c>
      <c r="P33" s="117">
        <f>N33*'(B)Prices,Taxes,Duties'!$H$3</f>
        <v>80459.199999999997</v>
      </c>
      <c r="Q33" s="118">
        <f>P33*'(B)Prices,Taxes,Duties'!$F$4</f>
        <v>402.29599999999999</v>
      </c>
      <c r="R33" s="118">
        <f>P33*'(B)Prices,Taxes,Duties'!$F$5</f>
        <v>8045.92</v>
      </c>
      <c r="S33" s="118">
        <f>(P33+Q33+R33)*'(B)Prices,Taxes,Duties'!$F$6</f>
        <v>9779.8157599999995</v>
      </c>
      <c r="T33" s="118">
        <f>(P33+Q33+R33+S33)*'(B)Prices,Taxes,Duties'!$F$7</f>
        <v>986.87231759999997</v>
      </c>
      <c r="U33" s="118">
        <f>((H33*2)+(I33*2))/305*'(B)Prices,Taxes,Duties'!$H$8</f>
        <v>458.03278688524591</v>
      </c>
      <c r="V33" s="118">
        <f>(H33*2+I33*2)/1000*'(B)Prices,Taxes,Duties'!$H$9</f>
        <v>628.65</v>
      </c>
      <c r="W33" s="118">
        <f>(H33*4+I33*4)/1000*'(B)Prices,Taxes,Duties'!$H$11</f>
        <v>41.910000000000004</v>
      </c>
      <c r="X33" s="118">
        <f t="shared" si="3"/>
        <v>100802.69686448525</v>
      </c>
      <c r="Y33" s="119">
        <f t="shared" si="4"/>
        <v>1631.7558557377049</v>
      </c>
      <c r="Z33" s="118">
        <f>(H33/1000*I33/1000)*'(B)Prices,Taxes,Duties'!$H$12</f>
        <v>3862.298749999999</v>
      </c>
      <c r="AA33" s="118">
        <f>(H33/1000*I33/1000)*'(B)Prices,Taxes,Duties'!$H$13</f>
        <v>3862.298749999999</v>
      </c>
      <c r="AB33" s="118">
        <f t="shared" si="5"/>
        <v>217054.5887289705</v>
      </c>
      <c r="AC33" s="118">
        <f t="shared" si="6"/>
        <v>218686.34458470819</v>
      </c>
      <c r="AD33" s="160">
        <f>'(B3)Schdls,Specs&amp;Remarks'!T39</f>
        <v>0</v>
      </c>
      <c r="AE33" s="118">
        <f>AD33*'(B)Prices,Taxes,Duties'!$H$14</f>
        <v>0</v>
      </c>
      <c r="AF33" s="160">
        <f>'(B3)Schdls,Specs&amp;Remarks'!X39</f>
        <v>0</v>
      </c>
      <c r="AG33" s="118">
        <f>AF33*'(B)Prices,Taxes,Duties'!$H$17</f>
        <v>0</v>
      </c>
      <c r="AH33" s="160">
        <f>'(B3)Schdls,Specs&amp;Remarks'!AB39</f>
        <v>0</v>
      </c>
      <c r="AI33" s="118">
        <f>AH33*'(B)Prices,Taxes,Duties'!$H$18</f>
        <v>0</v>
      </c>
      <c r="AJ33" s="147">
        <f>'(B3)Schdls,Specs&amp;Remarks'!H39</f>
        <v>7138</v>
      </c>
      <c r="AK33" s="118">
        <f t="shared" si="0"/>
        <v>82295.786499999987</v>
      </c>
      <c r="AL33" s="118">
        <f t="shared" si="7"/>
        <v>300982.13108470815</v>
      </c>
      <c r="AM33" s="118">
        <v>0</v>
      </c>
      <c r="AN33" s="118">
        <f t="shared" si="8"/>
        <v>300982.13108470815</v>
      </c>
      <c r="AO33" s="71">
        <f t="shared" si="1"/>
        <v>26105.959284837107</v>
      </c>
    </row>
    <row r="34" spans="1:41" s="42" customFormat="1" ht="12.75">
      <c r="A34" s="116">
        <v>31</v>
      </c>
      <c r="B34" s="157" t="str">
        <f>'(B3)Schdls,Specs&amp;Remarks'!D40</f>
        <v>-</v>
      </c>
      <c r="C34" s="157" t="str">
        <f>'(B3)Schdls,Specs&amp;Remarks'!G40</f>
        <v>Lift &amp; Slide Door</v>
      </c>
      <c r="D34" s="157" t="str">
        <f>'(B3)Schdls,Specs&amp;Remarks'!N40</f>
        <v>Champagne Anodizing (101520)</v>
      </c>
      <c r="E34" s="157" t="str">
        <f>'(B3)Schdls,Specs&amp;Remarks'!O40</f>
        <v>28mm</v>
      </c>
      <c r="F34" s="70" t="str">
        <f>'(B3)Schdls,Specs&amp;Remarks'!P40</f>
        <v>No</v>
      </c>
      <c r="G34" s="157" t="str">
        <f>'(B3)Schdls,Specs&amp;Remarks'!C40</f>
        <v>SD7</v>
      </c>
      <c r="H34" s="157">
        <f>'(B3)Schdls,Specs&amp;Remarks'!I40</f>
        <v>3970</v>
      </c>
      <c r="I34" s="157">
        <f>'(B3)Schdls,Specs&amp;Remarks'!J40</f>
        <v>3500</v>
      </c>
      <c r="J34" s="157">
        <f>'(B3)Schdls,Specs&amp;Remarks'!K40</f>
        <v>1</v>
      </c>
      <c r="K34" s="157">
        <f>'(B3)Schdls,Specs&amp;Remarks'!L40</f>
        <v>13.895</v>
      </c>
      <c r="L34" s="157">
        <f>'(B3)Schdls,Specs&amp;Remarks'!M40</f>
        <v>149.56855899999999</v>
      </c>
      <c r="M34" s="61" t="str">
        <f>'(B3)Schdls,Specs&amp;Remarks'!F40</f>
        <v>S700</v>
      </c>
      <c r="N34" s="64">
        <f>'(B3)Schdls,Specs&amp;Remarks'!E40</f>
        <v>2072.96</v>
      </c>
      <c r="O34" s="64">
        <f t="shared" si="2"/>
        <v>2072.96</v>
      </c>
      <c r="P34" s="117">
        <f>N34*'(B)Prices,Taxes,Duties'!$H$3</f>
        <v>165836.79999999999</v>
      </c>
      <c r="Q34" s="118">
        <f>P34*'(B)Prices,Taxes,Duties'!$F$4</f>
        <v>829.18399999999997</v>
      </c>
      <c r="R34" s="118">
        <f>P34*'(B)Prices,Taxes,Duties'!$F$5</f>
        <v>16583.68</v>
      </c>
      <c r="S34" s="118">
        <f>(P34+Q34+R34)*'(B)Prices,Taxes,Duties'!$F$6</f>
        <v>20157.463039999999</v>
      </c>
      <c r="T34" s="118">
        <f>(P34+Q34+R34+S34)*'(B)Prices,Taxes,Duties'!$F$7</f>
        <v>2034.0712704</v>
      </c>
      <c r="U34" s="118">
        <f>((H34*2)+(I34*2))/305*'(B)Prices,Taxes,Duties'!$H$8</f>
        <v>489.8360655737705</v>
      </c>
      <c r="V34" s="118">
        <f>(H34*2+I34*2)/1000*'(B)Prices,Taxes,Duties'!$H$9</f>
        <v>672.3</v>
      </c>
      <c r="W34" s="118">
        <f>(H34*4+I34*4)/1000*'(B)Prices,Taxes,Duties'!$H$11</f>
        <v>44.82</v>
      </c>
      <c r="X34" s="118">
        <f t="shared" si="3"/>
        <v>206648.15437597374</v>
      </c>
      <c r="Y34" s="119">
        <f t="shared" si="4"/>
        <v>3340.8751213114751</v>
      </c>
      <c r="Z34" s="118">
        <f>(H34/1000*I34/1000)*'(B)Prices,Taxes,Duties'!$H$12</f>
        <v>4654.8249999999998</v>
      </c>
      <c r="AA34" s="118">
        <f>(H34/1000*I34/1000)*'(B)Prices,Taxes,Duties'!$H$13</f>
        <v>4654.8249999999998</v>
      </c>
      <c r="AB34" s="118">
        <f t="shared" si="5"/>
        <v>431915.60875194753</v>
      </c>
      <c r="AC34" s="118">
        <f t="shared" si="6"/>
        <v>435256.48387325899</v>
      </c>
      <c r="AD34" s="160">
        <f>'(B3)Schdls,Specs&amp;Remarks'!T40</f>
        <v>0</v>
      </c>
      <c r="AE34" s="118">
        <f>AD34*'(B)Prices,Taxes,Duties'!$H$14</f>
        <v>0</v>
      </c>
      <c r="AF34" s="160">
        <f>'(B3)Schdls,Specs&amp;Remarks'!X40</f>
        <v>0</v>
      </c>
      <c r="AG34" s="118">
        <f>AF34*'(B)Prices,Taxes,Duties'!$H$17</f>
        <v>0</v>
      </c>
      <c r="AH34" s="160">
        <f>'(B3)Schdls,Specs&amp;Remarks'!AB40</f>
        <v>0</v>
      </c>
      <c r="AI34" s="118">
        <f>AH34*'(B)Prices,Taxes,Duties'!$H$18</f>
        <v>0</v>
      </c>
      <c r="AJ34" s="147">
        <f>'(B3)Schdls,Specs&amp;Remarks'!H40</f>
        <v>4322</v>
      </c>
      <c r="AK34" s="118">
        <f t="shared" si="0"/>
        <v>60054.189999999995</v>
      </c>
      <c r="AL34" s="118">
        <f t="shared" si="7"/>
        <v>495310.67387325899</v>
      </c>
      <c r="AM34" s="118">
        <v>0</v>
      </c>
      <c r="AN34" s="118">
        <f t="shared" si="8"/>
        <v>495310.67387325899</v>
      </c>
      <c r="AO34" s="71">
        <f t="shared" si="1"/>
        <v>35646.68397792436</v>
      </c>
    </row>
    <row r="35" spans="1:41" s="42" customFormat="1" ht="12.75">
      <c r="A35" s="116">
        <v>32</v>
      </c>
      <c r="B35" s="157" t="str">
        <f>'(B3)Schdls,Specs&amp;Remarks'!D41</f>
        <v>-</v>
      </c>
      <c r="C35" s="157" t="str">
        <f>'(B3)Schdls,Specs&amp;Remarks'!G41</f>
        <v>Lift &amp; Slide Door</v>
      </c>
      <c r="D35" s="157" t="str">
        <f>'(B3)Schdls,Specs&amp;Remarks'!N41</f>
        <v>Champagne Anodizing (101520)</v>
      </c>
      <c r="E35" s="157" t="str">
        <f>'(B3)Schdls,Specs&amp;Remarks'!O41</f>
        <v>28mm</v>
      </c>
      <c r="F35" s="70" t="str">
        <f>'(B3)Schdls,Specs&amp;Remarks'!P41</f>
        <v>No</v>
      </c>
      <c r="G35" s="157" t="str">
        <f>'(B3)Schdls,Specs&amp;Remarks'!C41</f>
        <v>SD8</v>
      </c>
      <c r="H35" s="157">
        <f>'(B3)Schdls,Specs&amp;Remarks'!I41</f>
        <v>3970</v>
      </c>
      <c r="I35" s="157">
        <f>'(B3)Schdls,Specs&amp;Remarks'!J41</f>
        <v>3350</v>
      </c>
      <c r="J35" s="157">
        <f>'(B3)Schdls,Specs&amp;Remarks'!K41</f>
        <v>1</v>
      </c>
      <c r="K35" s="157">
        <f>'(B3)Schdls,Specs&amp;Remarks'!L41</f>
        <v>13.2995</v>
      </c>
      <c r="L35" s="157">
        <f>'(B3)Schdls,Specs&amp;Remarks'!M41</f>
        <v>143.15847790000001</v>
      </c>
      <c r="M35" s="61" t="str">
        <f>'(B3)Schdls,Specs&amp;Remarks'!F41</f>
        <v>S700</v>
      </c>
      <c r="N35" s="64">
        <f>'(B3)Schdls,Specs&amp;Remarks'!E41</f>
        <v>2033.94</v>
      </c>
      <c r="O35" s="64">
        <f t="shared" si="2"/>
        <v>2033.94</v>
      </c>
      <c r="P35" s="117">
        <f>N35*'(B)Prices,Taxes,Duties'!$H$3</f>
        <v>162715.20000000001</v>
      </c>
      <c r="Q35" s="118">
        <f>P35*'(B)Prices,Taxes,Duties'!$F$4</f>
        <v>813.57600000000002</v>
      </c>
      <c r="R35" s="118">
        <f>P35*'(B)Prices,Taxes,Duties'!$F$5</f>
        <v>16271.520000000002</v>
      </c>
      <c r="S35" s="118">
        <f>(P35+Q35+R35)*'(B)Prices,Taxes,Duties'!$F$6</f>
        <v>19778.03256</v>
      </c>
      <c r="T35" s="118">
        <f>(P35+Q35+R35+S35)*'(B)Prices,Taxes,Duties'!$F$7</f>
        <v>1995.7832856</v>
      </c>
      <c r="U35" s="118">
        <f>((H35*2)+(I35*2))/305*'(B)Prices,Taxes,Duties'!$H$8</f>
        <v>480</v>
      </c>
      <c r="V35" s="118">
        <f>(H35*2+I35*2)/1000*'(B)Prices,Taxes,Duties'!$H$9</f>
        <v>658.80000000000007</v>
      </c>
      <c r="W35" s="118">
        <f>(H35*4+I35*4)/1000*'(B)Prices,Taxes,Duties'!$H$11</f>
        <v>43.92</v>
      </c>
      <c r="X35" s="118">
        <f t="shared" si="3"/>
        <v>202756.83184559998</v>
      </c>
      <c r="Y35" s="119">
        <f t="shared" si="4"/>
        <v>3277.9584000000004</v>
      </c>
      <c r="Z35" s="118">
        <f>(H35/1000*I35/1000)*'(B)Prices,Taxes,Duties'!$H$12</f>
        <v>4455.3325000000004</v>
      </c>
      <c r="AA35" s="118">
        <f>(H35/1000*I35/1000)*'(B)Prices,Taxes,Duties'!$H$13</f>
        <v>4455.3325000000004</v>
      </c>
      <c r="AB35" s="118">
        <f t="shared" si="5"/>
        <v>423334.99369119992</v>
      </c>
      <c r="AC35" s="118">
        <f t="shared" si="6"/>
        <v>426612.95209119993</v>
      </c>
      <c r="AD35" s="160">
        <f>'(B3)Schdls,Specs&amp;Remarks'!T41</f>
        <v>0</v>
      </c>
      <c r="AE35" s="118">
        <f>AD35*'(B)Prices,Taxes,Duties'!$H$14</f>
        <v>0</v>
      </c>
      <c r="AF35" s="160">
        <f>'(B3)Schdls,Specs&amp;Remarks'!X41</f>
        <v>0</v>
      </c>
      <c r="AG35" s="118">
        <f>AF35*'(B)Prices,Taxes,Duties'!$H$17</f>
        <v>0</v>
      </c>
      <c r="AH35" s="160">
        <f>'(B3)Schdls,Specs&amp;Remarks'!AB41</f>
        <v>0</v>
      </c>
      <c r="AI35" s="118">
        <f>AH35*'(B)Prices,Taxes,Duties'!$H$18</f>
        <v>0</v>
      </c>
      <c r="AJ35" s="147">
        <f>'(B3)Schdls,Specs&amp;Remarks'!H41</f>
        <v>4322</v>
      </c>
      <c r="AK35" s="118">
        <f t="shared" si="0"/>
        <v>57480.438999999998</v>
      </c>
      <c r="AL35" s="118">
        <f t="shared" si="7"/>
        <v>484093.39109119994</v>
      </c>
      <c r="AM35" s="118">
        <v>0</v>
      </c>
      <c r="AN35" s="118">
        <f t="shared" si="8"/>
        <v>484093.39109119994</v>
      </c>
      <c r="AO35" s="71">
        <f t="shared" si="1"/>
        <v>36399.367727448393</v>
      </c>
    </row>
    <row r="36" spans="1:41" s="42" customFormat="1" ht="12.75">
      <c r="A36" s="116">
        <v>33</v>
      </c>
      <c r="B36" s="157" t="str">
        <f>'(B3)Schdls,Specs&amp;Remarks'!D42</f>
        <v>-</v>
      </c>
      <c r="C36" s="157" t="str">
        <f>'(B3)Schdls,Specs&amp;Remarks'!G42</f>
        <v>Sliding &amp; Folding Door</v>
      </c>
      <c r="D36" s="157" t="str">
        <f>'(B3)Schdls,Specs&amp;Remarks'!N42</f>
        <v>Champagne Anodizing (101520)</v>
      </c>
      <c r="E36" s="157" t="str">
        <f>'(B3)Schdls,Specs&amp;Remarks'!O42</f>
        <v>13.52mm</v>
      </c>
      <c r="F36" s="70" t="str">
        <f>'(B3)Schdls,Specs&amp;Remarks'!P42</f>
        <v>No</v>
      </c>
      <c r="G36" s="157" t="str">
        <f>'(B3)Schdls,Specs&amp;Remarks'!C42</f>
        <v>SD9</v>
      </c>
      <c r="H36" s="157">
        <f>'(B3)Schdls,Specs&amp;Remarks'!I42</f>
        <v>3260</v>
      </c>
      <c r="I36" s="157">
        <f>'(B3)Schdls,Specs&amp;Remarks'!J42</f>
        <v>2675</v>
      </c>
      <c r="J36" s="157">
        <f>'(B3)Schdls,Specs&amp;Remarks'!K42</f>
        <v>1</v>
      </c>
      <c r="K36" s="157">
        <f>'(B3)Schdls,Specs&amp;Remarks'!L42</f>
        <v>8.7204999999999995</v>
      </c>
      <c r="L36" s="157">
        <f>'(B3)Schdls,Specs&amp;Remarks'!M42</f>
        <v>93.8692061</v>
      </c>
      <c r="M36" s="61" t="str">
        <f>'(B3)Schdls,Specs&amp;Remarks'!F42</f>
        <v>M9800</v>
      </c>
      <c r="N36" s="64">
        <f>'(B3)Schdls,Specs&amp;Remarks'!E42</f>
        <v>933.59</v>
      </c>
      <c r="O36" s="64">
        <f t="shared" si="2"/>
        <v>933.59</v>
      </c>
      <c r="P36" s="117">
        <f>N36*'(B)Prices,Taxes,Duties'!$H$3</f>
        <v>74687.199999999997</v>
      </c>
      <c r="Q36" s="118">
        <f>P36*'(B)Prices,Taxes,Duties'!$F$4</f>
        <v>373.43599999999998</v>
      </c>
      <c r="R36" s="118">
        <f>P36*'(B)Prices,Taxes,Duties'!$F$5</f>
        <v>7468.72</v>
      </c>
      <c r="S36" s="118">
        <f>(P36+Q36+R36)*'(B)Prices,Taxes,Duties'!$F$6</f>
        <v>9078.2291600000008</v>
      </c>
      <c r="T36" s="118">
        <f>(P36+Q36+R36+S36)*'(B)Prices,Taxes,Duties'!$F$7</f>
        <v>916.07585160000008</v>
      </c>
      <c r="U36" s="118">
        <f>((H36*2)+(I36*2))/305*'(B)Prices,Taxes,Duties'!$H$8</f>
        <v>389.18032786885249</v>
      </c>
      <c r="V36" s="118">
        <f>(H36*2+I36*2)/1000*'(B)Prices,Taxes,Duties'!$H$9</f>
        <v>534.15</v>
      </c>
      <c r="W36" s="118">
        <f>(H36*4+I36*4)/1000*'(B)Prices,Taxes,Duties'!$H$11</f>
        <v>35.61</v>
      </c>
      <c r="X36" s="118">
        <f t="shared" si="3"/>
        <v>93482.601339468849</v>
      </c>
      <c r="Y36" s="119">
        <f t="shared" si="4"/>
        <v>1512.9228065573768</v>
      </c>
      <c r="Z36" s="118">
        <f>(H36/1000*I36/1000)*'(B)Prices,Taxes,Duties'!$H$12</f>
        <v>2921.3674999999998</v>
      </c>
      <c r="AA36" s="118">
        <f>(H36/1000*I36/1000)*'(B)Prices,Taxes,Duties'!$H$13</f>
        <v>2921.3674999999998</v>
      </c>
      <c r="AB36" s="118">
        <f t="shared" si="5"/>
        <v>198650.67267893767</v>
      </c>
      <c r="AC36" s="118">
        <f t="shared" si="6"/>
        <v>200163.59548549505</v>
      </c>
      <c r="AD36" s="160">
        <f>'(B3)Schdls,Specs&amp;Remarks'!T42</f>
        <v>0</v>
      </c>
      <c r="AE36" s="118">
        <f>AD36*'(B)Prices,Taxes,Duties'!$H$14</f>
        <v>0</v>
      </c>
      <c r="AF36" s="160">
        <f>'(B3)Schdls,Specs&amp;Remarks'!X42</f>
        <v>0</v>
      </c>
      <c r="AG36" s="118">
        <f>AF36*'(B)Prices,Taxes,Duties'!$H$17</f>
        <v>0</v>
      </c>
      <c r="AH36" s="160">
        <f>'(B3)Schdls,Specs&amp;Remarks'!AB42</f>
        <v>0</v>
      </c>
      <c r="AI36" s="118">
        <f>AH36*'(B)Prices,Taxes,Duties'!$H$18</f>
        <v>0</v>
      </c>
      <c r="AJ36" s="147">
        <f>'(B3)Schdls,Specs&amp;Remarks'!H42</f>
        <v>7138</v>
      </c>
      <c r="AK36" s="118">
        <f t="shared" ref="AK36:AK53" si="9">(H36/1000*I36/1000)*AJ36</f>
        <v>62246.928999999996</v>
      </c>
      <c r="AL36" s="118">
        <f t="shared" si="7"/>
        <v>262410.52448549506</v>
      </c>
      <c r="AM36" s="118">
        <v>0</v>
      </c>
      <c r="AN36" s="118">
        <f t="shared" si="8"/>
        <v>262410.52448549506</v>
      </c>
      <c r="AO36" s="71">
        <f t="shared" ref="AO36:AO53" si="10">AL36/(H36/1000*I36/1000)</f>
        <v>30091.224641419078</v>
      </c>
    </row>
    <row r="37" spans="1:41" s="42" customFormat="1" ht="12.75">
      <c r="A37" s="116">
        <v>34</v>
      </c>
      <c r="B37" s="157" t="str">
        <f>'(B3)Schdls,Specs&amp;Remarks'!D43</f>
        <v>-</v>
      </c>
      <c r="C37" s="157" t="str">
        <f>'(B3)Schdls,Specs&amp;Remarks'!G43</f>
        <v>Lift &amp; Slide Door</v>
      </c>
      <c r="D37" s="157" t="str">
        <f>'(B3)Schdls,Specs&amp;Remarks'!N43</f>
        <v>Champagne Anodizing (101520)</v>
      </c>
      <c r="E37" s="157" t="str">
        <f>'(B3)Schdls,Specs&amp;Remarks'!O43</f>
        <v>28mm</v>
      </c>
      <c r="F37" s="70" t="str">
        <f>'(B3)Schdls,Specs&amp;Remarks'!P43</f>
        <v>No</v>
      </c>
      <c r="G37" s="157" t="str">
        <f>'(B3)Schdls,Specs&amp;Remarks'!C43</f>
        <v>SD11</v>
      </c>
      <c r="H37" s="157">
        <f>'(B3)Schdls,Specs&amp;Remarks'!I43</f>
        <v>2970</v>
      </c>
      <c r="I37" s="157">
        <f>'(B3)Schdls,Specs&amp;Remarks'!J43</f>
        <v>3500</v>
      </c>
      <c r="J37" s="157">
        <f>'(B3)Schdls,Specs&amp;Remarks'!K43</f>
        <v>2</v>
      </c>
      <c r="K37" s="157">
        <f>'(B3)Schdls,Specs&amp;Remarks'!L43</f>
        <v>20.79</v>
      </c>
      <c r="L37" s="157">
        <f>'(B3)Schdls,Specs&amp;Remarks'!M43</f>
        <v>223.78771800000001</v>
      </c>
      <c r="M37" s="61" t="str">
        <f>'(B3)Schdls,Specs&amp;Remarks'!F43</f>
        <v>S700</v>
      </c>
      <c r="N37" s="64">
        <f>'(B3)Schdls,Specs&amp;Remarks'!E43</f>
        <v>1896.96</v>
      </c>
      <c r="O37" s="64">
        <f t="shared" si="2"/>
        <v>3793.92</v>
      </c>
      <c r="P37" s="117">
        <f>N37*'(B)Prices,Taxes,Duties'!$H$3</f>
        <v>151756.79999999999</v>
      </c>
      <c r="Q37" s="118">
        <f>P37*'(B)Prices,Taxes,Duties'!$F$4</f>
        <v>758.78399999999999</v>
      </c>
      <c r="R37" s="118">
        <f>P37*'(B)Prices,Taxes,Duties'!$F$5</f>
        <v>15175.68</v>
      </c>
      <c r="S37" s="118">
        <f>(P37+Q37+R37)*'(B)Prices,Taxes,Duties'!$F$6</f>
        <v>18446.03904</v>
      </c>
      <c r="T37" s="118">
        <f>(P37+Q37+R37+S37)*'(B)Prices,Taxes,Duties'!$F$7</f>
        <v>1861.3730304000001</v>
      </c>
      <c r="U37" s="118">
        <f>((H37*2)+(I37*2))/305*'(B)Prices,Taxes,Duties'!$H$8</f>
        <v>424.26229508196718</v>
      </c>
      <c r="V37" s="118">
        <f>(H37*2+I37*2)/1000*'(B)Prices,Taxes,Duties'!$H$9</f>
        <v>582.29999999999995</v>
      </c>
      <c r="W37" s="118">
        <f>(H37*4+I37*4)/1000*'(B)Prices,Taxes,Duties'!$H$11</f>
        <v>38.82</v>
      </c>
      <c r="X37" s="118">
        <f t="shared" si="3"/>
        <v>189044.05836548196</v>
      </c>
      <c r="Y37" s="119">
        <f t="shared" si="4"/>
        <v>3056.0436459016391</v>
      </c>
      <c r="Z37" s="118">
        <f>(H37/1000*I37/1000)*'(B)Prices,Taxes,Duties'!$H$12</f>
        <v>3482.3249999999998</v>
      </c>
      <c r="AA37" s="118">
        <f>(H37/1000*I37/1000)*'(B)Prices,Taxes,Duties'!$H$13</f>
        <v>3482.3249999999998</v>
      </c>
      <c r="AB37" s="118">
        <f t="shared" si="5"/>
        <v>392017.41673096397</v>
      </c>
      <c r="AC37" s="118">
        <f t="shared" si="6"/>
        <v>395073.46037686564</v>
      </c>
      <c r="AD37" s="160">
        <f>'(B3)Schdls,Specs&amp;Remarks'!T43</f>
        <v>0</v>
      </c>
      <c r="AE37" s="118">
        <f>AD37*'(B)Prices,Taxes,Duties'!$H$14</f>
        <v>0</v>
      </c>
      <c r="AF37" s="160">
        <f>'(B3)Schdls,Specs&amp;Remarks'!X43</f>
        <v>0</v>
      </c>
      <c r="AG37" s="118">
        <f>AF37*'(B)Prices,Taxes,Duties'!$H$17</f>
        <v>0</v>
      </c>
      <c r="AH37" s="160">
        <f>'(B3)Schdls,Specs&amp;Remarks'!AB43</f>
        <v>0</v>
      </c>
      <c r="AI37" s="118">
        <f>AH37*'(B)Prices,Taxes,Duties'!$H$18</f>
        <v>0</v>
      </c>
      <c r="AJ37" s="147">
        <f>'(B3)Schdls,Specs&amp;Remarks'!H43</f>
        <v>4322</v>
      </c>
      <c r="AK37" s="118">
        <f t="shared" si="9"/>
        <v>44927.189999999995</v>
      </c>
      <c r="AL37" s="118">
        <f t="shared" si="7"/>
        <v>440000.65037686564</v>
      </c>
      <c r="AM37" s="118">
        <v>0</v>
      </c>
      <c r="AN37" s="118">
        <f t="shared" si="8"/>
        <v>880001.30075373128</v>
      </c>
      <c r="AO37" s="71">
        <f t="shared" si="10"/>
        <v>42328.104894359371</v>
      </c>
    </row>
    <row r="38" spans="1:41" s="42" customFormat="1" ht="12.75">
      <c r="A38" s="116">
        <v>35</v>
      </c>
      <c r="B38" s="157" t="str">
        <f>'(B3)Schdls,Specs&amp;Remarks'!D44</f>
        <v>-</v>
      </c>
      <c r="C38" s="157" t="str">
        <f>'(B3)Schdls,Specs&amp;Remarks'!G44</f>
        <v>Lift &amp; Slide Door</v>
      </c>
      <c r="D38" s="157" t="str">
        <f>'(B3)Schdls,Specs&amp;Remarks'!N44</f>
        <v>Champagne Anodizing (101520)</v>
      </c>
      <c r="E38" s="157" t="str">
        <f>'(B3)Schdls,Specs&amp;Remarks'!O44</f>
        <v>28mm</v>
      </c>
      <c r="F38" s="70" t="str">
        <f>'(B3)Schdls,Specs&amp;Remarks'!P44</f>
        <v>No</v>
      </c>
      <c r="G38" s="157" t="str">
        <f>'(B3)Schdls,Specs&amp;Remarks'!C44</f>
        <v>SD11A</v>
      </c>
      <c r="H38" s="157">
        <f>'(B3)Schdls,Specs&amp;Remarks'!I44</f>
        <v>2970</v>
      </c>
      <c r="I38" s="157">
        <f>'(B3)Schdls,Specs&amp;Remarks'!J44</f>
        <v>2700</v>
      </c>
      <c r="J38" s="157">
        <f>'(B3)Schdls,Specs&amp;Remarks'!K44</f>
        <v>1</v>
      </c>
      <c r="K38" s="157">
        <f>'(B3)Schdls,Specs&amp;Remarks'!L44</f>
        <v>8.0190000000000001</v>
      </c>
      <c r="L38" s="157">
        <f>'(B3)Schdls,Specs&amp;Remarks'!M44</f>
        <v>86.318119800000005</v>
      </c>
      <c r="M38" s="61" t="str">
        <f>'(B3)Schdls,Specs&amp;Remarks'!F44</f>
        <v>S700</v>
      </c>
      <c r="N38" s="64">
        <f>'(B3)Schdls,Specs&amp;Remarks'!E44</f>
        <v>1603.41</v>
      </c>
      <c r="O38" s="64">
        <f t="shared" si="2"/>
        <v>1603.41</v>
      </c>
      <c r="P38" s="117">
        <f>N38*'(B)Prices,Taxes,Duties'!$H$3</f>
        <v>128272.8</v>
      </c>
      <c r="Q38" s="118">
        <f>P38*'(B)Prices,Taxes,Duties'!$F$4</f>
        <v>641.36400000000003</v>
      </c>
      <c r="R38" s="118">
        <f>P38*'(B)Prices,Taxes,Duties'!$F$5</f>
        <v>12827.28</v>
      </c>
      <c r="S38" s="118">
        <f>(P38+Q38+R38)*'(B)Prices,Taxes,Duties'!$F$6</f>
        <v>15591.558840000002</v>
      </c>
      <c r="T38" s="118">
        <f>(P38+Q38+R38+S38)*'(B)Prices,Taxes,Duties'!$F$7</f>
        <v>1573.3300284000004</v>
      </c>
      <c r="U38" s="118">
        <f>((H38*2)+(I38*2))/305*'(B)Prices,Taxes,Duties'!$H$8</f>
        <v>371.80327868852459</v>
      </c>
      <c r="V38" s="118">
        <f>(H38*2+I38*2)/1000*'(B)Prices,Taxes,Duties'!$H$9</f>
        <v>510.3</v>
      </c>
      <c r="W38" s="118">
        <f>(H38*4+I38*4)/1000*'(B)Prices,Taxes,Duties'!$H$11</f>
        <v>34.019999999999996</v>
      </c>
      <c r="X38" s="118">
        <f t="shared" si="3"/>
        <v>159822.45614708852</v>
      </c>
      <c r="Y38" s="119">
        <f t="shared" si="4"/>
        <v>2583.7784655737705</v>
      </c>
      <c r="Z38" s="118">
        <f>(H38/1000*I38/1000)*'(B)Prices,Taxes,Duties'!$H$12</f>
        <v>2686.3650000000002</v>
      </c>
      <c r="AA38" s="118">
        <f>(H38/1000*I38/1000)*'(B)Prices,Taxes,Duties'!$H$13</f>
        <v>2686.3650000000002</v>
      </c>
      <c r="AB38" s="118">
        <f t="shared" si="5"/>
        <v>330390.37229417701</v>
      </c>
      <c r="AC38" s="118">
        <f t="shared" si="6"/>
        <v>332974.1507597508</v>
      </c>
      <c r="AD38" s="160">
        <f>'(B3)Schdls,Specs&amp;Remarks'!T44</f>
        <v>0</v>
      </c>
      <c r="AE38" s="118">
        <f>AD38*'(B)Prices,Taxes,Duties'!$H$14</f>
        <v>0</v>
      </c>
      <c r="AF38" s="160">
        <f>'(B3)Schdls,Specs&amp;Remarks'!X44</f>
        <v>0</v>
      </c>
      <c r="AG38" s="118">
        <f>AF38*'(B)Prices,Taxes,Duties'!$H$17</f>
        <v>0</v>
      </c>
      <c r="AH38" s="160">
        <f>'(B3)Schdls,Specs&amp;Remarks'!AB44</f>
        <v>0</v>
      </c>
      <c r="AI38" s="118">
        <f>AH38*'(B)Prices,Taxes,Duties'!$H$18</f>
        <v>0</v>
      </c>
      <c r="AJ38" s="147">
        <f>'(B3)Schdls,Specs&amp;Remarks'!H44</f>
        <v>4322</v>
      </c>
      <c r="AK38" s="118">
        <f t="shared" si="9"/>
        <v>34658.118000000002</v>
      </c>
      <c r="AL38" s="118">
        <f t="shared" si="7"/>
        <v>367632.26875975082</v>
      </c>
      <c r="AM38" s="118">
        <v>0</v>
      </c>
      <c r="AN38" s="118">
        <f t="shared" si="8"/>
        <v>367632.26875975082</v>
      </c>
      <c r="AO38" s="71">
        <f t="shared" si="10"/>
        <v>45845.151360487696</v>
      </c>
    </row>
    <row r="39" spans="1:41" s="42" customFormat="1" ht="12.75">
      <c r="A39" s="116">
        <v>36</v>
      </c>
      <c r="B39" s="157" t="str">
        <f>'(B3)Schdls,Specs&amp;Remarks'!D45</f>
        <v>-</v>
      </c>
      <c r="C39" s="157" t="str">
        <f>'(B3)Schdls,Specs&amp;Remarks'!G45</f>
        <v>Lift &amp; Slide Door</v>
      </c>
      <c r="D39" s="157" t="str">
        <f>'(B3)Schdls,Specs&amp;Remarks'!N45</f>
        <v>Champagne Anodizing (101520)</v>
      </c>
      <c r="E39" s="157" t="str">
        <f>'(B3)Schdls,Specs&amp;Remarks'!O45</f>
        <v>28mm</v>
      </c>
      <c r="F39" s="70" t="str">
        <f>'(B3)Schdls,Specs&amp;Remarks'!P45</f>
        <v>No</v>
      </c>
      <c r="G39" s="157" t="str">
        <f>'(B3)Schdls,Specs&amp;Remarks'!C45</f>
        <v>SD12</v>
      </c>
      <c r="H39" s="157">
        <f>'(B3)Schdls,Specs&amp;Remarks'!I45</f>
        <v>2970</v>
      </c>
      <c r="I39" s="157">
        <f>'(B3)Schdls,Specs&amp;Remarks'!J45</f>
        <v>2700</v>
      </c>
      <c r="J39" s="157">
        <f>'(B3)Schdls,Specs&amp;Remarks'!K45</f>
        <v>1</v>
      </c>
      <c r="K39" s="157">
        <f>'(B3)Schdls,Specs&amp;Remarks'!L45</f>
        <v>8.0190000000000001</v>
      </c>
      <c r="L39" s="157">
        <f>'(B3)Schdls,Specs&amp;Remarks'!M45</f>
        <v>86.318119800000005</v>
      </c>
      <c r="M39" s="61" t="str">
        <f>'(B3)Schdls,Specs&amp;Remarks'!F45</f>
        <v>S700</v>
      </c>
      <c r="N39" s="64">
        <f>'(B3)Schdls,Specs&amp;Remarks'!E45</f>
        <v>2125.13</v>
      </c>
      <c r="O39" s="64">
        <f t="shared" si="2"/>
        <v>2125.13</v>
      </c>
      <c r="P39" s="117">
        <f>N39*'(B)Prices,Taxes,Duties'!$H$3</f>
        <v>170010.40000000002</v>
      </c>
      <c r="Q39" s="118">
        <f>P39*'(B)Prices,Taxes,Duties'!$F$4</f>
        <v>850.05200000000013</v>
      </c>
      <c r="R39" s="118">
        <f>P39*'(B)Prices,Taxes,Duties'!$F$5</f>
        <v>17001.040000000005</v>
      </c>
      <c r="S39" s="118">
        <f>(P39+Q39+R39)*'(B)Prices,Taxes,Duties'!$F$6</f>
        <v>20664.764120000003</v>
      </c>
      <c r="T39" s="118">
        <f>(P39+Q39+R39+S39)*'(B)Prices,Taxes,Duties'!$F$7</f>
        <v>2085.2625612000002</v>
      </c>
      <c r="U39" s="118">
        <f>((H39*2)+(I39*2))/305*'(B)Prices,Taxes,Duties'!$H$8</f>
        <v>371.80327868852459</v>
      </c>
      <c r="V39" s="118">
        <f>(H39*2+I39*2)/1000*'(B)Prices,Taxes,Duties'!$H$9</f>
        <v>510.3</v>
      </c>
      <c r="W39" s="118">
        <f>(H39*4+I39*4)/1000*'(B)Prices,Taxes,Duties'!$H$11</f>
        <v>34.019999999999996</v>
      </c>
      <c r="X39" s="118">
        <f t="shared" si="3"/>
        <v>211527.64195988854</v>
      </c>
      <c r="Y39" s="119">
        <f t="shared" si="4"/>
        <v>3418.5304655737705</v>
      </c>
      <c r="Z39" s="118">
        <f>(H39/1000*I39/1000)*'(B)Prices,Taxes,Duties'!$H$12</f>
        <v>2686.3650000000002</v>
      </c>
      <c r="AA39" s="118">
        <f>(H39/1000*I39/1000)*'(B)Prices,Taxes,Duties'!$H$13</f>
        <v>2686.3650000000002</v>
      </c>
      <c r="AB39" s="118">
        <f t="shared" si="5"/>
        <v>433800.74391977704</v>
      </c>
      <c r="AC39" s="118">
        <f t="shared" si="6"/>
        <v>437219.27438535081</v>
      </c>
      <c r="AD39" s="160">
        <f>'(B3)Schdls,Specs&amp;Remarks'!T45</f>
        <v>0</v>
      </c>
      <c r="AE39" s="118">
        <f>AD39*'(B)Prices,Taxes,Duties'!$H$14</f>
        <v>0</v>
      </c>
      <c r="AF39" s="160">
        <f>'(B3)Schdls,Specs&amp;Remarks'!X45</f>
        <v>0</v>
      </c>
      <c r="AG39" s="118">
        <f>AF39*'(B)Prices,Taxes,Duties'!$H$17</f>
        <v>0</v>
      </c>
      <c r="AH39" s="160">
        <f>'(B3)Schdls,Specs&amp;Remarks'!AB45</f>
        <v>0</v>
      </c>
      <c r="AI39" s="118">
        <f>AH39*'(B)Prices,Taxes,Duties'!$H$18</f>
        <v>0</v>
      </c>
      <c r="AJ39" s="147">
        <f>'(B3)Schdls,Specs&amp;Remarks'!H45</f>
        <v>4322</v>
      </c>
      <c r="AK39" s="118">
        <f t="shared" si="9"/>
        <v>34658.118000000002</v>
      </c>
      <c r="AL39" s="118">
        <f t="shared" si="7"/>
        <v>471877.39238535083</v>
      </c>
      <c r="AM39" s="118">
        <v>0</v>
      </c>
      <c r="AN39" s="118">
        <f t="shared" si="8"/>
        <v>471877.39238535083</v>
      </c>
      <c r="AO39" s="71">
        <f t="shared" si="10"/>
        <v>58844.917369416486</v>
      </c>
    </row>
    <row r="40" spans="1:41" s="42" customFormat="1" ht="12.75">
      <c r="A40" s="116">
        <v>37</v>
      </c>
      <c r="B40" s="157" t="str">
        <f>'(B3)Schdls,Specs&amp;Remarks'!D46</f>
        <v>-</v>
      </c>
      <c r="C40" s="157" t="str">
        <f>'(B3)Schdls,Specs&amp;Remarks'!G46</f>
        <v>Lift &amp; Slide Door</v>
      </c>
      <c r="D40" s="157" t="str">
        <f>'(B3)Schdls,Specs&amp;Remarks'!N46</f>
        <v>Champagne Anodizing (101520)</v>
      </c>
      <c r="E40" s="157" t="str">
        <f>'(B3)Schdls,Specs&amp;Remarks'!O46</f>
        <v>28mm</v>
      </c>
      <c r="F40" s="70" t="str">
        <f>'(B3)Schdls,Specs&amp;Remarks'!P46</f>
        <v>No</v>
      </c>
      <c r="G40" s="157" t="str">
        <f>'(B3)Schdls,Specs&amp;Remarks'!C46</f>
        <v>SD13</v>
      </c>
      <c r="H40" s="157">
        <f>'(B3)Schdls,Specs&amp;Remarks'!I46</f>
        <v>2970</v>
      </c>
      <c r="I40" s="157">
        <f>'(B3)Schdls,Specs&amp;Remarks'!J46</f>
        <v>2700</v>
      </c>
      <c r="J40" s="157">
        <f>'(B3)Schdls,Specs&amp;Remarks'!K46</f>
        <v>1</v>
      </c>
      <c r="K40" s="157">
        <f>'(B3)Schdls,Specs&amp;Remarks'!L46</f>
        <v>8.0190000000000001</v>
      </c>
      <c r="L40" s="157">
        <f>'(B3)Schdls,Specs&amp;Remarks'!M46</f>
        <v>86.318119800000005</v>
      </c>
      <c r="M40" s="61" t="str">
        <f>'(B3)Schdls,Specs&amp;Remarks'!F46</f>
        <v>S700</v>
      </c>
      <c r="N40" s="64">
        <f>'(B3)Schdls,Specs&amp;Remarks'!E46</f>
        <v>1603.41</v>
      </c>
      <c r="O40" s="64">
        <f t="shared" si="2"/>
        <v>1603.41</v>
      </c>
      <c r="P40" s="117">
        <f>N40*'(B)Prices,Taxes,Duties'!$H$3</f>
        <v>128272.8</v>
      </c>
      <c r="Q40" s="118">
        <f>P40*'(B)Prices,Taxes,Duties'!$F$4</f>
        <v>641.36400000000003</v>
      </c>
      <c r="R40" s="118">
        <f>P40*'(B)Prices,Taxes,Duties'!$F$5</f>
        <v>12827.28</v>
      </c>
      <c r="S40" s="118">
        <f>(P40+Q40+R40)*'(B)Prices,Taxes,Duties'!$F$6</f>
        <v>15591.558840000002</v>
      </c>
      <c r="T40" s="118">
        <f>(P40+Q40+R40+S40)*'(B)Prices,Taxes,Duties'!$F$7</f>
        <v>1573.3300284000004</v>
      </c>
      <c r="U40" s="118">
        <f>((H40*2)+(I40*2))/305*'(B)Prices,Taxes,Duties'!$H$8</f>
        <v>371.80327868852459</v>
      </c>
      <c r="V40" s="118">
        <f>(H40*2+I40*2)/1000*'(B)Prices,Taxes,Duties'!$H$9</f>
        <v>510.3</v>
      </c>
      <c r="W40" s="118">
        <f>(H40*4+I40*4)/1000*'(B)Prices,Taxes,Duties'!$H$11</f>
        <v>34.019999999999996</v>
      </c>
      <c r="X40" s="118">
        <f t="shared" si="3"/>
        <v>159822.45614708852</v>
      </c>
      <c r="Y40" s="119">
        <f t="shared" si="4"/>
        <v>2583.7784655737705</v>
      </c>
      <c r="Z40" s="118">
        <f>(H40/1000*I40/1000)*'(B)Prices,Taxes,Duties'!$H$12</f>
        <v>2686.3650000000002</v>
      </c>
      <c r="AA40" s="118">
        <f>(H40/1000*I40/1000)*'(B)Prices,Taxes,Duties'!$H$13</f>
        <v>2686.3650000000002</v>
      </c>
      <c r="AB40" s="118">
        <f t="shared" si="5"/>
        <v>330390.37229417701</v>
      </c>
      <c r="AC40" s="118">
        <f t="shared" si="6"/>
        <v>332974.1507597508</v>
      </c>
      <c r="AD40" s="160">
        <f>'(B3)Schdls,Specs&amp;Remarks'!T46</f>
        <v>0</v>
      </c>
      <c r="AE40" s="118">
        <f>AD40*'(B)Prices,Taxes,Duties'!$H$14</f>
        <v>0</v>
      </c>
      <c r="AF40" s="160">
        <f>'(B3)Schdls,Specs&amp;Remarks'!X46</f>
        <v>0</v>
      </c>
      <c r="AG40" s="118">
        <f>AF40*'(B)Prices,Taxes,Duties'!$H$17</f>
        <v>0</v>
      </c>
      <c r="AH40" s="160">
        <f>'(B3)Schdls,Specs&amp;Remarks'!AB46</f>
        <v>0</v>
      </c>
      <c r="AI40" s="118">
        <f>AH40*'(B)Prices,Taxes,Duties'!$H$18</f>
        <v>0</v>
      </c>
      <c r="AJ40" s="147">
        <f>'(B3)Schdls,Specs&amp;Remarks'!H46</f>
        <v>4322</v>
      </c>
      <c r="AK40" s="118">
        <f t="shared" si="9"/>
        <v>34658.118000000002</v>
      </c>
      <c r="AL40" s="118">
        <f t="shared" si="7"/>
        <v>367632.26875975082</v>
      </c>
      <c r="AM40" s="118">
        <v>0</v>
      </c>
      <c r="AN40" s="118">
        <f t="shared" si="8"/>
        <v>367632.26875975082</v>
      </c>
      <c r="AO40" s="71">
        <f t="shared" si="10"/>
        <v>45845.151360487696</v>
      </c>
    </row>
    <row r="41" spans="1:41" s="42" customFormat="1" ht="12.75">
      <c r="A41" s="116">
        <v>38</v>
      </c>
      <c r="B41" s="157" t="str">
        <f>'(B3)Schdls,Specs&amp;Remarks'!D47</f>
        <v>-</v>
      </c>
      <c r="C41" s="157" t="str">
        <f>'(B3)Schdls,Specs&amp;Remarks'!G47</f>
        <v>Lift &amp; Slide Door</v>
      </c>
      <c r="D41" s="157" t="str">
        <f>'(B3)Schdls,Specs&amp;Remarks'!N47</f>
        <v>Champagne Anodizing (101520)</v>
      </c>
      <c r="E41" s="157" t="str">
        <f>'(B3)Schdls,Specs&amp;Remarks'!O47</f>
        <v>28mm</v>
      </c>
      <c r="F41" s="70" t="str">
        <f>'(B3)Schdls,Specs&amp;Remarks'!P47</f>
        <v>No</v>
      </c>
      <c r="G41" s="157" t="str">
        <f>'(B3)Schdls,Specs&amp;Remarks'!C47</f>
        <v>SD14</v>
      </c>
      <c r="H41" s="157">
        <f>'(B3)Schdls,Specs&amp;Remarks'!I47</f>
        <v>2970</v>
      </c>
      <c r="I41" s="157">
        <f>'(B3)Schdls,Specs&amp;Remarks'!J47</f>
        <v>2675</v>
      </c>
      <c r="J41" s="157">
        <f>'(B3)Schdls,Specs&amp;Remarks'!K47</f>
        <v>1</v>
      </c>
      <c r="K41" s="157">
        <f>'(B3)Schdls,Specs&amp;Remarks'!L47</f>
        <v>7.9447500000000009</v>
      </c>
      <c r="L41" s="157">
        <f>'(B3)Schdls,Specs&amp;Remarks'!M47</f>
        <v>85.518877950000018</v>
      </c>
      <c r="M41" s="61" t="str">
        <f>'(B3)Schdls,Specs&amp;Remarks'!F47</f>
        <v>S700</v>
      </c>
      <c r="N41" s="64">
        <f>'(B3)Schdls,Specs&amp;Remarks'!E47</f>
        <v>1954.92</v>
      </c>
      <c r="O41" s="64">
        <f t="shared" si="2"/>
        <v>1954.92</v>
      </c>
      <c r="P41" s="117">
        <f>N41*'(B)Prices,Taxes,Duties'!$H$3</f>
        <v>156393.60000000001</v>
      </c>
      <c r="Q41" s="118">
        <f>P41*'(B)Prices,Taxes,Duties'!$F$4</f>
        <v>781.96800000000007</v>
      </c>
      <c r="R41" s="118">
        <f>P41*'(B)Prices,Taxes,Duties'!$F$5</f>
        <v>15639.36</v>
      </c>
      <c r="S41" s="118">
        <f>(P41+Q41+R41)*'(B)Prices,Taxes,Duties'!$F$6</f>
        <v>19009.642080000001</v>
      </c>
      <c r="T41" s="118">
        <f>(P41+Q41+R41+S41)*'(B)Prices,Taxes,Duties'!$F$7</f>
        <v>1918.2457008000001</v>
      </c>
      <c r="U41" s="118">
        <f>((H41*2)+(I41*2))/305*'(B)Prices,Taxes,Duties'!$H$8</f>
        <v>370.1639344262295</v>
      </c>
      <c r="V41" s="118">
        <f>(H41*2+I41*2)/1000*'(B)Prices,Taxes,Duties'!$H$9</f>
        <v>508.04999999999995</v>
      </c>
      <c r="W41" s="118">
        <f>(H41*4+I41*4)/1000*'(B)Prices,Taxes,Duties'!$H$11</f>
        <v>33.869999999999997</v>
      </c>
      <c r="X41" s="118">
        <f t="shared" si="3"/>
        <v>194654.89971522623</v>
      </c>
      <c r="Y41" s="119">
        <f t="shared" si="4"/>
        <v>3146.1136786885245</v>
      </c>
      <c r="Z41" s="118">
        <f>(H41/1000*I41/1000)*'(B)Prices,Taxes,Duties'!$H$12</f>
        <v>2661.4912500000005</v>
      </c>
      <c r="AA41" s="118">
        <f>(H41/1000*I41/1000)*'(B)Prices,Taxes,Duties'!$H$13</f>
        <v>2661.4912500000005</v>
      </c>
      <c r="AB41" s="118">
        <f t="shared" si="5"/>
        <v>399955.76443045243</v>
      </c>
      <c r="AC41" s="118">
        <f t="shared" si="6"/>
        <v>403101.87810914096</v>
      </c>
      <c r="AD41" s="160">
        <f>'(B3)Schdls,Specs&amp;Remarks'!T47</f>
        <v>0</v>
      </c>
      <c r="AE41" s="118">
        <f>AD41*'(B)Prices,Taxes,Duties'!$H$14</f>
        <v>0</v>
      </c>
      <c r="AF41" s="160">
        <f>'(B3)Schdls,Specs&amp;Remarks'!X47</f>
        <v>0</v>
      </c>
      <c r="AG41" s="118">
        <f>AF41*'(B)Prices,Taxes,Duties'!$H$17</f>
        <v>0</v>
      </c>
      <c r="AH41" s="160">
        <f>'(B3)Schdls,Specs&amp;Remarks'!AB47</f>
        <v>0</v>
      </c>
      <c r="AI41" s="118">
        <f>AH41*'(B)Prices,Taxes,Duties'!$H$18</f>
        <v>0</v>
      </c>
      <c r="AJ41" s="147">
        <f>'(B3)Schdls,Specs&amp;Remarks'!H47</f>
        <v>4322</v>
      </c>
      <c r="AK41" s="118">
        <f t="shared" si="9"/>
        <v>34337.209500000004</v>
      </c>
      <c r="AL41" s="118">
        <f t="shared" si="7"/>
        <v>437439.08760914096</v>
      </c>
      <c r="AM41" s="118">
        <v>0</v>
      </c>
      <c r="AN41" s="118">
        <f t="shared" si="8"/>
        <v>437439.08760914096</v>
      </c>
      <c r="AO41" s="71">
        <f t="shared" si="10"/>
        <v>55060.145078088157</v>
      </c>
    </row>
    <row r="42" spans="1:41" s="42" customFormat="1" ht="12.75">
      <c r="A42" s="116">
        <v>39</v>
      </c>
      <c r="B42" s="157" t="str">
        <f>'(B3)Schdls,Specs&amp;Remarks'!D48</f>
        <v>-</v>
      </c>
      <c r="C42" s="157" t="str">
        <f>'(B3)Schdls,Specs&amp;Remarks'!G48</f>
        <v>Lift &amp; Slide Door</v>
      </c>
      <c r="D42" s="157" t="str">
        <f>'(B3)Schdls,Specs&amp;Remarks'!N48</f>
        <v>Champagne Anodizing (101520)</v>
      </c>
      <c r="E42" s="157" t="str">
        <f>'(B3)Schdls,Specs&amp;Remarks'!O48</f>
        <v>28mm</v>
      </c>
      <c r="F42" s="70" t="str">
        <f>'(B3)Schdls,Specs&amp;Remarks'!P48</f>
        <v>No</v>
      </c>
      <c r="G42" s="157" t="str">
        <f>'(B3)Schdls,Specs&amp;Remarks'!C48</f>
        <v>SD15</v>
      </c>
      <c r="H42" s="157">
        <f>'(B3)Schdls,Specs&amp;Remarks'!I48</f>
        <v>2715</v>
      </c>
      <c r="I42" s="157">
        <f>'(B3)Schdls,Specs&amp;Remarks'!J48</f>
        <v>2700</v>
      </c>
      <c r="J42" s="157">
        <f>'(B3)Schdls,Specs&amp;Remarks'!K48</f>
        <v>1</v>
      </c>
      <c r="K42" s="157">
        <f>'(B3)Schdls,Specs&amp;Remarks'!L48</f>
        <v>7.3304999999999998</v>
      </c>
      <c r="L42" s="157">
        <f>'(B3)Schdls,Specs&amp;Remarks'!M48</f>
        <v>78.9069681</v>
      </c>
      <c r="M42" s="61" t="str">
        <f>'(B3)Schdls,Specs&amp;Remarks'!F48</f>
        <v>S700</v>
      </c>
      <c r="N42" s="64">
        <f>'(B3)Schdls,Specs&amp;Remarks'!E48</f>
        <v>1558.43</v>
      </c>
      <c r="O42" s="64">
        <f t="shared" si="2"/>
        <v>1558.43</v>
      </c>
      <c r="P42" s="117">
        <f>N42*'(B)Prices,Taxes,Duties'!$H$3</f>
        <v>124674.40000000001</v>
      </c>
      <c r="Q42" s="118">
        <f>P42*'(B)Prices,Taxes,Duties'!$F$4</f>
        <v>623.37200000000007</v>
      </c>
      <c r="R42" s="118">
        <f>P42*'(B)Prices,Taxes,Duties'!$F$5</f>
        <v>12467.440000000002</v>
      </c>
      <c r="S42" s="118">
        <f>(P42+Q42+R42)*'(B)Prices,Taxes,Duties'!$F$6</f>
        <v>15154.17332</v>
      </c>
      <c r="T42" s="118">
        <f>(P42+Q42+R42+S42)*'(B)Prices,Taxes,Duties'!$F$7</f>
        <v>1529.1938532000001</v>
      </c>
      <c r="U42" s="118">
        <f>((H42*2)+(I42*2))/305*'(B)Prices,Taxes,Duties'!$H$8</f>
        <v>355.08196721311481</v>
      </c>
      <c r="V42" s="118">
        <f>(H42*2+I42*2)/1000*'(B)Prices,Taxes,Duties'!$H$9</f>
        <v>487.35</v>
      </c>
      <c r="W42" s="118">
        <f>(H42*4+I42*4)/1000*'(B)Prices,Taxes,Duties'!$H$11</f>
        <v>32.49</v>
      </c>
      <c r="X42" s="118">
        <f t="shared" si="3"/>
        <v>155323.50114041311</v>
      </c>
      <c r="Y42" s="119">
        <f t="shared" si="4"/>
        <v>2510.9864393442617</v>
      </c>
      <c r="Z42" s="118">
        <f>(H42/1000*I42/1000)*'(B)Prices,Taxes,Duties'!$H$12</f>
        <v>2455.7174999999997</v>
      </c>
      <c r="AA42" s="118">
        <f>(H42/1000*I42/1000)*'(B)Prices,Taxes,Duties'!$H$13</f>
        <v>2455.7174999999997</v>
      </c>
      <c r="AB42" s="118">
        <f t="shared" si="5"/>
        <v>320469.87228082621</v>
      </c>
      <c r="AC42" s="118">
        <f t="shared" si="6"/>
        <v>322980.85872017045</v>
      </c>
      <c r="AD42" s="160">
        <f>'(B3)Schdls,Specs&amp;Remarks'!T48</f>
        <v>0</v>
      </c>
      <c r="AE42" s="118">
        <f>AD42*'(B)Prices,Taxes,Duties'!$H$14</f>
        <v>0</v>
      </c>
      <c r="AF42" s="160">
        <f>'(B3)Schdls,Specs&amp;Remarks'!X48</f>
        <v>0</v>
      </c>
      <c r="AG42" s="118">
        <f>AF42*'(B)Prices,Taxes,Duties'!$H$17</f>
        <v>0</v>
      </c>
      <c r="AH42" s="160">
        <f>'(B3)Schdls,Specs&amp;Remarks'!AB48</f>
        <v>0</v>
      </c>
      <c r="AI42" s="118">
        <f>AH42*'(B)Prices,Taxes,Duties'!$H$18</f>
        <v>0</v>
      </c>
      <c r="AJ42" s="147">
        <f>'(B3)Schdls,Specs&amp;Remarks'!H48</f>
        <v>4322</v>
      </c>
      <c r="AK42" s="118">
        <f t="shared" si="9"/>
        <v>31682.420999999998</v>
      </c>
      <c r="AL42" s="118">
        <f t="shared" si="7"/>
        <v>354663.27972017042</v>
      </c>
      <c r="AM42" s="118">
        <v>0</v>
      </c>
      <c r="AN42" s="118">
        <f t="shared" si="8"/>
        <v>354663.27972017042</v>
      </c>
      <c r="AO42" s="71">
        <f t="shared" si="10"/>
        <v>48381.867501557936</v>
      </c>
    </row>
    <row r="43" spans="1:41" s="42" customFormat="1" ht="12.75">
      <c r="A43" s="116">
        <v>40</v>
      </c>
      <c r="B43" s="157" t="str">
        <f>'(B3)Schdls,Specs&amp;Remarks'!D49</f>
        <v>-</v>
      </c>
      <c r="C43" s="157" t="str">
        <f>'(B3)Schdls,Specs&amp;Remarks'!G49</f>
        <v>Lift &amp; Slide Door</v>
      </c>
      <c r="D43" s="157" t="str">
        <f>'(B3)Schdls,Specs&amp;Remarks'!N49</f>
        <v>Champagne Anodizing (101520)</v>
      </c>
      <c r="E43" s="157" t="str">
        <f>'(B3)Schdls,Specs&amp;Remarks'!O49</f>
        <v>28mm</v>
      </c>
      <c r="F43" s="70" t="str">
        <f>'(B3)Schdls,Specs&amp;Remarks'!P49</f>
        <v>No</v>
      </c>
      <c r="G43" s="157" t="str">
        <f>'(B3)Schdls,Specs&amp;Remarks'!C49</f>
        <v>SD16</v>
      </c>
      <c r="H43" s="157">
        <f>'(B3)Schdls,Specs&amp;Remarks'!I49</f>
        <v>1940</v>
      </c>
      <c r="I43" s="157">
        <f>'(B3)Schdls,Specs&amp;Remarks'!J49</f>
        <v>2700</v>
      </c>
      <c r="J43" s="157">
        <f>'(B3)Schdls,Specs&amp;Remarks'!K49</f>
        <v>1</v>
      </c>
      <c r="K43" s="157">
        <f>'(B3)Schdls,Specs&amp;Remarks'!L49</f>
        <v>5.2380000000000004</v>
      </c>
      <c r="L43" s="157">
        <f>'(B3)Schdls,Specs&amp;Remarks'!M49</f>
        <v>56.38287960000001</v>
      </c>
      <c r="M43" s="61" t="str">
        <f>'(B3)Schdls,Specs&amp;Remarks'!F49</f>
        <v>S700</v>
      </c>
      <c r="N43" s="64">
        <f>'(B3)Schdls,Specs&amp;Remarks'!E49</f>
        <v>1423.92</v>
      </c>
      <c r="O43" s="64">
        <f t="shared" si="2"/>
        <v>1423.92</v>
      </c>
      <c r="P43" s="117">
        <f>N43*'(B)Prices,Taxes,Duties'!$H$3</f>
        <v>113913.60000000001</v>
      </c>
      <c r="Q43" s="118">
        <f>P43*'(B)Prices,Taxes,Duties'!$F$4</f>
        <v>569.5680000000001</v>
      </c>
      <c r="R43" s="118">
        <f>P43*'(B)Prices,Taxes,Duties'!$F$5</f>
        <v>11391.36</v>
      </c>
      <c r="S43" s="118">
        <f>(P43+Q43+R43)*'(B)Prices,Taxes,Duties'!$F$6</f>
        <v>13846.19808</v>
      </c>
      <c r="T43" s="118">
        <f>(P43+Q43+R43+S43)*'(B)Prices,Taxes,Duties'!$F$7</f>
        <v>1397.2072607999999</v>
      </c>
      <c r="U43" s="118">
        <f>((H43*2)+(I43*2))/305*'(B)Prices,Taxes,Duties'!$H$8</f>
        <v>304.26229508196718</v>
      </c>
      <c r="V43" s="118">
        <f>(H43*2+I43*2)/1000*'(B)Prices,Taxes,Duties'!$H$9</f>
        <v>417.59999999999997</v>
      </c>
      <c r="W43" s="118">
        <f>(H43*4+I43*4)/1000*'(B)Prices,Taxes,Duties'!$H$11</f>
        <v>27.839999999999996</v>
      </c>
      <c r="X43" s="118">
        <f t="shared" si="3"/>
        <v>141867.63563588198</v>
      </c>
      <c r="Y43" s="119">
        <f t="shared" si="4"/>
        <v>2293.2660459016397</v>
      </c>
      <c r="Z43" s="118">
        <f>(H43/1000*I43/1000)*'(B)Prices,Taxes,Duties'!$H$12</f>
        <v>1754.7300000000002</v>
      </c>
      <c r="AA43" s="118">
        <f>(H43/1000*I43/1000)*'(B)Prices,Taxes,Duties'!$H$13</f>
        <v>1754.7300000000002</v>
      </c>
      <c r="AB43" s="118">
        <f t="shared" si="5"/>
        <v>290754.19127176399</v>
      </c>
      <c r="AC43" s="118">
        <f t="shared" si="6"/>
        <v>293047.45731766563</v>
      </c>
      <c r="AD43" s="160">
        <f>'(B3)Schdls,Specs&amp;Remarks'!T49</f>
        <v>0</v>
      </c>
      <c r="AE43" s="118">
        <f>AD43*'(B)Prices,Taxes,Duties'!$H$14</f>
        <v>0</v>
      </c>
      <c r="AF43" s="160">
        <f>'(B3)Schdls,Specs&amp;Remarks'!X49</f>
        <v>0</v>
      </c>
      <c r="AG43" s="118">
        <f>AF43*'(B)Prices,Taxes,Duties'!$H$17</f>
        <v>0</v>
      </c>
      <c r="AH43" s="160">
        <f>'(B3)Schdls,Specs&amp;Remarks'!AB49</f>
        <v>0</v>
      </c>
      <c r="AI43" s="118">
        <f>AH43*'(B)Prices,Taxes,Duties'!$H$18</f>
        <v>0</v>
      </c>
      <c r="AJ43" s="147">
        <f>'(B3)Schdls,Specs&amp;Remarks'!H49</f>
        <v>4322</v>
      </c>
      <c r="AK43" s="118">
        <f t="shared" si="9"/>
        <v>22638.636000000002</v>
      </c>
      <c r="AL43" s="118">
        <f t="shared" si="7"/>
        <v>315686.09331766563</v>
      </c>
      <c r="AM43" s="118">
        <v>0</v>
      </c>
      <c r="AN43" s="118">
        <f t="shared" si="8"/>
        <v>315686.09331766563</v>
      </c>
      <c r="AO43" s="71">
        <f t="shared" si="10"/>
        <v>60268.440877752117</v>
      </c>
    </row>
    <row r="44" spans="1:41" s="42" customFormat="1" ht="12.75">
      <c r="A44" s="116">
        <v>41</v>
      </c>
      <c r="B44" s="157" t="str">
        <f>'(B3)Schdls,Specs&amp;Remarks'!D50</f>
        <v>-</v>
      </c>
      <c r="C44" s="157" t="str">
        <f>'(B3)Schdls,Specs&amp;Remarks'!G50</f>
        <v>Lift &amp; Slide Door</v>
      </c>
      <c r="D44" s="157" t="str">
        <f>'(B3)Schdls,Specs&amp;Remarks'!N50</f>
        <v>Champagne Anodizing (101520)</v>
      </c>
      <c r="E44" s="157" t="str">
        <f>'(B3)Schdls,Specs&amp;Remarks'!O50</f>
        <v>28mm</v>
      </c>
      <c r="F44" s="70" t="str">
        <f>'(B3)Schdls,Specs&amp;Remarks'!P50</f>
        <v>No</v>
      </c>
      <c r="G44" s="157" t="str">
        <f>'(B3)Schdls,Specs&amp;Remarks'!C50</f>
        <v>SD17</v>
      </c>
      <c r="H44" s="157">
        <f>'(B3)Schdls,Specs&amp;Remarks'!I50</f>
        <v>2380</v>
      </c>
      <c r="I44" s="157">
        <f>'(B3)Schdls,Specs&amp;Remarks'!J50</f>
        <v>2700</v>
      </c>
      <c r="J44" s="157">
        <f>'(B3)Schdls,Specs&amp;Remarks'!K50</f>
        <v>1</v>
      </c>
      <c r="K44" s="157">
        <f>'(B3)Schdls,Specs&amp;Remarks'!L50</f>
        <v>6.4260000000000002</v>
      </c>
      <c r="L44" s="157">
        <f>'(B3)Schdls,Specs&amp;Remarks'!M50</f>
        <v>69.170749200000003</v>
      </c>
      <c r="M44" s="61" t="str">
        <f>'(B3)Schdls,Specs&amp;Remarks'!F50</f>
        <v>S700</v>
      </c>
      <c r="N44" s="64">
        <f>'(B3)Schdls,Specs&amp;Remarks'!E50</f>
        <v>1499.33</v>
      </c>
      <c r="O44" s="64">
        <f t="shared" si="2"/>
        <v>1499.33</v>
      </c>
      <c r="P44" s="117">
        <f>N44*'(B)Prices,Taxes,Duties'!$H$3</f>
        <v>119946.4</v>
      </c>
      <c r="Q44" s="118">
        <f>P44*'(B)Prices,Taxes,Duties'!$F$4</f>
        <v>599.73199999999997</v>
      </c>
      <c r="R44" s="118">
        <f>P44*'(B)Prices,Taxes,Duties'!$F$5</f>
        <v>11994.64</v>
      </c>
      <c r="S44" s="118">
        <f>(P44+Q44+R44)*'(B)Prices,Taxes,Duties'!$F$6</f>
        <v>14579.484919999999</v>
      </c>
      <c r="T44" s="118">
        <f>(P44+Q44+R44+S44)*'(B)Prices,Taxes,Duties'!$F$7</f>
        <v>1471.2025692</v>
      </c>
      <c r="U44" s="118">
        <f>((H44*2)+(I44*2))/305*'(B)Prices,Taxes,Duties'!$H$8</f>
        <v>333.11475409836066</v>
      </c>
      <c r="V44" s="118">
        <f>(H44*2+I44*2)/1000*'(B)Prices,Taxes,Duties'!$H$9</f>
        <v>457.2</v>
      </c>
      <c r="W44" s="118">
        <f>(H44*4+I44*4)/1000*'(B)Prices,Taxes,Duties'!$H$11</f>
        <v>30.48</v>
      </c>
      <c r="X44" s="118">
        <f t="shared" si="3"/>
        <v>149412.25424329835</v>
      </c>
      <c r="Y44" s="119">
        <f t="shared" si="4"/>
        <v>2415.3438950819668</v>
      </c>
      <c r="Z44" s="118">
        <f>(H44/1000*I44/1000)*'(B)Prices,Taxes,Duties'!$H$12</f>
        <v>2152.71</v>
      </c>
      <c r="AA44" s="118">
        <f>(H44/1000*I44/1000)*'(B)Prices,Taxes,Duties'!$H$13</f>
        <v>2152.71</v>
      </c>
      <c r="AB44" s="118">
        <f t="shared" si="5"/>
        <v>307435.34848659666</v>
      </c>
      <c r="AC44" s="118">
        <f t="shared" si="6"/>
        <v>309850.69238167861</v>
      </c>
      <c r="AD44" s="160">
        <f>'(B3)Schdls,Specs&amp;Remarks'!T50</f>
        <v>0</v>
      </c>
      <c r="AE44" s="118">
        <f>AD44*'(B)Prices,Taxes,Duties'!$H$14</f>
        <v>0</v>
      </c>
      <c r="AF44" s="160">
        <f>'(B3)Schdls,Specs&amp;Remarks'!X50</f>
        <v>0</v>
      </c>
      <c r="AG44" s="118">
        <f>AF44*'(B)Prices,Taxes,Duties'!$H$17</f>
        <v>0</v>
      </c>
      <c r="AH44" s="160">
        <f>'(B3)Schdls,Specs&amp;Remarks'!AB50</f>
        <v>0</v>
      </c>
      <c r="AI44" s="118">
        <f>AH44*'(B)Prices,Taxes,Duties'!$H$18</f>
        <v>0</v>
      </c>
      <c r="AJ44" s="147">
        <f>'(B3)Schdls,Specs&amp;Remarks'!H50</f>
        <v>4322</v>
      </c>
      <c r="AK44" s="118">
        <f t="shared" si="9"/>
        <v>27773.172000000002</v>
      </c>
      <c r="AL44" s="118">
        <f t="shared" si="7"/>
        <v>337623.86438167864</v>
      </c>
      <c r="AM44" s="118">
        <v>0</v>
      </c>
      <c r="AN44" s="118">
        <f t="shared" si="8"/>
        <v>337623.86438167864</v>
      </c>
      <c r="AO44" s="71">
        <f t="shared" si="10"/>
        <v>52540.283906268072</v>
      </c>
    </row>
    <row r="45" spans="1:41" s="42" customFormat="1" ht="12.75">
      <c r="A45" s="116">
        <v>42</v>
      </c>
      <c r="B45" s="157" t="str">
        <f>'(B3)Schdls,Specs&amp;Remarks'!D51</f>
        <v>-</v>
      </c>
      <c r="C45" s="157" t="str">
        <f>'(B3)Schdls,Specs&amp;Remarks'!G51</f>
        <v>Fixed Field Corner Window</v>
      </c>
      <c r="D45" s="157" t="str">
        <f>'(B3)Schdls,Specs&amp;Remarks'!N51</f>
        <v>Champagne Anodizing (101520)</v>
      </c>
      <c r="E45" s="157" t="str">
        <f>'(B3)Schdls,Specs&amp;Remarks'!O51</f>
        <v>17.52mm</v>
      </c>
      <c r="F45" s="70" t="str">
        <f>'(B3)Schdls,Specs&amp;Remarks'!P51</f>
        <v>No</v>
      </c>
      <c r="G45" s="157" t="str">
        <f>'(B3)Schdls,Specs&amp;Remarks'!C51</f>
        <v>CFG1</v>
      </c>
      <c r="H45" s="157">
        <f>'(B3)Schdls,Specs&amp;Remarks'!I51</f>
        <v>3790</v>
      </c>
      <c r="I45" s="157">
        <f>'(B3)Schdls,Specs&amp;Remarks'!J51</f>
        <v>2500</v>
      </c>
      <c r="J45" s="157">
        <f>'(B3)Schdls,Specs&amp;Remarks'!K51</f>
        <v>1</v>
      </c>
      <c r="K45" s="157">
        <f>'(B3)Schdls,Specs&amp;Remarks'!L51</f>
        <v>9.4749999999999996</v>
      </c>
      <c r="L45" s="157">
        <f>'(B3)Schdls,Specs&amp;Remarks'!M51</f>
        <v>101.99079500000001</v>
      </c>
      <c r="M45" s="61" t="str">
        <f>'(B3)Schdls,Specs&amp;Remarks'!F51</f>
        <v>M15000</v>
      </c>
      <c r="N45" s="64">
        <f>'(B3)Schdls,Specs&amp;Remarks'!E51</f>
        <v>112.77</v>
      </c>
      <c r="O45" s="64">
        <f t="shared" si="2"/>
        <v>112.77</v>
      </c>
      <c r="P45" s="117">
        <f>N45*'(B)Prices,Taxes,Duties'!$H$3</f>
        <v>9021.6</v>
      </c>
      <c r="Q45" s="118">
        <f>P45*'(B)Prices,Taxes,Duties'!$F$4</f>
        <v>45.108000000000004</v>
      </c>
      <c r="R45" s="118">
        <f>P45*'(B)Prices,Taxes,Duties'!$F$5</f>
        <v>902.16000000000008</v>
      </c>
      <c r="S45" s="118">
        <f>(P45+Q45+R45)*'(B)Prices,Taxes,Duties'!$F$6</f>
        <v>1096.57548</v>
      </c>
      <c r="T45" s="118">
        <f>(P45+Q45+R45+S45)*'(B)Prices,Taxes,Duties'!$F$7</f>
        <v>110.6544348</v>
      </c>
      <c r="U45" s="118">
        <f>((H45*2)+(I45*2))/305*'(B)Prices,Taxes,Duties'!$H$8</f>
        <v>412.4590163934426</v>
      </c>
      <c r="V45" s="118">
        <f>(H45*2+I45*2)/1000*'(B)Prices,Taxes,Duties'!$H$9</f>
        <v>566.1</v>
      </c>
      <c r="W45" s="118">
        <f>(H45*4+I45*4)/1000*'(B)Prices,Taxes,Duties'!$H$11</f>
        <v>37.74</v>
      </c>
      <c r="X45" s="118">
        <f t="shared" si="3"/>
        <v>12192.396931193443</v>
      </c>
      <c r="Y45" s="119">
        <f t="shared" si="4"/>
        <v>200.75798032786886</v>
      </c>
      <c r="Z45" s="118">
        <f>(H45/1000*I45/1000)*'(B)Prices,Taxes,Duties'!$H$12</f>
        <v>3174.125</v>
      </c>
      <c r="AA45" s="118">
        <f>(H45/1000*I45/1000)*'(B)Prices,Taxes,Duties'!$H$13</f>
        <v>3174.125</v>
      </c>
      <c r="AB45" s="118">
        <f t="shared" si="5"/>
        <v>37081.293862386883</v>
      </c>
      <c r="AC45" s="118">
        <f t="shared" si="6"/>
        <v>37282.051842714754</v>
      </c>
      <c r="AD45" s="160">
        <f>'(B3)Schdls,Specs&amp;Remarks'!T51</f>
        <v>0</v>
      </c>
      <c r="AE45" s="118">
        <f>AD45*'(B)Prices,Taxes,Duties'!$H$14</f>
        <v>0</v>
      </c>
      <c r="AF45" s="160">
        <f>'(B3)Schdls,Specs&amp;Remarks'!X51</f>
        <v>0</v>
      </c>
      <c r="AG45" s="118">
        <f>AF45*'(B)Prices,Taxes,Duties'!$H$17</f>
        <v>0</v>
      </c>
      <c r="AH45" s="160">
        <f>'(B3)Schdls,Specs&amp;Remarks'!AB51</f>
        <v>0</v>
      </c>
      <c r="AI45" s="118">
        <f>AH45*'(B)Prices,Taxes,Duties'!$H$18</f>
        <v>0</v>
      </c>
      <c r="AJ45" s="147">
        <f>'(B3)Schdls,Specs&amp;Remarks'!H51</f>
        <v>7995</v>
      </c>
      <c r="AK45" s="118">
        <f t="shared" si="9"/>
        <v>75752.625</v>
      </c>
      <c r="AL45" s="118">
        <f t="shared" si="7"/>
        <v>113034.67684271475</v>
      </c>
      <c r="AM45" s="118">
        <v>0</v>
      </c>
      <c r="AN45" s="118">
        <f t="shared" si="8"/>
        <v>113034.67684271475</v>
      </c>
      <c r="AO45" s="71">
        <f t="shared" si="10"/>
        <v>11929.78119712029</v>
      </c>
    </row>
    <row r="46" spans="1:41" s="42" customFormat="1" ht="12.75">
      <c r="A46" s="116">
        <v>43</v>
      </c>
      <c r="B46" s="157" t="str">
        <f>'(B3)Schdls,Specs&amp;Remarks'!D52</f>
        <v>-</v>
      </c>
      <c r="C46" s="157" t="str">
        <f>'(B3)Schdls,Specs&amp;Remarks'!G52</f>
        <v>Top Hung Window with Fixed Field</v>
      </c>
      <c r="D46" s="157" t="str">
        <f>'(B3)Schdls,Specs&amp;Remarks'!N52</f>
        <v>Champagne Anodizing (101520)</v>
      </c>
      <c r="E46" s="157" t="str">
        <f>'(B3)Schdls,Specs&amp;Remarks'!O52</f>
        <v>17.52mm</v>
      </c>
      <c r="F46" s="70" t="str">
        <f>'(B3)Schdls,Specs&amp;Remarks'!P52</f>
        <v>No</v>
      </c>
      <c r="G46" s="157" t="str">
        <f>'(B3)Schdls,Specs&amp;Remarks'!C52</f>
        <v>CFG2</v>
      </c>
      <c r="H46" s="157">
        <f>'(B3)Schdls,Specs&amp;Remarks'!I52</f>
        <v>3495</v>
      </c>
      <c r="I46" s="157">
        <f>'(B3)Schdls,Specs&amp;Remarks'!J52</f>
        <v>2750</v>
      </c>
      <c r="J46" s="157">
        <f>'(B3)Schdls,Specs&amp;Remarks'!K52</f>
        <v>1</v>
      </c>
      <c r="K46" s="157">
        <f>'(B3)Schdls,Specs&amp;Remarks'!L52</f>
        <v>9.6112500000000001</v>
      </c>
      <c r="L46" s="157">
        <f>'(B3)Schdls,Specs&amp;Remarks'!M52</f>
        <v>103.45741725000001</v>
      </c>
      <c r="M46" s="61" t="str">
        <f>'(B3)Schdls,Specs&amp;Remarks'!F52</f>
        <v>M15000</v>
      </c>
      <c r="N46" s="64">
        <f>'(B3)Schdls,Specs&amp;Remarks'!E52</f>
        <v>355.11</v>
      </c>
      <c r="O46" s="64">
        <f t="shared" si="2"/>
        <v>355.11</v>
      </c>
      <c r="P46" s="117">
        <f>N46*'(B)Prices,Taxes,Duties'!$H$3</f>
        <v>28408.800000000003</v>
      </c>
      <c r="Q46" s="118">
        <f>P46*'(B)Prices,Taxes,Duties'!$F$4</f>
        <v>142.04400000000001</v>
      </c>
      <c r="R46" s="118">
        <f>P46*'(B)Prices,Taxes,Duties'!$F$5</f>
        <v>2840.8800000000006</v>
      </c>
      <c r="S46" s="118">
        <f>(P46+Q46+R46)*'(B)Prices,Taxes,Duties'!$F$6</f>
        <v>3453.0896400000006</v>
      </c>
      <c r="T46" s="118">
        <f>(P46+Q46+R46+S46)*'(B)Prices,Taxes,Duties'!$F$7</f>
        <v>348.44813640000007</v>
      </c>
      <c r="U46" s="118">
        <f>((H46*2)+(I46*2))/305*'(B)Prices,Taxes,Duties'!$H$8</f>
        <v>409.50819672131149</v>
      </c>
      <c r="V46" s="118">
        <f>(H46*2+I46*2)/1000*'(B)Prices,Taxes,Duties'!$H$9</f>
        <v>562.04999999999995</v>
      </c>
      <c r="W46" s="118">
        <f>(H46*4+I46*4)/1000*'(B)Prices,Taxes,Duties'!$H$11</f>
        <v>37.47</v>
      </c>
      <c r="X46" s="118">
        <f t="shared" si="3"/>
        <v>36202.289973121326</v>
      </c>
      <c r="Y46" s="119">
        <f t="shared" si="4"/>
        <v>588.3565639344265</v>
      </c>
      <c r="Z46" s="118">
        <f>(H46/1000*I46/1000)*'(B)Prices,Taxes,Duties'!$H$12</f>
        <v>3219.7687500000002</v>
      </c>
      <c r="AA46" s="118">
        <f>(H46/1000*I46/1000)*'(B)Prices,Taxes,Duties'!$H$13</f>
        <v>3219.7687500000002</v>
      </c>
      <c r="AB46" s="118">
        <f t="shared" si="5"/>
        <v>85283.654946242663</v>
      </c>
      <c r="AC46" s="118">
        <f t="shared" si="6"/>
        <v>85872.011510177093</v>
      </c>
      <c r="AD46" s="160">
        <f>'(B3)Schdls,Specs&amp;Remarks'!T52</f>
        <v>0</v>
      </c>
      <c r="AE46" s="118">
        <f>AD46*'(B)Prices,Taxes,Duties'!$H$14</f>
        <v>0</v>
      </c>
      <c r="AF46" s="160">
        <f>'(B3)Schdls,Specs&amp;Remarks'!X52</f>
        <v>0</v>
      </c>
      <c r="AG46" s="118">
        <f>AF46*'(B)Prices,Taxes,Duties'!$H$17</f>
        <v>0</v>
      </c>
      <c r="AH46" s="160">
        <f>'(B3)Schdls,Specs&amp;Remarks'!AB52</f>
        <v>0</v>
      </c>
      <c r="AI46" s="118">
        <f>AH46*'(B)Prices,Taxes,Duties'!$H$18</f>
        <v>0</v>
      </c>
      <c r="AJ46" s="147">
        <f>'(B3)Schdls,Specs&amp;Remarks'!H52</f>
        <v>7995</v>
      </c>
      <c r="AK46" s="118">
        <f t="shared" si="9"/>
        <v>76841.943750000006</v>
      </c>
      <c r="AL46" s="118">
        <f t="shared" si="7"/>
        <v>162713.95526017708</v>
      </c>
      <c r="AM46" s="118">
        <v>0</v>
      </c>
      <c r="AN46" s="118">
        <f t="shared" si="8"/>
        <v>162713.95526017708</v>
      </c>
      <c r="AO46" s="71">
        <f t="shared" si="10"/>
        <v>16929.531045407941</v>
      </c>
    </row>
    <row r="47" spans="1:41" s="42" customFormat="1" ht="12.75">
      <c r="A47" s="116">
        <v>44</v>
      </c>
      <c r="B47" s="157">
        <f>'(B3)Schdls,Specs&amp;Remarks'!D53</f>
        <v>0</v>
      </c>
      <c r="C47" s="157">
        <f>'(B3)Schdls,Specs&amp;Remarks'!G53</f>
        <v>0</v>
      </c>
      <c r="D47" s="157">
        <f>'(B3)Schdls,Specs&amp;Remarks'!N53</f>
        <v>0</v>
      </c>
      <c r="E47" s="157">
        <f>'(B3)Schdls,Specs&amp;Remarks'!O53</f>
        <v>0</v>
      </c>
      <c r="F47" s="70">
        <f>'(B3)Schdls,Specs&amp;Remarks'!P53</f>
        <v>0</v>
      </c>
      <c r="G47" s="157">
        <f>'(B3)Schdls,Specs&amp;Remarks'!C53</f>
        <v>0</v>
      </c>
      <c r="H47" s="157">
        <f>'(B3)Schdls,Specs&amp;Remarks'!I53</f>
        <v>0</v>
      </c>
      <c r="I47" s="157">
        <f>'(B3)Schdls,Specs&amp;Remarks'!J53</f>
        <v>0</v>
      </c>
      <c r="J47" s="157">
        <f>'(B3)Schdls,Specs&amp;Remarks'!K53</f>
        <v>0</v>
      </c>
      <c r="K47" s="157">
        <f>'(B3)Schdls,Specs&amp;Remarks'!L53</f>
        <v>0</v>
      </c>
      <c r="L47" s="157">
        <f>'(B3)Schdls,Specs&amp;Remarks'!M53</f>
        <v>0</v>
      </c>
      <c r="M47" s="61">
        <f>'(B3)Schdls,Specs&amp;Remarks'!F53</f>
        <v>0</v>
      </c>
      <c r="N47" s="64">
        <f>'(B3)Schdls,Specs&amp;Remarks'!E53</f>
        <v>0</v>
      </c>
      <c r="O47" s="64">
        <f t="shared" si="2"/>
        <v>0</v>
      </c>
      <c r="P47" s="117">
        <f>N47*'(B)Prices,Taxes,Duties'!$H$3</f>
        <v>0</v>
      </c>
      <c r="Q47" s="118">
        <f>P47*'(B)Prices,Taxes,Duties'!$F$4</f>
        <v>0</v>
      </c>
      <c r="R47" s="118">
        <f>P47*'(B)Prices,Taxes,Duties'!$F$5</f>
        <v>0</v>
      </c>
      <c r="S47" s="118">
        <f>(P47+Q47+R47)*'(B)Prices,Taxes,Duties'!$F$6</f>
        <v>0</v>
      </c>
      <c r="T47" s="118">
        <f>(P47+Q47+R47+S47)*'(B)Prices,Taxes,Duties'!$F$7</f>
        <v>0</v>
      </c>
      <c r="U47" s="118">
        <f>((H47*2)+(I47*2))/305*'(B)Prices,Taxes,Duties'!$H$8</f>
        <v>0</v>
      </c>
      <c r="V47" s="118">
        <f>(H47*2+I47*2)/1000*'(B)Prices,Taxes,Duties'!$H$9</f>
        <v>0</v>
      </c>
      <c r="W47" s="118">
        <f>(H47*4+I47*4)/1000*'(B)Prices,Taxes,Duties'!$H$11</f>
        <v>0</v>
      </c>
      <c r="X47" s="118">
        <f t="shared" si="3"/>
        <v>0</v>
      </c>
      <c r="Y47" s="119">
        <f t="shared" si="4"/>
        <v>0</v>
      </c>
      <c r="Z47" s="118">
        <f>(H47/1000*I47/1000)*'(B)Prices,Taxes,Duties'!$H$12</f>
        <v>0</v>
      </c>
      <c r="AA47" s="118">
        <f>(H47/1000*I47/1000)*'(B)Prices,Taxes,Duties'!$H$13</f>
        <v>0</v>
      </c>
      <c r="AB47" s="118">
        <f t="shared" si="5"/>
        <v>0</v>
      </c>
      <c r="AC47" s="118">
        <f t="shared" si="6"/>
        <v>0</v>
      </c>
      <c r="AD47" s="160">
        <f>'(B3)Schdls,Specs&amp;Remarks'!T53</f>
        <v>0</v>
      </c>
      <c r="AE47" s="118">
        <f>AD47*'(B)Prices,Taxes,Duties'!$H$14</f>
        <v>0</v>
      </c>
      <c r="AF47" s="160">
        <f>'(B3)Schdls,Specs&amp;Remarks'!X53</f>
        <v>0</v>
      </c>
      <c r="AG47" s="118">
        <f>AF47*'(B)Prices,Taxes,Duties'!$H$17</f>
        <v>0</v>
      </c>
      <c r="AH47" s="160">
        <f>'(B3)Schdls,Specs&amp;Remarks'!AB53</f>
        <v>0</v>
      </c>
      <c r="AI47" s="118">
        <f>AH47*'(B)Prices,Taxes,Duties'!$H$18</f>
        <v>0</v>
      </c>
      <c r="AJ47" s="147">
        <f>'(B3)Schdls,Specs&amp;Remarks'!H53</f>
        <v>0</v>
      </c>
      <c r="AK47" s="118">
        <f t="shared" si="9"/>
        <v>0</v>
      </c>
      <c r="AL47" s="118">
        <f t="shared" si="7"/>
        <v>0</v>
      </c>
      <c r="AM47" s="118">
        <v>0</v>
      </c>
      <c r="AN47" s="118">
        <f t="shared" si="8"/>
        <v>0</v>
      </c>
      <c r="AO47" s="71" t="e">
        <f t="shared" si="10"/>
        <v>#DIV/0!</v>
      </c>
    </row>
    <row r="48" spans="1:41" s="42" customFormat="1" ht="12.75">
      <c r="A48" s="116">
        <v>45</v>
      </c>
      <c r="B48" s="157">
        <f>'(B3)Schdls,Specs&amp;Remarks'!D54</f>
        <v>0</v>
      </c>
      <c r="C48" s="157">
        <f>'(B3)Schdls,Specs&amp;Remarks'!G54</f>
        <v>0</v>
      </c>
      <c r="D48" s="157">
        <f>'(B3)Schdls,Specs&amp;Remarks'!N54</f>
        <v>0</v>
      </c>
      <c r="E48" s="157">
        <f>'(B3)Schdls,Specs&amp;Remarks'!O54</f>
        <v>0</v>
      </c>
      <c r="F48" s="70">
        <f>'(B3)Schdls,Specs&amp;Remarks'!P54</f>
        <v>0</v>
      </c>
      <c r="G48" s="157">
        <f>'(B3)Schdls,Specs&amp;Remarks'!C54</f>
        <v>0</v>
      </c>
      <c r="H48" s="157">
        <f>'(B3)Schdls,Specs&amp;Remarks'!I54</f>
        <v>0</v>
      </c>
      <c r="I48" s="157">
        <f>'(B3)Schdls,Specs&amp;Remarks'!J54</f>
        <v>0</v>
      </c>
      <c r="J48" s="157">
        <f>'(B3)Schdls,Specs&amp;Remarks'!K54</f>
        <v>0</v>
      </c>
      <c r="K48" s="157">
        <f>'(B3)Schdls,Specs&amp;Remarks'!L54</f>
        <v>0</v>
      </c>
      <c r="L48" s="157">
        <f>'(B3)Schdls,Specs&amp;Remarks'!M54</f>
        <v>0</v>
      </c>
      <c r="M48" s="61">
        <f>'(B3)Schdls,Specs&amp;Remarks'!F54</f>
        <v>0</v>
      </c>
      <c r="N48" s="64">
        <f>'(B3)Schdls,Specs&amp;Remarks'!E54</f>
        <v>0</v>
      </c>
      <c r="O48" s="64">
        <f t="shared" si="2"/>
        <v>0</v>
      </c>
      <c r="P48" s="117">
        <f>N48*'(B)Prices,Taxes,Duties'!$H$3</f>
        <v>0</v>
      </c>
      <c r="Q48" s="118">
        <f>P48*'(B)Prices,Taxes,Duties'!$F$4</f>
        <v>0</v>
      </c>
      <c r="R48" s="118">
        <f>P48*'(B)Prices,Taxes,Duties'!$F$5</f>
        <v>0</v>
      </c>
      <c r="S48" s="118">
        <f>(P48+Q48+R48)*'(B)Prices,Taxes,Duties'!$F$6</f>
        <v>0</v>
      </c>
      <c r="T48" s="118">
        <f>(P48+Q48+R48+S48)*'(B)Prices,Taxes,Duties'!$F$7</f>
        <v>0</v>
      </c>
      <c r="U48" s="118">
        <f>((H48*2)+(I48*2))/305*'(B)Prices,Taxes,Duties'!$H$8</f>
        <v>0</v>
      </c>
      <c r="V48" s="118">
        <f>(H48*2+I48*2)/1000*'(B)Prices,Taxes,Duties'!$H$9</f>
        <v>0</v>
      </c>
      <c r="W48" s="118">
        <f>(H48*4+I48*4)/1000*'(B)Prices,Taxes,Duties'!$H$11</f>
        <v>0</v>
      </c>
      <c r="X48" s="118">
        <f t="shared" si="3"/>
        <v>0</v>
      </c>
      <c r="Y48" s="119">
        <f t="shared" si="4"/>
        <v>0</v>
      </c>
      <c r="Z48" s="118">
        <f>(H48/1000*I48/1000)*'(B)Prices,Taxes,Duties'!$H$12</f>
        <v>0</v>
      </c>
      <c r="AA48" s="118">
        <f>(H48/1000*I48/1000)*'(B)Prices,Taxes,Duties'!$H$13</f>
        <v>0</v>
      </c>
      <c r="AB48" s="118">
        <f t="shared" si="5"/>
        <v>0</v>
      </c>
      <c r="AC48" s="118">
        <f t="shared" si="6"/>
        <v>0</v>
      </c>
      <c r="AD48" s="160">
        <f>'(B3)Schdls,Specs&amp;Remarks'!T54</f>
        <v>0</v>
      </c>
      <c r="AE48" s="118">
        <f>AD48*'(B)Prices,Taxes,Duties'!$H$14</f>
        <v>0</v>
      </c>
      <c r="AF48" s="160">
        <f>'(B3)Schdls,Specs&amp;Remarks'!X54</f>
        <v>0</v>
      </c>
      <c r="AG48" s="118">
        <f>AF48*'(B)Prices,Taxes,Duties'!$H$17</f>
        <v>0</v>
      </c>
      <c r="AH48" s="160">
        <f>'(B3)Schdls,Specs&amp;Remarks'!AB54</f>
        <v>0</v>
      </c>
      <c r="AI48" s="118">
        <f>AH48*'(B)Prices,Taxes,Duties'!$H$18</f>
        <v>0</v>
      </c>
      <c r="AJ48" s="147">
        <f>'(B3)Schdls,Specs&amp;Remarks'!H54</f>
        <v>0</v>
      </c>
      <c r="AK48" s="118">
        <f t="shared" si="9"/>
        <v>0</v>
      </c>
      <c r="AL48" s="118">
        <f t="shared" si="7"/>
        <v>0</v>
      </c>
      <c r="AM48" s="118">
        <v>0</v>
      </c>
      <c r="AN48" s="118">
        <f t="shared" si="8"/>
        <v>0</v>
      </c>
      <c r="AO48" s="71" t="e">
        <f t="shared" si="10"/>
        <v>#DIV/0!</v>
      </c>
    </row>
    <row r="49" spans="1:41" s="42" customFormat="1" ht="12.75">
      <c r="A49" s="116">
        <v>46</v>
      </c>
      <c r="B49" s="157">
        <f>'(B3)Schdls,Specs&amp;Remarks'!D55</f>
        <v>0</v>
      </c>
      <c r="C49" s="157">
        <f>'(B3)Schdls,Specs&amp;Remarks'!G55</f>
        <v>0</v>
      </c>
      <c r="D49" s="157">
        <f>'(B3)Schdls,Specs&amp;Remarks'!N55</f>
        <v>0</v>
      </c>
      <c r="E49" s="157">
        <f>'(B3)Schdls,Specs&amp;Remarks'!O55</f>
        <v>0</v>
      </c>
      <c r="F49" s="70">
        <f>'(B3)Schdls,Specs&amp;Remarks'!P55</f>
        <v>0</v>
      </c>
      <c r="G49" s="157">
        <f>'(B3)Schdls,Specs&amp;Remarks'!C55</f>
        <v>0</v>
      </c>
      <c r="H49" s="157">
        <f>'(B3)Schdls,Specs&amp;Remarks'!I55</f>
        <v>0</v>
      </c>
      <c r="I49" s="157">
        <f>'(B3)Schdls,Specs&amp;Remarks'!J55</f>
        <v>0</v>
      </c>
      <c r="J49" s="157">
        <f>'(B3)Schdls,Specs&amp;Remarks'!K55</f>
        <v>0</v>
      </c>
      <c r="K49" s="157">
        <f>'(B3)Schdls,Specs&amp;Remarks'!L55</f>
        <v>0</v>
      </c>
      <c r="L49" s="157">
        <f>'(B3)Schdls,Specs&amp;Remarks'!M55</f>
        <v>0</v>
      </c>
      <c r="M49" s="61">
        <f>'(B3)Schdls,Specs&amp;Remarks'!F55</f>
        <v>0</v>
      </c>
      <c r="N49" s="64">
        <f>'(B3)Schdls,Specs&amp;Remarks'!E55</f>
        <v>0</v>
      </c>
      <c r="O49" s="64">
        <f t="shared" si="2"/>
        <v>0</v>
      </c>
      <c r="P49" s="117">
        <f>N49*'(B)Prices,Taxes,Duties'!$H$3</f>
        <v>0</v>
      </c>
      <c r="Q49" s="118">
        <f>P49*'(B)Prices,Taxes,Duties'!$F$4</f>
        <v>0</v>
      </c>
      <c r="R49" s="118">
        <f>P49*'(B)Prices,Taxes,Duties'!$F$5</f>
        <v>0</v>
      </c>
      <c r="S49" s="118">
        <f>(P49+Q49+R49)*'(B)Prices,Taxes,Duties'!$F$6</f>
        <v>0</v>
      </c>
      <c r="T49" s="118">
        <f>(P49+Q49+R49+S49)*'(B)Prices,Taxes,Duties'!$F$7</f>
        <v>0</v>
      </c>
      <c r="U49" s="118">
        <f>((H49*2)+(I49*2))/305*'(B)Prices,Taxes,Duties'!$H$8</f>
        <v>0</v>
      </c>
      <c r="V49" s="118">
        <f>(H49*2+I49*2)/1000*'(B)Prices,Taxes,Duties'!$H$9</f>
        <v>0</v>
      </c>
      <c r="W49" s="118">
        <f>(H49*4+I49*4)/1000*'(B)Prices,Taxes,Duties'!$H$11</f>
        <v>0</v>
      </c>
      <c r="X49" s="118">
        <f t="shared" si="3"/>
        <v>0</v>
      </c>
      <c r="Y49" s="119">
        <f t="shared" si="4"/>
        <v>0</v>
      </c>
      <c r="Z49" s="118">
        <f>(H49/1000*I49/1000)*'(B)Prices,Taxes,Duties'!$H$12</f>
        <v>0</v>
      </c>
      <c r="AA49" s="118">
        <f>(H49/1000*I49/1000)*'(B)Prices,Taxes,Duties'!$H$13</f>
        <v>0</v>
      </c>
      <c r="AB49" s="118">
        <f t="shared" si="5"/>
        <v>0</v>
      </c>
      <c r="AC49" s="118">
        <f t="shared" si="6"/>
        <v>0</v>
      </c>
      <c r="AD49" s="160">
        <f>'(B3)Schdls,Specs&amp;Remarks'!T55</f>
        <v>0</v>
      </c>
      <c r="AE49" s="118">
        <f>AD49*'(B)Prices,Taxes,Duties'!$H$14</f>
        <v>0</v>
      </c>
      <c r="AF49" s="160">
        <f>'(B3)Schdls,Specs&amp;Remarks'!X55</f>
        <v>0</v>
      </c>
      <c r="AG49" s="118">
        <f>AF49*'(B)Prices,Taxes,Duties'!$H$17</f>
        <v>0</v>
      </c>
      <c r="AH49" s="160">
        <f>'(B3)Schdls,Specs&amp;Remarks'!AB55</f>
        <v>0</v>
      </c>
      <c r="AI49" s="118">
        <f>AH49*'(B)Prices,Taxes,Duties'!$H$18</f>
        <v>0</v>
      </c>
      <c r="AJ49" s="147">
        <f>'(B3)Schdls,Specs&amp;Remarks'!H55</f>
        <v>0</v>
      </c>
      <c r="AK49" s="118">
        <f t="shared" si="9"/>
        <v>0</v>
      </c>
      <c r="AL49" s="118">
        <f t="shared" si="7"/>
        <v>0</v>
      </c>
      <c r="AM49" s="118"/>
      <c r="AN49" s="118">
        <f t="shared" si="8"/>
        <v>0</v>
      </c>
      <c r="AO49" s="71" t="e">
        <f t="shared" si="10"/>
        <v>#DIV/0!</v>
      </c>
    </row>
    <row r="50" spans="1:41" s="42" customFormat="1" ht="12.75">
      <c r="A50" s="116">
        <v>47</v>
      </c>
      <c r="B50" s="157">
        <f>'(B3)Schdls,Specs&amp;Remarks'!D56</f>
        <v>0</v>
      </c>
      <c r="C50" s="157">
        <f>'(B3)Schdls,Specs&amp;Remarks'!G56</f>
        <v>0</v>
      </c>
      <c r="D50" s="157">
        <f>'(B3)Schdls,Specs&amp;Remarks'!N56</f>
        <v>0</v>
      </c>
      <c r="E50" s="157">
        <f>'(B3)Schdls,Specs&amp;Remarks'!O56</f>
        <v>0</v>
      </c>
      <c r="F50" s="70">
        <f>'(B3)Schdls,Specs&amp;Remarks'!P56</f>
        <v>0</v>
      </c>
      <c r="G50" s="157">
        <f>'(B3)Schdls,Specs&amp;Remarks'!C56</f>
        <v>0</v>
      </c>
      <c r="H50" s="157">
        <f>'(B3)Schdls,Specs&amp;Remarks'!I56</f>
        <v>0</v>
      </c>
      <c r="I50" s="157">
        <f>'(B3)Schdls,Specs&amp;Remarks'!J56</f>
        <v>0</v>
      </c>
      <c r="J50" s="157">
        <f>'(B3)Schdls,Specs&amp;Remarks'!K56</f>
        <v>0</v>
      </c>
      <c r="K50" s="157">
        <f>'(B3)Schdls,Specs&amp;Remarks'!L56</f>
        <v>0</v>
      </c>
      <c r="L50" s="157">
        <f>'(B3)Schdls,Specs&amp;Remarks'!M56</f>
        <v>0</v>
      </c>
      <c r="M50" s="61">
        <f>'(B3)Schdls,Specs&amp;Remarks'!F56</f>
        <v>0</v>
      </c>
      <c r="N50" s="64">
        <f>'(B3)Schdls,Specs&amp;Remarks'!E56</f>
        <v>0</v>
      </c>
      <c r="O50" s="64">
        <f t="shared" si="2"/>
        <v>0</v>
      </c>
      <c r="P50" s="117">
        <f>N50*'(B)Prices,Taxes,Duties'!$H$3</f>
        <v>0</v>
      </c>
      <c r="Q50" s="118">
        <f>P50*'(B)Prices,Taxes,Duties'!$F$4</f>
        <v>0</v>
      </c>
      <c r="R50" s="118">
        <f>P50*'(B)Prices,Taxes,Duties'!$F$5</f>
        <v>0</v>
      </c>
      <c r="S50" s="118">
        <f>(P50+Q50+R50)*'(B)Prices,Taxes,Duties'!$F$6</f>
        <v>0</v>
      </c>
      <c r="T50" s="118">
        <f>(P50+Q50+R50+S50)*'(B)Prices,Taxes,Duties'!$F$7</f>
        <v>0</v>
      </c>
      <c r="U50" s="118">
        <f>((H50*2)+(I50*2))/305*'(B)Prices,Taxes,Duties'!$H$8</f>
        <v>0</v>
      </c>
      <c r="V50" s="118">
        <f>(H50*2+I50*2)/1000*'(B)Prices,Taxes,Duties'!$H$9</f>
        <v>0</v>
      </c>
      <c r="W50" s="118">
        <f>(H50*4+I50*4)/1000*'(B)Prices,Taxes,Duties'!$H$11</f>
        <v>0</v>
      </c>
      <c r="X50" s="118">
        <f t="shared" si="3"/>
        <v>0</v>
      </c>
      <c r="Y50" s="119">
        <f t="shared" si="4"/>
        <v>0</v>
      </c>
      <c r="Z50" s="118">
        <f>(H50/1000*I50/1000)*'(B)Prices,Taxes,Duties'!$H$12</f>
        <v>0</v>
      </c>
      <c r="AA50" s="118">
        <f>(H50/1000*I50/1000)*'(B)Prices,Taxes,Duties'!$H$13</f>
        <v>0</v>
      </c>
      <c r="AB50" s="118">
        <f t="shared" si="5"/>
        <v>0</v>
      </c>
      <c r="AC50" s="118">
        <f t="shared" si="6"/>
        <v>0</v>
      </c>
      <c r="AD50" s="160">
        <f>'(B3)Schdls,Specs&amp;Remarks'!T56</f>
        <v>0</v>
      </c>
      <c r="AE50" s="118">
        <f>AD50*'(B)Prices,Taxes,Duties'!$H$14</f>
        <v>0</v>
      </c>
      <c r="AF50" s="160">
        <f>'(B3)Schdls,Specs&amp;Remarks'!X56</f>
        <v>0</v>
      </c>
      <c r="AG50" s="118">
        <f>AF50*'(B)Prices,Taxes,Duties'!$H$17</f>
        <v>0</v>
      </c>
      <c r="AH50" s="160">
        <f>'(B3)Schdls,Specs&amp;Remarks'!AB56</f>
        <v>0</v>
      </c>
      <c r="AI50" s="118">
        <f>AH50*'(B)Prices,Taxes,Duties'!$H$18</f>
        <v>0</v>
      </c>
      <c r="AJ50" s="147">
        <f>'(B3)Schdls,Specs&amp;Remarks'!H56</f>
        <v>0</v>
      </c>
      <c r="AK50" s="118">
        <f t="shared" si="9"/>
        <v>0</v>
      </c>
      <c r="AL50" s="118">
        <f t="shared" si="7"/>
        <v>0</v>
      </c>
      <c r="AM50" s="118"/>
      <c r="AN50" s="118">
        <f t="shared" si="8"/>
        <v>0</v>
      </c>
      <c r="AO50" s="71" t="e">
        <f t="shared" si="10"/>
        <v>#DIV/0!</v>
      </c>
    </row>
    <row r="51" spans="1:41" s="42" customFormat="1" ht="12.75">
      <c r="A51" s="116">
        <v>48</v>
      </c>
      <c r="B51" s="157">
        <f>'(B3)Schdls,Specs&amp;Remarks'!D57</f>
        <v>0</v>
      </c>
      <c r="C51" s="157">
        <f>'(B3)Schdls,Specs&amp;Remarks'!G57</f>
        <v>0</v>
      </c>
      <c r="D51" s="157">
        <f>'(B3)Schdls,Specs&amp;Remarks'!N57</f>
        <v>0</v>
      </c>
      <c r="E51" s="157">
        <f>'(B3)Schdls,Specs&amp;Remarks'!O57</f>
        <v>0</v>
      </c>
      <c r="F51" s="70">
        <f>'(B3)Schdls,Specs&amp;Remarks'!P57</f>
        <v>0</v>
      </c>
      <c r="G51" s="157">
        <f>'(B3)Schdls,Specs&amp;Remarks'!C57</f>
        <v>0</v>
      </c>
      <c r="H51" s="157">
        <f>'(B3)Schdls,Specs&amp;Remarks'!I57</f>
        <v>0</v>
      </c>
      <c r="I51" s="157">
        <f>'(B3)Schdls,Specs&amp;Remarks'!J57</f>
        <v>0</v>
      </c>
      <c r="J51" s="157">
        <f>'(B3)Schdls,Specs&amp;Remarks'!K57</f>
        <v>0</v>
      </c>
      <c r="K51" s="157">
        <f>'(B3)Schdls,Specs&amp;Remarks'!L57</f>
        <v>0</v>
      </c>
      <c r="L51" s="157">
        <f>'(B3)Schdls,Specs&amp;Remarks'!M57</f>
        <v>0</v>
      </c>
      <c r="M51" s="61">
        <f>'(B3)Schdls,Specs&amp;Remarks'!F57</f>
        <v>0</v>
      </c>
      <c r="N51" s="64">
        <f>'(B3)Schdls,Specs&amp;Remarks'!E57</f>
        <v>0</v>
      </c>
      <c r="O51" s="64">
        <f t="shared" si="2"/>
        <v>0</v>
      </c>
      <c r="P51" s="117">
        <f>N51*'(B)Prices,Taxes,Duties'!$H$3</f>
        <v>0</v>
      </c>
      <c r="Q51" s="118">
        <f>P51*'(B)Prices,Taxes,Duties'!$F$4</f>
        <v>0</v>
      </c>
      <c r="R51" s="118">
        <f>P51*'(B)Prices,Taxes,Duties'!$F$5</f>
        <v>0</v>
      </c>
      <c r="S51" s="118">
        <f>(P51+Q51+R51)*'(B)Prices,Taxes,Duties'!$F$6</f>
        <v>0</v>
      </c>
      <c r="T51" s="118">
        <f>(P51+Q51+R51+S51)*'(B)Prices,Taxes,Duties'!$F$7</f>
        <v>0</v>
      </c>
      <c r="U51" s="118">
        <f>((H51*2)+(I51*2))/305*'(B)Prices,Taxes,Duties'!$H$8</f>
        <v>0</v>
      </c>
      <c r="V51" s="118">
        <f>(H51*2+I51*2)/1000*'(B)Prices,Taxes,Duties'!$H$9</f>
        <v>0</v>
      </c>
      <c r="W51" s="118">
        <f>(H51*4+I51*4)/1000*'(B)Prices,Taxes,Duties'!$H$11</f>
        <v>0</v>
      </c>
      <c r="X51" s="118">
        <f t="shared" si="3"/>
        <v>0</v>
      </c>
      <c r="Y51" s="119">
        <f t="shared" si="4"/>
        <v>0</v>
      </c>
      <c r="Z51" s="118">
        <f>(H51/1000*I51/1000)*'(B)Prices,Taxes,Duties'!$H$12</f>
        <v>0</v>
      </c>
      <c r="AA51" s="118">
        <f>(H51/1000*I51/1000)*'(B)Prices,Taxes,Duties'!$H$13</f>
        <v>0</v>
      </c>
      <c r="AB51" s="118">
        <f t="shared" si="5"/>
        <v>0</v>
      </c>
      <c r="AC51" s="118">
        <f t="shared" si="6"/>
        <v>0</v>
      </c>
      <c r="AD51" s="160">
        <f>'(B3)Schdls,Specs&amp;Remarks'!T57</f>
        <v>0</v>
      </c>
      <c r="AE51" s="118">
        <f>AD51*'(B)Prices,Taxes,Duties'!$H$14</f>
        <v>0</v>
      </c>
      <c r="AF51" s="160">
        <f>'(B3)Schdls,Specs&amp;Remarks'!X57</f>
        <v>0</v>
      </c>
      <c r="AG51" s="118">
        <f>AF51*'(B)Prices,Taxes,Duties'!$H$17</f>
        <v>0</v>
      </c>
      <c r="AH51" s="160">
        <f>'(B3)Schdls,Specs&amp;Remarks'!AB57</f>
        <v>0</v>
      </c>
      <c r="AI51" s="118">
        <f>AH51*'(B)Prices,Taxes,Duties'!$H$18</f>
        <v>0</v>
      </c>
      <c r="AJ51" s="147">
        <f>'(B3)Schdls,Specs&amp;Remarks'!H57</f>
        <v>0</v>
      </c>
      <c r="AK51" s="118">
        <f t="shared" si="9"/>
        <v>0</v>
      </c>
      <c r="AL51" s="118">
        <f t="shared" si="7"/>
        <v>0</v>
      </c>
      <c r="AM51" s="118"/>
      <c r="AN51" s="118">
        <f t="shared" si="8"/>
        <v>0</v>
      </c>
      <c r="AO51" s="71" t="e">
        <f t="shared" si="10"/>
        <v>#DIV/0!</v>
      </c>
    </row>
    <row r="52" spans="1:41" s="42" customFormat="1" ht="12.75">
      <c r="A52" s="116">
        <v>49</v>
      </c>
      <c r="B52" s="157">
        <f>'(B3)Schdls,Specs&amp;Remarks'!D58</f>
        <v>0</v>
      </c>
      <c r="C52" s="157">
        <f>'(B3)Schdls,Specs&amp;Remarks'!G58</f>
        <v>0</v>
      </c>
      <c r="D52" s="157">
        <f>'(B3)Schdls,Specs&amp;Remarks'!N58</f>
        <v>0</v>
      </c>
      <c r="E52" s="157">
        <f>'(B3)Schdls,Specs&amp;Remarks'!O58</f>
        <v>0</v>
      </c>
      <c r="F52" s="70">
        <f>'(B3)Schdls,Specs&amp;Remarks'!P58</f>
        <v>0</v>
      </c>
      <c r="G52" s="157">
        <f>'(B3)Schdls,Specs&amp;Remarks'!C58</f>
        <v>0</v>
      </c>
      <c r="H52" s="157">
        <f>'(B3)Schdls,Specs&amp;Remarks'!I58</f>
        <v>0</v>
      </c>
      <c r="I52" s="157">
        <f>'(B3)Schdls,Specs&amp;Remarks'!J58</f>
        <v>0</v>
      </c>
      <c r="J52" s="157">
        <f>'(B3)Schdls,Specs&amp;Remarks'!K58</f>
        <v>0</v>
      </c>
      <c r="K52" s="157">
        <f>'(B3)Schdls,Specs&amp;Remarks'!L58</f>
        <v>0</v>
      </c>
      <c r="L52" s="157">
        <f>'(B3)Schdls,Specs&amp;Remarks'!M58</f>
        <v>0</v>
      </c>
      <c r="M52" s="61">
        <f>'(B3)Schdls,Specs&amp;Remarks'!F58</f>
        <v>0</v>
      </c>
      <c r="N52" s="64">
        <f>'(B3)Schdls,Specs&amp;Remarks'!E58</f>
        <v>0</v>
      </c>
      <c r="O52" s="64">
        <f t="shared" si="2"/>
        <v>0</v>
      </c>
      <c r="P52" s="117">
        <f>N52*'(B)Prices,Taxes,Duties'!$H$3</f>
        <v>0</v>
      </c>
      <c r="Q52" s="118">
        <f>P52*'(B)Prices,Taxes,Duties'!$F$4</f>
        <v>0</v>
      </c>
      <c r="R52" s="118">
        <f>P52*'(B)Prices,Taxes,Duties'!$F$5</f>
        <v>0</v>
      </c>
      <c r="S52" s="118">
        <f>(P52+Q52+R52)*'(B)Prices,Taxes,Duties'!$F$6</f>
        <v>0</v>
      </c>
      <c r="T52" s="118">
        <f>(P52+Q52+R52+S52)*'(B)Prices,Taxes,Duties'!$F$7</f>
        <v>0</v>
      </c>
      <c r="U52" s="118">
        <f>((H52*2)+(I52*2))/305*'(B)Prices,Taxes,Duties'!$H$8</f>
        <v>0</v>
      </c>
      <c r="V52" s="118">
        <f>(H52*2+I52*2)/1000*'(B)Prices,Taxes,Duties'!$H$9</f>
        <v>0</v>
      </c>
      <c r="W52" s="118">
        <f>(H52*4+I52*4)/1000*'(B)Prices,Taxes,Duties'!$H$11</f>
        <v>0</v>
      </c>
      <c r="X52" s="118">
        <f t="shared" si="3"/>
        <v>0</v>
      </c>
      <c r="Y52" s="119">
        <f t="shared" si="4"/>
        <v>0</v>
      </c>
      <c r="Z52" s="118">
        <f>(H52/1000*I52/1000)*'(B)Prices,Taxes,Duties'!$H$12</f>
        <v>0</v>
      </c>
      <c r="AA52" s="118">
        <f>(H52/1000*I52/1000)*'(B)Prices,Taxes,Duties'!$H$13</f>
        <v>0</v>
      </c>
      <c r="AB52" s="118">
        <f t="shared" si="5"/>
        <v>0</v>
      </c>
      <c r="AC52" s="118">
        <f t="shared" si="6"/>
        <v>0</v>
      </c>
      <c r="AD52" s="160">
        <f>'(B3)Schdls,Specs&amp;Remarks'!T58</f>
        <v>0</v>
      </c>
      <c r="AE52" s="118">
        <f>AD52*'(B)Prices,Taxes,Duties'!$H$14</f>
        <v>0</v>
      </c>
      <c r="AF52" s="160">
        <f>'(B3)Schdls,Specs&amp;Remarks'!X58</f>
        <v>0</v>
      </c>
      <c r="AG52" s="118">
        <f>AF52*'(B)Prices,Taxes,Duties'!$H$17</f>
        <v>0</v>
      </c>
      <c r="AH52" s="160">
        <f>'(B3)Schdls,Specs&amp;Remarks'!AB58</f>
        <v>0</v>
      </c>
      <c r="AI52" s="118">
        <f>AH52*'(B)Prices,Taxes,Duties'!$H$18</f>
        <v>0</v>
      </c>
      <c r="AJ52" s="147">
        <f>'(B3)Schdls,Specs&amp;Remarks'!H58</f>
        <v>0</v>
      </c>
      <c r="AK52" s="118">
        <f t="shared" si="9"/>
        <v>0</v>
      </c>
      <c r="AL52" s="118">
        <f t="shared" si="7"/>
        <v>0</v>
      </c>
      <c r="AM52" s="118"/>
      <c r="AN52" s="118">
        <f t="shared" si="8"/>
        <v>0</v>
      </c>
      <c r="AO52" s="71" t="e">
        <f t="shared" si="10"/>
        <v>#DIV/0!</v>
      </c>
    </row>
    <row r="53" spans="1:41" s="42" customFormat="1" ht="13.5" thickBot="1">
      <c r="A53" s="120">
        <v>50</v>
      </c>
      <c r="B53" s="158">
        <f>'(B3)Schdls,Specs&amp;Remarks'!D59</f>
        <v>0</v>
      </c>
      <c r="C53" s="158">
        <f>'(B3)Schdls,Specs&amp;Remarks'!G59</f>
        <v>0</v>
      </c>
      <c r="D53" s="158">
        <f>'(B3)Schdls,Specs&amp;Remarks'!N59</f>
        <v>0</v>
      </c>
      <c r="E53" s="158">
        <f>'(B3)Schdls,Specs&amp;Remarks'!O59</f>
        <v>0</v>
      </c>
      <c r="F53" s="52">
        <f>'(B3)Schdls,Specs&amp;Remarks'!P59</f>
        <v>0</v>
      </c>
      <c r="G53" s="158">
        <f>'(B3)Schdls,Specs&amp;Remarks'!C59</f>
        <v>0</v>
      </c>
      <c r="H53" s="158">
        <f>'(B3)Schdls,Specs&amp;Remarks'!I59</f>
        <v>0</v>
      </c>
      <c r="I53" s="158">
        <f>'(B3)Schdls,Specs&amp;Remarks'!J59</f>
        <v>0</v>
      </c>
      <c r="J53" s="158">
        <f>'(B3)Schdls,Specs&amp;Remarks'!K59</f>
        <v>0</v>
      </c>
      <c r="K53" s="158">
        <f>'(B3)Schdls,Specs&amp;Remarks'!L59</f>
        <v>0</v>
      </c>
      <c r="L53" s="158">
        <f>'(B3)Schdls,Specs&amp;Remarks'!M59</f>
        <v>0</v>
      </c>
      <c r="M53" s="61">
        <f>'(B3)Schdls,Specs&amp;Remarks'!F59</f>
        <v>0</v>
      </c>
      <c r="N53" s="64">
        <f>'(B3)Schdls,Specs&amp;Remarks'!E59</f>
        <v>0</v>
      </c>
      <c r="O53" s="64">
        <f t="shared" si="2"/>
        <v>0</v>
      </c>
      <c r="P53" s="121">
        <f>N53*'(B)Prices,Taxes,Duties'!$H$3</f>
        <v>0</v>
      </c>
      <c r="Q53" s="118">
        <f>P53*'(B)Prices,Taxes,Duties'!$F$4</f>
        <v>0</v>
      </c>
      <c r="R53" s="118">
        <f>P53*'(B)Prices,Taxes,Duties'!$F$5</f>
        <v>0</v>
      </c>
      <c r="S53" s="118">
        <f>(P53+Q53+R53)*'(B)Prices,Taxes,Duties'!$F$6</f>
        <v>0</v>
      </c>
      <c r="T53" s="118">
        <f>(P53+Q53+R53+S53)*'(B)Prices,Taxes,Duties'!$F$7</f>
        <v>0</v>
      </c>
      <c r="U53" s="122">
        <f>((H53*2)+(I53*2))/305*'(B)Prices,Taxes,Duties'!$H$8</f>
        <v>0</v>
      </c>
      <c r="V53" s="122">
        <f>(H53*2+I53*2)/1000*'(B)Prices,Taxes,Duties'!$H$9</f>
        <v>0</v>
      </c>
      <c r="W53" s="122">
        <f>(H53*4+I53*4)/1000*'(B)Prices,Taxes,Duties'!$H$11</f>
        <v>0</v>
      </c>
      <c r="X53" s="118">
        <f t="shared" si="3"/>
        <v>0</v>
      </c>
      <c r="Y53" s="119">
        <f t="shared" si="4"/>
        <v>0</v>
      </c>
      <c r="Z53" s="122">
        <f>(H53/1000*I53/1000)*'(B)Prices,Taxes,Duties'!$H$12</f>
        <v>0</v>
      </c>
      <c r="AA53" s="122">
        <f>(H53/1000*I53/1000)*'(B)Prices,Taxes,Duties'!$H$13</f>
        <v>0</v>
      </c>
      <c r="AB53" s="118">
        <f t="shared" si="5"/>
        <v>0</v>
      </c>
      <c r="AC53" s="118">
        <f t="shared" si="6"/>
        <v>0</v>
      </c>
      <c r="AD53" s="161">
        <f>'(B3)Schdls,Specs&amp;Remarks'!T59</f>
        <v>0</v>
      </c>
      <c r="AE53" s="122">
        <f>AD53*'(B)Prices,Taxes,Duties'!$H$14</f>
        <v>0</v>
      </c>
      <c r="AF53" s="161">
        <f>'(B3)Schdls,Specs&amp;Remarks'!X59</f>
        <v>0</v>
      </c>
      <c r="AG53" s="122">
        <f>AF53*'(B)Prices,Taxes,Duties'!$H$17</f>
        <v>0</v>
      </c>
      <c r="AH53" s="161">
        <f>'(B3)Schdls,Specs&amp;Remarks'!AB59</f>
        <v>0</v>
      </c>
      <c r="AI53" s="122">
        <f>AH53*'(B)Prices,Taxes,Duties'!$H$18</f>
        <v>0</v>
      </c>
      <c r="AJ53" s="147">
        <f>'(B3)Schdls,Specs&amp;Remarks'!H59</f>
        <v>0</v>
      </c>
      <c r="AK53" s="122">
        <f t="shared" si="9"/>
        <v>0</v>
      </c>
      <c r="AL53" s="122">
        <f t="shared" si="7"/>
        <v>0</v>
      </c>
      <c r="AM53" s="122"/>
      <c r="AN53" s="118">
        <f t="shared" si="8"/>
        <v>0</v>
      </c>
      <c r="AO53" s="53" t="e">
        <f t="shared" si="10"/>
        <v>#DIV/0!</v>
      </c>
    </row>
    <row r="54" spans="1:41" s="42" customFormat="1" ht="13.5" thickTop="1">
      <c r="A54" s="62"/>
      <c r="B54" s="62"/>
      <c r="C54" s="62"/>
      <c r="D54" s="62"/>
      <c r="E54" s="62"/>
      <c r="F54" s="62"/>
      <c r="G54" s="62"/>
      <c r="H54" s="63" t="str">
        <f>'(B3)Schdls,Specs&amp;Remarks'!I60</f>
        <v>Total</v>
      </c>
      <c r="I54" s="63"/>
      <c r="J54" s="159">
        <f>'(B3)Schdls,Specs&amp;Remarks'!K60</f>
        <v>60</v>
      </c>
      <c r="K54" s="159">
        <f>'(B3)Schdls,Specs&amp;Remarks'!L60</f>
        <v>378.97125000000005</v>
      </c>
      <c r="L54" s="159">
        <f>'(B3)Schdls,Specs&amp;Remarks'!M60</f>
        <v>4079.3223292500011</v>
      </c>
      <c r="M54" s="62"/>
      <c r="N54" s="64">
        <f>O54</f>
        <v>45841.16</v>
      </c>
      <c r="O54" s="197">
        <f>SUM(O4:O53)</f>
        <v>45841.16</v>
      </c>
      <c r="AL54" s="65"/>
      <c r="AM54" s="65"/>
      <c r="AN54" s="65">
        <f>SUM(AN4:AN53)</f>
        <v>11993990.219972702</v>
      </c>
    </row>
    <row r="55" spans="1:41" s="56" customFormat="1" ht="12.75">
      <c r="A55" s="57"/>
      <c r="B55" s="57"/>
      <c r="C55" s="57"/>
      <c r="D55" s="57"/>
      <c r="E55" s="57"/>
      <c r="F55" s="57"/>
      <c r="G55" s="57"/>
      <c r="H55" s="57"/>
      <c r="I55" s="57"/>
      <c r="J55" s="60" t="s">
        <v>31</v>
      </c>
      <c r="K55" s="60" t="s">
        <v>42</v>
      </c>
      <c r="L55" s="60" t="s">
        <v>43</v>
      </c>
      <c r="M55" s="57"/>
      <c r="AL55" s="69" t="s">
        <v>105</v>
      </c>
      <c r="AM55" s="69"/>
      <c r="AN55" s="68">
        <f>AN54/K54</f>
        <v>31648.812990359296</v>
      </c>
      <c r="AO55" s="288">
        <f>K54</f>
        <v>378.97125000000005</v>
      </c>
    </row>
    <row r="56" spans="1:41" s="56" customFormat="1" ht="12.75">
      <c r="AL56" s="56" t="s">
        <v>163</v>
      </c>
      <c r="AN56" s="68">
        <f>AN54/L54</f>
        <v>2940.1918387208793</v>
      </c>
      <c r="AO56" s="288">
        <f>L54</f>
        <v>4079.3223292500011</v>
      </c>
    </row>
  </sheetData>
  <mergeCells count="21">
    <mergeCell ref="AD2:AI2"/>
    <mergeCell ref="U1:W1"/>
    <mergeCell ref="H1:J1"/>
    <mergeCell ref="B2:B3"/>
    <mergeCell ref="C2:C3"/>
    <mergeCell ref="A1:C1"/>
    <mergeCell ref="D2:D3"/>
    <mergeCell ref="AD1:AJ1"/>
    <mergeCell ref="AJ2:AK2"/>
    <mergeCell ref="E2:E3"/>
    <mergeCell ref="K2:L2"/>
    <mergeCell ref="H2:I2"/>
    <mergeCell ref="K1:L1"/>
    <mergeCell ref="E1:F1"/>
    <mergeCell ref="F2:F3"/>
    <mergeCell ref="G2:G3"/>
    <mergeCell ref="J2:J3"/>
    <mergeCell ref="AB1:AC1"/>
    <mergeCell ref="Z1:AA1"/>
    <mergeCell ref="X1:Y1"/>
    <mergeCell ref="N1:R1"/>
  </mergeCells>
  <pageMargins left="0.7" right="0.7" top="0.75" bottom="0.75" header="0.3" footer="0.3"/>
  <pageSetup orientation="portrait" horizontalDpi="1200" verticalDpi="1200" r:id="rId1"/>
  <ignoredErrors>
    <ignoredError sqref="AL4:AL53 AO4:AO53 AN54:AN55" evalError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U104"/>
  <sheetViews>
    <sheetView zoomScale="85" zoomScaleNormal="85" workbookViewId="0">
      <selection activeCell="L100" sqref="L100"/>
    </sheetView>
  </sheetViews>
  <sheetFormatPr defaultColWidth="9.140625" defaultRowHeight="15.75"/>
  <cols>
    <col min="1" max="1" width="10.28515625" style="81" customWidth="1"/>
    <col min="2" max="2" width="28.7109375" style="81" bestFit="1" customWidth="1"/>
    <col min="3" max="3" width="21.85546875" style="81" hidden="1" customWidth="1"/>
    <col min="4" max="4" width="37.5703125" style="96" hidden="1" customWidth="1"/>
    <col min="5" max="5" width="15.7109375" style="96" bestFit="1" customWidth="1"/>
    <col min="6" max="6" width="24.28515625" style="96" customWidth="1"/>
    <col min="7" max="7" width="8.85546875" style="96" customWidth="1"/>
    <col min="8" max="8" width="11" style="81" customWidth="1"/>
    <col min="9" max="9" width="11.5703125" style="81" customWidth="1"/>
    <col min="10" max="10" width="7.140625" style="96" customWidth="1"/>
    <col min="11" max="11" width="12.140625" style="96" customWidth="1"/>
    <col min="12" max="12" width="19.28515625" style="81" bestFit="1" customWidth="1"/>
    <col min="13" max="13" width="19.85546875" style="81" customWidth="1"/>
    <col min="14" max="14" width="12.85546875" style="81" bestFit="1" customWidth="1"/>
    <col min="15" max="15" width="8.42578125" style="81" bestFit="1" customWidth="1"/>
    <col min="16" max="16" width="10.85546875" style="81" bestFit="1" customWidth="1"/>
    <col min="17" max="17" width="8.42578125" style="81" bestFit="1" customWidth="1"/>
    <col min="18" max="18" width="10.85546875" style="81" bestFit="1" customWidth="1"/>
    <col min="19" max="19" width="8.42578125" style="81" customWidth="1"/>
    <col min="20" max="20" width="8.140625" style="81" bestFit="1" customWidth="1"/>
    <col min="21" max="21" width="9.5703125" style="80" customWidth="1"/>
    <col min="22" max="22" width="17.5703125" style="80" customWidth="1"/>
    <col min="23" max="23" width="16.42578125" style="80" customWidth="1"/>
    <col min="24" max="24" width="15.42578125" style="80" customWidth="1"/>
    <col min="25" max="25" width="21" style="80" customWidth="1"/>
    <col min="26" max="26" width="20.5703125" style="80" customWidth="1"/>
    <col min="27" max="27" width="10.28515625" style="80" customWidth="1"/>
    <col min="28" max="28" width="9.42578125" style="80" customWidth="1"/>
    <col min="29" max="72" width="9.140625" style="80"/>
    <col min="73" max="16384" width="9.140625" style="81"/>
  </cols>
  <sheetData>
    <row r="1" spans="1:73" ht="60.75" thickTop="1" thickBot="1">
      <c r="A1" s="373"/>
      <c r="B1" s="374"/>
      <c r="C1" s="374"/>
      <c r="D1" s="374"/>
      <c r="E1" s="375"/>
      <c r="F1" s="375"/>
      <c r="G1" s="375"/>
      <c r="H1" s="375"/>
      <c r="I1" s="375"/>
      <c r="J1" s="375"/>
      <c r="K1" s="375"/>
      <c r="L1" s="376"/>
      <c r="M1" s="213"/>
      <c r="N1" s="79"/>
      <c r="O1" s="79"/>
      <c r="P1" s="79"/>
      <c r="Q1" s="79"/>
      <c r="R1" s="79"/>
      <c r="S1" s="79"/>
      <c r="T1" s="79"/>
      <c r="BN1" s="81"/>
      <c r="BO1" s="81"/>
      <c r="BP1" s="81"/>
      <c r="BQ1" s="81"/>
      <c r="BR1" s="81"/>
      <c r="BS1" s="81"/>
      <c r="BT1" s="81"/>
    </row>
    <row r="2" spans="1:73" ht="24" thickTop="1">
      <c r="A2" s="377" t="str">
        <f>'(B2)Customer'!B2</f>
        <v>DATE</v>
      </c>
      <c r="B2" s="378"/>
      <c r="C2" s="378"/>
      <c r="D2" s="378"/>
      <c r="E2" s="397">
        <f>'(B3)Schdls,Specs&amp;Remarks'!D1</f>
        <v>43236</v>
      </c>
      <c r="F2" s="397"/>
      <c r="G2" s="390" t="s">
        <v>350</v>
      </c>
      <c r="H2" s="391"/>
      <c r="I2" s="391"/>
      <c r="J2" s="391"/>
      <c r="K2" s="391"/>
      <c r="L2" s="392"/>
      <c r="M2" s="212"/>
      <c r="N2" s="2"/>
      <c r="O2" s="2"/>
      <c r="P2" s="2"/>
      <c r="Q2" s="2"/>
      <c r="R2" s="2"/>
      <c r="S2" s="2"/>
      <c r="T2" s="2"/>
      <c r="BN2" s="81"/>
      <c r="BO2" s="81"/>
      <c r="BP2" s="81"/>
      <c r="BQ2" s="81"/>
      <c r="BR2" s="81"/>
      <c r="BS2" s="81"/>
      <c r="BT2" s="81"/>
    </row>
    <row r="3" spans="1:73" ht="23.25">
      <c r="A3" s="379" t="str">
        <f>'(B2)Customer'!B3</f>
        <v xml:space="preserve">CODE/REVISION </v>
      </c>
      <c r="B3" s="380"/>
      <c r="C3" s="380"/>
      <c r="D3" s="380"/>
      <c r="E3" s="380" t="str">
        <f>'(B3)Schdls,Specs&amp;Remarks'!D2</f>
        <v>R07</v>
      </c>
      <c r="F3" s="380"/>
      <c r="G3" s="393"/>
      <c r="H3" s="393"/>
      <c r="I3" s="393"/>
      <c r="J3" s="393"/>
      <c r="K3" s="393"/>
      <c r="L3" s="394"/>
      <c r="M3" s="212"/>
      <c r="N3" s="82"/>
      <c r="O3" s="82"/>
      <c r="P3" s="82"/>
      <c r="Q3" s="82"/>
      <c r="R3" s="82"/>
      <c r="S3" s="82"/>
      <c r="T3" s="82"/>
      <c r="BN3" s="81"/>
      <c r="BO3" s="81"/>
      <c r="BP3" s="81"/>
      <c r="BQ3" s="81"/>
      <c r="BR3" s="81"/>
      <c r="BS3" s="81"/>
      <c r="BT3" s="81"/>
    </row>
    <row r="4" spans="1:73" ht="23.25">
      <c r="A4" s="379" t="str">
        <f>'(B2)Customer'!B4</f>
        <v>NAME OF CUSTOMER</v>
      </c>
      <c r="B4" s="380"/>
      <c r="C4" s="380"/>
      <c r="D4" s="380"/>
      <c r="E4" s="380" t="str">
        <f>'(B3)Schdls,Specs&amp;Remarks'!D3</f>
        <v>Mr. Sunil Reddy</v>
      </c>
      <c r="F4" s="380"/>
      <c r="G4" s="393"/>
      <c r="H4" s="393"/>
      <c r="I4" s="393"/>
      <c r="J4" s="393"/>
      <c r="K4" s="393"/>
      <c r="L4" s="394"/>
      <c r="M4" s="212"/>
      <c r="N4" s="82"/>
      <c r="O4" s="82"/>
      <c r="P4" s="82"/>
      <c r="Q4" s="82"/>
      <c r="R4" s="82"/>
      <c r="S4" s="82"/>
      <c r="T4" s="82"/>
      <c r="BN4" s="81"/>
      <c r="BO4" s="81"/>
      <c r="BP4" s="81"/>
      <c r="BQ4" s="81"/>
      <c r="BR4" s="81"/>
      <c r="BS4" s="81"/>
      <c r="BT4" s="81"/>
    </row>
    <row r="5" spans="1:73" ht="23.25">
      <c r="A5" s="379" t="str">
        <f>'(B2)Customer'!B5</f>
        <v>CONTACT ATTN</v>
      </c>
      <c r="B5" s="380"/>
      <c r="C5" s="380"/>
      <c r="D5" s="380"/>
      <c r="E5" s="380" t="str">
        <f>'(B3)Schdls,Specs&amp;Remarks'!D4</f>
        <v>Mr. Anamol Anand : 7702300826</v>
      </c>
      <c r="F5" s="380"/>
      <c r="G5" s="393"/>
      <c r="H5" s="393"/>
      <c r="I5" s="393"/>
      <c r="J5" s="393"/>
      <c r="K5" s="393"/>
      <c r="L5" s="394"/>
      <c r="M5" s="212"/>
      <c r="N5" s="2"/>
      <c r="O5" s="2"/>
      <c r="P5" s="2"/>
      <c r="Q5" s="2"/>
      <c r="R5" s="2"/>
      <c r="S5" s="2"/>
      <c r="T5" s="2"/>
      <c r="BN5" s="81"/>
      <c r="BO5" s="81"/>
      <c r="BP5" s="81"/>
      <c r="BQ5" s="81"/>
      <c r="BR5" s="81"/>
      <c r="BS5" s="81"/>
      <c r="BT5" s="81"/>
    </row>
    <row r="6" spans="1:73" ht="23.25">
      <c r="A6" s="379" t="str">
        <f>'(B2)Customer'!B6</f>
        <v>PROJECT NAME</v>
      </c>
      <c r="B6" s="380"/>
      <c r="C6" s="380"/>
      <c r="D6" s="380"/>
      <c r="E6" s="380" t="str">
        <f>'(B3)Schdls,Specs&amp;Remarks'!D5</f>
        <v>Residence</v>
      </c>
      <c r="F6" s="380"/>
      <c r="G6" s="393"/>
      <c r="H6" s="393"/>
      <c r="I6" s="393"/>
      <c r="J6" s="393"/>
      <c r="K6" s="393"/>
      <c r="L6" s="394"/>
      <c r="M6" s="212"/>
      <c r="N6" s="82"/>
      <c r="O6" s="82"/>
      <c r="P6" s="82"/>
      <c r="Q6" s="82"/>
      <c r="R6" s="82"/>
      <c r="S6" s="82"/>
      <c r="T6" s="82"/>
      <c r="BN6" s="81"/>
      <c r="BO6" s="81"/>
      <c r="BP6" s="81"/>
      <c r="BQ6" s="81"/>
      <c r="BR6" s="81"/>
      <c r="BS6" s="81"/>
      <c r="BT6" s="81"/>
    </row>
    <row r="7" spans="1:73" ht="24" thickBot="1">
      <c r="A7" s="383" t="str">
        <f>'(B2)Customer'!B7</f>
        <v xml:space="preserve">LOCATION </v>
      </c>
      <c r="B7" s="384"/>
      <c r="C7" s="384"/>
      <c r="D7" s="384"/>
      <c r="E7" s="384" t="str">
        <f>'(B3)Schdls,Specs&amp;Remarks'!D6</f>
        <v>Bangalore</v>
      </c>
      <c r="F7" s="384"/>
      <c r="G7" s="395"/>
      <c r="H7" s="395"/>
      <c r="I7" s="395"/>
      <c r="J7" s="395"/>
      <c r="K7" s="395"/>
      <c r="L7" s="396"/>
      <c r="M7" s="212"/>
      <c r="N7" s="82"/>
      <c r="O7" s="82"/>
      <c r="P7" s="82"/>
      <c r="Q7" s="82"/>
      <c r="R7" s="82"/>
      <c r="S7" s="82"/>
      <c r="T7" s="82"/>
      <c r="BN7" s="81"/>
      <c r="BO7" s="81"/>
      <c r="BP7" s="81"/>
      <c r="BQ7" s="81"/>
      <c r="BR7" s="81"/>
      <c r="BS7" s="81"/>
      <c r="BT7" s="81"/>
    </row>
    <row r="8" spans="1:73" ht="24" thickTop="1">
      <c r="A8" s="385" t="s">
        <v>119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7"/>
      <c r="M8" s="212"/>
      <c r="N8" s="83"/>
      <c r="O8" s="83"/>
      <c r="P8" s="83"/>
      <c r="Q8" s="83"/>
      <c r="R8" s="83"/>
      <c r="S8" s="83"/>
      <c r="T8" s="83"/>
      <c r="BN8" s="81"/>
      <c r="BO8" s="81"/>
      <c r="BP8" s="81"/>
      <c r="BQ8" s="81"/>
      <c r="BR8" s="81"/>
      <c r="BS8" s="81"/>
      <c r="BT8" s="81"/>
    </row>
    <row r="9" spans="1:73" ht="23.25">
      <c r="A9" s="388" t="s">
        <v>147</v>
      </c>
      <c r="B9" s="389"/>
      <c r="C9" s="389"/>
      <c r="D9" s="389"/>
      <c r="E9" s="402" t="str">
        <f>'(B6)Cost Abstract'!D4</f>
        <v>Champagne Anodizing (101520)</v>
      </c>
      <c r="F9" s="403"/>
      <c r="G9" s="403"/>
      <c r="H9" s="403"/>
      <c r="I9" s="403"/>
      <c r="J9" s="403"/>
      <c r="K9" s="403"/>
      <c r="L9" s="404"/>
      <c r="M9" s="212"/>
      <c r="N9" s="2"/>
      <c r="O9" s="2"/>
      <c r="P9" s="2"/>
      <c r="Q9" s="2"/>
      <c r="R9" s="2"/>
      <c r="S9" s="2"/>
      <c r="T9" s="2"/>
      <c r="BN9" s="81"/>
      <c r="BO9" s="81"/>
      <c r="BP9" s="81"/>
      <c r="BQ9" s="81"/>
      <c r="BR9" s="81"/>
      <c r="BS9" s="81"/>
      <c r="BT9" s="81"/>
    </row>
    <row r="10" spans="1:73" ht="23.25">
      <c r="A10" s="381" t="s">
        <v>148</v>
      </c>
      <c r="B10" s="382"/>
      <c r="C10" s="382"/>
      <c r="D10" s="382"/>
      <c r="E10" s="405" t="s">
        <v>331</v>
      </c>
      <c r="F10" s="406"/>
      <c r="G10" s="406"/>
      <c r="H10" s="406"/>
      <c r="I10" s="406"/>
      <c r="J10" s="406"/>
      <c r="K10" s="406"/>
      <c r="L10" s="407"/>
      <c r="M10" s="212"/>
      <c r="N10" s="2"/>
      <c r="O10" s="2"/>
      <c r="P10" s="2"/>
      <c r="Q10" s="2"/>
      <c r="R10" s="2"/>
      <c r="S10" s="2"/>
      <c r="T10" s="2"/>
      <c r="BN10" s="81"/>
      <c r="BO10" s="81"/>
      <c r="BP10" s="81"/>
      <c r="BQ10" s="81"/>
      <c r="BR10" s="81"/>
      <c r="BS10" s="81"/>
      <c r="BT10" s="81"/>
    </row>
    <row r="11" spans="1:73" ht="23.25">
      <c r="A11" s="398" t="s">
        <v>115</v>
      </c>
      <c r="B11" s="399"/>
      <c r="C11" s="399"/>
      <c r="D11" s="399"/>
      <c r="E11" s="408"/>
      <c r="F11" s="409"/>
      <c r="G11" s="409"/>
      <c r="H11" s="409"/>
      <c r="I11" s="409"/>
      <c r="J11" s="409"/>
      <c r="K11" s="409"/>
      <c r="L11" s="410"/>
      <c r="M11" s="212"/>
      <c r="N11" s="84"/>
      <c r="O11" s="84"/>
      <c r="P11" s="84"/>
      <c r="Q11" s="84"/>
      <c r="R11" s="84"/>
      <c r="S11" s="84"/>
      <c r="T11" s="84"/>
      <c r="X11" s="85"/>
      <c r="Y11" s="86"/>
    </row>
    <row r="12" spans="1:73" ht="31.5">
      <c r="A12" s="214" t="s">
        <v>1</v>
      </c>
      <c r="B12" s="215" t="s">
        <v>111</v>
      </c>
      <c r="C12" s="215" t="s">
        <v>97</v>
      </c>
      <c r="D12" s="215" t="s">
        <v>2</v>
      </c>
      <c r="E12" s="216" t="s">
        <v>3</v>
      </c>
      <c r="F12" s="215" t="s">
        <v>17</v>
      </c>
      <c r="G12" s="215" t="s">
        <v>49</v>
      </c>
      <c r="H12" s="216" t="s">
        <v>24</v>
      </c>
      <c r="I12" s="216" t="s">
        <v>4</v>
      </c>
      <c r="J12" s="216" t="s">
        <v>5</v>
      </c>
      <c r="K12" s="216" t="s">
        <v>6</v>
      </c>
      <c r="L12" s="217" t="s">
        <v>7</v>
      </c>
      <c r="M12" s="212"/>
    </row>
    <row r="13" spans="1:73" ht="23.25">
      <c r="A13" s="218">
        <v>1</v>
      </c>
      <c r="B13" s="219" t="str">
        <f>'(B3)Schdls,Specs&amp;Remarks'!C10</f>
        <v>W1</v>
      </c>
      <c r="C13" s="219" t="str">
        <f>'(B3)Schdls,Specs&amp;Remarks'!D10</f>
        <v>-</v>
      </c>
      <c r="D13" s="219" t="str">
        <f>'(B6)Cost Abstract'!C4</f>
        <v>2 Track 2 Glass Shutter Sliding Window</v>
      </c>
      <c r="E13" s="220" t="str">
        <f>'(B6)Cost Abstract'!M4</f>
        <v>M900</v>
      </c>
      <c r="F13" s="219" t="str">
        <f>'(B3)Schdls,Specs&amp;Remarks'!O10</f>
        <v>13.52mm</v>
      </c>
      <c r="G13" s="219" t="str">
        <f>'(B3)Schdls,Specs&amp;Remarks'!P10</f>
        <v>No</v>
      </c>
      <c r="H13" s="221">
        <f>'(B6)Cost Abstract'!H4</f>
        <v>2080</v>
      </c>
      <c r="I13" s="221">
        <f>'(B6)Cost Abstract'!I4</f>
        <v>600</v>
      </c>
      <c r="J13" s="220">
        <f>'(B6)Cost Abstract'!J4</f>
        <v>1</v>
      </c>
      <c r="K13" s="314">
        <f>'(B6)Cost Abstract'!K4</f>
        <v>1.248</v>
      </c>
      <c r="L13" s="311">
        <f>'(B6)Cost Abstract'!AN4</f>
        <v>31708.030016734425</v>
      </c>
      <c r="M13" s="212"/>
    </row>
    <row r="14" spans="1:73" s="80" customFormat="1" ht="23.25">
      <c r="A14" s="223">
        <v>2</v>
      </c>
      <c r="B14" s="219" t="str">
        <f>'(B3)Schdls,Specs&amp;Remarks'!C11</f>
        <v>W2</v>
      </c>
      <c r="C14" s="219" t="str">
        <f>'(B3)Schdls,Specs&amp;Remarks'!D11</f>
        <v>-</v>
      </c>
      <c r="D14" s="219" t="str">
        <f>'(B6)Cost Abstract'!C5</f>
        <v>2 Track 2 Glass Shutter Sliding Window</v>
      </c>
      <c r="E14" s="220" t="str">
        <f>'(B6)Cost Abstract'!M5</f>
        <v>M900</v>
      </c>
      <c r="F14" s="219" t="str">
        <f>'(B3)Schdls,Specs&amp;Remarks'!O11</f>
        <v>13.52mm</v>
      </c>
      <c r="G14" s="219" t="str">
        <f>'(B3)Schdls,Specs&amp;Remarks'!P11</f>
        <v>No</v>
      </c>
      <c r="H14" s="221">
        <f>'(B6)Cost Abstract'!H5</f>
        <v>1500</v>
      </c>
      <c r="I14" s="221">
        <f>'(B6)Cost Abstract'!I5</f>
        <v>1650</v>
      </c>
      <c r="J14" s="220">
        <f>'(B6)Cost Abstract'!J5</f>
        <v>3</v>
      </c>
      <c r="K14" s="314">
        <f>'(B6)Cost Abstract'!K5</f>
        <v>7.4250000000000007</v>
      </c>
      <c r="L14" s="311">
        <f>'(B6)Cost Abstract'!AN5</f>
        <v>144984.54666731803</v>
      </c>
      <c r="M14" s="212"/>
      <c r="BU14" s="81"/>
    </row>
    <row r="15" spans="1:73" s="80" customFormat="1" ht="23.25">
      <c r="A15" s="218">
        <v>3</v>
      </c>
      <c r="B15" s="219" t="str">
        <f>'(B3)Schdls,Specs&amp;Remarks'!C12</f>
        <v>W3</v>
      </c>
      <c r="C15" s="219" t="str">
        <f>'(B3)Schdls,Specs&amp;Remarks'!D12</f>
        <v>-</v>
      </c>
      <c r="D15" s="219" t="str">
        <f>'(B6)Cost Abstract'!C6</f>
        <v>2 Track 2 Glass Shutter Sliding Window</v>
      </c>
      <c r="E15" s="220" t="str">
        <f>'(B6)Cost Abstract'!M6</f>
        <v>M900</v>
      </c>
      <c r="F15" s="219" t="str">
        <f>'(B3)Schdls,Specs&amp;Remarks'!O12</f>
        <v>13.52mm</v>
      </c>
      <c r="G15" s="219" t="str">
        <f>'(B3)Schdls,Specs&amp;Remarks'!P12</f>
        <v>No</v>
      </c>
      <c r="H15" s="221">
        <f>'(B6)Cost Abstract'!H6</f>
        <v>900</v>
      </c>
      <c r="I15" s="221">
        <f>'(B6)Cost Abstract'!I6</f>
        <v>1500</v>
      </c>
      <c r="J15" s="220">
        <f>'(B6)Cost Abstract'!J6</f>
        <v>2</v>
      </c>
      <c r="K15" s="314">
        <f>'(B6)Cost Abstract'!K6</f>
        <v>2.7</v>
      </c>
      <c r="L15" s="311">
        <f>'(B6)Cost Abstract'!AN6</f>
        <v>69070.903253088531</v>
      </c>
      <c r="M15" s="212"/>
      <c r="AA15" s="88"/>
      <c r="AB15" s="88"/>
      <c r="BU15" s="81"/>
    </row>
    <row r="16" spans="1:73" s="80" customFormat="1" ht="23.25">
      <c r="A16" s="223">
        <v>4</v>
      </c>
      <c r="B16" s="219" t="str">
        <f>'(B3)Schdls,Specs&amp;Remarks'!C13</f>
        <v>W4</v>
      </c>
      <c r="C16" s="219" t="str">
        <f>'(B3)Schdls,Specs&amp;Remarks'!D13</f>
        <v>-</v>
      </c>
      <c r="D16" s="219" t="str">
        <f>'(B6)Cost Abstract'!C7</f>
        <v>2 Track 2 Glass Shutter Sliding Window</v>
      </c>
      <c r="E16" s="220" t="str">
        <f>'(B6)Cost Abstract'!M7</f>
        <v>M900</v>
      </c>
      <c r="F16" s="219" t="str">
        <f>'(B3)Schdls,Specs&amp;Remarks'!O13</f>
        <v>13.52mm</v>
      </c>
      <c r="G16" s="219" t="str">
        <f>'(B3)Schdls,Specs&amp;Remarks'!P13</f>
        <v>No</v>
      </c>
      <c r="H16" s="221">
        <f>'(B6)Cost Abstract'!H7</f>
        <v>1400</v>
      </c>
      <c r="I16" s="221">
        <f>'(B6)Cost Abstract'!I7</f>
        <v>600</v>
      </c>
      <c r="J16" s="220">
        <f>'(B6)Cost Abstract'!J7</f>
        <v>1</v>
      </c>
      <c r="K16" s="314">
        <f>'(B6)Cost Abstract'!K7</f>
        <v>0.84</v>
      </c>
      <c r="L16" s="311">
        <f>'(B6)Cost Abstract'!AN7</f>
        <v>24896.038063986882</v>
      </c>
      <c r="M16" s="212"/>
      <c r="AA16" s="88"/>
      <c r="AB16" s="88"/>
      <c r="BU16" s="81"/>
    </row>
    <row r="17" spans="1:73" s="80" customFormat="1" ht="23.25">
      <c r="A17" s="218">
        <v>5</v>
      </c>
      <c r="B17" s="219" t="str">
        <f>'(B3)Schdls,Specs&amp;Remarks'!C14</f>
        <v>W6</v>
      </c>
      <c r="C17" s="219" t="str">
        <f>'(B3)Schdls,Specs&amp;Remarks'!D14</f>
        <v>-</v>
      </c>
      <c r="D17" s="219" t="str">
        <f>'(B6)Cost Abstract'!C8</f>
        <v>2 Track 2 Glass Shutter Sliding Window</v>
      </c>
      <c r="E17" s="220" t="str">
        <f>'(B6)Cost Abstract'!M8</f>
        <v>M900</v>
      </c>
      <c r="F17" s="219" t="str">
        <f>'(B3)Schdls,Specs&amp;Remarks'!O14</f>
        <v>13.52mm</v>
      </c>
      <c r="G17" s="219" t="str">
        <f>'(B3)Schdls,Specs&amp;Remarks'!P14</f>
        <v>No</v>
      </c>
      <c r="H17" s="221">
        <f>'(B6)Cost Abstract'!H8</f>
        <v>1200</v>
      </c>
      <c r="I17" s="221">
        <f>'(B6)Cost Abstract'!I8</f>
        <v>1200</v>
      </c>
      <c r="J17" s="220">
        <f>'(B6)Cost Abstract'!J8</f>
        <v>1</v>
      </c>
      <c r="K17" s="314">
        <f>'(B6)Cost Abstract'!K8</f>
        <v>1.44</v>
      </c>
      <c r="L17" s="311">
        <f>'(B6)Cost Abstract'!AN8</f>
        <v>34183.529148144255</v>
      </c>
      <c r="M17" s="212"/>
      <c r="AA17" s="88"/>
      <c r="AB17" s="88"/>
      <c r="BU17" s="81"/>
    </row>
    <row r="18" spans="1:73" s="80" customFormat="1" ht="23.25">
      <c r="A18" s="223">
        <v>6</v>
      </c>
      <c r="B18" s="219" t="str">
        <f>'(B3)Schdls,Specs&amp;Remarks'!C15</f>
        <v>SFG</v>
      </c>
      <c r="C18" s="219" t="str">
        <f>'(B3)Schdls,Specs&amp;Remarks'!D15</f>
        <v>-</v>
      </c>
      <c r="D18" s="219" t="str">
        <f>'(B6)Cost Abstract'!C9</f>
        <v>Fixed Field</v>
      </c>
      <c r="E18" s="220" t="str">
        <f>'(B6)Cost Abstract'!M9</f>
        <v>M15000</v>
      </c>
      <c r="F18" s="219" t="str">
        <f>'(B3)Schdls,Specs&amp;Remarks'!O15</f>
        <v>13.52mm</v>
      </c>
      <c r="G18" s="219" t="str">
        <f>'(B3)Schdls,Specs&amp;Remarks'!P15</f>
        <v>No</v>
      </c>
      <c r="H18" s="221">
        <f>'(B6)Cost Abstract'!H9</f>
        <v>900</v>
      </c>
      <c r="I18" s="221">
        <f>'(B6)Cost Abstract'!I9</f>
        <v>900</v>
      </c>
      <c r="J18" s="220">
        <f>'(B6)Cost Abstract'!J9</f>
        <v>5</v>
      </c>
      <c r="K18" s="314">
        <f>'(B6)Cost Abstract'!K9</f>
        <v>4.0500000000000007</v>
      </c>
      <c r="L18" s="311">
        <f>'(B6)Cost Abstract'!AN9</f>
        <v>162974.08411554096</v>
      </c>
      <c r="M18" s="212"/>
      <c r="AA18" s="88"/>
      <c r="AB18" s="88"/>
      <c r="BU18" s="81"/>
    </row>
    <row r="19" spans="1:73" s="80" customFormat="1" ht="23.25">
      <c r="A19" s="218">
        <v>7</v>
      </c>
      <c r="B19" s="219" t="str">
        <f>'(B3)Schdls,Specs&amp;Remarks'!C16</f>
        <v>V1</v>
      </c>
      <c r="C19" s="219" t="str">
        <f>'(B3)Schdls,Specs&amp;Remarks'!D16</f>
        <v>-</v>
      </c>
      <c r="D19" s="219" t="str">
        <f>'(B6)Cost Abstract'!C10</f>
        <v>Two Top Hung Out openable windows</v>
      </c>
      <c r="E19" s="220" t="str">
        <f>'(B6)Cost Abstract'!M10</f>
        <v>M15000</v>
      </c>
      <c r="F19" s="219" t="str">
        <f>'(B3)Schdls,Specs&amp;Remarks'!O16</f>
        <v>11.52mm</v>
      </c>
      <c r="G19" s="219" t="str">
        <f>'(B3)Schdls,Specs&amp;Remarks'!P16</f>
        <v>No</v>
      </c>
      <c r="H19" s="221">
        <f>'(B6)Cost Abstract'!H10</f>
        <v>1500</v>
      </c>
      <c r="I19" s="221">
        <f>'(B6)Cost Abstract'!I10</f>
        <v>900</v>
      </c>
      <c r="J19" s="220">
        <f>'(B6)Cost Abstract'!J10</f>
        <v>2</v>
      </c>
      <c r="K19" s="314">
        <f>'(B6)Cost Abstract'!K10</f>
        <v>2.7</v>
      </c>
      <c r="L19" s="311">
        <f>'(B6)Cost Abstract'!AN10</f>
        <v>135791.77561308851</v>
      </c>
      <c r="M19" s="212"/>
      <c r="AA19" s="88"/>
      <c r="AB19" s="88"/>
      <c r="BU19" s="81"/>
    </row>
    <row r="20" spans="1:73" s="80" customFormat="1" ht="23.25">
      <c r="A20" s="223">
        <v>8</v>
      </c>
      <c r="B20" s="219" t="str">
        <f>'(B3)Schdls,Specs&amp;Remarks'!C17</f>
        <v>V3</v>
      </c>
      <c r="C20" s="219" t="str">
        <f>'(B3)Schdls,Specs&amp;Remarks'!D17</f>
        <v>-</v>
      </c>
      <c r="D20" s="219" t="str">
        <f>'(B6)Cost Abstract'!C11</f>
        <v>Top Hung Out Openable Window</v>
      </c>
      <c r="E20" s="220" t="str">
        <f>'(B6)Cost Abstract'!M11</f>
        <v>M15000</v>
      </c>
      <c r="F20" s="219" t="str">
        <f>'(B3)Schdls,Specs&amp;Remarks'!O17</f>
        <v>11.52mm</v>
      </c>
      <c r="G20" s="219" t="str">
        <f>'(B3)Schdls,Specs&amp;Remarks'!P17</f>
        <v>No</v>
      </c>
      <c r="H20" s="221">
        <f>'(B6)Cost Abstract'!H11</f>
        <v>1190</v>
      </c>
      <c r="I20" s="221">
        <f>'(B6)Cost Abstract'!I11</f>
        <v>900</v>
      </c>
      <c r="J20" s="220">
        <f>'(B6)Cost Abstract'!J11</f>
        <v>1</v>
      </c>
      <c r="K20" s="314">
        <f>'(B6)Cost Abstract'!K11</f>
        <v>1.071</v>
      </c>
      <c r="L20" s="311">
        <f>'(B6)Cost Abstract'!AN11</f>
        <v>41091.736281062287</v>
      </c>
      <c r="M20" s="212"/>
      <c r="AA20" s="88"/>
      <c r="AB20" s="88"/>
      <c r="BU20" s="81"/>
    </row>
    <row r="21" spans="1:73" s="80" customFormat="1" ht="23.25">
      <c r="A21" s="218">
        <v>9</v>
      </c>
      <c r="B21" s="219" t="str">
        <f>'(B3)Schdls,Specs&amp;Remarks'!C18</f>
        <v>V4</v>
      </c>
      <c r="C21" s="219" t="str">
        <f>'(B3)Schdls,Specs&amp;Remarks'!D18</f>
        <v>-</v>
      </c>
      <c r="D21" s="219" t="str">
        <f>'(B6)Cost Abstract'!C12</f>
        <v>Top Hung with Top Fix</v>
      </c>
      <c r="E21" s="220" t="str">
        <f>'(B6)Cost Abstract'!M12</f>
        <v>M15000</v>
      </c>
      <c r="F21" s="219" t="str">
        <f>'(B3)Schdls,Specs&amp;Remarks'!O18</f>
        <v>11.52mm</v>
      </c>
      <c r="G21" s="219" t="str">
        <f>'(B3)Schdls,Specs&amp;Remarks'!P18</f>
        <v>No</v>
      </c>
      <c r="H21" s="221">
        <f>'(B6)Cost Abstract'!H12</f>
        <v>900</v>
      </c>
      <c r="I21" s="221">
        <f>'(B6)Cost Abstract'!I12</f>
        <v>1500</v>
      </c>
      <c r="J21" s="220">
        <f>'(B6)Cost Abstract'!J12</f>
        <v>1</v>
      </c>
      <c r="K21" s="314">
        <f>'(B6)Cost Abstract'!K12</f>
        <v>1.35</v>
      </c>
      <c r="L21" s="311">
        <f>'(B6)Cost Abstract'!AN12</f>
        <v>47299.42352814426</v>
      </c>
      <c r="M21" s="212"/>
      <c r="AA21" s="88"/>
      <c r="AB21" s="88"/>
      <c r="BU21" s="81"/>
    </row>
    <row r="22" spans="1:73" s="80" customFormat="1" ht="23.25">
      <c r="A22" s="223">
        <v>10</v>
      </c>
      <c r="B22" s="219" t="str">
        <f>'(B3)Schdls,Specs&amp;Remarks'!C19</f>
        <v>V6</v>
      </c>
      <c r="C22" s="219" t="str">
        <f>'(B3)Schdls,Specs&amp;Remarks'!D19</f>
        <v>-</v>
      </c>
      <c r="D22" s="219" t="str">
        <f>'(B6)Cost Abstract'!C13</f>
        <v>Fix + Top Hung Openable Window</v>
      </c>
      <c r="E22" s="220" t="str">
        <f>'(B6)Cost Abstract'!M13</f>
        <v>M15000</v>
      </c>
      <c r="F22" s="219" t="str">
        <f>'(B3)Schdls,Specs&amp;Remarks'!O19</f>
        <v>11.52mm</v>
      </c>
      <c r="G22" s="219" t="str">
        <f>'(B3)Schdls,Specs&amp;Remarks'!P19</f>
        <v>No</v>
      </c>
      <c r="H22" s="221">
        <f>'(B6)Cost Abstract'!H13</f>
        <v>600</v>
      </c>
      <c r="I22" s="221">
        <f>'(B6)Cost Abstract'!I13</f>
        <v>2550</v>
      </c>
      <c r="J22" s="220">
        <f>'(B6)Cost Abstract'!J13</f>
        <v>1</v>
      </c>
      <c r="K22" s="314">
        <f>'(B6)Cost Abstract'!K13</f>
        <v>1.53</v>
      </c>
      <c r="L22" s="311">
        <f>'(B6)Cost Abstract'!AN13</f>
        <v>47095.731085639345</v>
      </c>
      <c r="M22" s="212"/>
      <c r="AA22" s="88"/>
      <c r="AB22" s="88"/>
      <c r="BU22" s="81"/>
    </row>
    <row r="23" spans="1:73" s="80" customFormat="1" ht="23.25">
      <c r="A23" s="218">
        <v>11</v>
      </c>
      <c r="B23" s="219" t="str">
        <f>'(B3)Schdls,Specs&amp;Remarks'!C20</f>
        <v>V2</v>
      </c>
      <c r="C23" s="219" t="str">
        <f>'(B3)Schdls,Specs&amp;Remarks'!D20</f>
        <v>-</v>
      </c>
      <c r="D23" s="219" t="str">
        <f>'(B6)Cost Abstract'!C14</f>
        <v>Aluminium Louvers</v>
      </c>
      <c r="E23" s="220" t="str">
        <f>'(B6)Cost Abstract'!M14</f>
        <v>M15000</v>
      </c>
      <c r="F23" s="219" t="str">
        <f>'(B3)Schdls,Specs&amp;Remarks'!O20</f>
        <v>No</v>
      </c>
      <c r="G23" s="219" t="str">
        <f>'(B3)Schdls,Specs&amp;Remarks'!P20</f>
        <v>No</v>
      </c>
      <c r="H23" s="221">
        <f>'(B6)Cost Abstract'!H14</f>
        <v>1500</v>
      </c>
      <c r="I23" s="221">
        <f>'(B6)Cost Abstract'!I14</f>
        <v>600</v>
      </c>
      <c r="J23" s="220">
        <f>'(B6)Cost Abstract'!J14</f>
        <v>1</v>
      </c>
      <c r="K23" s="314">
        <f>'(B6)Cost Abstract'!K14</f>
        <v>0.9</v>
      </c>
      <c r="L23" s="311">
        <f>'(B6)Cost Abstract'!AN14</f>
        <v>26104.429900826231</v>
      </c>
      <c r="M23" s="212"/>
      <c r="BU23" s="81"/>
    </row>
    <row r="24" spans="1:73" s="80" customFormat="1" ht="23.25">
      <c r="A24" s="223">
        <v>12</v>
      </c>
      <c r="B24" s="219" t="str">
        <f>'(B3)Schdls,Specs&amp;Remarks'!C21</f>
        <v>V5</v>
      </c>
      <c r="C24" s="219" t="str">
        <f>'(B3)Schdls,Specs&amp;Remarks'!D21</f>
        <v>-</v>
      </c>
      <c r="D24" s="219" t="str">
        <f>'(B6)Cost Abstract'!C15</f>
        <v>Aluminium Louvers</v>
      </c>
      <c r="E24" s="220" t="str">
        <f>'(B6)Cost Abstract'!M15</f>
        <v>M15000</v>
      </c>
      <c r="F24" s="219" t="str">
        <f>'(B3)Schdls,Specs&amp;Remarks'!O21</f>
        <v>No</v>
      </c>
      <c r="G24" s="219" t="str">
        <f>'(B3)Schdls,Specs&amp;Remarks'!P21</f>
        <v>No</v>
      </c>
      <c r="H24" s="221">
        <f>'(B6)Cost Abstract'!H15</f>
        <v>750</v>
      </c>
      <c r="I24" s="221">
        <f>'(B6)Cost Abstract'!I15</f>
        <v>600</v>
      </c>
      <c r="J24" s="220">
        <f>'(B6)Cost Abstract'!J15</f>
        <v>1</v>
      </c>
      <c r="K24" s="314">
        <f>'(B6)Cost Abstract'!K15</f>
        <v>0.45</v>
      </c>
      <c r="L24" s="311">
        <f>'(B6)Cost Abstract'!AN15</f>
        <v>11227.951837731149</v>
      </c>
      <c r="M24" s="212"/>
      <c r="N24" s="87"/>
      <c r="O24" s="87"/>
      <c r="P24" s="87"/>
      <c r="Q24" s="87"/>
      <c r="R24" s="87"/>
      <c r="S24" s="87"/>
      <c r="T24" s="87"/>
      <c r="U24" s="81"/>
      <c r="BU24" s="81"/>
    </row>
    <row r="25" spans="1:73" s="80" customFormat="1" ht="23.25">
      <c r="A25" s="218">
        <v>13</v>
      </c>
      <c r="B25" s="219" t="str">
        <f>'(B3)Schdls,Specs&amp;Remarks'!C22</f>
        <v>V7</v>
      </c>
      <c r="C25" s="219" t="str">
        <f>'(B3)Schdls,Specs&amp;Remarks'!D22</f>
        <v>-</v>
      </c>
      <c r="D25" s="219" t="str">
        <f>'(B6)Cost Abstract'!C16</f>
        <v>Louver Window</v>
      </c>
      <c r="E25" s="220" t="str">
        <f>'(B6)Cost Abstract'!M16</f>
        <v>M15000</v>
      </c>
      <c r="F25" s="219" t="str">
        <f>'(B3)Schdls,Specs&amp;Remarks'!O22</f>
        <v>5mm</v>
      </c>
      <c r="G25" s="219" t="str">
        <f>'(B3)Schdls,Specs&amp;Remarks'!P22</f>
        <v>No</v>
      </c>
      <c r="H25" s="221">
        <f>'(B6)Cost Abstract'!H16</f>
        <v>600</v>
      </c>
      <c r="I25" s="221">
        <f>'(B6)Cost Abstract'!I16</f>
        <v>900</v>
      </c>
      <c r="J25" s="220">
        <f>'(B6)Cost Abstract'!J16</f>
        <v>2</v>
      </c>
      <c r="K25" s="314">
        <f>'(B6)Cost Abstract'!K16</f>
        <v>1.08</v>
      </c>
      <c r="L25" s="311">
        <f>'(B6)Cost Abstract'!AN16</f>
        <v>24641.900857180321</v>
      </c>
      <c r="M25" s="212"/>
      <c r="N25" s="87"/>
      <c r="O25" s="87"/>
      <c r="P25" s="87"/>
      <c r="Q25" s="87"/>
      <c r="R25" s="87"/>
      <c r="S25" s="87"/>
      <c r="T25" s="87"/>
      <c r="U25" s="81"/>
      <c r="V25" s="88"/>
      <c r="W25" s="89"/>
      <c r="BU25" s="81"/>
    </row>
    <row r="26" spans="1:73" s="80" customFormat="1" ht="23.25">
      <c r="A26" s="223">
        <v>14</v>
      </c>
      <c r="B26" s="219" t="str">
        <f>'(B3)Schdls,Specs&amp;Remarks'!C23</f>
        <v>W4A</v>
      </c>
      <c r="C26" s="219" t="str">
        <f>'(B3)Schdls,Specs&amp;Remarks'!D23</f>
        <v>-</v>
      </c>
      <c r="D26" s="219" t="str">
        <f>'(B6)Cost Abstract'!C17</f>
        <v>Fix + Top Hung Openable Window</v>
      </c>
      <c r="E26" s="220" t="str">
        <f>'(B6)Cost Abstract'!M17</f>
        <v>M15000</v>
      </c>
      <c r="F26" s="219" t="str">
        <f>'(B3)Schdls,Specs&amp;Remarks'!O23</f>
        <v>11.52mm</v>
      </c>
      <c r="G26" s="219" t="str">
        <f>'(B3)Schdls,Specs&amp;Remarks'!P23</f>
        <v>No</v>
      </c>
      <c r="H26" s="221">
        <f>'(B6)Cost Abstract'!H17</f>
        <v>1375</v>
      </c>
      <c r="I26" s="221">
        <f>'(B6)Cost Abstract'!I17</f>
        <v>3300</v>
      </c>
      <c r="J26" s="220">
        <f>'(B6)Cost Abstract'!J17</f>
        <v>1</v>
      </c>
      <c r="K26" s="314">
        <f>'(B6)Cost Abstract'!K17</f>
        <v>4.5374999999999996</v>
      </c>
      <c r="L26" s="311">
        <f>'(B6)Cost Abstract'!AN17</f>
        <v>101905.59070483933</v>
      </c>
      <c r="M26" s="212"/>
      <c r="N26" s="87"/>
      <c r="O26" s="87"/>
      <c r="P26" s="87"/>
      <c r="Q26" s="87"/>
      <c r="R26" s="87"/>
      <c r="S26" s="87"/>
      <c r="T26" s="87"/>
      <c r="U26" s="81"/>
      <c r="Y26" s="90"/>
      <c r="BU26" s="81"/>
    </row>
    <row r="27" spans="1:73" s="80" customFormat="1" ht="23.25">
      <c r="A27" s="218">
        <v>15</v>
      </c>
      <c r="B27" s="219" t="str">
        <f>'(B3)Schdls,Specs&amp;Remarks'!C24</f>
        <v>W5</v>
      </c>
      <c r="C27" s="219" t="str">
        <f>'(B3)Schdls,Specs&amp;Remarks'!D24</f>
        <v>-</v>
      </c>
      <c r="D27" s="219" t="str">
        <f>'(B6)Cost Abstract'!C18</f>
        <v>Fix + Top Hung Openable Window</v>
      </c>
      <c r="E27" s="220" t="str">
        <f>'(B6)Cost Abstract'!M18</f>
        <v>M15000</v>
      </c>
      <c r="F27" s="219" t="str">
        <f>'(B3)Schdls,Specs&amp;Remarks'!O24</f>
        <v>13.52mm</v>
      </c>
      <c r="G27" s="219" t="str">
        <f>'(B3)Schdls,Specs&amp;Remarks'!P24</f>
        <v>No</v>
      </c>
      <c r="H27" s="221">
        <f>'(B6)Cost Abstract'!H18</f>
        <v>1200</v>
      </c>
      <c r="I27" s="221">
        <f>'(B6)Cost Abstract'!I18</f>
        <v>3300</v>
      </c>
      <c r="J27" s="220">
        <f>'(B6)Cost Abstract'!J18</f>
        <v>4</v>
      </c>
      <c r="K27" s="314">
        <f>'(B6)Cost Abstract'!K18</f>
        <v>15.84</v>
      </c>
      <c r="L27" s="311">
        <f>'(B6)Cost Abstract'!AN18</f>
        <v>371698.73409988196</v>
      </c>
      <c r="M27" s="212"/>
      <c r="N27" s="87"/>
      <c r="O27" s="87"/>
      <c r="P27" s="87"/>
      <c r="Q27" s="87"/>
      <c r="R27" s="87"/>
      <c r="S27" s="87"/>
      <c r="T27" s="87"/>
      <c r="U27" s="81"/>
      <c r="Y27" s="90"/>
      <c r="BU27" s="81"/>
    </row>
    <row r="28" spans="1:73" s="80" customFormat="1" ht="23.25">
      <c r="A28" s="223">
        <v>16</v>
      </c>
      <c r="B28" s="219" t="str">
        <f>'(B3)Schdls,Specs&amp;Remarks'!C25</f>
        <v>W7</v>
      </c>
      <c r="C28" s="219" t="str">
        <f>'(B3)Schdls,Specs&amp;Remarks'!D25</f>
        <v>-</v>
      </c>
      <c r="D28" s="219" t="str">
        <f>'(B6)Cost Abstract'!C19</f>
        <v>Fix + Top Hung Openable Window</v>
      </c>
      <c r="E28" s="220" t="str">
        <f>'(B6)Cost Abstract'!M19</f>
        <v>M15000</v>
      </c>
      <c r="F28" s="219" t="str">
        <f>'(B3)Schdls,Specs&amp;Remarks'!O25</f>
        <v>13.52mm</v>
      </c>
      <c r="G28" s="219" t="str">
        <f>'(B3)Schdls,Specs&amp;Remarks'!P25</f>
        <v>No</v>
      </c>
      <c r="H28" s="221">
        <f>'(B6)Cost Abstract'!H19</f>
        <v>900</v>
      </c>
      <c r="I28" s="221">
        <f>'(B6)Cost Abstract'!I19</f>
        <v>3300</v>
      </c>
      <c r="J28" s="220">
        <f>'(B6)Cost Abstract'!J19</f>
        <v>1</v>
      </c>
      <c r="K28" s="314">
        <f>'(B6)Cost Abstract'!K19</f>
        <v>2.97</v>
      </c>
      <c r="L28" s="311">
        <f>'(B6)Cost Abstract'!AN19</f>
        <v>78956.744563252461</v>
      </c>
      <c r="M28" s="212"/>
      <c r="N28" s="87"/>
      <c r="O28" s="87"/>
      <c r="P28" s="87"/>
      <c r="Q28" s="87"/>
      <c r="R28" s="87"/>
      <c r="S28" s="87"/>
      <c r="T28" s="87"/>
      <c r="U28" s="81"/>
      <c r="Y28" s="90"/>
      <c r="BU28" s="81"/>
    </row>
    <row r="29" spans="1:73" s="80" customFormat="1" ht="23.25">
      <c r="A29" s="218">
        <v>17</v>
      </c>
      <c r="B29" s="219" t="str">
        <f>'(B3)Schdls,Specs&amp;Remarks'!C26</f>
        <v>W7A</v>
      </c>
      <c r="C29" s="219" t="str">
        <f>'(B3)Schdls,Specs&amp;Remarks'!D26</f>
        <v>-</v>
      </c>
      <c r="D29" s="219" t="str">
        <f>'(B6)Cost Abstract'!C20</f>
        <v>Fix + Top Hung Openable Window</v>
      </c>
      <c r="E29" s="220" t="str">
        <f>'(B6)Cost Abstract'!M20</f>
        <v>M15000</v>
      </c>
      <c r="F29" s="219" t="str">
        <f>'(B3)Schdls,Specs&amp;Remarks'!O26</f>
        <v>11.52mm</v>
      </c>
      <c r="G29" s="219" t="str">
        <f>'(B3)Schdls,Specs&amp;Remarks'!P26</f>
        <v>No</v>
      </c>
      <c r="H29" s="221">
        <f>'(B6)Cost Abstract'!H20</f>
        <v>600</v>
      </c>
      <c r="I29" s="221">
        <f>'(B6)Cost Abstract'!I20</f>
        <v>3300</v>
      </c>
      <c r="J29" s="220">
        <f>'(B6)Cost Abstract'!J20</f>
        <v>1</v>
      </c>
      <c r="K29" s="314">
        <f>'(B6)Cost Abstract'!K20</f>
        <v>1.98</v>
      </c>
      <c r="L29" s="311">
        <f>'(B6)Cost Abstract'!AN20</f>
        <v>61937.474111934425</v>
      </c>
      <c r="M29" s="212"/>
      <c r="N29" s="87"/>
      <c r="O29" s="87"/>
      <c r="P29" s="87"/>
      <c r="Q29" s="87"/>
      <c r="R29" s="87"/>
      <c r="S29" s="87"/>
      <c r="T29" s="87"/>
      <c r="U29" s="81"/>
      <c r="Y29" s="90"/>
      <c r="BU29" s="81"/>
    </row>
    <row r="30" spans="1:73" s="80" customFormat="1" ht="23.25">
      <c r="A30" s="223">
        <v>18</v>
      </c>
      <c r="B30" s="219" t="str">
        <f>'(B3)Schdls,Specs&amp;Remarks'!C27</f>
        <v>W8</v>
      </c>
      <c r="C30" s="219" t="str">
        <f>'(B3)Schdls,Specs&amp;Remarks'!D27</f>
        <v>-</v>
      </c>
      <c r="D30" s="219" t="str">
        <f>'(B6)Cost Abstract'!C21</f>
        <v>Fix + Top Hung Openable Window</v>
      </c>
      <c r="E30" s="220" t="str">
        <f>'(B6)Cost Abstract'!M21</f>
        <v>M15000</v>
      </c>
      <c r="F30" s="219" t="str">
        <f>'(B3)Schdls,Specs&amp;Remarks'!O27</f>
        <v>13.52mm</v>
      </c>
      <c r="G30" s="219" t="str">
        <f>'(B3)Schdls,Specs&amp;Remarks'!P27</f>
        <v>No</v>
      </c>
      <c r="H30" s="221">
        <f>'(B6)Cost Abstract'!H21</f>
        <v>900</v>
      </c>
      <c r="I30" s="221">
        <f>'(B6)Cost Abstract'!I21</f>
        <v>2650</v>
      </c>
      <c r="J30" s="220">
        <f>'(B6)Cost Abstract'!J21</f>
        <v>2</v>
      </c>
      <c r="K30" s="314">
        <f>'(B6)Cost Abstract'!K21</f>
        <v>4.7699999999999996</v>
      </c>
      <c r="L30" s="311">
        <f>'(B6)Cost Abstract'!AN21</f>
        <v>136152.76557799341</v>
      </c>
      <c r="M30" s="212"/>
      <c r="N30" s="87"/>
      <c r="O30" s="87"/>
      <c r="P30" s="87"/>
      <c r="Q30" s="87"/>
      <c r="R30" s="87"/>
      <c r="S30" s="87"/>
      <c r="T30" s="87"/>
      <c r="U30" s="81"/>
      <c r="Y30" s="90"/>
      <c r="BU30" s="81"/>
    </row>
    <row r="31" spans="1:73" s="80" customFormat="1" ht="23.25">
      <c r="A31" s="218">
        <v>19</v>
      </c>
      <c r="B31" s="219" t="str">
        <f>'(B3)Schdls,Specs&amp;Remarks'!C28</f>
        <v>FG1</v>
      </c>
      <c r="C31" s="219" t="str">
        <f>'(B3)Schdls,Specs&amp;Remarks'!D28</f>
        <v>-</v>
      </c>
      <c r="D31" s="219" t="str">
        <f>'(B6)Cost Abstract'!C22</f>
        <v>Fixed Fields</v>
      </c>
      <c r="E31" s="220" t="str">
        <f>'(B6)Cost Abstract'!M22</f>
        <v>M15000</v>
      </c>
      <c r="F31" s="219" t="str">
        <f>'(B3)Schdls,Specs&amp;Remarks'!O28</f>
        <v>17.52mm</v>
      </c>
      <c r="G31" s="219" t="str">
        <f>'(B3)Schdls,Specs&amp;Remarks'!P28</f>
        <v>No</v>
      </c>
      <c r="H31" s="221">
        <f>'(B6)Cost Abstract'!H22</f>
        <v>6095</v>
      </c>
      <c r="I31" s="221">
        <f>'(B6)Cost Abstract'!I22</f>
        <v>3150</v>
      </c>
      <c r="J31" s="220">
        <f>'(B6)Cost Abstract'!J22</f>
        <v>1</v>
      </c>
      <c r="K31" s="314">
        <f>'(B6)Cost Abstract'!K22</f>
        <v>19.199249999999999</v>
      </c>
      <c r="L31" s="311">
        <f>'(B6)Cost Abstract'!AN22</f>
        <v>269008.17063655733</v>
      </c>
      <c r="M31" s="212"/>
      <c r="N31" s="87"/>
      <c r="O31" s="87"/>
      <c r="P31" s="87"/>
      <c r="Q31" s="87"/>
      <c r="R31" s="87"/>
      <c r="S31" s="87"/>
      <c r="T31" s="87"/>
      <c r="U31" s="81"/>
      <c r="Y31" s="90"/>
      <c r="BU31" s="81"/>
    </row>
    <row r="32" spans="1:73" s="80" customFormat="1" ht="23.25">
      <c r="A32" s="223">
        <v>20</v>
      </c>
      <c r="B32" s="219" t="str">
        <f>'(B3)Schdls,Specs&amp;Remarks'!C29</f>
        <v>FG2</v>
      </c>
      <c r="C32" s="219" t="str">
        <f>'(B3)Schdls,Specs&amp;Remarks'!D29</f>
        <v>-</v>
      </c>
      <c r="D32" s="219" t="str">
        <f>'(B6)Cost Abstract'!C23</f>
        <v>Fixed Fields</v>
      </c>
      <c r="E32" s="220" t="str">
        <f>'(B6)Cost Abstract'!M23</f>
        <v>M15000</v>
      </c>
      <c r="F32" s="219" t="str">
        <f>'(B3)Schdls,Specs&amp;Remarks'!O29</f>
        <v>17.52mm</v>
      </c>
      <c r="G32" s="219" t="str">
        <f>'(B3)Schdls,Specs&amp;Remarks'!P29</f>
        <v>No</v>
      </c>
      <c r="H32" s="221">
        <f>'(B6)Cost Abstract'!H23</f>
        <v>5750</v>
      </c>
      <c r="I32" s="221">
        <f>'(B6)Cost Abstract'!I23</f>
        <v>2500</v>
      </c>
      <c r="J32" s="220">
        <f>'(B6)Cost Abstract'!J23</f>
        <v>1</v>
      </c>
      <c r="K32" s="314">
        <f>'(B6)Cost Abstract'!K23</f>
        <v>14.375</v>
      </c>
      <c r="L32" s="311">
        <f>'(B6)Cost Abstract'!AN23</f>
        <v>211276.4024628459</v>
      </c>
      <c r="M32" s="212"/>
      <c r="N32" s="87"/>
      <c r="O32" s="87"/>
      <c r="P32" s="87"/>
      <c r="Q32" s="87"/>
      <c r="R32" s="87"/>
      <c r="S32" s="87"/>
      <c r="T32" s="87"/>
      <c r="U32" s="81"/>
      <c r="Y32" s="90"/>
      <c r="BU32" s="81"/>
    </row>
    <row r="33" spans="1:73" s="80" customFormat="1" ht="23.25">
      <c r="A33" s="218">
        <v>21</v>
      </c>
      <c r="B33" s="219" t="str">
        <f>'(B3)Schdls,Specs&amp;Remarks'!C30</f>
        <v>FG3</v>
      </c>
      <c r="C33" s="219" t="str">
        <f>'(B3)Schdls,Specs&amp;Remarks'!D30</f>
        <v>-</v>
      </c>
      <c r="D33" s="219" t="str">
        <f>'(B6)Cost Abstract'!C24</f>
        <v>Fixed Fields</v>
      </c>
      <c r="E33" s="220" t="str">
        <f>'(B6)Cost Abstract'!M24</f>
        <v>M15000</v>
      </c>
      <c r="F33" s="219" t="str">
        <f>'(B3)Schdls,Specs&amp;Remarks'!O30</f>
        <v>17.52mm</v>
      </c>
      <c r="G33" s="219" t="str">
        <f>'(B3)Schdls,Specs&amp;Remarks'!P30</f>
        <v>No</v>
      </c>
      <c r="H33" s="221">
        <f>'(B6)Cost Abstract'!H24</f>
        <v>5000</v>
      </c>
      <c r="I33" s="221">
        <f>'(B6)Cost Abstract'!I24</f>
        <v>3300</v>
      </c>
      <c r="J33" s="220">
        <f>'(B6)Cost Abstract'!J24</f>
        <v>1</v>
      </c>
      <c r="K33" s="314">
        <f>'(B6)Cost Abstract'!K24</f>
        <v>16.5</v>
      </c>
      <c r="L33" s="311">
        <f>'(B6)Cost Abstract'!AN24</f>
        <v>242186.71148486555</v>
      </c>
      <c r="M33" s="212"/>
      <c r="N33" s="87"/>
      <c r="O33" s="87"/>
      <c r="P33" s="87"/>
      <c r="Q33" s="87"/>
      <c r="R33" s="87"/>
      <c r="S33" s="87"/>
      <c r="T33" s="87"/>
      <c r="U33" s="81"/>
      <c r="Y33" s="90"/>
      <c r="BU33" s="81"/>
    </row>
    <row r="34" spans="1:73" s="80" customFormat="1" ht="23.25">
      <c r="A34" s="223">
        <v>22</v>
      </c>
      <c r="B34" s="219" t="str">
        <f>'(B3)Schdls,Specs&amp;Remarks'!C31</f>
        <v>FG4</v>
      </c>
      <c r="C34" s="219" t="str">
        <f>'(B3)Schdls,Specs&amp;Remarks'!D31</f>
        <v>-</v>
      </c>
      <c r="D34" s="219" t="str">
        <f>'(B6)Cost Abstract'!C25</f>
        <v>Fixed Fields</v>
      </c>
      <c r="E34" s="220" t="str">
        <f>'(B6)Cost Abstract'!M25</f>
        <v>M15000</v>
      </c>
      <c r="F34" s="219" t="str">
        <f>'(B3)Schdls,Specs&amp;Remarks'!O31</f>
        <v>17.52mm</v>
      </c>
      <c r="G34" s="219" t="str">
        <f>'(B3)Schdls,Specs&amp;Remarks'!P31</f>
        <v>No</v>
      </c>
      <c r="H34" s="221">
        <f>'(B6)Cost Abstract'!H25</f>
        <v>4170</v>
      </c>
      <c r="I34" s="221">
        <f>'(B6)Cost Abstract'!I25</f>
        <v>2675</v>
      </c>
      <c r="J34" s="220">
        <f>'(B6)Cost Abstract'!J25</f>
        <v>1</v>
      </c>
      <c r="K34" s="314">
        <f>'(B6)Cost Abstract'!K25</f>
        <v>11.15475</v>
      </c>
      <c r="L34" s="311">
        <f>'(B6)Cost Abstract'!AN25</f>
        <v>152032.33892601309</v>
      </c>
      <c r="M34" s="212"/>
      <c r="N34" s="87"/>
      <c r="O34" s="87"/>
      <c r="P34" s="87"/>
      <c r="Q34" s="87"/>
      <c r="R34" s="87"/>
      <c r="S34" s="87"/>
      <c r="T34" s="87"/>
      <c r="U34" s="81"/>
      <c r="Y34" s="90"/>
      <c r="BU34" s="81"/>
    </row>
    <row r="35" spans="1:73" s="80" customFormat="1" ht="23.25">
      <c r="A35" s="218">
        <v>23</v>
      </c>
      <c r="B35" s="219" t="str">
        <f>'(B3)Schdls,Specs&amp;Remarks'!C32</f>
        <v>FG5</v>
      </c>
      <c r="C35" s="219" t="str">
        <f>'(B3)Schdls,Specs&amp;Remarks'!D32</f>
        <v>-</v>
      </c>
      <c r="D35" s="219" t="str">
        <f>'(B6)Cost Abstract'!C26</f>
        <v>Fixed Fields</v>
      </c>
      <c r="E35" s="220" t="str">
        <f>'(B6)Cost Abstract'!M26</f>
        <v>M15000</v>
      </c>
      <c r="F35" s="219" t="str">
        <f>'(B3)Schdls,Specs&amp;Remarks'!O32</f>
        <v>17.52mm</v>
      </c>
      <c r="G35" s="219" t="str">
        <f>'(B3)Schdls,Specs&amp;Remarks'!P32</f>
        <v>No</v>
      </c>
      <c r="H35" s="221">
        <f>'(B6)Cost Abstract'!H26</f>
        <v>2860</v>
      </c>
      <c r="I35" s="221">
        <f>'(B6)Cost Abstract'!I26</f>
        <v>3300</v>
      </c>
      <c r="J35" s="220">
        <f>'(B6)Cost Abstract'!J26</f>
        <v>1</v>
      </c>
      <c r="K35" s="314">
        <f>'(B6)Cost Abstract'!K26</f>
        <v>9.4380000000000006</v>
      </c>
      <c r="L35" s="311">
        <f>'(B6)Cost Abstract'!AN26</f>
        <v>137990.81385378362</v>
      </c>
      <c r="M35" s="212"/>
      <c r="N35" s="87"/>
      <c r="O35" s="87"/>
      <c r="P35" s="87"/>
      <c r="Q35" s="87"/>
      <c r="R35" s="87"/>
      <c r="S35" s="87"/>
      <c r="T35" s="87"/>
      <c r="U35" s="81"/>
      <c r="Y35" s="90"/>
      <c r="BU35" s="81"/>
    </row>
    <row r="36" spans="1:73" s="80" customFormat="1" ht="23.25">
      <c r="A36" s="223">
        <v>24</v>
      </c>
      <c r="B36" s="219" t="str">
        <f>'(B3)Schdls,Specs&amp;Remarks'!C33</f>
        <v>FG6</v>
      </c>
      <c r="C36" s="219" t="str">
        <f>'(B3)Schdls,Specs&amp;Remarks'!D33</f>
        <v>-</v>
      </c>
      <c r="D36" s="219" t="str">
        <f>'(B6)Cost Abstract'!C27</f>
        <v>Fixed Fields</v>
      </c>
      <c r="E36" s="220" t="str">
        <f>'(B6)Cost Abstract'!M27</f>
        <v>M15000</v>
      </c>
      <c r="F36" s="219" t="str">
        <f>'(B3)Schdls,Specs&amp;Remarks'!O33</f>
        <v>17.52mm</v>
      </c>
      <c r="G36" s="219" t="str">
        <f>'(B3)Schdls,Specs&amp;Remarks'!P33</f>
        <v>No</v>
      </c>
      <c r="H36" s="221">
        <f>'(B6)Cost Abstract'!H27</f>
        <v>1800</v>
      </c>
      <c r="I36" s="221">
        <f>'(B6)Cost Abstract'!I27</f>
        <v>2500</v>
      </c>
      <c r="J36" s="220">
        <f>'(B6)Cost Abstract'!J27</f>
        <v>3</v>
      </c>
      <c r="K36" s="314">
        <f>'(B6)Cost Abstract'!K27</f>
        <v>13.5</v>
      </c>
      <c r="L36" s="311">
        <f>'(B6)Cost Abstract'!AN27</f>
        <v>177384.0663818754</v>
      </c>
      <c r="M36" s="212"/>
      <c r="N36" s="87"/>
      <c r="O36" s="87"/>
      <c r="P36" s="87"/>
      <c r="Q36" s="87"/>
      <c r="R36" s="87"/>
      <c r="S36" s="87"/>
      <c r="T36" s="87"/>
      <c r="U36" s="81"/>
      <c r="Y36" s="90"/>
      <c r="BU36" s="81"/>
    </row>
    <row r="37" spans="1:73" s="80" customFormat="1" ht="23.25">
      <c r="A37" s="218">
        <v>25</v>
      </c>
      <c r="B37" s="219" t="str">
        <f>'(B3)Schdls,Specs&amp;Remarks'!C34</f>
        <v>FG7</v>
      </c>
      <c r="C37" s="219" t="str">
        <f>'(B3)Schdls,Specs&amp;Remarks'!D34</f>
        <v>-</v>
      </c>
      <c r="D37" s="219" t="str">
        <f>'(B6)Cost Abstract'!C28</f>
        <v>Fixed Fields</v>
      </c>
      <c r="E37" s="220" t="str">
        <f>'(B6)Cost Abstract'!M28</f>
        <v>M15000</v>
      </c>
      <c r="F37" s="219" t="str">
        <f>'(B3)Schdls,Specs&amp;Remarks'!O34</f>
        <v>17.52mm</v>
      </c>
      <c r="G37" s="219" t="str">
        <f>'(B3)Schdls,Specs&amp;Remarks'!P34</f>
        <v>No</v>
      </c>
      <c r="H37" s="221">
        <f>'(B6)Cost Abstract'!H28</f>
        <v>1770</v>
      </c>
      <c r="I37" s="221">
        <f>'(B6)Cost Abstract'!I28</f>
        <v>3300</v>
      </c>
      <c r="J37" s="220">
        <f>'(B6)Cost Abstract'!J28</f>
        <v>1</v>
      </c>
      <c r="K37" s="314">
        <f>'(B6)Cost Abstract'!K28</f>
        <v>5.8410000000000002</v>
      </c>
      <c r="L37" s="311">
        <f>'(B6)Cost Abstract'!AN28</f>
        <v>74509.091943514752</v>
      </c>
      <c r="M37" s="212"/>
      <c r="N37" s="87"/>
      <c r="O37" s="87"/>
      <c r="P37" s="87"/>
      <c r="Q37" s="87"/>
      <c r="R37" s="87"/>
      <c r="S37" s="87"/>
      <c r="T37" s="87"/>
      <c r="U37" s="81"/>
      <c r="Y37" s="90"/>
      <c r="BU37" s="81"/>
    </row>
    <row r="38" spans="1:73" s="80" customFormat="1" ht="23.25">
      <c r="A38" s="223">
        <v>26</v>
      </c>
      <c r="B38" s="219" t="str">
        <f>'(B3)Schdls,Specs&amp;Remarks'!C35</f>
        <v>SD1</v>
      </c>
      <c r="C38" s="219" t="str">
        <f>'(B3)Schdls,Specs&amp;Remarks'!D35</f>
        <v>-</v>
      </c>
      <c r="D38" s="219" t="str">
        <f>'(B6)Cost Abstract'!C29</f>
        <v>Lift &amp; Slide Door</v>
      </c>
      <c r="E38" s="220" t="str">
        <f>'(B6)Cost Abstract'!M29</f>
        <v>S700</v>
      </c>
      <c r="F38" s="219" t="str">
        <f>'(B3)Schdls,Specs&amp;Remarks'!O35</f>
        <v>28mm</v>
      </c>
      <c r="G38" s="219" t="str">
        <f>'(B3)Schdls,Specs&amp;Remarks'!P35</f>
        <v>No</v>
      </c>
      <c r="H38" s="221">
        <f>'(B6)Cost Abstract'!H29</f>
        <v>6130</v>
      </c>
      <c r="I38" s="221">
        <f>'(B6)Cost Abstract'!I29</f>
        <v>3500</v>
      </c>
      <c r="J38" s="220">
        <f>'(B6)Cost Abstract'!J29</f>
        <v>1</v>
      </c>
      <c r="K38" s="314">
        <f>'(B6)Cost Abstract'!K29</f>
        <v>21.454999999999998</v>
      </c>
      <c r="L38" s="311">
        <f>'(B6)Cost Abstract'!AN29</f>
        <v>884560.43851186894</v>
      </c>
      <c r="M38" s="212"/>
      <c r="N38" s="87"/>
      <c r="O38" s="87"/>
      <c r="P38" s="87"/>
      <c r="Q38" s="87"/>
      <c r="R38" s="87"/>
      <c r="S38" s="87"/>
      <c r="T38" s="87"/>
      <c r="U38" s="81"/>
      <c r="Y38" s="90"/>
      <c r="BU38" s="81"/>
    </row>
    <row r="39" spans="1:73" s="80" customFormat="1" ht="23.25">
      <c r="A39" s="218">
        <v>27</v>
      </c>
      <c r="B39" s="219" t="str">
        <f>'(B3)Schdls,Specs&amp;Remarks'!C36</f>
        <v>SD2</v>
      </c>
      <c r="C39" s="219" t="str">
        <f>'(B3)Schdls,Specs&amp;Remarks'!D36</f>
        <v>-</v>
      </c>
      <c r="D39" s="219" t="str">
        <f>'(B6)Cost Abstract'!C30</f>
        <v>Lift &amp; Slide Door</v>
      </c>
      <c r="E39" s="220" t="str">
        <f>'(B6)Cost Abstract'!M30</f>
        <v>S700</v>
      </c>
      <c r="F39" s="219" t="str">
        <f>'(B3)Schdls,Specs&amp;Remarks'!O36</f>
        <v>28mm</v>
      </c>
      <c r="G39" s="219" t="str">
        <f>'(B3)Schdls,Specs&amp;Remarks'!P36</f>
        <v>No</v>
      </c>
      <c r="H39" s="221">
        <f>'(B6)Cost Abstract'!H30</f>
        <v>5400</v>
      </c>
      <c r="I39" s="221">
        <f>'(B6)Cost Abstract'!I30</f>
        <v>3500</v>
      </c>
      <c r="J39" s="220">
        <f>'(B6)Cost Abstract'!J30</f>
        <v>2</v>
      </c>
      <c r="K39" s="314">
        <f>'(B6)Cost Abstract'!K30</f>
        <v>37.799999999999997</v>
      </c>
      <c r="L39" s="311">
        <f>'(B6)Cost Abstract'!AN30</f>
        <v>1421745.1344166035</v>
      </c>
      <c r="M39" s="212"/>
      <c r="N39" s="87"/>
      <c r="O39" s="87"/>
      <c r="P39" s="87"/>
      <c r="Q39" s="87"/>
      <c r="R39" s="87"/>
      <c r="S39" s="87"/>
      <c r="T39" s="87"/>
      <c r="U39" s="81"/>
      <c r="Y39" s="90"/>
      <c r="BU39" s="81"/>
    </row>
    <row r="40" spans="1:73" s="80" customFormat="1" ht="23.25">
      <c r="A40" s="223">
        <v>28</v>
      </c>
      <c r="B40" s="219" t="str">
        <f>'(B3)Schdls,Specs&amp;Remarks'!C37</f>
        <v>SD3</v>
      </c>
      <c r="C40" s="219" t="str">
        <f>'(B3)Schdls,Specs&amp;Remarks'!D37</f>
        <v>-</v>
      </c>
      <c r="D40" s="219" t="str">
        <f>'(B6)Cost Abstract'!C31</f>
        <v>Lift &amp; Slide Door</v>
      </c>
      <c r="E40" s="220" t="str">
        <f>'(B6)Cost Abstract'!M31</f>
        <v>S700</v>
      </c>
      <c r="F40" s="219" t="str">
        <f>'(B3)Schdls,Specs&amp;Remarks'!O37</f>
        <v>28mm</v>
      </c>
      <c r="G40" s="219" t="str">
        <f>'(B3)Schdls,Specs&amp;Remarks'!P37</f>
        <v>No</v>
      </c>
      <c r="H40" s="221">
        <f>'(B6)Cost Abstract'!H31</f>
        <v>5390</v>
      </c>
      <c r="I40" s="221">
        <f>'(B6)Cost Abstract'!I31</f>
        <v>3500</v>
      </c>
      <c r="J40" s="220">
        <f>'(B6)Cost Abstract'!J31</f>
        <v>1</v>
      </c>
      <c r="K40" s="314">
        <f>'(B6)Cost Abstract'!K31</f>
        <v>18.864999999999998</v>
      </c>
      <c r="L40" s="311">
        <f>'(B6)Cost Abstract'!AN31</f>
        <v>846396.39816773788</v>
      </c>
      <c r="M40" s="212"/>
      <c r="N40" s="87"/>
      <c r="O40" s="87"/>
      <c r="P40" s="87"/>
      <c r="Q40" s="87"/>
      <c r="R40" s="87"/>
      <c r="S40" s="87"/>
      <c r="T40" s="87"/>
      <c r="U40" s="81"/>
      <c r="Y40" s="90"/>
      <c r="BU40" s="81"/>
    </row>
    <row r="41" spans="1:73" s="80" customFormat="1" ht="23.25">
      <c r="A41" s="218">
        <v>29</v>
      </c>
      <c r="B41" s="219" t="str">
        <f>'(B3)Schdls,Specs&amp;Remarks'!C38</f>
        <v>SD4</v>
      </c>
      <c r="C41" s="219" t="str">
        <f>'(B3)Schdls,Specs&amp;Remarks'!D38</f>
        <v>-</v>
      </c>
      <c r="D41" s="219" t="str">
        <f>'(B6)Cost Abstract'!C32</f>
        <v>Lift &amp; Slide Door</v>
      </c>
      <c r="E41" s="220" t="str">
        <f>'(B6)Cost Abstract'!M32</f>
        <v>S700</v>
      </c>
      <c r="F41" s="219" t="str">
        <f>'(B3)Schdls,Specs&amp;Remarks'!O38</f>
        <v>28mm</v>
      </c>
      <c r="G41" s="219" t="str">
        <f>'(B3)Schdls,Specs&amp;Remarks'!P38</f>
        <v>No</v>
      </c>
      <c r="H41" s="221">
        <f>'(B6)Cost Abstract'!H32</f>
        <v>4470</v>
      </c>
      <c r="I41" s="221">
        <f>'(B6)Cost Abstract'!I32</f>
        <v>3500</v>
      </c>
      <c r="J41" s="220">
        <f>'(B6)Cost Abstract'!J32</f>
        <v>1</v>
      </c>
      <c r="K41" s="314">
        <f>'(B6)Cost Abstract'!K32</f>
        <v>15.645</v>
      </c>
      <c r="L41" s="311">
        <f>'(B6)Cost Abstract'!AN32</f>
        <v>674078.35543585592</v>
      </c>
      <c r="M41" s="212"/>
      <c r="N41" s="87"/>
      <c r="O41" s="87"/>
      <c r="P41" s="87"/>
      <c r="Q41" s="87"/>
      <c r="R41" s="87"/>
      <c r="S41" s="87"/>
      <c r="T41" s="87"/>
      <c r="U41" s="81"/>
      <c r="Y41" s="90"/>
      <c r="BU41" s="81"/>
    </row>
    <row r="42" spans="1:73" s="80" customFormat="1" ht="23.25">
      <c r="A42" s="223">
        <v>30</v>
      </c>
      <c r="B42" s="219" t="str">
        <f>'(B3)Schdls,Specs&amp;Remarks'!C39</f>
        <v>SD5</v>
      </c>
      <c r="C42" s="219" t="str">
        <f>'(B3)Schdls,Specs&amp;Remarks'!D39</f>
        <v>-</v>
      </c>
      <c r="D42" s="219" t="str">
        <f>'(B6)Cost Abstract'!C33</f>
        <v>Sliding &amp; Folding Door</v>
      </c>
      <c r="E42" s="220" t="str">
        <f>'(B6)Cost Abstract'!M33</f>
        <v>M9800</v>
      </c>
      <c r="F42" s="219" t="str">
        <f>'(B3)Schdls,Specs&amp;Remarks'!O39</f>
        <v>13.52mm</v>
      </c>
      <c r="G42" s="219" t="str">
        <f>'(B3)Schdls,Specs&amp;Remarks'!P39</f>
        <v>No</v>
      </c>
      <c r="H42" s="221">
        <f>'(B6)Cost Abstract'!H33</f>
        <v>4310</v>
      </c>
      <c r="I42" s="221">
        <f>'(B6)Cost Abstract'!I33</f>
        <v>2675</v>
      </c>
      <c r="J42" s="220">
        <f>'(B6)Cost Abstract'!J33</f>
        <v>1</v>
      </c>
      <c r="K42" s="314">
        <f>'(B6)Cost Abstract'!K33</f>
        <v>11.529249999999998</v>
      </c>
      <c r="L42" s="311">
        <f>'(B6)Cost Abstract'!AN33</f>
        <v>300982.13108470815</v>
      </c>
      <c r="M42" s="212"/>
      <c r="N42" s="87"/>
      <c r="O42" s="87"/>
      <c r="P42" s="87"/>
      <c r="Q42" s="87"/>
      <c r="R42" s="87"/>
      <c r="S42" s="87"/>
      <c r="T42" s="87"/>
      <c r="U42" s="81"/>
      <c r="Y42" s="90"/>
      <c r="BU42" s="81"/>
    </row>
    <row r="43" spans="1:73" s="80" customFormat="1" ht="23.25">
      <c r="A43" s="218">
        <v>31</v>
      </c>
      <c r="B43" s="219" t="str">
        <f>'(B3)Schdls,Specs&amp;Remarks'!C40</f>
        <v>SD7</v>
      </c>
      <c r="C43" s="219" t="str">
        <f>'(B3)Schdls,Specs&amp;Remarks'!D40</f>
        <v>-</v>
      </c>
      <c r="D43" s="219" t="str">
        <f>'(B6)Cost Abstract'!C34</f>
        <v>Lift &amp; Slide Door</v>
      </c>
      <c r="E43" s="220" t="str">
        <f>'(B6)Cost Abstract'!M34</f>
        <v>S700</v>
      </c>
      <c r="F43" s="219" t="str">
        <f>'(B3)Schdls,Specs&amp;Remarks'!O40</f>
        <v>28mm</v>
      </c>
      <c r="G43" s="219" t="str">
        <f>'(B3)Schdls,Specs&amp;Remarks'!P40</f>
        <v>No</v>
      </c>
      <c r="H43" s="221">
        <f>'(B6)Cost Abstract'!H34</f>
        <v>3970</v>
      </c>
      <c r="I43" s="221">
        <f>'(B6)Cost Abstract'!I34</f>
        <v>3500</v>
      </c>
      <c r="J43" s="220">
        <f>'(B6)Cost Abstract'!J34</f>
        <v>1</v>
      </c>
      <c r="K43" s="314">
        <f>'(B6)Cost Abstract'!K34</f>
        <v>13.895</v>
      </c>
      <c r="L43" s="311">
        <f>'(B6)Cost Abstract'!AN34</f>
        <v>495310.67387325899</v>
      </c>
      <c r="M43" s="212"/>
      <c r="N43" s="87"/>
      <c r="O43" s="87"/>
      <c r="P43" s="87"/>
      <c r="Q43" s="87"/>
      <c r="R43" s="87"/>
      <c r="S43" s="87"/>
      <c r="T43" s="87"/>
      <c r="U43" s="81"/>
      <c r="Y43" s="90"/>
      <c r="BU43" s="81"/>
    </row>
    <row r="44" spans="1:73" s="80" customFormat="1" ht="23.25">
      <c r="A44" s="223">
        <v>32</v>
      </c>
      <c r="B44" s="219" t="str">
        <f>'(B3)Schdls,Specs&amp;Remarks'!C41</f>
        <v>SD8</v>
      </c>
      <c r="C44" s="219" t="str">
        <f>'(B3)Schdls,Specs&amp;Remarks'!D41</f>
        <v>-</v>
      </c>
      <c r="D44" s="219" t="str">
        <f>'(B6)Cost Abstract'!C35</f>
        <v>Lift &amp; Slide Door</v>
      </c>
      <c r="E44" s="220" t="str">
        <f>'(B6)Cost Abstract'!M35</f>
        <v>S700</v>
      </c>
      <c r="F44" s="219" t="str">
        <f>'(B3)Schdls,Specs&amp;Remarks'!O41</f>
        <v>28mm</v>
      </c>
      <c r="G44" s="219" t="str">
        <f>'(B3)Schdls,Specs&amp;Remarks'!P41</f>
        <v>No</v>
      </c>
      <c r="H44" s="221">
        <f>'(B6)Cost Abstract'!H35</f>
        <v>3970</v>
      </c>
      <c r="I44" s="221">
        <f>'(B6)Cost Abstract'!I35</f>
        <v>3350</v>
      </c>
      <c r="J44" s="220">
        <f>'(B6)Cost Abstract'!J35</f>
        <v>1</v>
      </c>
      <c r="K44" s="314">
        <f>'(B6)Cost Abstract'!K35</f>
        <v>13.2995</v>
      </c>
      <c r="L44" s="311">
        <f>'(B6)Cost Abstract'!AN35</f>
        <v>484093.39109119994</v>
      </c>
      <c r="M44" s="212"/>
      <c r="N44" s="87"/>
      <c r="O44" s="87"/>
      <c r="P44" s="87"/>
      <c r="Q44" s="87"/>
      <c r="R44" s="87"/>
      <c r="S44" s="87"/>
      <c r="T44" s="87"/>
      <c r="U44" s="81"/>
      <c r="Y44" s="90"/>
      <c r="BU44" s="81"/>
    </row>
    <row r="45" spans="1:73" s="80" customFormat="1" ht="23.25">
      <c r="A45" s="218">
        <v>33</v>
      </c>
      <c r="B45" s="219" t="str">
        <f>'(B3)Schdls,Specs&amp;Remarks'!C42</f>
        <v>SD9</v>
      </c>
      <c r="C45" s="219" t="str">
        <f>'(B3)Schdls,Specs&amp;Remarks'!D42</f>
        <v>-</v>
      </c>
      <c r="D45" s="219" t="str">
        <f>'(B6)Cost Abstract'!C36</f>
        <v>Sliding &amp; Folding Door</v>
      </c>
      <c r="E45" s="220" t="str">
        <f>'(B6)Cost Abstract'!M36</f>
        <v>M9800</v>
      </c>
      <c r="F45" s="219" t="str">
        <f>'(B3)Schdls,Specs&amp;Remarks'!O42</f>
        <v>13.52mm</v>
      </c>
      <c r="G45" s="219" t="str">
        <f>'(B3)Schdls,Specs&amp;Remarks'!P42</f>
        <v>No</v>
      </c>
      <c r="H45" s="221">
        <f>'(B6)Cost Abstract'!H36</f>
        <v>3260</v>
      </c>
      <c r="I45" s="221">
        <f>'(B6)Cost Abstract'!I36</f>
        <v>2675</v>
      </c>
      <c r="J45" s="220">
        <f>'(B6)Cost Abstract'!J36</f>
        <v>1</v>
      </c>
      <c r="K45" s="314">
        <f>'(B6)Cost Abstract'!K36</f>
        <v>8.7204999999999995</v>
      </c>
      <c r="L45" s="311">
        <f>'(B6)Cost Abstract'!AN36</f>
        <v>262410.52448549506</v>
      </c>
      <c r="M45" s="212"/>
      <c r="N45" s="87"/>
      <c r="O45" s="87"/>
      <c r="P45" s="87"/>
      <c r="Q45" s="87"/>
      <c r="R45" s="87"/>
      <c r="S45" s="87"/>
      <c r="T45" s="87"/>
      <c r="U45" s="81"/>
      <c r="Y45" s="90"/>
      <c r="BU45" s="81"/>
    </row>
    <row r="46" spans="1:73" s="80" customFormat="1" ht="23.25">
      <c r="A46" s="223">
        <v>34</v>
      </c>
      <c r="B46" s="219" t="str">
        <f>'(B3)Schdls,Specs&amp;Remarks'!C43</f>
        <v>SD11</v>
      </c>
      <c r="C46" s="219" t="str">
        <f>'(B3)Schdls,Specs&amp;Remarks'!D43</f>
        <v>-</v>
      </c>
      <c r="D46" s="219" t="str">
        <f>'(B6)Cost Abstract'!C37</f>
        <v>Lift &amp; Slide Door</v>
      </c>
      <c r="E46" s="220" t="str">
        <f>'(B6)Cost Abstract'!M37</f>
        <v>S700</v>
      </c>
      <c r="F46" s="219" t="str">
        <f>'(B3)Schdls,Specs&amp;Remarks'!O43</f>
        <v>28mm</v>
      </c>
      <c r="G46" s="219" t="str">
        <f>'(B3)Schdls,Specs&amp;Remarks'!P43</f>
        <v>No</v>
      </c>
      <c r="H46" s="221">
        <f>'(B6)Cost Abstract'!H37</f>
        <v>2970</v>
      </c>
      <c r="I46" s="221">
        <f>'(B6)Cost Abstract'!I37</f>
        <v>3500</v>
      </c>
      <c r="J46" s="220">
        <f>'(B6)Cost Abstract'!J37</f>
        <v>2</v>
      </c>
      <c r="K46" s="314">
        <f>'(B6)Cost Abstract'!K37</f>
        <v>20.79</v>
      </c>
      <c r="L46" s="311">
        <f>'(B6)Cost Abstract'!AN37</f>
        <v>880001.30075373128</v>
      </c>
      <c r="M46" s="212"/>
      <c r="N46" s="87"/>
      <c r="O46" s="87"/>
      <c r="P46" s="87"/>
      <c r="Q46" s="87"/>
      <c r="R46" s="87"/>
      <c r="S46" s="87"/>
      <c r="T46" s="87"/>
      <c r="U46" s="81"/>
      <c r="Y46" s="90"/>
      <c r="BU46" s="81"/>
    </row>
    <row r="47" spans="1:73" s="80" customFormat="1" ht="23.25">
      <c r="A47" s="218">
        <v>35</v>
      </c>
      <c r="B47" s="219" t="str">
        <f>'(B3)Schdls,Specs&amp;Remarks'!C44</f>
        <v>SD11A</v>
      </c>
      <c r="C47" s="219" t="str">
        <f>'(B3)Schdls,Specs&amp;Remarks'!D44</f>
        <v>-</v>
      </c>
      <c r="D47" s="219" t="str">
        <f>'(B6)Cost Abstract'!C38</f>
        <v>Lift &amp; Slide Door</v>
      </c>
      <c r="E47" s="220" t="str">
        <f>'(B6)Cost Abstract'!M38</f>
        <v>S700</v>
      </c>
      <c r="F47" s="219" t="str">
        <f>'(B3)Schdls,Specs&amp;Remarks'!O44</f>
        <v>28mm</v>
      </c>
      <c r="G47" s="219" t="str">
        <f>'(B3)Schdls,Specs&amp;Remarks'!P44</f>
        <v>No</v>
      </c>
      <c r="H47" s="221">
        <f>'(B6)Cost Abstract'!H38</f>
        <v>2970</v>
      </c>
      <c r="I47" s="221">
        <f>'(B6)Cost Abstract'!I38</f>
        <v>2700</v>
      </c>
      <c r="J47" s="220">
        <f>'(B6)Cost Abstract'!J38</f>
        <v>1</v>
      </c>
      <c r="K47" s="314">
        <f>'(B6)Cost Abstract'!K38</f>
        <v>8.0190000000000001</v>
      </c>
      <c r="L47" s="311">
        <f>'(B6)Cost Abstract'!AN38</f>
        <v>367632.26875975082</v>
      </c>
      <c r="M47" s="212"/>
      <c r="N47" s="87"/>
      <c r="O47" s="87"/>
      <c r="P47" s="87"/>
      <c r="Q47" s="87"/>
      <c r="R47" s="87"/>
      <c r="S47" s="87"/>
      <c r="T47" s="87"/>
      <c r="U47" s="81"/>
      <c r="Y47" s="90"/>
      <c r="BU47" s="81"/>
    </row>
    <row r="48" spans="1:73" s="80" customFormat="1" ht="23.25">
      <c r="A48" s="223">
        <v>36</v>
      </c>
      <c r="B48" s="219" t="str">
        <f>'(B3)Schdls,Specs&amp;Remarks'!C45</f>
        <v>SD12</v>
      </c>
      <c r="C48" s="219" t="str">
        <f>'(B3)Schdls,Specs&amp;Remarks'!D45</f>
        <v>-</v>
      </c>
      <c r="D48" s="219" t="str">
        <f>'(B6)Cost Abstract'!C39</f>
        <v>Lift &amp; Slide Door</v>
      </c>
      <c r="E48" s="220" t="str">
        <f>'(B6)Cost Abstract'!M39</f>
        <v>S700</v>
      </c>
      <c r="F48" s="219" t="str">
        <f>'(B3)Schdls,Specs&amp;Remarks'!O45</f>
        <v>28mm</v>
      </c>
      <c r="G48" s="219" t="str">
        <f>'(B3)Schdls,Specs&amp;Remarks'!P45</f>
        <v>No</v>
      </c>
      <c r="H48" s="221">
        <f>'(B6)Cost Abstract'!H39</f>
        <v>2970</v>
      </c>
      <c r="I48" s="221">
        <f>'(B6)Cost Abstract'!I39</f>
        <v>2700</v>
      </c>
      <c r="J48" s="220">
        <f>'(B6)Cost Abstract'!J39</f>
        <v>1</v>
      </c>
      <c r="K48" s="314">
        <f>'(B6)Cost Abstract'!K39</f>
        <v>8.0190000000000001</v>
      </c>
      <c r="L48" s="311">
        <f>'(B6)Cost Abstract'!AN39</f>
        <v>471877.39238535083</v>
      </c>
      <c r="M48" s="212"/>
      <c r="N48" s="87"/>
      <c r="O48" s="87"/>
      <c r="P48" s="87"/>
      <c r="Q48" s="87"/>
      <c r="R48" s="87"/>
      <c r="S48" s="87"/>
      <c r="T48" s="87"/>
      <c r="U48" s="81"/>
      <c r="Y48" s="90"/>
      <c r="BU48" s="81"/>
    </row>
    <row r="49" spans="1:73" s="80" customFormat="1" ht="23.25">
      <c r="A49" s="218">
        <v>37</v>
      </c>
      <c r="B49" s="219" t="str">
        <f>'(B3)Schdls,Specs&amp;Remarks'!C46</f>
        <v>SD13</v>
      </c>
      <c r="C49" s="219" t="str">
        <f>'(B3)Schdls,Specs&amp;Remarks'!D46</f>
        <v>-</v>
      </c>
      <c r="D49" s="219" t="str">
        <f>'(B6)Cost Abstract'!C40</f>
        <v>Lift &amp; Slide Door</v>
      </c>
      <c r="E49" s="220" t="str">
        <f>'(B6)Cost Abstract'!M40</f>
        <v>S700</v>
      </c>
      <c r="F49" s="219" t="str">
        <f>'(B3)Schdls,Specs&amp;Remarks'!O46</f>
        <v>28mm</v>
      </c>
      <c r="G49" s="219" t="str">
        <f>'(B3)Schdls,Specs&amp;Remarks'!P46</f>
        <v>No</v>
      </c>
      <c r="H49" s="221">
        <f>'(B6)Cost Abstract'!H40</f>
        <v>2970</v>
      </c>
      <c r="I49" s="221">
        <f>'(B6)Cost Abstract'!I40</f>
        <v>2700</v>
      </c>
      <c r="J49" s="220">
        <f>'(B6)Cost Abstract'!J40</f>
        <v>1</v>
      </c>
      <c r="K49" s="314">
        <f>'(B6)Cost Abstract'!K40</f>
        <v>8.0190000000000001</v>
      </c>
      <c r="L49" s="311">
        <f>'(B6)Cost Abstract'!AN40</f>
        <v>367632.26875975082</v>
      </c>
      <c r="M49" s="212"/>
      <c r="N49" s="87"/>
      <c r="O49" s="87"/>
      <c r="P49" s="87"/>
      <c r="Q49" s="87"/>
      <c r="R49" s="87"/>
      <c r="S49" s="87"/>
      <c r="T49" s="87"/>
      <c r="U49" s="81"/>
      <c r="Y49" s="90"/>
      <c r="BU49" s="81"/>
    </row>
    <row r="50" spans="1:73" s="80" customFormat="1" ht="23.25">
      <c r="A50" s="223">
        <v>38</v>
      </c>
      <c r="B50" s="219" t="str">
        <f>'(B3)Schdls,Specs&amp;Remarks'!C47</f>
        <v>SD14</v>
      </c>
      <c r="C50" s="219" t="str">
        <f>'(B3)Schdls,Specs&amp;Remarks'!D47</f>
        <v>-</v>
      </c>
      <c r="D50" s="219" t="str">
        <f>'(B6)Cost Abstract'!C41</f>
        <v>Lift &amp; Slide Door</v>
      </c>
      <c r="E50" s="220" t="str">
        <f>'(B6)Cost Abstract'!M41</f>
        <v>S700</v>
      </c>
      <c r="F50" s="219" t="str">
        <f>'(B3)Schdls,Specs&amp;Remarks'!O47</f>
        <v>28mm</v>
      </c>
      <c r="G50" s="219" t="str">
        <f>'(B3)Schdls,Specs&amp;Remarks'!P47</f>
        <v>No</v>
      </c>
      <c r="H50" s="221">
        <f>'(B6)Cost Abstract'!H41</f>
        <v>2970</v>
      </c>
      <c r="I50" s="221">
        <f>'(B6)Cost Abstract'!I41</f>
        <v>2675</v>
      </c>
      <c r="J50" s="220">
        <f>'(B6)Cost Abstract'!J41</f>
        <v>1</v>
      </c>
      <c r="K50" s="314">
        <f>'(B6)Cost Abstract'!K41</f>
        <v>7.9447500000000009</v>
      </c>
      <c r="L50" s="311">
        <f>'(B6)Cost Abstract'!AN41</f>
        <v>437439.08760914096</v>
      </c>
      <c r="M50" s="212"/>
      <c r="N50" s="87"/>
      <c r="O50" s="87"/>
      <c r="P50" s="87"/>
      <c r="Q50" s="87"/>
      <c r="R50" s="87"/>
      <c r="S50" s="87"/>
      <c r="T50" s="87"/>
      <c r="U50" s="81"/>
      <c r="Y50" s="90"/>
      <c r="BU50" s="81"/>
    </row>
    <row r="51" spans="1:73" s="80" customFormat="1" ht="23.25">
      <c r="A51" s="218">
        <v>39</v>
      </c>
      <c r="B51" s="219" t="str">
        <f>'(B3)Schdls,Specs&amp;Remarks'!C48</f>
        <v>SD15</v>
      </c>
      <c r="C51" s="219" t="str">
        <f>'(B3)Schdls,Specs&amp;Remarks'!D48</f>
        <v>-</v>
      </c>
      <c r="D51" s="219" t="str">
        <f>'(B6)Cost Abstract'!C42</f>
        <v>Lift &amp; Slide Door</v>
      </c>
      <c r="E51" s="220" t="str">
        <f>'(B6)Cost Abstract'!M42</f>
        <v>S700</v>
      </c>
      <c r="F51" s="219" t="str">
        <f>'(B3)Schdls,Specs&amp;Remarks'!O48</f>
        <v>28mm</v>
      </c>
      <c r="G51" s="219" t="str">
        <f>'(B3)Schdls,Specs&amp;Remarks'!P48</f>
        <v>No</v>
      </c>
      <c r="H51" s="221">
        <f>'(B6)Cost Abstract'!H42</f>
        <v>2715</v>
      </c>
      <c r="I51" s="221">
        <f>'(B6)Cost Abstract'!I42</f>
        <v>2700</v>
      </c>
      <c r="J51" s="220">
        <f>'(B6)Cost Abstract'!J42</f>
        <v>1</v>
      </c>
      <c r="K51" s="314">
        <f>'(B6)Cost Abstract'!K42</f>
        <v>7.3304999999999998</v>
      </c>
      <c r="L51" s="311">
        <f>'(B6)Cost Abstract'!AN42</f>
        <v>354663.27972017042</v>
      </c>
      <c r="M51" s="212"/>
      <c r="N51" s="87"/>
      <c r="O51" s="87"/>
      <c r="P51" s="87"/>
      <c r="Q51" s="87"/>
      <c r="R51" s="87"/>
      <c r="S51" s="87"/>
      <c r="T51" s="87"/>
      <c r="U51" s="81"/>
      <c r="Y51" s="90"/>
      <c r="BU51" s="81"/>
    </row>
    <row r="52" spans="1:73" s="80" customFormat="1" ht="23.25">
      <c r="A52" s="223">
        <v>40</v>
      </c>
      <c r="B52" s="219" t="str">
        <f>'(B3)Schdls,Specs&amp;Remarks'!C49</f>
        <v>SD16</v>
      </c>
      <c r="C52" s="219" t="str">
        <f>'(B3)Schdls,Specs&amp;Remarks'!D49</f>
        <v>-</v>
      </c>
      <c r="D52" s="219" t="str">
        <f>'(B6)Cost Abstract'!C43</f>
        <v>Lift &amp; Slide Door</v>
      </c>
      <c r="E52" s="220" t="str">
        <f>'(B6)Cost Abstract'!M43</f>
        <v>S700</v>
      </c>
      <c r="F52" s="219" t="str">
        <f>'(B3)Schdls,Specs&amp;Remarks'!O49</f>
        <v>28mm</v>
      </c>
      <c r="G52" s="219" t="str">
        <f>'(B3)Schdls,Specs&amp;Remarks'!P49</f>
        <v>No</v>
      </c>
      <c r="H52" s="221">
        <f>'(B6)Cost Abstract'!H43</f>
        <v>1940</v>
      </c>
      <c r="I52" s="221">
        <f>'(B6)Cost Abstract'!I43</f>
        <v>2700</v>
      </c>
      <c r="J52" s="220">
        <f>'(B6)Cost Abstract'!J43</f>
        <v>1</v>
      </c>
      <c r="K52" s="314">
        <f>'(B6)Cost Abstract'!K43</f>
        <v>5.2380000000000004</v>
      </c>
      <c r="L52" s="311">
        <f>'(B6)Cost Abstract'!AN43</f>
        <v>315686.09331766563</v>
      </c>
      <c r="M52" s="212"/>
      <c r="N52" s="87"/>
      <c r="O52" s="87"/>
      <c r="P52" s="87"/>
      <c r="Q52" s="87"/>
      <c r="R52" s="87"/>
      <c r="S52" s="87"/>
      <c r="T52" s="87"/>
      <c r="U52" s="81"/>
      <c r="Y52" s="90"/>
      <c r="BU52" s="81"/>
    </row>
    <row r="53" spans="1:73" s="80" customFormat="1" ht="23.25">
      <c r="A53" s="218">
        <v>41</v>
      </c>
      <c r="B53" s="219" t="str">
        <f>'(B3)Schdls,Specs&amp;Remarks'!C50</f>
        <v>SD17</v>
      </c>
      <c r="C53" s="219" t="str">
        <f>'(B3)Schdls,Specs&amp;Remarks'!D50</f>
        <v>-</v>
      </c>
      <c r="D53" s="219" t="str">
        <f>'(B6)Cost Abstract'!C44</f>
        <v>Lift &amp; Slide Door</v>
      </c>
      <c r="E53" s="220" t="str">
        <f>'(B6)Cost Abstract'!M44</f>
        <v>S700</v>
      </c>
      <c r="F53" s="219" t="str">
        <f>'(B3)Schdls,Specs&amp;Remarks'!O50</f>
        <v>28mm</v>
      </c>
      <c r="G53" s="219" t="str">
        <f>'(B3)Schdls,Specs&amp;Remarks'!P50</f>
        <v>No</v>
      </c>
      <c r="H53" s="221">
        <f>'(B6)Cost Abstract'!H44</f>
        <v>2380</v>
      </c>
      <c r="I53" s="221">
        <f>'(B6)Cost Abstract'!I44</f>
        <v>2700</v>
      </c>
      <c r="J53" s="220">
        <f>'(B6)Cost Abstract'!J44</f>
        <v>1</v>
      </c>
      <c r="K53" s="314">
        <f>'(B6)Cost Abstract'!K44</f>
        <v>6.4260000000000002</v>
      </c>
      <c r="L53" s="311">
        <f>'(B6)Cost Abstract'!AN44</f>
        <v>337623.86438167864</v>
      </c>
      <c r="M53" s="212"/>
      <c r="N53" s="87"/>
      <c r="O53" s="87"/>
      <c r="P53" s="87"/>
      <c r="Q53" s="87"/>
      <c r="R53" s="87"/>
      <c r="S53" s="87"/>
      <c r="T53" s="87"/>
      <c r="U53" s="81"/>
      <c r="Y53" s="90"/>
      <c r="BU53" s="81"/>
    </row>
    <row r="54" spans="1:73" s="80" customFormat="1" ht="23.25">
      <c r="A54" s="223">
        <v>42</v>
      </c>
      <c r="B54" s="219" t="str">
        <f>'(B3)Schdls,Specs&amp;Remarks'!C51</f>
        <v>CFG1</v>
      </c>
      <c r="C54" s="219" t="str">
        <f>'(B3)Schdls,Specs&amp;Remarks'!D51</f>
        <v>-</v>
      </c>
      <c r="D54" s="219" t="str">
        <f>'(B6)Cost Abstract'!C45</f>
        <v>Fixed Field Corner Window</v>
      </c>
      <c r="E54" s="220" t="str">
        <f>'(B6)Cost Abstract'!M45</f>
        <v>M15000</v>
      </c>
      <c r="F54" s="219" t="str">
        <f>'(B3)Schdls,Specs&amp;Remarks'!O51</f>
        <v>17.52mm</v>
      </c>
      <c r="G54" s="219" t="str">
        <f>'(B3)Schdls,Specs&amp;Remarks'!P51</f>
        <v>No</v>
      </c>
      <c r="H54" s="221">
        <f>'(B6)Cost Abstract'!H45</f>
        <v>3790</v>
      </c>
      <c r="I54" s="221">
        <f>'(B6)Cost Abstract'!I45</f>
        <v>2500</v>
      </c>
      <c r="J54" s="220">
        <f>'(B6)Cost Abstract'!J45</f>
        <v>1</v>
      </c>
      <c r="K54" s="314">
        <f>'(B6)Cost Abstract'!K45</f>
        <v>9.4749999999999996</v>
      </c>
      <c r="L54" s="311">
        <f>'(B6)Cost Abstract'!AN45</f>
        <v>113034.67684271475</v>
      </c>
      <c r="M54" s="212"/>
      <c r="N54" s="87"/>
      <c r="O54" s="87"/>
      <c r="P54" s="87"/>
      <c r="Q54" s="87"/>
      <c r="R54" s="87"/>
      <c r="S54" s="87"/>
      <c r="T54" s="87"/>
      <c r="U54" s="81"/>
      <c r="Y54" s="90"/>
      <c r="BU54" s="81"/>
    </row>
    <row r="55" spans="1:73" s="80" customFormat="1" ht="23.25">
      <c r="A55" s="218">
        <v>43</v>
      </c>
      <c r="B55" s="219" t="str">
        <f>'(B3)Schdls,Specs&amp;Remarks'!C52</f>
        <v>CFG2</v>
      </c>
      <c r="C55" s="219" t="str">
        <f>'(B3)Schdls,Specs&amp;Remarks'!D52</f>
        <v>-</v>
      </c>
      <c r="D55" s="219" t="str">
        <f>'(B6)Cost Abstract'!C46</f>
        <v>Top Hung Window with Fixed Field</v>
      </c>
      <c r="E55" s="220" t="str">
        <f>'(B6)Cost Abstract'!M46</f>
        <v>M15000</v>
      </c>
      <c r="F55" s="219" t="str">
        <f>'(B3)Schdls,Specs&amp;Remarks'!O52</f>
        <v>17.52mm</v>
      </c>
      <c r="G55" s="219" t="str">
        <f>'(B3)Schdls,Specs&amp;Remarks'!P52</f>
        <v>No</v>
      </c>
      <c r="H55" s="221">
        <f>'(B6)Cost Abstract'!H46</f>
        <v>3495</v>
      </c>
      <c r="I55" s="221">
        <f>'(B6)Cost Abstract'!I46</f>
        <v>2750</v>
      </c>
      <c r="J55" s="220">
        <f>'(B6)Cost Abstract'!J46</f>
        <v>1</v>
      </c>
      <c r="K55" s="314">
        <f>'(B6)Cost Abstract'!K46</f>
        <v>9.6112500000000001</v>
      </c>
      <c r="L55" s="311">
        <f>'(B6)Cost Abstract'!AN46</f>
        <v>162713.95526017708</v>
      </c>
      <c r="M55" s="212"/>
      <c r="N55" s="87"/>
      <c r="O55" s="87"/>
      <c r="P55" s="87"/>
      <c r="Q55" s="87"/>
      <c r="R55" s="87"/>
      <c r="S55" s="87"/>
      <c r="T55" s="87"/>
      <c r="U55" s="81"/>
      <c r="Y55" s="90"/>
      <c r="BU55" s="81"/>
    </row>
    <row r="56" spans="1:73" s="80" customFormat="1" ht="23.25" hidden="1">
      <c r="A56" s="223">
        <v>44</v>
      </c>
      <c r="B56" s="219">
        <f>'(B3)Schdls,Specs&amp;Remarks'!C53</f>
        <v>0</v>
      </c>
      <c r="C56" s="219">
        <f>'(B3)Schdls,Specs&amp;Remarks'!D53</f>
        <v>0</v>
      </c>
      <c r="D56" s="219">
        <f>'(B6)Cost Abstract'!C47</f>
        <v>0</v>
      </c>
      <c r="E56" s="220">
        <f>'(B6)Cost Abstract'!M47</f>
        <v>0</v>
      </c>
      <c r="F56" s="219">
        <f>'(B3)Schdls,Specs&amp;Remarks'!O53</f>
        <v>0</v>
      </c>
      <c r="G56" s="219">
        <f>'(B3)Schdls,Specs&amp;Remarks'!P53</f>
        <v>0</v>
      </c>
      <c r="H56" s="221">
        <f>'(B6)Cost Abstract'!H47</f>
        <v>0</v>
      </c>
      <c r="I56" s="221">
        <f>'(B6)Cost Abstract'!I47</f>
        <v>0</v>
      </c>
      <c r="J56" s="220">
        <f>'(B6)Cost Abstract'!J47</f>
        <v>0</v>
      </c>
      <c r="K56" s="314">
        <f>'(B6)Cost Abstract'!K47</f>
        <v>0</v>
      </c>
      <c r="L56" s="222">
        <f>'(B6)Cost Abstract'!AN47</f>
        <v>0</v>
      </c>
      <c r="M56" s="212"/>
      <c r="N56" s="87"/>
      <c r="O56" s="87"/>
      <c r="P56" s="87"/>
      <c r="Q56" s="87"/>
      <c r="R56" s="87"/>
      <c r="S56" s="87"/>
      <c r="T56" s="87"/>
      <c r="U56" s="81"/>
      <c r="Y56" s="90"/>
      <c r="BU56" s="81"/>
    </row>
    <row r="57" spans="1:73" s="80" customFormat="1" ht="23.25" hidden="1">
      <c r="A57" s="218">
        <v>45</v>
      </c>
      <c r="B57" s="219">
        <f>'(B3)Schdls,Specs&amp;Remarks'!C54</f>
        <v>0</v>
      </c>
      <c r="C57" s="219">
        <f>'(B3)Schdls,Specs&amp;Remarks'!D54</f>
        <v>0</v>
      </c>
      <c r="D57" s="219">
        <f>'(B6)Cost Abstract'!C48</f>
        <v>0</v>
      </c>
      <c r="E57" s="220">
        <f>'(B6)Cost Abstract'!M48</f>
        <v>0</v>
      </c>
      <c r="F57" s="219">
        <f>'(B3)Schdls,Specs&amp;Remarks'!O54</f>
        <v>0</v>
      </c>
      <c r="G57" s="219">
        <f>'(B3)Schdls,Specs&amp;Remarks'!P54</f>
        <v>0</v>
      </c>
      <c r="H57" s="221">
        <f>'(B6)Cost Abstract'!H48</f>
        <v>0</v>
      </c>
      <c r="I57" s="221">
        <f>'(B6)Cost Abstract'!I48</f>
        <v>0</v>
      </c>
      <c r="J57" s="220">
        <f>'(B6)Cost Abstract'!J48</f>
        <v>0</v>
      </c>
      <c r="K57" s="314">
        <f>'(B6)Cost Abstract'!K48</f>
        <v>0</v>
      </c>
      <c r="L57" s="222">
        <f>'(B6)Cost Abstract'!AN48</f>
        <v>0</v>
      </c>
      <c r="M57" s="212"/>
      <c r="N57" s="87"/>
      <c r="O57" s="87"/>
      <c r="P57" s="87"/>
      <c r="Q57" s="87"/>
      <c r="R57" s="87"/>
      <c r="S57" s="87"/>
      <c r="T57" s="87"/>
      <c r="U57" s="81"/>
      <c r="Y57" s="90"/>
      <c r="BU57" s="81"/>
    </row>
    <row r="58" spans="1:73" s="80" customFormat="1" ht="23.25" hidden="1">
      <c r="A58" s="223">
        <v>46</v>
      </c>
      <c r="B58" s="219">
        <f>'(B3)Schdls,Specs&amp;Remarks'!C55</f>
        <v>0</v>
      </c>
      <c r="C58" s="219">
        <f>'(B3)Schdls,Specs&amp;Remarks'!D55</f>
        <v>0</v>
      </c>
      <c r="D58" s="219">
        <f>'(B6)Cost Abstract'!C49</f>
        <v>0</v>
      </c>
      <c r="E58" s="220">
        <f>'(B6)Cost Abstract'!M49</f>
        <v>0</v>
      </c>
      <c r="F58" s="219">
        <f>'(B3)Schdls,Specs&amp;Remarks'!O55</f>
        <v>0</v>
      </c>
      <c r="G58" s="219">
        <f>'(B3)Schdls,Specs&amp;Remarks'!P55</f>
        <v>0</v>
      </c>
      <c r="H58" s="221">
        <f>'(B6)Cost Abstract'!H49</f>
        <v>0</v>
      </c>
      <c r="I58" s="221">
        <f>'(B6)Cost Abstract'!I49</f>
        <v>0</v>
      </c>
      <c r="J58" s="220">
        <f>'(B6)Cost Abstract'!J49</f>
        <v>0</v>
      </c>
      <c r="K58" s="314">
        <f>'(B6)Cost Abstract'!K49</f>
        <v>0</v>
      </c>
      <c r="L58" s="222">
        <f>'(B6)Cost Abstract'!AN49</f>
        <v>0</v>
      </c>
      <c r="M58" s="212"/>
      <c r="N58" s="87"/>
      <c r="O58" s="87"/>
      <c r="P58" s="87"/>
      <c r="Q58" s="87"/>
      <c r="R58" s="87"/>
      <c r="S58" s="87"/>
      <c r="T58" s="87"/>
      <c r="U58" s="81"/>
      <c r="Y58" s="90"/>
      <c r="BU58" s="81"/>
    </row>
    <row r="59" spans="1:73" s="80" customFormat="1" ht="23.25" hidden="1">
      <c r="A59" s="218">
        <v>47</v>
      </c>
      <c r="B59" s="219">
        <f>'(B3)Schdls,Specs&amp;Remarks'!C56</f>
        <v>0</v>
      </c>
      <c r="C59" s="219">
        <f>'(B3)Schdls,Specs&amp;Remarks'!D56</f>
        <v>0</v>
      </c>
      <c r="D59" s="219">
        <f>'(B6)Cost Abstract'!C50</f>
        <v>0</v>
      </c>
      <c r="E59" s="220">
        <f>'(B6)Cost Abstract'!M50</f>
        <v>0</v>
      </c>
      <c r="F59" s="219">
        <f>'(B3)Schdls,Specs&amp;Remarks'!O56</f>
        <v>0</v>
      </c>
      <c r="G59" s="219">
        <f>'(B3)Schdls,Specs&amp;Remarks'!P56</f>
        <v>0</v>
      </c>
      <c r="H59" s="221">
        <f>'(B6)Cost Abstract'!H50</f>
        <v>0</v>
      </c>
      <c r="I59" s="221">
        <f>'(B6)Cost Abstract'!I50</f>
        <v>0</v>
      </c>
      <c r="J59" s="220">
        <f>'(B6)Cost Abstract'!J50</f>
        <v>0</v>
      </c>
      <c r="K59" s="314">
        <f>'(B6)Cost Abstract'!K50</f>
        <v>0</v>
      </c>
      <c r="L59" s="222">
        <f>'(B6)Cost Abstract'!AN50</f>
        <v>0</v>
      </c>
      <c r="M59" s="212"/>
      <c r="N59" s="87"/>
      <c r="O59" s="87"/>
      <c r="P59" s="87"/>
      <c r="Q59" s="87"/>
      <c r="R59" s="87"/>
      <c r="S59" s="87"/>
      <c r="T59" s="87"/>
      <c r="U59" s="81"/>
      <c r="Y59" s="90"/>
      <c r="BU59" s="81"/>
    </row>
    <row r="60" spans="1:73" s="80" customFormat="1" ht="23.25" hidden="1">
      <c r="A60" s="223">
        <v>48</v>
      </c>
      <c r="B60" s="219">
        <f>'(B3)Schdls,Specs&amp;Remarks'!C57</f>
        <v>0</v>
      </c>
      <c r="C60" s="219">
        <f>'(B3)Schdls,Specs&amp;Remarks'!D57</f>
        <v>0</v>
      </c>
      <c r="D60" s="219">
        <f>'(B6)Cost Abstract'!C51</f>
        <v>0</v>
      </c>
      <c r="E60" s="220">
        <f>'(B6)Cost Abstract'!M51</f>
        <v>0</v>
      </c>
      <c r="F60" s="219">
        <f>'(B3)Schdls,Specs&amp;Remarks'!O57</f>
        <v>0</v>
      </c>
      <c r="G60" s="219">
        <f>'(B3)Schdls,Specs&amp;Remarks'!P57</f>
        <v>0</v>
      </c>
      <c r="H60" s="221">
        <f>'(B6)Cost Abstract'!H51</f>
        <v>0</v>
      </c>
      <c r="I60" s="221">
        <f>'(B6)Cost Abstract'!I51</f>
        <v>0</v>
      </c>
      <c r="J60" s="220">
        <f>'(B6)Cost Abstract'!J51</f>
        <v>0</v>
      </c>
      <c r="K60" s="314">
        <f>'(B6)Cost Abstract'!K51</f>
        <v>0</v>
      </c>
      <c r="L60" s="222">
        <f>'(B6)Cost Abstract'!AN51</f>
        <v>0</v>
      </c>
      <c r="M60" s="212"/>
      <c r="N60" s="87"/>
      <c r="O60" s="87"/>
      <c r="P60" s="87"/>
      <c r="Q60" s="87"/>
      <c r="R60" s="87"/>
      <c r="S60" s="87"/>
      <c r="T60" s="87"/>
      <c r="U60" s="81"/>
      <c r="Y60" s="90"/>
      <c r="BU60" s="81"/>
    </row>
    <row r="61" spans="1:73" s="80" customFormat="1" ht="23.25" hidden="1">
      <c r="A61" s="218">
        <v>49</v>
      </c>
      <c r="B61" s="219">
        <f>'(B3)Schdls,Specs&amp;Remarks'!C58</f>
        <v>0</v>
      </c>
      <c r="C61" s="219">
        <f>'(B3)Schdls,Specs&amp;Remarks'!D58</f>
        <v>0</v>
      </c>
      <c r="D61" s="219">
        <f>'(B6)Cost Abstract'!C52</f>
        <v>0</v>
      </c>
      <c r="E61" s="220">
        <f>'(B6)Cost Abstract'!M52</f>
        <v>0</v>
      </c>
      <c r="F61" s="219">
        <f>'(B3)Schdls,Specs&amp;Remarks'!O58</f>
        <v>0</v>
      </c>
      <c r="G61" s="219">
        <f>'(B3)Schdls,Specs&amp;Remarks'!P58</f>
        <v>0</v>
      </c>
      <c r="H61" s="221">
        <f>'(B6)Cost Abstract'!H52</f>
        <v>0</v>
      </c>
      <c r="I61" s="221">
        <f>'(B6)Cost Abstract'!I52</f>
        <v>0</v>
      </c>
      <c r="J61" s="220">
        <f>'(B6)Cost Abstract'!J52</f>
        <v>0</v>
      </c>
      <c r="K61" s="314">
        <f>'(B6)Cost Abstract'!K52</f>
        <v>0</v>
      </c>
      <c r="L61" s="222">
        <f>'(B6)Cost Abstract'!AN52</f>
        <v>0</v>
      </c>
      <c r="M61" s="212"/>
      <c r="N61" s="87"/>
      <c r="O61" s="87"/>
      <c r="P61" s="87"/>
      <c r="Q61" s="87"/>
      <c r="R61" s="87"/>
      <c r="S61" s="87"/>
      <c r="T61" s="87"/>
      <c r="U61" s="81"/>
      <c r="Y61" s="90"/>
      <c r="BU61" s="81"/>
    </row>
    <row r="62" spans="1:73" s="80" customFormat="1" ht="23.25" hidden="1">
      <c r="A62" s="223">
        <v>50</v>
      </c>
      <c r="B62" s="219">
        <f>'(B3)Schdls,Specs&amp;Remarks'!C59</f>
        <v>0</v>
      </c>
      <c r="C62" s="219">
        <f>'(B3)Schdls,Specs&amp;Remarks'!D59</f>
        <v>0</v>
      </c>
      <c r="D62" s="219">
        <f>'(B6)Cost Abstract'!C53</f>
        <v>0</v>
      </c>
      <c r="E62" s="220">
        <f>'(B6)Cost Abstract'!M53</f>
        <v>0</v>
      </c>
      <c r="F62" s="219">
        <f>'(B3)Schdls,Specs&amp;Remarks'!O59</f>
        <v>0</v>
      </c>
      <c r="G62" s="219">
        <f>'(B3)Schdls,Specs&amp;Remarks'!P59</f>
        <v>0</v>
      </c>
      <c r="H62" s="221">
        <f>'(B6)Cost Abstract'!H53</f>
        <v>0</v>
      </c>
      <c r="I62" s="221">
        <f>'(B6)Cost Abstract'!I53</f>
        <v>0</v>
      </c>
      <c r="J62" s="220">
        <f>'(B6)Cost Abstract'!J53</f>
        <v>0</v>
      </c>
      <c r="K62" s="314">
        <f>'(B6)Cost Abstract'!K53</f>
        <v>0</v>
      </c>
      <c r="L62" s="222">
        <f>'(B6)Cost Abstract'!AN53</f>
        <v>0</v>
      </c>
      <c r="M62" s="212"/>
      <c r="N62" s="87"/>
      <c r="O62" s="87"/>
      <c r="P62" s="87"/>
      <c r="Q62" s="87"/>
      <c r="R62" s="87"/>
      <c r="S62" s="87"/>
      <c r="T62" s="87"/>
      <c r="U62" s="81"/>
      <c r="Y62" s="90"/>
      <c r="BU62" s="81"/>
    </row>
    <row r="63" spans="1:73" s="80" customFormat="1" ht="23.25">
      <c r="A63" s="414"/>
      <c r="B63" s="415"/>
      <c r="C63" s="415"/>
      <c r="D63" s="415"/>
      <c r="E63" s="415"/>
      <c r="F63" s="415"/>
      <c r="G63" s="415"/>
      <c r="H63" s="415"/>
      <c r="I63" s="415"/>
      <c r="J63" s="224">
        <f>SUM(J13:J60)</f>
        <v>60</v>
      </c>
      <c r="K63" s="315">
        <f>SUM(K13:K60)</f>
        <v>378.97125000000005</v>
      </c>
      <c r="L63" s="225"/>
      <c r="M63" s="212"/>
      <c r="N63" s="87"/>
      <c r="O63" s="87"/>
      <c r="P63" s="87"/>
      <c r="Q63" s="87"/>
      <c r="R63" s="87"/>
      <c r="S63" s="87"/>
      <c r="T63" s="87"/>
      <c r="X63" s="85"/>
      <c r="Y63" s="90"/>
      <c r="Z63" s="85"/>
      <c r="BU63" s="81"/>
    </row>
    <row r="64" spans="1:73" s="80" customFormat="1" ht="23.25">
      <c r="A64" s="400" t="s">
        <v>36</v>
      </c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229">
        <f>SUM(L13:L62)</f>
        <v>11993990.219972702</v>
      </c>
      <c r="M64" s="212"/>
      <c r="N64" s="91"/>
      <c r="O64" s="91"/>
      <c r="P64" s="91"/>
      <c r="Q64" s="91"/>
      <c r="R64" s="91"/>
      <c r="S64" s="91"/>
      <c r="T64" s="91"/>
      <c r="U64" s="92"/>
      <c r="V64" s="92"/>
      <c r="BU64" s="81"/>
    </row>
    <row r="65" spans="1:73" s="80" customFormat="1" ht="23.25">
      <c r="A65" s="400" t="s">
        <v>169</v>
      </c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229">
        <f>L64*18%</f>
        <v>2158918.2395950863</v>
      </c>
      <c r="M65" s="212"/>
      <c r="N65" s="93"/>
      <c r="O65" s="93"/>
      <c r="P65" s="93"/>
      <c r="Q65" s="93"/>
      <c r="R65" s="93"/>
      <c r="S65" s="93"/>
      <c r="T65" s="93"/>
      <c r="U65" s="92"/>
      <c r="V65" s="92"/>
      <c r="BU65" s="81"/>
    </row>
    <row r="66" spans="1:73" s="80" customFormat="1" ht="24" thickBot="1">
      <c r="A66" s="436" t="s">
        <v>146</v>
      </c>
      <c r="B66" s="437"/>
      <c r="C66" s="437"/>
      <c r="D66" s="437"/>
      <c r="E66" s="437"/>
      <c r="F66" s="437"/>
      <c r="G66" s="437"/>
      <c r="H66" s="437"/>
      <c r="I66" s="437"/>
      <c r="J66" s="437"/>
      <c r="K66" s="437"/>
      <c r="L66" s="312">
        <f>L64+L65</f>
        <v>14152908.459567789</v>
      </c>
      <c r="M66" s="212"/>
      <c r="N66" s="93"/>
      <c r="O66" s="93"/>
      <c r="P66" s="93"/>
      <c r="Q66" s="93"/>
      <c r="R66" s="93"/>
      <c r="S66" s="93"/>
      <c r="T66" s="93"/>
      <c r="U66" s="92"/>
      <c r="V66" s="92"/>
      <c r="BU66" s="81"/>
    </row>
    <row r="67" spans="1:73" s="80" customFormat="1" ht="24" thickTop="1">
      <c r="A67" s="226"/>
      <c r="B67" s="226"/>
      <c r="C67" s="226"/>
      <c r="D67" s="226"/>
      <c r="E67" s="226"/>
      <c r="F67" s="226"/>
      <c r="G67" s="226"/>
      <c r="H67" s="226"/>
      <c r="I67" s="226"/>
      <c r="J67" s="226"/>
      <c r="K67" s="226"/>
      <c r="L67" s="227"/>
      <c r="M67" s="212"/>
      <c r="N67" s="93"/>
      <c r="O67" s="93"/>
      <c r="P67" s="93"/>
      <c r="Q67" s="93"/>
      <c r="R67" s="93"/>
      <c r="S67" s="93"/>
      <c r="T67" s="93"/>
      <c r="U67" s="92"/>
      <c r="V67" s="92"/>
      <c r="BU67" s="81"/>
    </row>
    <row r="68" spans="1:73" s="80" customFormat="1" ht="23.25">
      <c r="A68" s="421" t="s">
        <v>332</v>
      </c>
      <c r="B68" s="421"/>
      <c r="C68" s="226"/>
      <c r="D68" s="226"/>
      <c r="E68" s="226"/>
      <c r="F68" s="226"/>
      <c r="G68" s="226"/>
      <c r="H68" s="226"/>
      <c r="I68" s="226"/>
      <c r="J68" s="226"/>
      <c r="K68" s="226"/>
      <c r="L68" s="227"/>
      <c r="M68" s="212"/>
      <c r="N68" s="93"/>
      <c r="O68" s="93"/>
      <c r="P68" s="93"/>
      <c r="Q68" s="93"/>
      <c r="R68" s="93"/>
      <c r="S68" s="93"/>
      <c r="T68" s="93"/>
      <c r="U68" s="92"/>
      <c r="V68" s="92"/>
      <c r="BU68" s="81"/>
    </row>
    <row r="69" spans="1:73" s="80" customFormat="1" ht="23.25">
      <c r="A69" s="420" t="s">
        <v>349</v>
      </c>
      <c r="B69" s="420"/>
      <c r="C69" s="420"/>
      <c r="D69" s="420"/>
      <c r="E69" s="420"/>
      <c r="F69" s="420"/>
      <c r="G69" s="420"/>
      <c r="H69" s="420"/>
      <c r="I69" s="420"/>
      <c r="J69" s="420"/>
      <c r="K69" s="420"/>
      <c r="L69" s="420"/>
      <c r="M69" s="212"/>
      <c r="N69" s="93"/>
      <c r="O69" s="93"/>
      <c r="P69" s="93"/>
      <c r="Q69" s="93"/>
      <c r="R69" s="93"/>
      <c r="S69" s="93"/>
      <c r="T69" s="93"/>
      <c r="U69" s="92"/>
      <c r="V69" s="92"/>
      <c r="BU69" s="81"/>
    </row>
    <row r="70" spans="1:73" s="80" customFormat="1" ht="23.25">
      <c r="A70" s="419" t="s">
        <v>345</v>
      </c>
      <c r="B70" s="419"/>
      <c r="C70" s="419"/>
      <c r="D70" s="419"/>
      <c r="E70" s="419"/>
      <c r="F70" s="419"/>
      <c r="G70" s="419"/>
      <c r="H70" s="419"/>
      <c r="I70" s="419"/>
      <c r="J70" s="419"/>
      <c r="K70" s="419"/>
      <c r="L70" s="419"/>
      <c r="M70" s="212"/>
      <c r="N70" s="93"/>
      <c r="O70" s="93"/>
      <c r="P70" s="93"/>
      <c r="Q70" s="93"/>
      <c r="R70" s="93"/>
      <c r="S70" s="93"/>
      <c r="T70" s="93"/>
      <c r="U70" s="92"/>
      <c r="V70" s="92"/>
      <c r="BU70" s="81"/>
    </row>
    <row r="71" spans="1:73" s="80" customFormat="1" ht="23.25">
      <c r="A71" s="419"/>
      <c r="B71" s="419"/>
      <c r="C71" s="419"/>
      <c r="D71" s="419"/>
      <c r="E71" s="419"/>
      <c r="F71" s="419"/>
      <c r="G71" s="419"/>
      <c r="H71" s="419"/>
      <c r="I71" s="419"/>
      <c r="J71" s="419"/>
      <c r="K71" s="419"/>
      <c r="L71" s="419"/>
      <c r="M71" s="212"/>
      <c r="N71" s="93"/>
      <c r="O71" s="93"/>
      <c r="P71" s="93"/>
      <c r="Q71" s="93"/>
      <c r="R71" s="93"/>
      <c r="S71" s="93"/>
      <c r="T71" s="93"/>
      <c r="U71" s="92"/>
      <c r="V71" s="92"/>
      <c r="BU71" s="81"/>
    </row>
    <row r="72" spans="1:73" s="80" customFormat="1" ht="23.25">
      <c r="A72" s="419" t="s">
        <v>346</v>
      </c>
      <c r="B72" s="419"/>
      <c r="C72" s="419"/>
      <c r="D72" s="419"/>
      <c r="E72" s="419"/>
      <c r="F72" s="419"/>
      <c r="G72" s="419"/>
      <c r="H72" s="419"/>
      <c r="I72" s="419"/>
      <c r="J72" s="419"/>
      <c r="K72" s="419"/>
      <c r="L72" s="419"/>
      <c r="M72" s="212"/>
      <c r="N72" s="93"/>
      <c r="O72" s="93"/>
      <c r="P72" s="93"/>
      <c r="Q72" s="93"/>
      <c r="R72" s="93"/>
      <c r="S72" s="93"/>
      <c r="T72" s="93"/>
      <c r="U72" s="92"/>
      <c r="V72" s="92"/>
      <c r="BU72" s="81"/>
    </row>
    <row r="73" spans="1:73" s="80" customFormat="1" ht="23.25">
      <c r="A73" s="419"/>
      <c r="B73" s="419"/>
      <c r="C73" s="419"/>
      <c r="D73" s="419"/>
      <c r="E73" s="419"/>
      <c r="F73" s="419"/>
      <c r="G73" s="419"/>
      <c r="H73" s="419"/>
      <c r="I73" s="419"/>
      <c r="J73" s="419"/>
      <c r="K73" s="419"/>
      <c r="L73" s="419"/>
      <c r="M73" s="212"/>
      <c r="N73" s="93"/>
      <c r="O73" s="93"/>
      <c r="P73" s="93"/>
      <c r="Q73" s="93"/>
      <c r="R73" s="93"/>
      <c r="S73" s="93"/>
      <c r="T73" s="93"/>
      <c r="U73" s="92"/>
      <c r="V73" s="92"/>
      <c r="BU73" s="81"/>
    </row>
    <row r="74" spans="1:73" s="80" customFormat="1" ht="23.25" customHeight="1">
      <c r="A74" s="419" t="s">
        <v>348</v>
      </c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212"/>
      <c r="N74" s="93"/>
      <c r="O74" s="93"/>
      <c r="P74" s="93"/>
      <c r="Q74" s="93"/>
      <c r="R74" s="93"/>
      <c r="S74" s="93"/>
      <c r="T74" s="93"/>
      <c r="U74" s="92"/>
      <c r="V74" s="92"/>
      <c r="BU74" s="81"/>
    </row>
    <row r="75" spans="1:73" s="80" customFormat="1" ht="23.25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212"/>
      <c r="N75" s="93"/>
      <c r="O75" s="93"/>
      <c r="P75" s="93"/>
      <c r="Q75" s="93"/>
      <c r="R75" s="93"/>
      <c r="S75" s="93"/>
      <c r="T75" s="93"/>
      <c r="U75" s="92"/>
      <c r="V75" s="92"/>
      <c r="BU75" s="81"/>
    </row>
    <row r="76" spans="1:73" s="80" customFormat="1" ht="23.25">
      <c r="A76" s="422" t="s">
        <v>338</v>
      </c>
      <c r="B76" s="422"/>
      <c r="C76" s="422"/>
      <c r="D76" s="422"/>
      <c r="E76" s="422"/>
      <c r="F76" s="422"/>
      <c r="G76" s="422"/>
      <c r="H76" s="422"/>
      <c r="I76" s="422"/>
      <c r="J76" s="422"/>
      <c r="K76" s="422"/>
      <c r="L76" s="422"/>
      <c r="M76" s="212"/>
      <c r="N76" s="93"/>
      <c r="O76" s="93"/>
      <c r="P76" s="93"/>
      <c r="Q76" s="93"/>
      <c r="R76" s="93"/>
      <c r="S76" s="93"/>
      <c r="T76" s="93"/>
      <c r="U76" s="92"/>
      <c r="V76" s="92"/>
      <c r="BU76" s="81"/>
    </row>
    <row r="77" spans="1:73" s="80" customFormat="1" ht="23.25">
      <c r="A77" s="422" t="s">
        <v>339</v>
      </c>
      <c r="B77" s="422"/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212"/>
      <c r="N77" s="93"/>
      <c r="O77" s="93"/>
      <c r="P77" s="93"/>
      <c r="Q77" s="93"/>
      <c r="R77" s="93"/>
      <c r="S77" s="93"/>
      <c r="T77" s="93"/>
      <c r="U77" s="92"/>
      <c r="V77" s="92"/>
      <c r="BU77" s="81"/>
    </row>
    <row r="78" spans="1:73" s="80" customFormat="1" ht="23.25">
      <c r="A78" s="313" t="s">
        <v>37</v>
      </c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212"/>
      <c r="N78" s="93"/>
      <c r="O78" s="93"/>
      <c r="P78" s="93"/>
      <c r="Q78" s="93"/>
      <c r="R78" s="93"/>
      <c r="S78" s="93"/>
      <c r="T78" s="93"/>
      <c r="U78" s="92"/>
      <c r="V78" s="92"/>
      <c r="BU78" s="81"/>
    </row>
    <row r="79" spans="1:73" s="80" customFormat="1" ht="23.25">
      <c r="A79" s="313">
        <v>1</v>
      </c>
      <c r="B79" s="422" t="s">
        <v>336</v>
      </c>
      <c r="C79" s="422"/>
      <c r="D79" s="422"/>
      <c r="E79" s="422"/>
      <c r="F79" s="422"/>
      <c r="G79" s="422"/>
      <c r="H79" s="422"/>
      <c r="I79" s="422"/>
      <c r="J79" s="422"/>
      <c r="K79" s="422"/>
      <c r="L79" s="422"/>
      <c r="M79" s="212"/>
      <c r="N79" s="93"/>
      <c r="O79" s="93"/>
      <c r="P79" s="93"/>
      <c r="Q79" s="93"/>
      <c r="R79" s="93"/>
      <c r="S79" s="93"/>
      <c r="T79" s="93"/>
      <c r="U79" s="92"/>
      <c r="V79" s="92"/>
      <c r="BU79" s="81"/>
    </row>
    <row r="80" spans="1:73" s="80" customFormat="1" ht="23.25">
      <c r="A80" s="313">
        <v>2</v>
      </c>
      <c r="B80" s="422" t="s">
        <v>337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212"/>
      <c r="N80" s="93"/>
      <c r="O80" s="93"/>
      <c r="P80" s="93"/>
      <c r="Q80" s="93"/>
      <c r="R80" s="93"/>
      <c r="S80" s="93"/>
      <c r="T80" s="93"/>
      <c r="U80" s="92"/>
      <c r="V80" s="92"/>
      <c r="BU80" s="81"/>
    </row>
    <row r="81" spans="1:73" s="80" customFormat="1" ht="23.25">
      <c r="A81" s="313">
        <v>3</v>
      </c>
      <c r="B81" s="422" t="s">
        <v>342</v>
      </c>
      <c r="C81" s="422"/>
      <c r="D81" s="422"/>
      <c r="E81" s="422"/>
      <c r="F81" s="422"/>
      <c r="G81" s="422"/>
      <c r="H81" s="422"/>
      <c r="I81" s="422"/>
      <c r="J81" s="422"/>
      <c r="K81" s="422"/>
      <c r="L81" s="422"/>
      <c r="M81" s="212"/>
      <c r="N81" s="93"/>
      <c r="O81" s="93"/>
      <c r="P81" s="93"/>
      <c r="Q81" s="93"/>
      <c r="R81" s="93"/>
      <c r="S81" s="93"/>
      <c r="T81" s="93"/>
      <c r="U81" s="92"/>
      <c r="V81" s="92"/>
      <c r="BU81" s="81"/>
    </row>
    <row r="82" spans="1:73" s="80" customFormat="1" ht="24" thickBot="1">
      <c r="A82" s="226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7"/>
      <c r="M82" s="212"/>
      <c r="N82" s="93"/>
      <c r="O82" s="93"/>
      <c r="P82" s="93"/>
      <c r="Q82" s="93"/>
      <c r="R82" s="93"/>
      <c r="S82" s="93"/>
      <c r="T82" s="93"/>
      <c r="U82" s="92"/>
      <c r="V82" s="92"/>
      <c r="BU82" s="81"/>
    </row>
    <row r="83" spans="1:73" s="80" customFormat="1" ht="24" thickTop="1">
      <c r="A83" s="433" t="s">
        <v>37</v>
      </c>
      <c r="B83" s="434"/>
      <c r="C83" s="434"/>
      <c r="D83" s="434"/>
      <c r="E83" s="434"/>
      <c r="F83" s="434"/>
      <c r="G83" s="434"/>
      <c r="H83" s="434"/>
      <c r="I83" s="434"/>
      <c r="J83" s="434"/>
      <c r="K83" s="435"/>
      <c r="L83" s="227"/>
      <c r="M83" s="212"/>
      <c r="N83" s="93"/>
      <c r="O83" s="93"/>
      <c r="P83" s="93"/>
      <c r="Q83" s="93"/>
      <c r="R83" s="93"/>
      <c r="S83" s="93"/>
      <c r="T83" s="93"/>
      <c r="U83" s="92"/>
      <c r="V83" s="92"/>
      <c r="BU83" s="81"/>
    </row>
    <row r="84" spans="1:73" s="80" customFormat="1" ht="23.25">
      <c r="A84" s="228">
        <v>1</v>
      </c>
      <c r="B84" s="411" t="s">
        <v>38</v>
      </c>
      <c r="C84" s="412"/>
      <c r="D84" s="412"/>
      <c r="E84" s="412"/>
      <c r="F84" s="412"/>
      <c r="G84" s="412"/>
      <c r="H84" s="412"/>
      <c r="I84" s="412"/>
      <c r="J84" s="412"/>
      <c r="K84" s="413"/>
      <c r="L84" s="227"/>
      <c r="M84" s="212"/>
      <c r="N84" s="93"/>
      <c r="O84" s="93"/>
      <c r="P84" s="93"/>
      <c r="Q84" s="93"/>
      <c r="R84" s="93"/>
      <c r="S84" s="93"/>
      <c r="T84" s="93"/>
      <c r="U84" s="92"/>
      <c r="V84" s="92"/>
      <c r="BU84" s="81"/>
    </row>
    <row r="85" spans="1:73" s="80" customFormat="1" ht="23.25">
      <c r="A85" s="228">
        <v>2</v>
      </c>
      <c r="B85" s="411" t="s">
        <v>39</v>
      </c>
      <c r="C85" s="412"/>
      <c r="D85" s="412"/>
      <c r="E85" s="412"/>
      <c r="F85" s="412"/>
      <c r="G85" s="412"/>
      <c r="H85" s="412"/>
      <c r="I85" s="412"/>
      <c r="J85" s="412"/>
      <c r="K85" s="413"/>
      <c r="L85" s="227"/>
      <c r="M85" s="212"/>
      <c r="N85" s="93"/>
      <c r="O85" s="93"/>
      <c r="P85" s="93"/>
      <c r="Q85" s="93"/>
      <c r="R85" s="93"/>
      <c r="S85" s="93"/>
      <c r="T85" s="93"/>
      <c r="U85" s="92"/>
      <c r="V85" s="92"/>
      <c r="BU85" s="81"/>
    </row>
    <row r="86" spans="1:73" s="80" customFormat="1" ht="23.25">
      <c r="A86" s="427" t="s">
        <v>8</v>
      </c>
      <c r="B86" s="428"/>
      <c r="C86" s="428"/>
      <c r="D86" s="428"/>
      <c r="E86" s="428"/>
      <c r="F86" s="428"/>
      <c r="G86" s="428"/>
      <c r="H86" s="428"/>
      <c r="I86" s="428"/>
      <c r="J86" s="428"/>
      <c r="K86" s="429"/>
      <c r="L86" s="227"/>
      <c r="M86" s="212"/>
      <c r="N86" s="1"/>
      <c r="O86" s="1"/>
      <c r="P86" s="1"/>
      <c r="Q86" s="1"/>
      <c r="R86" s="1"/>
      <c r="S86" s="1"/>
      <c r="T86" s="1"/>
      <c r="U86" s="92"/>
      <c r="V86" s="92"/>
      <c r="BU86" s="81"/>
    </row>
    <row r="87" spans="1:73" s="80" customFormat="1" ht="23.25">
      <c r="A87" s="230">
        <v>1</v>
      </c>
      <c r="B87" s="416" t="s">
        <v>9</v>
      </c>
      <c r="C87" s="417"/>
      <c r="D87" s="417"/>
      <c r="E87" s="417"/>
      <c r="F87" s="417"/>
      <c r="G87" s="417"/>
      <c r="H87" s="417"/>
      <c r="I87" s="417"/>
      <c r="J87" s="417"/>
      <c r="K87" s="418"/>
      <c r="L87" s="227"/>
      <c r="M87" s="212"/>
      <c r="N87" s="1"/>
      <c r="O87" s="1"/>
      <c r="P87" s="1"/>
      <c r="Q87" s="1"/>
      <c r="R87" s="1"/>
      <c r="S87" s="1"/>
      <c r="T87" s="1"/>
      <c r="U87" s="92"/>
      <c r="V87" s="92"/>
      <c r="BU87" s="81"/>
    </row>
    <row r="88" spans="1:73" s="80" customFormat="1" ht="23.25">
      <c r="A88" s="230">
        <v>2</v>
      </c>
      <c r="B88" s="416" t="s">
        <v>10</v>
      </c>
      <c r="C88" s="417"/>
      <c r="D88" s="417"/>
      <c r="E88" s="417"/>
      <c r="F88" s="417"/>
      <c r="G88" s="417"/>
      <c r="H88" s="417"/>
      <c r="I88" s="417"/>
      <c r="J88" s="417"/>
      <c r="K88" s="418"/>
      <c r="L88" s="227"/>
      <c r="M88" s="212"/>
      <c r="N88" s="1"/>
      <c r="O88" s="1"/>
      <c r="P88" s="1"/>
      <c r="Q88" s="1"/>
      <c r="R88" s="1"/>
      <c r="S88" s="1"/>
      <c r="T88" s="1"/>
      <c r="U88" s="92"/>
      <c r="V88" s="92"/>
      <c r="BU88" s="81"/>
    </row>
    <row r="89" spans="1:73" s="80" customFormat="1" ht="23.25">
      <c r="A89" s="430" t="s">
        <v>11</v>
      </c>
      <c r="B89" s="431"/>
      <c r="C89" s="431"/>
      <c r="D89" s="431"/>
      <c r="E89" s="431"/>
      <c r="F89" s="431"/>
      <c r="G89" s="431"/>
      <c r="H89" s="431"/>
      <c r="I89" s="431"/>
      <c r="J89" s="431"/>
      <c r="K89" s="432"/>
      <c r="L89" s="227"/>
      <c r="M89" s="212"/>
      <c r="N89" s="94"/>
      <c r="O89" s="94"/>
      <c r="P89" s="94"/>
      <c r="Q89" s="94"/>
      <c r="R89" s="94"/>
      <c r="S89" s="94"/>
      <c r="T89" s="94"/>
      <c r="U89" s="92"/>
      <c r="V89" s="92"/>
      <c r="BU89" s="81"/>
    </row>
    <row r="90" spans="1:73" s="80" customFormat="1" ht="23.25">
      <c r="A90" s="230">
        <v>1</v>
      </c>
      <c r="B90" s="416" t="s">
        <v>12</v>
      </c>
      <c r="C90" s="417"/>
      <c r="D90" s="417"/>
      <c r="E90" s="417"/>
      <c r="F90" s="417"/>
      <c r="G90" s="417"/>
      <c r="H90" s="417"/>
      <c r="I90" s="417"/>
      <c r="J90" s="417"/>
      <c r="K90" s="418"/>
      <c r="L90" s="227"/>
      <c r="M90" s="212"/>
      <c r="N90" s="94"/>
      <c r="O90" s="94"/>
      <c r="P90" s="94"/>
      <c r="Q90" s="94"/>
      <c r="R90" s="94"/>
      <c r="S90" s="94"/>
      <c r="T90" s="94"/>
      <c r="U90" s="92"/>
      <c r="V90" s="92"/>
      <c r="BU90" s="81"/>
    </row>
    <row r="91" spans="1:73" ht="23.25">
      <c r="A91" s="230">
        <v>2</v>
      </c>
      <c r="B91" s="416" t="s">
        <v>13</v>
      </c>
      <c r="C91" s="417"/>
      <c r="D91" s="417"/>
      <c r="E91" s="417"/>
      <c r="F91" s="417"/>
      <c r="G91" s="417"/>
      <c r="H91" s="417"/>
      <c r="I91" s="417"/>
      <c r="J91" s="417"/>
      <c r="K91" s="418"/>
      <c r="L91" s="227"/>
      <c r="M91" s="212"/>
      <c r="N91" s="94"/>
      <c r="O91" s="94"/>
      <c r="P91" s="94"/>
      <c r="Q91" s="94"/>
      <c r="R91" s="94"/>
      <c r="S91" s="94"/>
      <c r="T91" s="94"/>
      <c r="U91" s="92"/>
      <c r="V91" s="92"/>
    </row>
    <row r="92" spans="1:73" ht="23.25">
      <c r="A92" s="230">
        <v>3</v>
      </c>
      <c r="B92" s="416" t="s">
        <v>116</v>
      </c>
      <c r="C92" s="417"/>
      <c r="D92" s="417"/>
      <c r="E92" s="417"/>
      <c r="F92" s="417"/>
      <c r="G92" s="417"/>
      <c r="H92" s="417"/>
      <c r="I92" s="417"/>
      <c r="J92" s="417"/>
      <c r="K92" s="418"/>
      <c r="L92" s="227"/>
      <c r="M92" s="212"/>
      <c r="N92" s="94"/>
      <c r="O92" s="94"/>
      <c r="P92" s="94"/>
      <c r="Q92" s="94"/>
      <c r="R92" s="94"/>
      <c r="S92" s="94"/>
      <c r="T92" s="94"/>
      <c r="U92" s="95"/>
      <c r="V92" s="95"/>
    </row>
    <row r="93" spans="1:73" ht="23.25">
      <c r="A93" s="230">
        <v>4</v>
      </c>
      <c r="B93" s="416" t="s">
        <v>14</v>
      </c>
      <c r="C93" s="417"/>
      <c r="D93" s="417"/>
      <c r="E93" s="417"/>
      <c r="F93" s="417"/>
      <c r="G93" s="417"/>
      <c r="H93" s="417"/>
      <c r="I93" s="417"/>
      <c r="J93" s="417"/>
      <c r="K93" s="418"/>
      <c r="L93" s="227"/>
      <c r="M93" s="212"/>
      <c r="N93" s="94"/>
      <c r="O93" s="94"/>
      <c r="P93" s="94"/>
      <c r="Q93" s="94"/>
      <c r="R93" s="94"/>
      <c r="S93" s="94"/>
      <c r="T93" s="94"/>
    </row>
    <row r="94" spans="1:73" ht="23.25">
      <c r="A94" s="230">
        <v>5</v>
      </c>
      <c r="B94" s="416" t="s">
        <v>15</v>
      </c>
      <c r="C94" s="417"/>
      <c r="D94" s="417"/>
      <c r="E94" s="417"/>
      <c r="F94" s="417"/>
      <c r="G94" s="417"/>
      <c r="H94" s="417"/>
      <c r="I94" s="417"/>
      <c r="J94" s="417"/>
      <c r="K94" s="418"/>
      <c r="L94" s="227"/>
      <c r="M94" s="212"/>
      <c r="N94" s="94"/>
      <c r="O94" s="94"/>
      <c r="P94" s="94"/>
      <c r="Q94" s="94"/>
      <c r="R94" s="94"/>
      <c r="S94" s="94"/>
      <c r="T94" s="94"/>
    </row>
    <row r="95" spans="1:73" ht="23.25">
      <c r="A95" s="230">
        <v>6</v>
      </c>
      <c r="B95" s="416" t="s">
        <v>16</v>
      </c>
      <c r="C95" s="417"/>
      <c r="D95" s="417"/>
      <c r="E95" s="417"/>
      <c r="F95" s="417"/>
      <c r="G95" s="417"/>
      <c r="H95" s="417"/>
      <c r="I95" s="417"/>
      <c r="J95" s="417"/>
      <c r="K95" s="418"/>
      <c r="L95" s="227"/>
      <c r="M95" s="212"/>
      <c r="N95" s="94"/>
      <c r="O95" s="94"/>
      <c r="P95" s="94"/>
      <c r="Q95" s="94"/>
      <c r="R95" s="94"/>
      <c r="S95" s="94"/>
      <c r="T95" s="94"/>
    </row>
    <row r="96" spans="1:73" ht="23.25">
      <c r="A96" s="230">
        <v>7</v>
      </c>
      <c r="B96" s="416" t="s">
        <v>242</v>
      </c>
      <c r="C96" s="417"/>
      <c r="D96" s="417"/>
      <c r="E96" s="417"/>
      <c r="F96" s="417"/>
      <c r="G96" s="417"/>
      <c r="H96" s="417"/>
      <c r="I96" s="417"/>
      <c r="J96" s="417"/>
      <c r="K96" s="418"/>
      <c r="L96" s="227"/>
      <c r="M96" s="212"/>
      <c r="N96" s="94"/>
      <c r="O96" s="94"/>
      <c r="P96" s="94"/>
      <c r="Q96" s="94"/>
      <c r="R96" s="94"/>
      <c r="S96" s="94"/>
      <c r="T96" s="94"/>
    </row>
    <row r="97" spans="1:20" ht="23.25">
      <c r="A97" s="230">
        <v>8</v>
      </c>
      <c r="B97" s="416" t="s">
        <v>152</v>
      </c>
      <c r="C97" s="417"/>
      <c r="D97" s="417"/>
      <c r="E97" s="417"/>
      <c r="F97" s="417"/>
      <c r="G97" s="417"/>
      <c r="H97" s="417"/>
      <c r="I97" s="417"/>
      <c r="J97" s="417"/>
      <c r="K97" s="418"/>
      <c r="L97" s="227"/>
      <c r="M97" s="212"/>
      <c r="N97" s="94"/>
      <c r="O97" s="94"/>
      <c r="P97" s="94"/>
      <c r="Q97" s="94"/>
      <c r="R97" s="94"/>
      <c r="S97" s="94"/>
      <c r="T97" s="94"/>
    </row>
    <row r="98" spans="1:20" ht="24" thickBot="1">
      <c r="A98" s="230">
        <v>9</v>
      </c>
      <c r="B98" s="438" t="s">
        <v>151</v>
      </c>
      <c r="C98" s="439"/>
      <c r="D98" s="439"/>
      <c r="E98" s="439"/>
      <c r="F98" s="439"/>
      <c r="G98" s="439"/>
      <c r="H98" s="439"/>
      <c r="I98" s="439"/>
      <c r="J98" s="439"/>
      <c r="K98" s="440"/>
      <c r="L98" s="227"/>
      <c r="M98" s="212"/>
      <c r="N98" s="94"/>
      <c r="O98" s="94"/>
      <c r="P98" s="94"/>
      <c r="Q98" s="94"/>
      <c r="R98" s="94"/>
      <c r="S98" s="94"/>
      <c r="T98" s="94"/>
    </row>
    <row r="99" spans="1:20" ht="60.75" thickTop="1" thickBot="1">
      <c r="A99" s="423"/>
      <c r="B99" s="424"/>
      <c r="C99" s="424"/>
      <c r="D99" s="425"/>
      <c r="E99" s="425"/>
      <c r="F99" s="425"/>
      <c r="G99" s="425"/>
      <c r="H99" s="425"/>
      <c r="I99" s="425"/>
      <c r="J99" s="425"/>
      <c r="K99" s="426"/>
      <c r="M99" s="213"/>
    </row>
    <row r="100" spans="1:20" ht="16.5" thickTop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</row>
    <row r="101" spans="1:20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</row>
    <row r="102" spans="1:20">
      <c r="A102" s="136"/>
      <c r="B102" s="136"/>
      <c r="C102" s="136"/>
      <c r="D102" s="125"/>
      <c r="E102" s="125"/>
      <c r="F102" s="125"/>
      <c r="G102" s="125"/>
      <c r="H102" s="136"/>
      <c r="I102" s="136"/>
      <c r="J102" s="125"/>
      <c r="K102" s="125"/>
    </row>
    <row r="103" spans="1:20">
      <c r="A103" s="136"/>
      <c r="B103" s="136"/>
      <c r="C103" s="136"/>
      <c r="D103" s="125"/>
      <c r="E103" s="125"/>
      <c r="F103" s="125"/>
      <c r="G103" s="125"/>
      <c r="H103" s="136"/>
      <c r="I103" s="136"/>
      <c r="J103" s="125"/>
      <c r="K103" s="125"/>
    </row>
    <row r="104" spans="1:20">
      <c r="A104" s="136"/>
      <c r="B104" s="136"/>
      <c r="C104" s="136"/>
      <c r="D104" s="125"/>
      <c r="E104" s="125"/>
      <c r="F104" s="125"/>
      <c r="G104" s="125"/>
      <c r="H104" s="136"/>
      <c r="I104" s="136"/>
      <c r="J104" s="125"/>
      <c r="K104" s="125"/>
    </row>
  </sheetData>
  <mergeCells count="52">
    <mergeCell ref="E7:F7"/>
    <mergeCell ref="A99:K99"/>
    <mergeCell ref="A86:K86"/>
    <mergeCell ref="A89:K89"/>
    <mergeCell ref="A65:K65"/>
    <mergeCell ref="B85:K85"/>
    <mergeCell ref="A83:K83"/>
    <mergeCell ref="A66:K66"/>
    <mergeCell ref="B87:K87"/>
    <mergeCell ref="B92:K92"/>
    <mergeCell ref="B91:K91"/>
    <mergeCell ref="B90:K90"/>
    <mergeCell ref="B88:K88"/>
    <mergeCell ref="B98:K98"/>
    <mergeCell ref="B97:K97"/>
    <mergeCell ref="B96:K96"/>
    <mergeCell ref="B84:K84"/>
    <mergeCell ref="A63:I63"/>
    <mergeCell ref="B95:K95"/>
    <mergeCell ref="B94:K94"/>
    <mergeCell ref="B93:K93"/>
    <mergeCell ref="A70:L71"/>
    <mergeCell ref="A69:L69"/>
    <mergeCell ref="A72:L73"/>
    <mergeCell ref="A68:B68"/>
    <mergeCell ref="A76:L76"/>
    <mergeCell ref="B79:L79"/>
    <mergeCell ref="B80:L80"/>
    <mergeCell ref="A77:L77"/>
    <mergeCell ref="B81:L81"/>
    <mergeCell ref="A74:L75"/>
    <mergeCell ref="A11:D11"/>
    <mergeCell ref="A64:K64"/>
    <mergeCell ref="E9:L9"/>
    <mergeCell ref="E10:L10"/>
    <mergeCell ref="E11:L11"/>
    <mergeCell ref="A1:L1"/>
    <mergeCell ref="A2:D2"/>
    <mergeCell ref="A3:D3"/>
    <mergeCell ref="A4:D4"/>
    <mergeCell ref="A10:D10"/>
    <mergeCell ref="A5:D5"/>
    <mergeCell ref="A6:D6"/>
    <mergeCell ref="A7:D7"/>
    <mergeCell ref="A8:L8"/>
    <mergeCell ref="A9:D9"/>
    <mergeCell ref="G2:L7"/>
    <mergeCell ref="E2:F2"/>
    <mergeCell ref="E3:F3"/>
    <mergeCell ref="E4:F4"/>
    <mergeCell ref="E5:F5"/>
    <mergeCell ref="E6:F6"/>
  </mergeCells>
  <printOptions horizontalCentered="1"/>
  <pageMargins left="0.25" right="0.25" top="0.5" bottom="0" header="0" footer="0"/>
  <pageSetup paperSize="9" scale="65" fitToHeight="0" orientation="portrait" horizontalDpi="4294967293" verticalDpi="4294967293" r:id="rId1"/>
  <rowBreaks count="1" manualBreakCount="1">
    <brk id="50" max="16383" man="1"/>
  </rowBreaks>
  <ignoredErrors>
    <ignoredError sqref="L13:L65 L66" evalError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7"/>
  <sheetViews>
    <sheetView tabSelected="1" zoomScaleNormal="100" zoomScaleSheetLayoutView="100" zoomScalePageLayoutView="85" workbookViewId="0">
      <selection activeCell="J394" sqref="A1:J394"/>
    </sheetView>
  </sheetViews>
  <sheetFormatPr defaultRowHeight="15"/>
  <cols>
    <col min="1" max="1" width="22.140625" bestFit="1" customWidth="1"/>
    <col min="2" max="2" width="1.5703125" customWidth="1"/>
    <col min="3" max="3" width="38.42578125" customWidth="1"/>
    <col min="4" max="4" width="9.7109375" customWidth="1"/>
    <col min="5" max="5" width="1.5703125" bestFit="1" customWidth="1"/>
    <col min="6" max="6" width="7.85546875" style="171" bestFit="1" customWidth="1"/>
    <col min="7" max="7" width="2.140625" style="171" bestFit="1" customWidth="1"/>
    <col min="8" max="8" width="14.5703125" style="171" bestFit="1" customWidth="1"/>
    <col min="9" max="9" width="7.5703125" customWidth="1"/>
    <col min="10" max="10" width="8.5703125" customWidth="1"/>
  </cols>
  <sheetData>
    <row r="1" spans="1:11" ht="61.5">
      <c r="A1" s="445"/>
      <c r="B1" s="446"/>
      <c r="C1" s="446"/>
      <c r="D1" s="446"/>
      <c r="E1" s="446"/>
      <c r="F1" s="446"/>
      <c r="G1" s="446"/>
      <c r="H1" s="446"/>
      <c r="I1" s="447"/>
      <c r="J1" s="448"/>
      <c r="K1" s="200"/>
    </row>
    <row r="2" spans="1:11" ht="23.25">
      <c r="A2" s="206" t="s">
        <v>143</v>
      </c>
      <c r="B2" s="207" t="s">
        <v>153</v>
      </c>
      <c r="C2" s="208" t="s">
        <v>360</v>
      </c>
      <c r="D2" s="452" t="s">
        <v>121</v>
      </c>
      <c r="E2" s="453"/>
      <c r="F2" s="453"/>
      <c r="G2" s="236" t="s">
        <v>153</v>
      </c>
      <c r="H2" s="243">
        <f>'(B2)Customer'!C2</f>
        <v>43236</v>
      </c>
      <c r="I2" s="272" t="s">
        <v>144</v>
      </c>
      <c r="J2" s="274" t="s">
        <v>145</v>
      </c>
      <c r="K2" s="199"/>
    </row>
    <row r="3" spans="1:11" ht="23.25">
      <c r="A3" s="237" t="s">
        <v>120</v>
      </c>
      <c r="B3" s="238" t="s">
        <v>153</v>
      </c>
      <c r="C3" s="239" t="str">
        <f>'(B2)Customer'!C4</f>
        <v>Mr. Sunil Reddy</v>
      </c>
      <c r="D3" s="244" t="s">
        <v>130</v>
      </c>
      <c r="E3" s="252"/>
      <c r="F3" s="245"/>
      <c r="G3" s="245" t="s">
        <v>153</v>
      </c>
      <c r="H3" s="246" t="str">
        <f>'(B2)Customer'!C3</f>
        <v>R07</v>
      </c>
      <c r="I3" s="27"/>
      <c r="J3" s="247"/>
      <c r="K3" s="199"/>
    </row>
    <row r="4" spans="1:11" ht="23.25">
      <c r="A4" s="237" t="s">
        <v>125</v>
      </c>
      <c r="B4" s="238" t="s">
        <v>153</v>
      </c>
      <c r="C4" s="239" t="str">
        <f>'(B2)Customer'!C5</f>
        <v>Mr. Anamol Anand : 7702300826</v>
      </c>
      <c r="D4" s="244" t="s">
        <v>124</v>
      </c>
      <c r="E4" s="252"/>
      <c r="F4" s="245"/>
      <c r="G4" s="245" t="s">
        <v>153</v>
      </c>
      <c r="H4" s="246" t="s">
        <v>333</v>
      </c>
      <c r="I4" s="27"/>
      <c r="J4" s="247"/>
      <c r="K4" s="199"/>
    </row>
    <row r="5" spans="1:11" ht="23.25">
      <c r="A5" s="237" t="s">
        <v>122</v>
      </c>
      <c r="B5" s="238" t="s">
        <v>153</v>
      </c>
      <c r="C5" s="239" t="str">
        <f>'(B2)Customer'!C6</f>
        <v>Residence</v>
      </c>
      <c r="D5" s="244" t="s">
        <v>126</v>
      </c>
      <c r="E5" s="252"/>
      <c r="F5" s="245"/>
      <c r="G5" s="245" t="s">
        <v>153</v>
      </c>
      <c r="H5" s="174" t="s">
        <v>154</v>
      </c>
      <c r="I5" s="27"/>
      <c r="J5" s="247"/>
      <c r="K5" s="199"/>
    </row>
    <row r="6" spans="1:11" ht="23.25">
      <c r="A6" s="240" t="s">
        <v>123</v>
      </c>
      <c r="B6" s="241" t="s">
        <v>153</v>
      </c>
      <c r="C6" s="242" t="str">
        <f>'(B2)Customer'!C7</f>
        <v>Bangalore</v>
      </c>
      <c r="D6" s="248" t="s">
        <v>142</v>
      </c>
      <c r="E6" s="253"/>
      <c r="F6" s="235"/>
      <c r="G6" s="235" t="s">
        <v>153</v>
      </c>
      <c r="H6" s="249" t="s">
        <v>127</v>
      </c>
      <c r="I6" s="211"/>
      <c r="J6" s="205"/>
      <c r="K6" s="199"/>
    </row>
    <row r="7" spans="1:11" s="209" customFormat="1" ht="26.25">
      <c r="A7" s="254" t="str">
        <f>'(B3)Schdls,Specs&amp;Remarks'!C10</f>
        <v>W1</v>
      </c>
      <c r="B7" s="251" t="s">
        <v>153</v>
      </c>
      <c r="C7" s="443" t="str">
        <f>'(B3)Schdls,Specs&amp;Remarks'!G10</f>
        <v>2 Track 2 Glass Shutter Sliding Window</v>
      </c>
      <c r="D7" s="443"/>
      <c r="E7" s="443"/>
      <c r="F7" s="443"/>
      <c r="G7" s="443"/>
      <c r="H7" s="443"/>
      <c r="I7" s="443"/>
      <c r="J7" s="444"/>
      <c r="K7" s="198"/>
    </row>
    <row r="8" spans="1:11" s="209" customFormat="1" ht="26.25">
      <c r="A8" s="258"/>
      <c r="B8" s="259"/>
      <c r="C8" s="441"/>
      <c r="D8" s="233" t="s">
        <v>97</v>
      </c>
      <c r="E8" s="233" t="s">
        <v>153</v>
      </c>
      <c r="F8" s="232" t="str">
        <f>'(B3)Schdls,Specs&amp;Remarks'!D10</f>
        <v>-</v>
      </c>
      <c r="G8" s="256"/>
      <c r="H8" s="256"/>
      <c r="I8" s="256"/>
      <c r="J8" s="260"/>
      <c r="K8" s="198"/>
    </row>
    <row r="9" spans="1:11" s="209" customFormat="1" ht="26.25">
      <c r="A9" s="258"/>
      <c r="B9" s="259"/>
      <c r="C9" s="441"/>
      <c r="D9" s="261"/>
      <c r="E9" s="262"/>
      <c r="F9" s="256"/>
      <c r="G9" s="256"/>
      <c r="H9" s="256"/>
      <c r="I9" s="256"/>
      <c r="J9" s="260"/>
      <c r="K9" s="198"/>
    </row>
    <row r="10" spans="1:11" s="209" customFormat="1" ht="26.25">
      <c r="A10" s="258"/>
      <c r="B10" s="259"/>
      <c r="C10" s="441"/>
      <c r="D10" s="233" t="s">
        <v>30</v>
      </c>
      <c r="E10" s="233" t="s">
        <v>153</v>
      </c>
      <c r="F10" s="232">
        <f>'(B3)Schdls,Specs&amp;Remarks'!I10</f>
        <v>2080</v>
      </c>
      <c r="G10" s="255" t="s">
        <v>155</v>
      </c>
      <c r="H10" s="232">
        <f>'(B3)Schdls,Specs&amp;Remarks'!J10</f>
        <v>600</v>
      </c>
      <c r="I10" s="233"/>
      <c r="J10" s="263"/>
      <c r="K10" s="198"/>
    </row>
    <row r="11" spans="1:11" s="209" customFormat="1" ht="26.25">
      <c r="A11" s="258"/>
      <c r="B11" s="259"/>
      <c r="C11" s="441"/>
      <c r="D11" s="233" t="s">
        <v>31</v>
      </c>
      <c r="E11" s="233" t="s">
        <v>153</v>
      </c>
      <c r="F11" s="232">
        <f>'(B3)Schdls,Specs&amp;Remarks'!K10</f>
        <v>1</v>
      </c>
      <c r="G11" s="232"/>
      <c r="H11" s="232"/>
      <c r="I11" s="233"/>
      <c r="J11" s="263"/>
      <c r="K11" s="198"/>
    </row>
    <row r="12" spans="1:11" s="209" customFormat="1" ht="26.25">
      <c r="A12" s="258"/>
      <c r="B12" s="259"/>
      <c r="C12" s="441"/>
      <c r="D12" s="233" t="s">
        <v>131</v>
      </c>
      <c r="E12" s="233" t="s">
        <v>153</v>
      </c>
      <c r="F12" s="232" t="str">
        <f>'(C1)Quotation'!E13</f>
        <v>M900</v>
      </c>
      <c r="G12" s="232"/>
      <c r="H12" s="232"/>
      <c r="I12" s="233"/>
      <c r="J12" s="263"/>
      <c r="K12" s="198"/>
    </row>
    <row r="13" spans="1:11" s="209" customFormat="1" ht="26.25">
      <c r="A13" s="258"/>
      <c r="B13" s="259"/>
      <c r="C13" s="441"/>
      <c r="D13" s="233" t="s">
        <v>128</v>
      </c>
      <c r="E13" s="233" t="s">
        <v>153</v>
      </c>
      <c r="F13" s="232" t="str">
        <f>'(B3)Schdls,Specs&amp;Remarks'!N10</f>
        <v>Champagne Anodizing (101520)</v>
      </c>
      <c r="G13" s="232"/>
      <c r="H13" s="232"/>
      <c r="I13" s="233"/>
      <c r="J13" s="263"/>
      <c r="K13" s="198"/>
    </row>
    <row r="14" spans="1:11" s="209" customFormat="1" ht="26.25">
      <c r="A14" s="258"/>
      <c r="B14" s="259"/>
      <c r="C14" s="441"/>
      <c r="D14" s="233" t="s">
        <v>0</v>
      </c>
      <c r="E14" s="233" t="s">
        <v>153</v>
      </c>
      <c r="F14" s="232" t="str">
        <f>'(B3)Schdls,Specs&amp;Remarks'!O10</f>
        <v>13.52mm</v>
      </c>
      <c r="G14" s="232"/>
      <c r="H14" s="232"/>
      <c r="I14" s="233"/>
      <c r="J14" s="263"/>
      <c r="K14" s="198"/>
    </row>
    <row r="15" spans="1:11" s="209" customFormat="1" ht="26.25">
      <c r="A15" s="264"/>
      <c r="B15" s="265"/>
      <c r="C15" s="442"/>
      <c r="D15" s="234" t="s">
        <v>129</v>
      </c>
      <c r="E15" s="233" t="s">
        <v>153</v>
      </c>
      <c r="F15" s="234" t="str">
        <f>'(B3)Schdls,Specs&amp;Remarks'!P10</f>
        <v>No</v>
      </c>
      <c r="G15" s="234"/>
      <c r="H15" s="234"/>
      <c r="I15" s="234"/>
      <c r="J15" s="266"/>
      <c r="K15" s="198"/>
    </row>
    <row r="16" spans="1:11" s="209" customFormat="1" ht="26.25">
      <c r="A16" s="254" t="str">
        <f>'(B3)Schdls,Specs&amp;Remarks'!C11</f>
        <v>W2</v>
      </c>
      <c r="B16" s="251" t="s">
        <v>153</v>
      </c>
      <c r="C16" s="443" t="str">
        <f>'(B3)Schdls,Specs&amp;Remarks'!G11</f>
        <v>2 Track 2 Glass Shutter Sliding Window</v>
      </c>
      <c r="D16" s="443"/>
      <c r="E16" s="443"/>
      <c r="F16" s="443"/>
      <c r="G16" s="443"/>
      <c r="H16" s="443"/>
      <c r="I16" s="443"/>
      <c r="J16" s="444"/>
      <c r="K16" s="198"/>
    </row>
    <row r="17" spans="1:11" s="209" customFormat="1" ht="26.25">
      <c r="A17" s="258"/>
      <c r="B17" s="259"/>
      <c r="C17" s="441"/>
      <c r="D17" s="233" t="s">
        <v>97</v>
      </c>
      <c r="E17" s="233" t="s">
        <v>153</v>
      </c>
      <c r="F17" s="232" t="str">
        <f>'(B3)Schdls,Specs&amp;Remarks'!D11</f>
        <v>-</v>
      </c>
      <c r="G17" s="256"/>
      <c r="H17" s="256"/>
      <c r="I17" s="256"/>
      <c r="J17" s="260"/>
      <c r="K17" s="198"/>
    </row>
    <row r="18" spans="1:11" s="209" customFormat="1" ht="26.25">
      <c r="A18" s="258"/>
      <c r="B18" s="259"/>
      <c r="C18" s="441"/>
      <c r="D18" s="261"/>
      <c r="E18" s="262"/>
      <c r="F18" s="256"/>
      <c r="G18" s="256"/>
      <c r="H18" s="256"/>
      <c r="I18" s="256"/>
      <c r="J18" s="260"/>
      <c r="K18" s="198"/>
    </row>
    <row r="19" spans="1:11" s="209" customFormat="1" ht="26.25">
      <c r="A19" s="258"/>
      <c r="B19" s="259"/>
      <c r="C19" s="441"/>
      <c r="D19" s="233" t="s">
        <v>30</v>
      </c>
      <c r="E19" s="233" t="s">
        <v>153</v>
      </c>
      <c r="F19" s="232">
        <f>'(B3)Schdls,Specs&amp;Remarks'!I11</f>
        <v>1500</v>
      </c>
      <c r="G19" s="255" t="s">
        <v>155</v>
      </c>
      <c r="H19" s="232">
        <f>'(B3)Schdls,Specs&amp;Remarks'!J11</f>
        <v>1650</v>
      </c>
      <c r="I19" s="233"/>
      <c r="J19" s="263"/>
      <c r="K19" s="198"/>
    </row>
    <row r="20" spans="1:11" s="209" customFormat="1" ht="26.25">
      <c r="A20" s="258"/>
      <c r="B20" s="259"/>
      <c r="C20" s="441"/>
      <c r="D20" s="233" t="s">
        <v>31</v>
      </c>
      <c r="E20" s="233" t="s">
        <v>153</v>
      </c>
      <c r="F20" s="232">
        <f>'(B3)Schdls,Specs&amp;Remarks'!K11</f>
        <v>3</v>
      </c>
      <c r="G20" s="232"/>
      <c r="H20" s="232"/>
      <c r="I20" s="233"/>
      <c r="J20" s="263"/>
      <c r="K20" s="198"/>
    </row>
    <row r="21" spans="1:11" s="209" customFormat="1" ht="26.25">
      <c r="A21" s="258"/>
      <c r="B21" s="259"/>
      <c r="C21" s="441"/>
      <c r="D21" s="233" t="s">
        <v>131</v>
      </c>
      <c r="E21" s="233" t="s">
        <v>153</v>
      </c>
      <c r="F21" s="232" t="str">
        <f>'(C1)Quotation'!E14</f>
        <v>M900</v>
      </c>
      <c r="G21" s="232"/>
      <c r="H21" s="232"/>
      <c r="I21" s="233"/>
      <c r="J21" s="263"/>
      <c r="K21" s="198"/>
    </row>
    <row r="22" spans="1:11" s="209" customFormat="1" ht="26.25">
      <c r="A22" s="258"/>
      <c r="B22" s="259"/>
      <c r="C22" s="441"/>
      <c r="D22" s="233" t="s">
        <v>128</v>
      </c>
      <c r="E22" s="233" t="s">
        <v>153</v>
      </c>
      <c r="F22" s="232" t="str">
        <f>'(B3)Schdls,Specs&amp;Remarks'!N11</f>
        <v>Champagne Anodizing (101520)</v>
      </c>
      <c r="G22" s="232"/>
      <c r="H22" s="232"/>
      <c r="I22" s="233"/>
      <c r="J22" s="263"/>
      <c r="K22" s="198"/>
    </row>
    <row r="23" spans="1:11" s="209" customFormat="1" ht="26.25">
      <c r="A23" s="258"/>
      <c r="B23" s="259"/>
      <c r="C23" s="441"/>
      <c r="D23" s="233" t="s">
        <v>0</v>
      </c>
      <c r="E23" s="233" t="s">
        <v>153</v>
      </c>
      <c r="F23" s="232" t="str">
        <f>'(B3)Schdls,Specs&amp;Remarks'!O11</f>
        <v>13.52mm</v>
      </c>
      <c r="G23" s="232"/>
      <c r="H23" s="232"/>
      <c r="I23" s="233"/>
      <c r="J23" s="263"/>
      <c r="K23" s="198"/>
    </row>
    <row r="24" spans="1:11" s="209" customFormat="1" ht="26.25">
      <c r="A24" s="264"/>
      <c r="B24" s="265"/>
      <c r="C24" s="442"/>
      <c r="D24" s="234" t="s">
        <v>129</v>
      </c>
      <c r="E24" s="233" t="s">
        <v>153</v>
      </c>
      <c r="F24" s="234" t="str">
        <f>'(B3)Schdls,Specs&amp;Remarks'!P11</f>
        <v>No</v>
      </c>
      <c r="G24" s="234"/>
      <c r="H24" s="234"/>
      <c r="I24" s="234"/>
      <c r="J24" s="266"/>
      <c r="K24" s="198"/>
    </row>
    <row r="25" spans="1:11" s="209" customFormat="1" ht="26.25">
      <c r="A25" s="254" t="str">
        <f>'(B3)Schdls,Specs&amp;Remarks'!C12</f>
        <v>W3</v>
      </c>
      <c r="B25" s="251" t="s">
        <v>153</v>
      </c>
      <c r="C25" s="443" t="str">
        <f>'(B3)Schdls,Specs&amp;Remarks'!G12</f>
        <v>2 Track 2 Glass Shutter Sliding Window</v>
      </c>
      <c r="D25" s="443"/>
      <c r="E25" s="443"/>
      <c r="F25" s="443"/>
      <c r="G25" s="443"/>
      <c r="H25" s="443"/>
      <c r="I25" s="443"/>
      <c r="J25" s="444"/>
      <c r="K25" s="198"/>
    </row>
    <row r="26" spans="1:11" s="209" customFormat="1" ht="26.25">
      <c r="A26" s="258"/>
      <c r="B26" s="259"/>
      <c r="C26" s="441"/>
      <c r="D26" s="233" t="s">
        <v>97</v>
      </c>
      <c r="E26" s="233" t="s">
        <v>153</v>
      </c>
      <c r="F26" s="232" t="str">
        <f>'(B3)Schdls,Specs&amp;Remarks'!D12</f>
        <v>-</v>
      </c>
      <c r="G26" s="256"/>
      <c r="H26" s="256"/>
      <c r="I26" s="256"/>
      <c r="J26" s="260"/>
      <c r="K26" s="198"/>
    </row>
    <row r="27" spans="1:11" s="209" customFormat="1" ht="26.25">
      <c r="A27" s="258"/>
      <c r="B27" s="259"/>
      <c r="C27" s="441"/>
      <c r="D27" s="261"/>
      <c r="E27" s="262"/>
      <c r="F27" s="256"/>
      <c r="G27" s="256"/>
      <c r="H27" s="256"/>
      <c r="I27" s="256"/>
      <c r="J27" s="260"/>
      <c r="K27" s="198"/>
    </row>
    <row r="28" spans="1:11" s="209" customFormat="1" ht="26.25">
      <c r="A28" s="258"/>
      <c r="B28" s="259"/>
      <c r="C28" s="441"/>
      <c r="D28" s="233" t="s">
        <v>30</v>
      </c>
      <c r="E28" s="233" t="s">
        <v>153</v>
      </c>
      <c r="F28" s="232">
        <f>'(B3)Schdls,Specs&amp;Remarks'!I12</f>
        <v>900</v>
      </c>
      <c r="G28" s="255" t="s">
        <v>155</v>
      </c>
      <c r="H28" s="232">
        <f>'(B3)Schdls,Specs&amp;Remarks'!J12</f>
        <v>1500</v>
      </c>
      <c r="I28" s="233"/>
      <c r="J28" s="263"/>
      <c r="K28" s="198"/>
    </row>
    <row r="29" spans="1:11" s="209" customFormat="1" ht="26.25">
      <c r="A29" s="258"/>
      <c r="B29" s="259"/>
      <c r="C29" s="441"/>
      <c r="D29" s="233" t="s">
        <v>31</v>
      </c>
      <c r="E29" s="233" t="s">
        <v>153</v>
      </c>
      <c r="F29" s="232">
        <f>'(B3)Schdls,Specs&amp;Remarks'!K12</f>
        <v>2</v>
      </c>
      <c r="G29" s="232"/>
      <c r="H29" s="232"/>
      <c r="I29" s="233"/>
      <c r="J29" s="263"/>
      <c r="K29" s="198"/>
    </row>
    <row r="30" spans="1:11" s="209" customFormat="1" ht="26.25">
      <c r="A30" s="258"/>
      <c r="B30" s="259"/>
      <c r="C30" s="441"/>
      <c r="D30" s="233" t="s">
        <v>131</v>
      </c>
      <c r="E30" s="233" t="s">
        <v>153</v>
      </c>
      <c r="F30" s="232" t="str">
        <f>'(C1)Quotation'!E15</f>
        <v>M900</v>
      </c>
      <c r="G30" s="232"/>
      <c r="H30" s="232"/>
      <c r="I30" s="233"/>
      <c r="J30" s="263"/>
      <c r="K30" s="198"/>
    </row>
    <row r="31" spans="1:11" s="209" customFormat="1" ht="26.25">
      <c r="A31" s="258"/>
      <c r="B31" s="259"/>
      <c r="C31" s="441"/>
      <c r="D31" s="233" t="s">
        <v>128</v>
      </c>
      <c r="E31" s="233" t="s">
        <v>153</v>
      </c>
      <c r="F31" s="232" t="str">
        <f>'(B3)Schdls,Specs&amp;Remarks'!N12</f>
        <v>Champagne Anodizing (101520)</v>
      </c>
      <c r="G31" s="232"/>
      <c r="H31" s="232"/>
      <c r="I31" s="233"/>
      <c r="J31" s="263"/>
      <c r="K31" s="198"/>
    </row>
    <row r="32" spans="1:11" s="209" customFormat="1" ht="26.25">
      <c r="A32" s="258"/>
      <c r="B32" s="259"/>
      <c r="C32" s="441"/>
      <c r="D32" s="233" t="s">
        <v>0</v>
      </c>
      <c r="E32" s="233" t="s">
        <v>153</v>
      </c>
      <c r="F32" s="232" t="str">
        <f>'(B3)Schdls,Specs&amp;Remarks'!O12</f>
        <v>13.52mm</v>
      </c>
      <c r="G32" s="232"/>
      <c r="H32" s="232"/>
      <c r="I32" s="233"/>
      <c r="J32" s="263"/>
      <c r="K32" s="198"/>
    </row>
    <row r="33" spans="1:11" s="209" customFormat="1" ht="26.25">
      <c r="A33" s="264"/>
      <c r="B33" s="265"/>
      <c r="C33" s="442"/>
      <c r="D33" s="234" t="s">
        <v>129</v>
      </c>
      <c r="E33" s="234" t="s">
        <v>153</v>
      </c>
      <c r="F33" s="234" t="str">
        <f>'(B3)Schdls,Specs&amp;Remarks'!P12</f>
        <v>No</v>
      </c>
      <c r="G33" s="234"/>
      <c r="H33" s="234"/>
      <c r="I33" s="234"/>
      <c r="J33" s="266"/>
      <c r="K33" s="198"/>
    </row>
    <row r="34" spans="1:11" ht="61.5">
      <c r="A34" s="449"/>
      <c r="B34" s="450"/>
      <c r="C34" s="450"/>
      <c r="D34" s="450"/>
      <c r="E34" s="450"/>
      <c r="F34" s="450"/>
      <c r="G34" s="450"/>
      <c r="H34" s="450"/>
      <c r="I34" s="450"/>
      <c r="J34" s="451"/>
      <c r="K34" s="200"/>
    </row>
    <row r="35" spans="1:11" s="210" customFormat="1" ht="26.25">
      <c r="A35" s="254" t="str">
        <f>'(B3)Schdls,Specs&amp;Remarks'!C13</f>
        <v>W4</v>
      </c>
      <c r="B35" s="251" t="s">
        <v>153</v>
      </c>
      <c r="C35" s="443" t="str">
        <f>'(B3)Schdls,Specs&amp;Remarks'!G13</f>
        <v>2 Track 2 Glass Shutter Sliding Window</v>
      </c>
      <c r="D35" s="443"/>
      <c r="E35" s="443"/>
      <c r="F35" s="443"/>
      <c r="G35" s="443"/>
      <c r="H35" s="443"/>
      <c r="I35" s="272" t="s">
        <v>144</v>
      </c>
      <c r="J35" s="273" t="s">
        <v>156</v>
      </c>
      <c r="K35" s="198"/>
    </row>
    <row r="36" spans="1:11" s="210" customFormat="1" ht="26.25">
      <c r="A36" s="268"/>
      <c r="B36" s="231"/>
      <c r="C36" s="441"/>
      <c r="D36" s="233" t="s">
        <v>97</v>
      </c>
      <c r="E36" s="233" t="s">
        <v>153</v>
      </c>
      <c r="F36" s="232" t="str">
        <f>'(B3)Schdls,Specs&amp;Remarks'!D13</f>
        <v>-</v>
      </c>
      <c r="G36" s="256"/>
      <c r="H36" s="256"/>
      <c r="I36" s="256"/>
      <c r="J36" s="260"/>
      <c r="K36" s="198"/>
    </row>
    <row r="37" spans="1:11" s="210" customFormat="1" ht="26.25">
      <c r="A37" s="268"/>
      <c r="B37" s="231"/>
      <c r="C37" s="441"/>
      <c r="D37" s="261"/>
      <c r="E37" s="262"/>
      <c r="F37" s="261"/>
      <c r="G37" s="261"/>
      <c r="H37" s="261"/>
      <c r="I37" s="261"/>
      <c r="J37" s="263"/>
      <c r="K37" s="198"/>
    </row>
    <row r="38" spans="1:11" s="210" customFormat="1" ht="26.25">
      <c r="A38" s="268"/>
      <c r="B38" s="231"/>
      <c r="C38" s="441"/>
      <c r="D38" s="261" t="s">
        <v>30</v>
      </c>
      <c r="E38" s="233" t="s">
        <v>153</v>
      </c>
      <c r="F38" s="232">
        <f>'(B3)Schdls,Specs&amp;Remarks'!I13</f>
        <v>1400</v>
      </c>
      <c r="G38" s="255" t="s">
        <v>155</v>
      </c>
      <c r="H38" s="232">
        <f>'(B3)Schdls,Specs&amp;Remarks'!J13</f>
        <v>600</v>
      </c>
      <c r="I38" s="232"/>
      <c r="J38" s="257"/>
      <c r="K38" s="198"/>
    </row>
    <row r="39" spans="1:11" s="210" customFormat="1" ht="26.25">
      <c r="A39" s="268"/>
      <c r="B39" s="231"/>
      <c r="C39" s="441"/>
      <c r="D39" s="233" t="s">
        <v>31</v>
      </c>
      <c r="E39" s="233" t="s">
        <v>153</v>
      </c>
      <c r="F39" s="232">
        <f>'(B3)Schdls,Specs&amp;Remarks'!K13</f>
        <v>1</v>
      </c>
      <c r="G39" s="232"/>
      <c r="H39" s="232"/>
      <c r="I39" s="233"/>
      <c r="J39" s="263"/>
      <c r="K39" s="198"/>
    </row>
    <row r="40" spans="1:11" s="210" customFormat="1" ht="26.25">
      <c r="A40" s="268"/>
      <c r="B40" s="231"/>
      <c r="C40" s="441"/>
      <c r="D40" s="233" t="s">
        <v>131</v>
      </c>
      <c r="E40" s="233" t="s">
        <v>153</v>
      </c>
      <c r="F40" s="232" t="str">
        <f>'(C1)Quotation'!E16</f>
        <v>M900</v>
      </c>
      <c r="G40" s="232"/>
      <c r="H40" s="232"/>
      <c r="I40" s="233"/>
      <c r="J40" s="263"/>
      <c r="K40" s="198"/>
    </row>
    <row r="41" spans="1:11" s="210" customFormat="1" ht="26.25">
      <c r="A41" s="268"/>
      <c r="B41" s="231"/>
      <c r="C41" s="441"/>
      <c r="D41" s="233" t="s">
        <v>128</v>
      </c>
      <c r="E41" s="233" t="s">
        <v>153</v>
      </c>
      <c r="F41" s="232" t="str">
        <f>'(B3)Schdls,Specs&amp;Remarks'!N13</f>
        <v>Champagne Anodizing (101520)</v>
      </c>
      <c r="G41" s="232"/>
      <c r="H41" s="232"/>
      <c r="I41" s="233"/>
      <c r="J41" s="263"/>
      <c r="K41" s="198"/>
    </row>
    <row r="42" spans="1:11" s="210" customFormat="1" ht="26.25">
      <c r="A42" s="268"/>
      <c r="B42" s="231"/>
      <c r="C42" s="441"/>
      <c r="D42" s="233" t="s">
        <v>0</v>
      </c>
      <c r="E42" s="233" t="s">
        <v>153</v>
      </c>
      <c r="F42" s="232" t="str">
        <f>'(B3)Schdls,Specs&amp;Remarks'!O13</f>
        <v>13.52mm</v>
      </c>
      <c r="G42" s="232"/>
      <c r="H42" s="232"/>
      <c r="I42" s="233"/>
      <c r="J42" s="263"/>
      <c r="K42" s="198"/>
    </row>
    <row r="43" spans="1:11" s="210" customFormat="1" ht="26.25">
      <c r="A43" s="269"/>
      <c r="B43" s="270"/>
      <c r="C43" s="442"/>
      <c r="D43" s="234" t="s">
        <v>129</v>
      </c>
      <c r="E43" s="234" t="s">
        <v>153</v>
      </c>
      <c r="F43" s="234" t="str">
        <f>'(B3)Schdls,Specs&amp;Remarks'!P13</f>
        <v>No</v>
      </c>
      <c r="G43" s="234"/>
      <c r="H43" s="234"/>
      <c r="I43" s="234"/>
      <c r="J43" s="266"/>
      <c r="K43" s="198"/>
    </row>
    <row r="44" spans="1:11" s="210" customFormat="1" ht="26.25">
      <c r="A44" s="254" t="str">
        <f>'(B3)Schdls,Specs&amp;Remarks'!C14</f>
        <v>W6</v>
      </c>
      <c r="B44" s="251" t="s">
        <v>153</v>
      </c>
      <c r="C44" s="443" t="str">
        <f>'(B3)Schdls,Specs&amp;Remarks'!G14</f>
        <v>2 Track 2 Glass Shutter Sliding Window</v>
      </c>
      <c r="D44" s="443"/>
      <c r="E44" s="443"/>
      <c r="F44" s="443"/>
      <c r="G44" s="443"/>
      <c r="H44" s="443"/>
      <c r="I44" s="443"/>
      <c r="J44" s="444"/>
      <c r="K44" s="198"/>
    </row>
    <row r="45" spans="1:11" s="210" customFormat="1" ht="26.25">
      <c r="A45" s="268"/>
      <c r="B45" s="231"/>
      <c r="C45" s="441"/>
      <c r="D45" s="233" t="s">
        <v>97</v>
      </c>
      <c r="E45" s="233" t="s">
        <v>153</v>
      </c>
      <c r="F45" s="232" t="str">
        <f>'(B3)Schdls,Specs&amp;Remarks'!D14</f>
        <v>-</v>
      </c>
      <c r="G45" s="256"/>
      <c r="H45" s="256"/>
      <c r="I45" s="256"/>
      <c r="J45" s="260"/>
      <c r="K45" s="198"/>
    </row>
    <row r="46" spans="1:11" s="210" customFormat="1" ht="26.25">
      <c r="A46" s="268"/>
      <c r="B46" s="231"/>
      <c r="C46" s="441"/>
      <c r="D46" s="261"/>
      <c r="E46" s="262"/>
      <c r="F46" s="261"/>
      <c r="G46" s="261"/>
      <c r="H46" s="261"/>
      <c r="I46" s="261"/>
      <c r="J46" s="263"/>
      <c r="K46" s="198"/>
    </row>
    <row r="47" spans="1:11" s="210" customFormat="1" ht="26.25">
      <c r="A47" s="268"/>
      <c r="B47" s="231"/>
      <c r="C47" s="441"/>
      <c r="D47" s="261" t="s">
        <v>30</v>
      </c>
      <c r="E47" s="233" t="s">
        <v>153</v>
      </c>
      <c r="F47" s="232">
        <f>'(B3)Schdls,Specs&amp;Remarks'!I14</f>
        <v>1200</v>
      </c>
      <c r="G47" s="255" t="s">
        <v>155</v>
      </c>
      <c r="H47" s="232">
        <f>'(B3)Schdls,Specs&amp;Remarks'!J14</f>
        <v>1200</v>
      </c>
      <c r="I47" s="232"/>
      <c r="J47" s="257"/>
      <c r="K47" s="198"/>
    </row>
    <row r="48" spans="1:11" s="210" customFormat="1" ht="26.25">
      <c r="A48" s="268"/>
      <c r="B48" s="231"/>
      <c r="C48" s="441"/>
      <c r="D48" s="233" t="s">
        <v>31</v>
      </c>
      <c r="E48" s="233" t="s">
        <v>153</v>
      </c>
      <c r="F48" s="232">
        <f>'(B3)Schdls,Specs&amp;Remarks'!K14</f>
        <v>1</v>
      </c>
      <c r="G48" s="232"/>
      <c r="H48" s="232"/>
      <c r="I48" s="233"/>
      <c r="J48" s="263"/>
      <c r="K48" s="198"/>
    </row>
    <row r="49" spans="1:11" s="210" customFormat="1" ht="26.25">
      <c r="A49" s="268"/>
      <c r="B49" s="231"/>
      <c r="C49" s="441"/>
      <c r="D49" s="233" t="s">
        <v>131</v>
      </c>
      <c r="E49" s="233" t="s">
        <v>153</v>
      </c>
      <c r="F49" s="232" t="str">
        <f>'(C1)Quotation'!E17</f>
        <v>M900</v>
      </c>
      <c r="G49" s="232"/>
      <c r="H49" s="232"/>
      <c r="I49" s="233"/>
      <c r="J49" s="263"/>
      <c r="K49" s="198"/>
    </row>
    <row r="50" spans="1:11" s="210" customFormat="1" ht="26.25">
      <c r="A50" s="268"/>
      <c r="B50" s="231"/>
      <c r="C50" s="441"/>
      <c r="D50" s="233" t="s">
        <v>128</v>
      </c>
      <c r="E50" s="233" t="s">
        <v>153</v>
      </c>
      <c r="F50" s="232" t="str">
        <f>'(B3)Schdls,Specs&amp;Remarks'!N14</f>
        <v>Champagne Anodizing (101520)</v>
      </c>
      <c r="G50" s="232"/>
      <c r="H50" s="232"/>
      <c r="I50" s="233"/>
      <c r="J50" s="263"/>
      <c r="K50" s="198"/>
    </row>
    <row r="51" spans="1:11" s="210" customFormat="1" ht="26.25">
      <c r="A51" s="268"/>
      <c r="B51" s="231"/>
      <c r="C51" s="441"/>
      <c r="D51" s="233" t="s">
        <v>0</v>
      </c>
      <c r="E51" s="233" t="s">
        <v>153</v>
      </c>
      <c r="F51" s="232" t="str">
        <f>'(B3)Schdls,Specs&amp;Remarks'!O14</f>
        <v>13.52mm</v>
      </c>
      <c r="G51" s="232"/>
      <c r="H51" s="232"/>
      <c r="I51" s="233"/>
      <c r="J51" s="263"/>
      <c r="K51" s="198"/>
    </row>
    <row r="52" spans="1:11" s="210" customFormat="1" ht="26.25">
      <c r="A52" s="269"/>
      <c r="B52" s="270"/>
      <c r="C52" s="442"/>
      <c r="D52" s="234" t="s">
        <v>129</v>
      </c>
      <c r="E52" s="234" t="s">
        <v>153</v>
      </c>
      <c r="F52" s="234" t="str">
        <f>'(B3)Schdls,Specs&amp;Remarks'!P14</f>
        <v>No</v>
      </c>
      <c r="G52" s="234"/>
      <c r="H52" s="234"/>
      <c r="I52" s="234"/>
      <c r="J52" s="266"/>
      <c r="K52" s="198"/>
    </row>
    <row r="53" spans="1:11" s="210" customFormat="1" ht="26.25">
      <c r="A53" s="254" t="str">
        <f>'(B3)Schdls,Specs&amp;Remarks'!C15</f>
        <v>SFG</v>
      </c>
      <c r="B53" s="251" t="s">
        <v>153</v>
      </c>
      <c r="C53" s="443" t="str">
        <f>'(B3)Schdls,Specs&amp;Remarks'!G15</f>
        <v>Fixed Field</v>
      </c>
      <c r="D53" s="443"/>
      <c r="E53" s="443"/>
      <c r="F53" s="443"/>
      <c r="G53" s="443"/>
      <c r="H53" s="443"/>
      <c r="I53" s="443"/>
      <c r="J53" s="444"/>
      <c r="K53" s="198"/>
    </row>
    <row r="54" spans="1:11" s="210" customFormat="1" ht="26.25">
      <c r="A54" s="268"/>
      <c r="B54" s="231"/>
      <c r="C54" s="441"/>
      <c r="D54" s="233" t="s">
        <v>97</v>
      </c>
      <c r="E54" s="233" t="s">
        <v>153</v>
      </c>
      <c r="F54" s="232" t="str">
        <f>'(B3)Schdls,Specs&amp;Remarks'!D15</f>
        <v>-</v>
      </c>
      <c r="G54" s="256"/>
      <c r="H54" s="256"/>
      <c r="I54" s="256"/>
      <c r="J54" s="260"/>
      <c r="K54" s="198"/>
    </row>
    <row r="55" spans="1:11" s="210" customFormat="1" ht="26.25">
      <c r="A55" s="268"/>
      <c r="B55" s="231"/>
      <c r="C55" s="441"/>
      <c r="D55" s="261"/>
      <c r="E55" s="262"/>
      <c r="F55" s="261"/>
      <c r="G55" s="261"/>
      <c r="H55" s="261"/>
      <c r="I55" s="261"/>
      <c r="J55" s="263"/>
      <c r="K55" s="198"/>
    </row>
    <row r="56" spans="1:11" s="210" customFormat="1" ht="26.25">
      <c r="A56" s="268"/>
      <c r="B56" s="231"/>
      <c r="C56" s="441"/>
      <c r="D56" s="261" t="s">
        <v>30</v>
      </c>
      <c r="E56" s="233" t="s">
        <v>153</v>
      </c>
      <c r="F56" s="232">
        <f>'(B3)Schdls,Specs&amp;Remarks'!I15</f>
        <v>900</v>
      </c>
      <c r="G56" s="255" t="s">
        <v>155</v>
      </c>
      <c r="H56" s="232">
        <f>'(B3)Schdls,Specs&amp;Remarks'!J15</f>
        <v>900</v>
      </c>
      <c r="I56" s="232"/>
      <c r="J56" s="257"/>
      <c r="K56" s="198"/>
    </row>
    <row r="57" spans="1:11" s="210" customFormat="1" ht="26.25">
      <c r="A57" s="268"/>
      <c r="B57" s="231"/>
      <c r="C57" s="441"/>
      <c r="D57" s="233" t="s">
        <v>31</v>
      </c>
      <c r="E57" s="233" t="s">
        <v>153</v>
      </c>
      <c r="F57" s="232">
        <f>'(B3)Schdls,Specs&amp;Remarks'!K15</f>
        <v>5</v>
      </c>
      <c r="G57" s="232"/>
      <c r="H57" s="232"/>
      <c r="I57" s="233"/>
      <c r="J57" s="263"/>
      <c r="K57" s="198"/>
    </row>
    <row r="58" spans="1:11" s="210" customFormat="1" ht="26.25">
      <c r="A58" s="268"/>
      <c r="B58" s="231"/>
      <c r="C58" s="441"/>
      <c r="D58" s="233" t="s">
        <v>131</v>
      </c>
      <c r="E58" s="233" t="s">
        <v>153</v>
      </c>
      <c r="F58" s="232" t="str">
        <f>'(C1)Quotation'!E18</f>
        <v>M15000</v>
      </c>
      <c r="G58" s="232"/>
      <c r="H58" s="232"/>
      <c r="I58" s="233"/>
      <c r="J58" s="263"/>
      <c r="K58" s="198"/>
    </row>
    <row r="59" spans="1:11" s="210" customFormat="1" ht="26.25">
      <c r="A59" s="268"/>
      <c r="B59" s="231"/>
      <c r="C59" s="441"/>
      <c r="D59" s="233" t="s">
        <v>128</v>
      </c>
      <c r="E59" s="233" t="s">
        <v>153</v>
      </c>
      <c r="F59" s="232" t="str">
        <f>'(B3)Schdls,Specs&amp;Remarks'!N15</f>
        <v>Champagne Anodizing (101520)</v>
      </c>
      <c r="G59" s="232"/>
      <c r="H59" s="232"/>
      <c r="I59" s="233"/>
      <c r="J59" s="263"/>
      <c r="K59" s="198"/>
    </row>
    <row r="60" spans="1:11" s="210" customFormat="1" ht="26.25">
      <c r="A60" s="268"/>
      <c r="B60" s="231"/>
      <c r="C60" s="441"/>
      <c r="D60" s="233" t="s">
        <v>0</v>
      </c>
      <c r="E60" s="233" t="s">
        <v>153</v>
      </c>
      <c r="F60" s="232" t="str">
        <f>'(B3)Schdls,Specs&amp;Remarks'!O15</f>
        <v>13.52mm</v>
      </c>
      <c r="G60" s="232"/>
      <c r="H60" s="232"/>
      <c r="I60" s="233"/>
      <c r="J60" s="263"/>
      <c r="K60" s="198"/>
    </row>
    <row r="61" spans="1:11" s="210" customFormat="1" ht="26.25">
      <c r="A61" s="269"/>
      <c r="B61" s="270"/>
      <c r="C61" s="442"/>
      <c r="D61" s="234" t="s">
        <v>129</v>
      </c>
      <c r="E61" s="234" t="s">
        <v>153</v>
      </c>
      <c r="F61" s="234" t="str">
        <f>'(B3)Schdls,Specs&amp;Remarks'!P15</f>
        <v>No</v>
      </c>
      <c r="G61" s="234"/>
      <c r="H61" s="234"/>
      <c r="I61" s="234"/>
      <c r="J61" s="266"/>
      <c r="K61" s="198"/>
    </row>
    <row r="62" spans="1:11" s="210" customFormat="1" ht="26.25">
      <c r="A62" s="254" t="str">
        <f>'(B3)Schdls,Specs&amp;Remarks'!C16</f>
        <v>V1</v>
      </c>
      <c r="B62" s="251" t="s">
        <v>153</v>
      </c>
      <c r="C62" s="443" t="str">
        <f>'(B3)Schdls,Specs&amp;Remarks'!G16</f>
        <v>Two Top Hung Out openable windows</v>
      </c>
      <c r="D62" s="443"/>
      <c r="E62" s="443"/>
      <c r="F62" s="443"/>
      <c r="G62" s="443"/>
      <c r="H62" s="443"/>
      <c r="I62" s="443"/>
      <c r="J62" s="444"/>
      <c r="K62" s="198"/>
    </row>
    <row r="63" spans="1:11" s="210" customFormat="1" ht="26.25">
      <c r="A63" s="268"/>
      <c r="B63" s="231"/>
      <c r="C63" s="441"/>
      <c r="D63" s="233" t="s">
        <v>97</v>
      </c>
      <c r="E63" s="233" t="s">
        <v>153</v>
      </c>
      <c r="F63" s="232" t="str">
        <f>'(B3)Schdls,Specs&amp;Remarks'!D16</f>
        <v>-</v>
      </c>
      <c r="G63" s="256"/>
      <c r="H63" s="256"/>
      <c r="I63" s="256"/>
      <c r="J63" s="260"/>
      <c r="K63" s="198"/>
    </row>
    <row r="64" spans="1:11" s="210" customFormat="1" ht="26.25">
      <c r="A64" s="268"/>
      <c r="B64" s="231"/>
      <c r="C64" s="441"/>
      <c r="D64" s="261"/>
      <c r="E64" s="262"/>
      <c r="F64" s="261"/>
      <c r="G64" s="261"/>
      <c r="H64" s="261"/>
      <c r="I64" s="261"/>
      <c r="J64" s="263"/>
      <c r="K64" s="198"/>
    </row>
    <row r="65" spans="1:11" s="210" customFormat="1" ht="26.25">
      <c r="A65" s="268"/>
      <c r="B65" s="231"/>
      <c r="C65" s="441"/>
      <c r="D65" s="261" t="s">
        <v>30</v>
      </c>
      <c r="E65" s="233" t="s">
        <v>153</v>
      </c>
      <c r="F65" s="232">
        <f>'(B3)Schdls,Specs&amp;Remarks'!I16</f>
        <v>1500</v>
      </c>
      <c r="G65" s="255" t="s">
        <v>155</v>
      </c>
      <c r="H65" s="232">
        <f>'(B3)Schdls,Specs&amp;Remarks'!J16</f>
        <v>900</v>
      </c>
      <c r="I65" s="232"/>
      <c r="J65" s="257"/>
      <c r="K65" s="198"/>
    </row>
    <row r="66" spans="1:11" s="210" customFormat="1" ht="26.25">
      <c r="A66" s="268"/>
      <c r="B66" s="231"/>
      <c r="C66" s="441"/>
      <c r="D66" s="233" t="s">
        <v>31</v>
      </c>
      <c r="E66" s="233" t="s">
        <v>153</v>
      </c>
      <c r="F66" s="232">
        <f>'(B3)Schdls,Specs&amp;Remarks'!K16</f>
        <v>2</v>
      </c>
      <c r="G66" s="232"/>
      <c r="H66" s="232"/>
      <c r="I66" s="233"/>
      <c r="J66" s="263"/>
      <c r="K66" s="198"/>
    </row>
    <row r="67" spans="1:11" s="210" customFormat="1" ht="26.25">
      <c r="A67" s="268"/>
      <c r="B67" s="231"/>
      <c r="C67" s="441"/>
      <c r="D67" s="233" t="s">
        <v>131</v>
      </c>
      <c r="E67" s="233" t="s">
        <v>153</v>
      </c>
      <c r="F67" s="232" t="str">
        <f>'(C1)Quotation'!E19</f>
        <v>M15000</v>
      </c>
      <c r="G67" s="232"/>
      <c r="H67" s="232"/>
      <c r="I67" s="233"/>
      <c r="J67" s="263"/>
      <c r="K67" s="198"/>
    </row>
    <row r="68" spans="1:11" s="210" customFormat="1" ht="26.25">
      <c r="A68" s="268"/>
      <c r="B68" s="231"/>
      <c r="C68" s="441"/>
      <c r="D68" s="233" t="s">
        <v>128</v>
      </c>
      <c r="E68" s="233" t="s">
        <v>153</v>
      </c>
      <c r="F68" s="232" t="str">
        <f>'(B3)Schdls,Specs&amp;Remarks'!N16</f>
        <v>Champagne Anodizing (101520)</v>
      </c>
      <c r="G68" s="232"/>
      <c r="H68" s="232"/>
      <c r="I68" s="233"/>
      <c r="J68" s="263"/>
      <c r="K68" s="198"/>
    </row>
    <row r="69" spans="1:11" s="210" customFormat="1" ht="26.25">
      <c r="A69" s="268"/>
      <c r="B69" s="231"/>
      <c r="C69" s="441"/>
      <c r="D69" s="233" t="s">
        <v>0</v>
      </c>
      <c r="E69" s="233" t="s">
        <v>153</v>
      </c>
      <c r="F69" s="232" t="str">
        <f>'(B3)Schdls,Specs&amp;Remarks'!O16</f>
        <v>11.52mm</v>
      </c>
      <c r="G69" s="232"/>
      <c r="H69" s="232"/>
      <c r="I69" s="233"/>
      <c r="J69" s="263"/>
      <c r="K69" s="198"/>
    </row>
    <row r="70" spans="1:11" s="210" customFormat="1" ht="26.25">
      <c r="A70" s="269"/>
      <c r="B70" s="270"/>
      <c r="C70" s="442"/>
      <c r="D70" s="234" t="s">
        <v>129</v>
      </c>
      <c r="E70" s="234" t="s">
        <v>153</v>
      </c>
      <c r="F70" s="234" t="str">
        <f>'(B3)Schdls,Specs&amp;Remarks'!P16</f>
        <v>No</v>
      </c>
      <c r="G70" s="234"/>
      <c r="H70" s="234"/>
      <c r="I70" s="234"/>
      <c r="J70" s="266"/>
      <c r="K70" s="198"/>
    </row>
    <row r="71" spans="1:11" s="210" customFormat="1" ht="26.25">
      <c r="A71" s="254" t="str">
        <f>'(B3)Schdls,Specs&amp;Remarks'!C17</f>
        <v>V3</v>
      </c>
      <c r="B71" s="251" t="s">
        <v>153</v>
      </c>
      <c r="C71" s="443" t="str">
        <f>'(B3)Schdls,Specs&amp;Remarks'!G17</f>
        <v>Top Hung Out Openable Window</v>
      </c>
      <c r="D71" s="443"/>
      <c r="E71" s="443"/>
      <c r="F71" s="443"/>
      <c r="G71" s="443"/>
      <c r="H71" s="443"/>
      <c r="I71" s="272" t="s">
        <v>144</v>
      </c>
      <c r="J71" s="273">
        <f>J35+1</f>
        <v>3</v>
      </c>
      <c r="K71" s="198"/>
    </row>
    <row r="72" spans="1:11" s="210" customFormat="1" ht="26.25">
      <c r="A72" s="268"/>
      <c r="B72" s="231"/>
      <c r="C72" s="441"/>
      <c r="D72" s="233" t="s">
        <v>97</v>
      </c>
      <c r="E72" s="233" t="s">
        <v>153</v>
      </c>
      <c r="F72" s="232" t="str">
        <f>'(B3)Schdls,Specs&amp;Remarks'!D17</f>
        <v>-</v>
      </c>
      <c r="G72" s="256"/>
      <c r="H72" s="256"/>
      <c r="I72" s="256"/>
      <c r="J72" s="260"/>
      <c r="K72" s="198"/>
    </row>
    <row r="73" spans="1:11" s="210" customFormat="1" ht="26.25">
      <c r="A73" s="268"/>
      <c r="B73" s="231"/>
      <c r="C73" s="441"/>
      <c r="D73" s="261"/>
      <c r="E73" s="262"/>
      <c r="F73" s="261"/>
      <c r="G73" s="261"/>
      <c r="H73" s="261"/>
      <c r="I73" s="261"/>
      <c r="J73" s="263"/>
      <c r="K73" s="198"/>
    </row>
    <row r="74" spans="1:11" s="210" customFormat="1" ht="26.25">
      <c r="A74" s="268"/>
      <c r="B74" s="231"/>
      <c r="C74" s="441"/>
      <c r="D74" s="261" t="s">
        <v>30</v>
      </c>
      <c r="E74" s="233" t="s">
        <v>153</v>
      </c>
      <c r="F74" s="232">
        <f>'(B3)Schdls,Specs&amp;Remarks'!I17</f>
        <v>1190</v>
      </c>
      <c r="G74" s="255" t="s">
        <v>155</v>
      </c>
      <c r="H74" s="232">
        <f>'(B3)Schdls,Specs&amp;Remarks'!J17</f>
        <v>900</v>
      </c>
      <c r="I74" s="232"/>
      <c r="J74" s="257"/>
      <c r="K74" s="198"/>
    </row>
    <row r="75" spans="1:11" s="210" customFormat="1" ht="26.25">
      <c r="A75" s="268"/>
      <c r="B75" s="231"/>
      <c r="C75" s="441"/>
      <c r="D75" s="233" t="s">
        <v>31</v>
      </c>
      <c r="E75" s="233" t="s">
        <v>153</v>
      </c>
      <c r="F75" s="232">
        <f>'(B3)Schdls,Specs&amp;Remarks'!K17</f>
        <v>1</v>
      </c>
      <c r="G75" s="232"/>
      <c r="H75" s="232"/>
      <c r="I75" s="233"/>
      <c r="J75" s="263"/>
      <c r="K75" s="198"/>
    </row>
    <row r="76" spans="1:11" s="210" customFormat="1" ht="26.25">
      <c r="A76" s="268"/>
      <c r="B76" s="231"/>
      <c r="C76" s="441"/>
      <c r="D76" s="233" t="s">
        <v>131</v>
      </c>
      <c r="E76" s="233" t="s">
        <v>153</v>
      </c>
      <c r="F76" s="232" t="str">
        <f>'(C1)Quotation'!E20</f>
        <v>M15000</v>
      </c>
      <c r="G76" s="232"/>
      <c r="H76" s="232"/>
      <c r="I76" s="233"/>
      <c r="J76" s="263"/>
      <c r="K76" s="198"/>
    </row>
    <row r="77" spans="1:11" s="210" customFormat="1" ht="26.25">
      <c r="A77" s="268"/>
      <c r="B77" s="231"/>
      <c r="C77" s="441"/>
      <c r="D77" s="233" t="s">
        <v>128</v>
      </c>
      <c r="E77" s="233" t="s">
        <v>153</v>
      </c>
      <c r="F77" s="232" t="str">
        <f>'(B3)Schdls,Specs&amp;Remarks'!N17</f>
        <v>Champagne Anodizing (101520)</v>
      </c>
      <c r="G77" s="232"/>
      <c r="H77" s="232"/>
      <c r="I77" s="233"/>
      <c r="J77" s="263"/>
      <c r="K77" s="198"/>
    </row>
    <row r="78" spans="1:11" s="210" customFormat="1" ht="26.25">
      <c r="A78" s="268"/>
      <c r="B78" s="231"/>
      <c r="C78" s="441"/>
      <c r="D78" s="233" t="s">
        <v>0</v>
      </c>
      <c r="E78" s="233" t="s">
        <v>153</v>
      </c>
      <c r="F78" s="232" t="str">
        <f>'(B3)Schdls,Specs&amp;Remarks'!O17</f>
        <v>11.52mm</v>
      </c>
      <c r="G78" s="232"/>
      <c r="H78" s="232"/>
      <c r="I78" s="233"/>
      <c r="J78" s="263"/>
      <c r="K78" s="198"/>
    </row>
    <row r="79" spans="1:11" s="210" customFormat="1" ht="26.25">
      <c r="A79" s="269"/>
      <c r="B79" s="270"/>
      <c r="C79" s="442"/>
      <c r="D79" s="234" t="s">
        <v>129</v>
      </c>
      <c r="E79" s="234" t="s">
        <v>153</v>
      </c>
      <c r="F79" s="234" t="str">
        <f>'(B3)Schdls,Specs&amp;Remarks'!P17</f>
        <v>No</v>
      </c>
      <c r="G79" s="234"/>
      <c r="H79" s="234"/>
      <c r="I79" s="234"/>
      <c r="J79" s="266"/>
      <c r="K79" s="198"/>
    </row>
    <row r="80" spans="1:11" s="210" customFormat="1" ht="26.25">
      <c r="A80" s="254" t="str">
        <f>'(B3)Schdls,Specs&amp;Remarks'!C18</f>
        <v>V4</v>
      </c>
      <c r="B80" s="251" t="s">
        <v>153</v>
      </c>
      <c r="C80" s="443" t="str">
        <f>'(B3)Schdls,Specs&amp;Remarks'!G18</f>
        <v>Top Hung with Top Fix</v>
      </c>
      <c r="D80" s="443"/>
      <c r="E80" s="443"/>
      <c r="F80" s="443"/>
      <c r="G80" s="443"/>
      <c r="H80" s="443"/>
      <c r="I80" s="443"/>
      <c r="J80" s="444"/>
      <c r="K80" s="198"/>
    </row>
    <row r="81" spans="1:11" s="210" customFormat="1" ht="26.25">
      <c r="A81" s="268"/>
      <c r="B81" s="231"/>
      <c r="C81" s="441"/>
      <c r="D81" s="233" t="s">
        <v>97</v>
      </c>
      <c r="E81" s="233" t="s">
        <v>153</v>
      </c>
      <c r="F81" s="232" t="str">
        <f>'(B3)Schdls,Specs&amp;Remarks'!D18</f>
        <v>-</v>
      </c>
      <c r="G81" s="256"/>
      <c r="H81" s="256"/>
      <c r="I81" s="256"/>
      <c r="J81" s="260"/>
      <c r="K81" s="198"/>
    </row>
    <row r="82" spans="1:11" s="210" customFormat="1" ht="26.25">
      <c r="A82" s="268"/>
      <c r="B82" s="231"/>
      <c r="C82" s="441"/>
      <c r="D82" s="261"/>
      <c r="E82" s="262"/>
      <c r="F82" s="261"/>
      <c r="G82" s="261"/>
      <c r="H82" s="261"/>
      <c r="I82" s="261"/>
      <c r="J82" s="263"/>
      <c r="K82" s="198"/>
    </row>
    <row r="83" spans="1:11" s="210" customFormat="1" ht="26.25">
      <c r="A83" s="268"/>
      <c r="B83" s="231"/>
      <c r="C83" s="441"/>
      <c r="D83" s="261" t="s">
        <v>30</v>
      </c>
      <c r="E83" s="233" t="s">
        <v>153</v>
      </c>
      <c r="F83" s="232">
        <f>'(B3)Schdls,Specs&amp;Remarks'!I18</f>
        <v>900</v>
      </c>
      <c r="G83" s="255" t="s">
        <v>155</v>
      </c>
      <c r="H83" s="232">
        <f>'(B3)Schdls,Specs&amp;Remarks'!J18</f>
        <v>1500</v>
      </c>
      <c r="I83" s="232"/>
      <c r="J83" s="257"/>
      <c r="K83" s="198"/>
    </row>
    <row r="84" spans="1:11" s="210" customFormat="1" ht="26.25">
      <c r="A84" s="268"/>
      <c r="B84" s="231"/>
      <c r="C84" s="441"/>
      <c r="D84" s="233" t="s">
        <v>31</v>
      </c>
      <c r="E84" s="233" t="s">
        <v>153</v>
      </c>
      <c r="F84" s="232">
        <f>'(B3)Schdls,Specs&amp;Remarks'!K18</f>
        <v>1</v>
      </c>
      <c r="G84" s="232"/>
      <c r="H84" s="232"/>
      <c r="I84" s="233"/>
      <c r="J84" s="263"/>
      <c r="K84" s="198"/>
    </row>
    <row r="85" spans="1:11" s="210" customFormat="1" ht="26.25">
      <c r="A85" s="268"/>
      <c r="B85" s="231"/>
      <c r="C85" s="441"/>
      <c r="D85" s="233" t="s">
        <v>131</v>
      </c>
      <c r="E85" s="233" t="s">
        <v>153</v>
      </c>
      <c r="F85" s="232" t="str">
        <f>'(C1)Quotation'!E21</f>
        <v>M15000</v>
      </c>
      <c r="G85" s="232"/>
      <c r="H85" s="232"/>
      <c r="I85" s="233"/>
      <c r="J85" s="263"/>
      <c r="K85" s="198"/>
    </row>
    <row r="86" spans="1:11" s="210" customFormat="1" ht="26.25">
      <c r="A86" s="268"/>
      <c r="B86" s="231"/>
      <c r="C86" s="441"/>
      <c r="D86" s="233" t="s">
        <v>128</v>
      </c>
      <c r="E86" s="233" t="s">
        <v>153</v>
      </c>
      <c r="F86" s="232" t="str">
        <f>'(B3)Schdls,Specs&amp;Remarks'!N18</f>
        <v>Champagne Anodizing (101520)</v>
      </c>
      <c r="G86" s="232"/>
      <c r="H86" s="232"/>
      <c r="I86" s="233"/>
      <c r="J86" s="263"/>
      <c r="K86" s="198"/>
    </row>
    <row r="87" spans="1:11" s="210" customFormat="1" ht="26.25">
      <c r="A87" s="268"/>
      <c r="B87" s="231"/>
      <c r="C87" s="441"/>
      <c r="D87" s="233" t="s">
        <v>0</v>
      </c>
      <c r="E87" s="233" t="s">
        <v>153</v>
      </c>
      <c r="F87" s="232" t="str">
        <f>'(B3)Schdls,Specs&amp;Remarks'!O18</f>
        <v>11.52mm</v>
      </c>
      <c r="G87" s="232"/>
      <c r="H87" s="232"/>
      <c r="I87" s="233"/>
      <c r="J87" s="263"/>
      <c r="K87" s="198"/>
    </row>
    <row r="88" spans="1:11" s="210" customFormat="1" ht="26.25">
      <c r="A88" s="269"/>
      <c r="B88" s="270"/>
      <c r="C88" s="442"/>
      <c r="D88" s="234" t="s">
        <v>129</v>
      </c>
      <c r="E88" s="234" t="s">
        <v>153</v>
      </c>
      <c r="F88" s="234" t="str">
        <f>'(B3)Schdls,Specs&amp;Remarks'!P18</f>
        <v>No</v>
      </c>
      <c r="G88" s="234"/>
      <c r="H88" s="234"/>
      <c r="I88" s="234"/>
      <c r="J88" s="266"/>
      <c r="K88" s="198"/>
    </row>
    <row r="89" spans="1:11" s="210" customFormat="1" ht="26.25">
      <c r="A89" s="254" t="str">
        <f>'(B3)Schdls,Specs&amp;Remarks'!C19</f>
        <v>V6</v>
      </c>
      <c r="B89" s="251" t="s">
        <v>153</v>
      </c>
      <c r="C89" s="443" t="str">
        <f>'(B3)Schdls,Specs&amp;Remarks'!G19</f>
        <v>Fix + Top Hung Openable Window</v>
      </c>
      <c r="D89" s="443"/>
      <c r="E89" s="443"/>
      <c r="F89" s="443"/>
      <c r="G89" s="443"/>
      <c r="H89" s="443"/>
      <c r="I89" s="443"/>
      <c r="J89" s="444"/>
      <c r="K89" s="198"/>
    </row>
    <row r="90" spans="1:11" s="210" customFormat="1" ht="26.25">
      <c r="A90" s="268"/>
      <c r="B90" s="231"/>
      <c r="C90" s="441"/>
      <c r="D90" s="233" t="s">
        <v>97</v>
      </c>
      <c r="E90" s="233" t="s">
        <v>153</v>
      </c>
      <c r="F90" s="232" t="str">
        <f>'(B3)Schdls,Specs&amp;Remarks'!D19</f>
        <v>-</v>
      </c>
      <c r="G90" s="256"/>
      <c r="H90" s="256"/>
      <c r="I90" s="256"/>
      <c r="J90" s="260"/>
      <c r="K90" s="198"/>
    </row>
    <row r="91" spans="1:11" s="210" customFormat="1" ht="26.25">
      <c r="A91" s="268"/>
      <c r="B91" s="231"/>
      <c r="C91" s="441"/>
      <c r="D91" s="261"/>
      <c r="E91" s="262"/>
      <c r="F91" s="261"/>
      <c r="G91" s="261"/>
      <c r="H91" s="261"/>
      <c r="I91" s="261"/>
      <c r="J91" s="263"/>
      <c r="K91" s="198"/>
    </row>
    <row r="92" spans="1:11" s="210" customFormat="1" ht="26.25">
      <c r="A92" s="268"/>
      <c r="B92" s="231"/>
      <c r="C92" s="441"/>
      <c r="D92" s="261" t="s">
        <v>30</v>
      </c>
      <c r="E92" s="233" t="s">
        <v>153</v>
      </c>
      <c r="F92" s="232">
        <f>'(B3)Schdls,Specs&amp;Remarks'!I19</f>
        <v>600</v>
      </c>
      <c r="G92" s="255" t="s">
        <v>155</v>
      </c>
      <c r="H92" s="232">
        <f>'(B3)Schdls,Specs&amp;Remarks'!J19</f>
        <v>2550</v>
      </c>
      <c r="I92" s="232"/>
      <c r="J92" s="257"/>
      <c r="K92" s="198"/>
    </row>
    <row r="93" spans="1:11" s="210" customFormat="1" ht="26.25">
      <c r="A93" s="268"/>
      <c r="B93" s="231"/>
      <c r="C93" s="441"/>
      <c r="D93" s="233" t="s">
        <v>31</v>
      </c>
      <c r="E93" s="233" t="s">
        <v>153</v>
      </c>
      <c r="F93" s="232">
        <f>'(B3)Schdls,Specs&amp;Remarks'!K19</f>
        <v>1</v>
      </c>
      <c r="G93" s="232"/>
      <c r="H93" s="232"/>
      <c r="I93" s="233"/>
      <c r="J93" s="263"/>
      <c r="K93" s="198"/>
    </row>
    <row r="94" spans="1:11" s="210" customFormat="1" ht="26.25">
      <c r="A94" s="268"/>
      <c r="B94" s="231"/>
      <c r="C94" s="441"/>
      <c r="D94" s="233" t="s">
        <v>131</v>
      </c>
      <c r="E94" s="233" t="s">
        <v>153</v>
      </c>
      <c r="F94" s="232" t="str">
        <f>'(C1)Quotation'!E22</f>
        <v>M15000</v>
      </c>
      <c r="G94" s="232"/>
      <c r="H94" s="232"/>
      <c r="I94" s="233"/>
      <c r="J94" s="263"/>
      <c r="K94" s="198"/>
    </row>
    <row r="95" spans="1:11" s="210" customFormat="1" ht="26.25">
      <c r="A95" s="268"/>
      <c r="B95" s="231"/>
      <c r="C95" s="441"/>
      <c r="D95" s="233" t="s">
        <v>128</v>
      </c>
      <c r="E95" s="233" t="s">
        <v>153</v>
      </c>
      <c r="F95" s="232" t="str">
        <f>'(B3)Schdls,Specs&amp;Remarks'!N19</f>
        <v>Champagne Anodizing (101520)</v>
      </c>
      <c r="G95" s="232"/>
      <c r="H95" s="232"/>
      <c r="I95" s="233"/>
      <c r="J95" s="263"/>
      <c r="K95" s="198"/>
    </row>
    <row r="96" spans="1:11" s="210" customFormat="1" ht="26.25">
      <c r="A96" s="268"/>
      <c r="B96" s="231"/>
      <c r="C96" s="441"/>
      <c r="D96" s="233" t="s">
        <v>0</v>
      </c>
      <c r="E96" s="233" t="s">
        <v>153</v>
      </c>
      <c r="F96" s="232" t="str">
        <f>'(B3)Schdls,Specs&amp;Remarks'!O19</f>
        <v>11.52mm</v>
      </c>
      <c r="G96" s="232"/>
      <c r="H96" s="232"/>
      <c r="I96" s="233"/>
      <c r="J96" s="263"/>
      <c r="K96" s="198"/>
    </row>
    <row r="97" spans="1:11" s="210" customFormat="1" ht="26.25">
      <c r="A97" s="269"/>
      <c r="B97" s="270"/>
      <c r="C97" s="442"/>
      <c r="D97" s="234" t="s">
        <v>129</v>
      </c>
      <c r="E97" s="234" t="s">
        <v>153</v>
      </c>
      <c r="F97" s="234" t="str">
        <f>'(B3)Schdls,Specs&amp;Remarks'!P19</f>
        <v>No</v>
      </c>
      <c r="G97" s="234"/>
      <c r="H97" s="234"/>
      <c r="I97" s="234"/>
      <c r="J97" s="266"/>
      <c r="K97" s="198"/>
    </row>
    <row r="98" spans="1:11" s="210" customFormat="1" ht="26.25">
      <c r="A98" s="254" t="str">
        <f>'(B3)Schdls,Specs&amp;Remarks'!C20</f>
        <v>V2</v>
      </c>
      <c r="B98" s="251" t="s">
        <v>153</v>
      </c>
      <c r="C98" s="443" t="str">
        <f>'(B3)Schdls,Specs&amp;Remarks'!G20</f>
        <v>Aluminium Louvers</v>
      </c>
      <c r="D98" s="443"/>
      <c r="E98" s="443"/>
      <c r="F98" s="443"/>
      <c r="G98" s="443"/>
      <c r="H98" s="443"/>
      <c r="I98" s="443"/>
      <c r="J98" s="444"/>
      <c r="K98" s="198"/>
    </row>
    <row r="99" spans="1:11" s="210" customFormat="1" ht="26.25">
      <c r="A99" s="268"/>
      <c r="B99" s="231"/>
      <c r="C99" s="441"/>
      <c r="D99" s="233" t="s">
        <v>97</v>
      </c>
      <c r="E99" s="233" t="s">
        <v>153</v>
      </c>
      <c r="F99" s="232" t="str">
        <f>'(B3)Schdls,Specs&amp;Remarks'!D20</f>
        <v>-</v>
      </c>
      <c r="G99" s="256"/>
      <c r="H99" s="256"/>
      <c r="I99" s="256"/>
      <c r="J99" s="260"/>
      <c r="K99" s="198"/>
    </row>
    <row r="100" spans="1:11" s="210" customFormat="1" ht="26.25">
      <c r="A100" s="268"/>
      <c r="B100" s="231"/>
      <c r="C100" s="441"/>
      <c r="D100" s="261"/>
      <c r="E100" s="262"/>
      <c r="F100" s="261"/>
      <c r="G100" s="261"/>
      <c r="H100" s="261"/>
      <c r="I100" s="261"/>
      <c r="J100" s="263"/>
      <c r="K100" s="198"/>
    </row>
    <row r="101" spans="1:11" s="210" customFormat="1" ht="26.25">
      <c r="A101" s="268"/>
      <c r="B101" s="231"/>
      <c r="C101" s="441"/>
      <c r="D101" s="261" t="s">
        <v>30</v>
      </c>
      <c r="E101" s="233" t="s">
        <v>153</v>
      </c>
      <c r="F101" s="232">
        <f>'(B3)Schdls,Specs&amp;Remarks'!I20</f>
        <v>1500</v>
      </c>
      <c r="G101" s="255" t="s">
        <v>155</v>
      </c>
      <c r="H101" s="232">
        <f>'(B3)Schdls,Specs&amp;Remarks'!J20</f>
        <v>600</v>
      </c>
      <c r="I101" s="232"/>
      <c r="J101" s="257"/>
      <c r="K101" s="198"/>
    </row>
    <row r="102" spans="1:11" s="210" customFormat="1" ht="26.25">
      <c r="A102" s="268"/>
      <c r="B102" s="231"/>
      <c r="C102" s="441"/>
      <c r="D102" s="233" t="s">
        <v>31</v>
      </c>
      <c r="E102" s="233" t="s">
        <v>153</v>
      </c>
      <c r="F102" s="232">
        <f>'(B3)Schdls,Specs&amp;Remarks'!K20</f>
        <v>1</v>
      </c>
      <c r="G102" s="232"/>
      <c r="H102" s="232"/>
      <c r="I102" s="233"/>
      <c r="J102" s="263"/>
      <c r="K102" s="198"/>
    </row>
    <row r="103" spans="1:11" s="210" customFormat="1" ht="26.25">
      <c r="A103" s="268"/>
      <c r="B103" s="231"/>
      <c r="C103" s="441"/>
      <c r="D103" s="233" t="s">
        <v>131</v>
      </c>
      <c r="E103" s="233" t="s">
        <v>153</v>
      </c>
      <c r="F103" s="232" t="str">
        <f>'(C1)Quotation'!E23</f>
        <v>M15000</v>
      </c>
      <c r="G103" s="232"/>
      <c r="H103" s="232"/>
      <c r="I103" s="233"/>
      <c r="J103" s="263"/>
      <c r="K103" s="198"/>
    </row>
    <row r="104" spans="1:11" s="210" customFormat="1" ht="26.25">
      <c r="A104" s="268"/>
      <c r="B104" s="231"/>
      <c r="C104" s="441"/>
      <c r="D104" s="233" t="s">
        <v>128</v>
      </c>
      <c r="E104" s="233" t="s">
        <v>153</v>
      </c>
      <c r="F104" s="232" t="str">
        <f>'(B3)Schdls,Specs&amp;Remarks'!N20</f>
        <v>Champagne Anodizing (101520)</v>
      </c>
      <c r="G104" s="232"/>
      <c r="H104" s="232"/>
      <c r="I104" s="233"/>
      <c r="J104" s="263"/>
      <c r="K104" s="198"/>
    </row>
    <row r="105" spans="1:11" s="210" customFormat="1" ht="26.25">
      <c r="A105" s="268"/>
      <c r="B105" s="231"/>
      <c r="C105" s="441"/>
      <c r="D105" s="233" t="s">
        <v>0</v>
      </c>
      <c r="E105" s="233" t="s">
        <v>153</v>
      </c>
      <c r="F105" s="232" t="str">
        <f>'(B3)Schdls,Specs&amp;Remarks'!O20</f>
        <v>No</v>
      </c>
      <c r="G105" s="232"/>
      <c r="H105" s="232"/>
      <c r="I105" s="233"/>
      <c r="J105" s="263"/>
      <c r="K105" s="198"/>
    </row>
    <row r="106" spans="1:11" s="210" customFormat="1" ht="26.25">
      <c r="A106" s="269"/>
      <c r="B106" s="270"/>
      <c r="C106" s="442"/>
      <c r="D106" s="234" t="s">
        <v>129</v>
      </c>
      <c r="E106" s="234" t="s">
        <v>153</v>
      </c>
      <c r="F106" s="234" t="str">
        <f>'(B3)Schdls,Specs&amp;Remarks'!P20</f>
        <v>No</v>
      </c>
      <c r="G106" s="234"/>
      <c r="H106" s="234"/>
      <c r="I106" s="234"/>
      <c r="J106" s="266"/>
      <c r="K106" s="198"/>
    </row>
    <row r="107" spans="1:11" s="210" customFormat="1" ht="26.25">
      <c r="A107" s="254" t="str">
        <f>'(B3)Schdls,Specs&amp;Remarks'!C21</f>
        <v>V5</v>
      </c>
      <c r="B107" s="251" t="s">
        <v>153</v>
      </c>
      <c r="C107" s="443" t="str">
        <f>'(B3)Schdls,Specs&amp;Remarks'!G21</f>
        <v>Aluminium Louvers</v>
      </c>
      <c r="D107" s="443"/>
      <c r="E107" s="443"/>
      <c r="F107" s="443"/>
      <c r="G107" s="443"/>
      <c r="H107" s="443"/>
      <c r="I107" s="272" t="s">
        <v>144</v>
      </c>
      <c r="J107" s="273">
        <f>J71+1</f>
        <v>4</v>
      </c>
      <c r="K107" s="198"/>
    </row>
    <row r="108" spans="1:11" s="210" customFormat="1" ht="26.25">
      <c r="A108" s="268"/>
      <c r="B108" s="231"/>
      <c r="C108" s="441"/>
      <c r="D108" s="233" t="s">
        <v>97</v>
      </c>
      <c r="E108" s="233" t="s">
        <v>153</v>
      </c>
      <c r="F108" s="232" t="str">
        <f>'(B3)Schdls,Specs&amp;Remarks'!D21</f>
        <v>-</v>
      </c>
      <c r="G108" s="256"/>
      <c r="H108" s="256"/>
      <c r="I108" s="256"/>
      <c r="J108" s="260"/>
      <c r="K108" s="198"/>
    </row>
    <row r="109" spans="1:11" s="210" customFormat="1" ht="26.25">
      <c r="A109" s="268"/>
      <c r="B109" s="231"/>
      <c r="C109" s="441"/>
      <c r="D109" s="261"/>
      <c r="E109" s="262"/>
      <c r="F109" s="261"/>
      <c r="G109" s="261"/>
      <c r="H109" s="261"/>
      <c r="I109" s="261"/>
      <c r="J109" s="263"/>
      <c r="K109" s="198"/>
    </row>
    <row r="110" spans="1:11" s="210" customFormat="1" ht="26.25">
      <c r="A110" s="268"/>
      <c r="B110" s="231"/>
      <c r="C110" s="441"/>
      <c r="D110" s="261" t="s">
        <v>30</v>
      </c>
      <c r="E110" s="233" t="s">
        <v>153</v>
      </c>
      <c r="F110" s="232">
        <f>'(B3)Schdls,Specs&amp;Remarks'!I21</f>
        <v>750</v>
      </c>
      <c r="G110" s="255" t="s">
        <v>155</v>
      </c>
      <c r="H110" s="232">
        <f>'(B3)Schdls,Specs&amp;Remarks'!J21</f>
        <v>600</v>
      </c>
      <c r="I110" s="232"/>
      <c r="J110" s="257"/>
      <c r="K110" s="198"/>
    </row>
    <row r="111" spans="1:11" s="210" customFormat="1" ht="26.25">
      <c r="A111" s="268"/>
      <c r="B111" s="231"/>
      <c r="C111" s="441"/>
      <c r="D111" s="233" t="s">
        <v>31</v>
      </c>
      <c r="E111" s="233" t="s">
        <v>153</v>
      </c>
      <c r="F111" s="232">
        <f>'(B3)Schdls,Specs&amp;Remarks'!K21</f>
        <v>1</v>
      </c>
      <c r="G111" s="232"/>
      <c r="H111" s="232"/>
      <c r="I111" s="233"/>
      <c r="J111" s="263"/>
      <c r="K111" s="198"/>
    </row>
    <row r="112" spans="1:11" s="210" customFormat="1" ht="26.25">
      <c r="A112" s="268"/>
      <c r="B112" s="231"/>
      <c r="C112" s="441"/>
      <c r="D112" s="233" t="s">
        <v>131</v>
      </c>
      <c r="E112" s="233" t="s">
        <v>153</v>
      </c>
      <c r="F112" s="232" t="str">
        <f>'(C1)Quotation'!E24</f>
        <v>M15000</v>
      </c>
      <c r="G112" s="232"/>
      <c r="H112" s="232"/>
      <c r="I112" s="233"/>
      <c r="J112" s="263"/>
      <c r="K112" s="198"/>
    </row>
    <row r="113" spans="1:11" s="210" customFormat="1" ht="26.25">
      <c r="A113" s="268"/>
      <c r="B113" s="231"/>
      <c r="C113" s="441"/>
      <c r="D113" s="233" t="s">
        <v>128</v>
      </c>
      <c r="E113" s="233" t="s">
        <v>153</v>
      </c>
      <c r="F113" s="232" t="str">
        <f>'(B3)Schdls,Specs&amp;Remarks'!N21</f>
        <v>Champagne Anodizing (101520)</v>
      </c>
      <c r="G113" s="232"/>
      <c r="H113" s="232"/>
      <c r="I113" s="233"/>
      <c r="J113" s="263"/>
      <c r="K113" s="198"/>
    </row>
    <row r="114" spans="1:11" s="210" customFormat="1" ht="26.25">
      <c r="A114" s="268"/>
      <c r="B114" s="231"/>
      <c r="C114" s="441"/>
      <c r="D114" s="233" t="s">
        <v>0</v>
      </c>
      <c r="E114" s="233" t="s">
        <v>153</v>
      </c>
      <c r="F114" s="232" t="str">
        <f>'(B3)Schdls,Specs&amp;Remarks'!O21</f>
        <v>No</v>
      </c>
      <c r="G114" s="232"/>
      <c r="H114" s="232"/>
      <c r="I114" s="233"/>
      <c r="J114" s="263"/>
      <c r="K114" s="198"/>
    </row>
    <row r="115" spans="1:11" s="210" customFormat="1" ht="26.25">
      <c r="A115" s="269"/>
      <c r="B115" s="270"/>
      <c r="C115" s="442"/>
      <c r="D115" s="234" t="s">
        <v>129</v>
      </c>
      <c r="E115" s="234" t="s">
        <v>153</v>
      </c>
      <c r="F115" s="234" t="str">
        <f>'(B3)Schdls,Specs&amp;Remarks'!P21</f>
        <v>No</v>
      </c>
      <c r="G115" s="234"/>
      <c r="H115" s="234"/>
      <c r="I115" s="234"/>
      <c r="J115" s="266"/>
      <c r="K115" s="198"/>
    </row>
    <row r="116" spans="1:11" s="210" customFormat="1" ht="26.25">
      <c r="A116" s="254" t="str">
        <f>'(B3)Schdls,Specs&amp;Remarks'!C22</f>
        <v>V7</v>
      </c>
      <c r="B116" s="251" t="s">
        <v>153</v>
      </c>
      <c r="C116" s="443" t="str">
        <f>'(B3)Schdls,Specs&amp;Remarks'!G22</f>
        <v>Louver Window</v>
      </c>
      <c r="D116" s="443"/>
      <c r="E116" s="443"/>
      <c r="F116" s="443"/>
      <c r="G116" s="443"/>
      <c r="H116" s="443"/>
      <c r="I116" s="443"/>
      <c r="J116" s="444"/>
      <c r="K116" s="198"/>
    </row>
    <row r="117" spans="1:11" s="210" customFormat="1" ht="26.25">
      <c r="A117" s="268"/>
      <c r="B117" s="231"/>
      <c r="C117" s="441"/>
      <c r="D117" s="233" t="s">
        <v>97</v>
      </c>
      <c r="E117" s="233" t="s">
        <v>153</v>
      </c>
      <c r="F117" s="232" t="str">
        <f>'(B3)Schdls,Specs&amp;Remarks'!D22</f>
        <v>-</v>
      </c>
      <c r="G117" s="256"/>
      <c r="H117" s="256"/>
      <c r="I117" s="256"/>
      <c r="J117" s="260"/>
      <c r="K117" s="198"/>
    </row>
    <row r="118" spans="1:11" s="210" customFormat="1" ht="26.25">
      <c r="A118" s="268"/>
      <c r="B118" s="231"/>
      <c r="C118" s="441"/>
      <c r="D118" s="261"/>
      <c r="E118" s="262"/>
      <c r="F118" s="261"/>
      <c r="G118" s="261"/>
      <c r="H118" s="261"/>
      <c r="I118" s="261"/>
      <c r="J118" s="263"/>
      <c r="K118" s="198"/>
    </row>
    <row r="119" spans="1:11" s="210" customFormat="1" ht="26.25">
      <c r="A119" s="268"/>
      <c r="B119" s="231"/>
      <c r="C119" s="441"/>
      <c r="D119" s="261" t="s">
        <v>30</v>
      </c>
      <c r="E119" s="233" t="s">
        <v>153</v>
      </c>
      <c r="F119" s="232">
        <f>'(B3)Schdls,Specs&amp;Remarks'!I22</f>
        <v>600</v>
      </c>
      <c r="G119" s="255" t="s">
        <v>155</v>
      </c>
      <c r="H119" s="232">
        <f>'(B3)Schdls,Specs&amp;Remarks'!J22</f>
        <v>900</v>
      </c>
      <c r="I119" s="232"/>
      <c r="J119" s="257"/>
      <c r="K119" s="198"/>
    </row>
    <row r="120" spans="1:11" s="210" customFormat="1" ht="26.25">
      <c r="A120" s="268"/>
      <c r="B120" s="231"/>
      <c r="C120" s="441"/>
      <c r="D120" s="233" t="s">
        <v>31</v>
      </c>
      <c r="E120" s="233" t="s">
        <v>153</v>
      </c>
      <c r="F120" s="232">
        <f>'(B3)Schdls,Specs&amp;Remarks'!K22</f>
        <v>2</v>
      </c>
      <c r="G120" s="232"/>
      <c r="H120" s="232"/>
      <c r="I120" s="233"/>
      <c r="J120" s="263"/>
      <c r="K120" s="198"/>
    </row>
    <row r="121" spans="1:11" s="210" customFormat="1" ht="26.25">
      <c r="A121" s="268"/>
      <c r="B121" s="231"/>
      <c r="C121" s="441"/>
      <c r="D121" s="233" t="s">
        <v>131</v>
      </c>
      <c r="E121" s="233" t="s">
        <v>153</v>
      </c>
      <c r="F121" s="232" t="str">
        <f>'(C1)Quotation'!E25</f>
        <v>M15000</v>
      </c>
      <c r="G121" s="232"/>
      <c r="H121" s="232"/>
      <c r="I121" s="233"/>
      <c r="J121" s="263"/>
      <c r="K121" s="198"/>
    </row>
    <row r="122" spans="1:11" s="210" customFormat="1" ht="26.25">
      <c r="A122" s="268"/>
      <c r="B122" s="231"/>
      <c r="C122" s="441"/>
      <c r="D122" s="233" t="s">
        <v>128</v>
      </c>
      <c r="E122" s="233" t="s">
        <v>153</v>
      </c>
      <c r="F122" s="232" t="str">
        <f>'(B3)Schdls,Specs&amp;Remarks'!N22</f>
        <v>Champagne Anodizing (101520)</v>
      </c>
      <c r="G122" s="232"/>
      <c r="H122" s="232"/>
      <c r="I122" s="233"/>
      <c r="J122" s="263"/>
      <c r="K122" s="198"/>
    </row>
    <row r="123" spans="1:11" s="210" customFormat="1" ht="26.25">
      <c r="A123" s="268"/>
      <c r="B123" s="231"/>
      <c r="C123" s="441"/>
      <c r="D123" s="233" t="s">
        <v>0</v>
      </c>
      <c r="E123" s="233" t="s">
        <v>153</v>
      </c>
      <c r="F123" s="232" t="str">
        <f>'(B3)Schdls,Specs&amp;Remarks'!O22</f>
        <v>5mm</v>
      </c>
      <c r="G123" s="232"/>
      <c r="H123" s="232"/>
      <c r="I123" s="233"/>
      <c r="J123" s="263"/>
      <c r="K123" s="198"/>
    </row>
    <row r="124" spans="1:11" s="210" customFormat="1" ht="26.25">
      <c r="A124" s="269"/>
      <c r="B124" s="270"/>
      <c r="C124" s="442"/>
      <c r="D124" s="234" t="s">
        <v>129</v>
      </c>
      <c r="E124" s="234" t="s">
        <v>153</v>
      </c>
      <c r="F124" s="234" t="str">
        <f>'(B3)Schdls,Specs&amp;Remarks'!P22</f>
        <v>No</v>
      </c>
      <c r="G124" s="234"/>
      <c r="H124" s="234"/>
      <c r="I124" s="234"/>
      <c r="J124" s="266"/>
      <c r="K124" s="198"/>
    </row>
    <row r="125" spans="1:11" s="210" customFormat="1" ht="26.25">
      <c r="A125" s="254" t="str">
        <f>'(B3)Schdls,Specs&amp;Remarks'!C23</f>
        <v>W4A</v>
      </c>
      <c r="B125" s="251" t="s">
        <v>153</v>
      </c>
      <c r="C125" s="443" t="str">
        <f>'(B3)Schdls,Specs&amp;Remarks'!G23</f>
        <v>Fix + Top Hung Openable Window</v>
      </c>
      <c r="D125" s="443"/>
      <c r="E125" s="443"/>
      <c r="F125" s="443"/>
      <c r="G125" s="443"/>
      <c r="H125" s="443"/>
      <c r="I125" s="443"/>
      <c r="J125" s="444"/>
      <c r="K125" s="198"/>
    </row>
    <row r="126" spans="1:11" s="210" customFormat="1" ht="26.25">
      <c r="A126" s="268"/>
      <c r="B126" s="231"/>
      <c r="C126" s="441"/>
      <c r="D126" s="233" t="s">
        <v>97</v>
      </c>
      <c r="E126" s="233" t="s">
        <v>153</v>
      </c>
      <c r="F126" s="232" t="str">
        <f>'(B3)Schdls,Specs&amp;Remarks'!D23</f>
        <v>-</v>
      </c>
      <c r="G126" s="256"/>
      <c r="H126" s="256"/>
      <c r="I126" s="256"/>
      <c r="J126" s="260"/>
      <c r="K126" s="198"/>
    </row>
    <row r="127" spans="1:11" s="210" customFormat="1" ht="26.25">
      <c r="A127" s="268"/>
      <c r="B127" s="231"/>
      <c r="C127" s="441"/>
      <c r="D127" s="261"/>
      <c r="E127" s="262"/>
      <c r="F127" s="261"/>
      <c r="G127" s="261"/>
      <c r="H127" s="261"/>
      <c r="I127" s="261"/>
      <c r="J127" s="263"/>
      <c r="K127" s="198"/>
    </row>
    <row r="128" spans="1:11" s="210" customFormat="1" ht="26.25">
      <c r="A128" s="268"/>
      <c r="B128" s="231"/>
      <c r="C128" s="441"/>
      <c r="D128" s="261" t="s">
        <v>30</v>
      </c>
      <c r="E128" s="233" t="s">
        <v>153</v>
      </c>
      <c r="F128" s="232">
        <f>'(B3)Schdls,Specs&amp;Remarks'!I23</f>
        <v>1375</v>
      </c>
      <c r="G128" s="255" t="s">
        <v>155</v>
      </c>
      <c r="H128" s="232">
        <f>'(B3)Schdls,Specs&amp;Remarks'!J23</f>
        <v>3300</v>
      </c>
      <c r="I128" s="232"/>
      <c r="J128" s="257"/>
      <c r="K128" s="198"/>
    </row>
    <row r="129" spans="1:11" s="210" customFormat="1" ht="26.25">
      <c r="A129" s="268"/>
      <c r="B129" s="231"/>
      <c r="C129" s="441"/>
      <c r="D129" s="233" t="s">
        <v>31</v>
      </c>
      <c r="E129" s="233" t="s">
        <v>153</v>
      </c>
      <c r="F129" s="232">
        <f>'(B3)Schdls,Specs&amp;Remarks'!K23</f>
        <v>1</v>
      </c>
      <c r="G129" s="232"/>
      <c r="H129" s="232"/>
      <c r="I129" s="233"/>
      <c r="J129" s="263"/>
      <c r="K129" s="198"/>
    </row>
    <row r="130" spans="1:11" s="210" customFormat="1" ht="26.25">
      <c r="A130" s="268"/>
      <c r="B130" s="231"/>
      <c r="C130" s="441"/>
      <c r="D130" s="233" t="s">
        <v>131</v>
      </c>
      <c r="E130" s="233" t="s">
        <v>153</v>
      </c>
      <c r="F130" s="232" t="str">
        <f>'(C1)Quotation'!E26</f>
        <v>M15000</v>
      </c>
      <c r="G130" s="232"/>
      <c r="H130" s="232"/>
      <c r="I130" s="233"/>
      <c r="J130" s="263"/>
      <c r="K130" s="198"/>
    </row>
    <row r="131" spans="1:11" s="210" customFormat="1" ht="26.25">
      <c r="A131" s="268"/>
      <c r="B131" s="231"/>
      <c r="C131" s="441"/>
      <c r="D131" s="233" t="s">
        <v>128</v>
      </c>
      <c r="E131" s="233" t="s">
        <v>153</v>
      </c>
      <c r="F131" s="232" t="str">
        <f>'(B3)Schdls,Specs&amp;Remarks'!N23</f>
        <v>Champagne Anodizing (101520)</v>
      </c>
      <c r="G131" s="232"/>
      <c r="H131" s="232"/>
      <c r="I131" s="233"/>
      <c r="J131" s="263"/>
      <c r="K131" s="198"/>
    </row>
    <row r="132" spans="1:11" s="210" customFormat="1" ht="26.25">
      <c r="A132" s="268"/>
      <c r="B132" s="231"/>
      <c r="C132" s="441"/>
      <c r="D132" s="233" t="s">
        <v>0</v>
      </c>
      <c r="E132" s="233" t="s">
        <v>153</v>
      </c>
      <c r="F132" s="232" t="str">
        <f>'(B3)Schdls,Specs&amp;Remarks'!O23</f>
        <v>11.52mm</v>
      </c>
      <c r="G132" s="232"/>
      <c r="H132" s="232"/>
      <c r="I132" s="233"/>
      <c r="J132" s="263"/>
      <c r="K132" s="198"/>
    </row>
    <row r="133" spans="1:11" s="210" customFormat="1" ht="26.25">
      <c r="A133" s="269"/>
      <c r="B133" s="270"/>
      <c r="C133" s="442"/>
      <c r="D133" s="234" t="s">
        <v>129</v>
      </c>
      <c r="E133" s="234" t="s">
        <v>153</v>
      </c>
      <c r="F133" s="234" t="str">
        <f>'(B3)Schdls,Specs&amp;Remarks'!P23</f>
        <v>No</v>
      </c>
      <c r="G133" s="234"/>
      <c r="H133" s="234"/>
      <c r="I133" s="234"/>
      <c r="J133" s="266"/>
      <c r="K133" s="198"/>
    </row>
    <row r="134" spans="1:11" s="210" customFormat="1" ht="26.25">
      <c r="A134" s="254" t="str">
        <f>'(B3)Schdls,Specs&amp;Remarks'!C24</f>
        <v>W5</v>
      </c>
      <c r="B134" s="251" t="s">
        <v>153</v>
      </c>
      <c r="C134" s="443" t="str">
        <f>'(B3)Schdls,Specs&amp;Remarks'!G24</f>
        <v>Fix + Top Hung Openable Window</v>
      </c>
      <c r="D134" s="443"/>
      <c r="E134" s="443"/>
      <c r="F134" s="443"/>
      <c r="G134" s="443"/>
      <c r="H134" s="443"/>
      <c r="I134" s="443"/>
      <c r="J134" s="444"/>
      <c r="K134" s="198"/>
    </row>
    <row r="135" spans="1:11" s="210" customFormat="1" ht="26.25">
      <c r="A135" s="268"/>
      <c r="B135" s="231"/>
      <c r="C135" s="441"/>
      <c r="D135" s="233" t="s">
        <v>97</v>
      </c>
      <c r="E135" s="233" t="s">
        <v>153</v>
      </c>
      <c r="F135" s="232" t="str">
        <f>'(B3)Schdls,Specs&amp;Remarks'!D24</f>
        <v>-</v>
      </c>
      <c r="G135" s="256"/>
      <c r="H135" s="256"/>
      <c r="I135" s="256"/>
      <c r="J135" s="260"/>
      <c r="K135" s="198"/>
    </row>
    <row r="136" spans="1:11" s="210" customFormat="1" ht="26.25">
      <c r="A136" s="268"/>
      <c r="B136" s="231"/>
      <c r="C136" s="441"/>
      <c r="D136" s="261"/>
      <c r="E136" s="262"/>
      <c r="F136" s="261"/>
      <c r="G136" s="261"/>
      <c r="H136" s="261"/>
      <c r="I136" s="261"/>
      <c r="J136" s="263"/>
      <c r="K136" s="198"/>
    </row>
    <row r="137" spans="1:11" s="210" customFormat="1" ht="26.25">
      <c r="A137" s="268"/>
      <c r="B137" s="231"/>
      <c r="C137" s="441"/>
      <c r="D137" s="261" t="s">
        <v>30</v>
      </c>
      <c r="E137" s="233" t="s">
        <v>153</v>
      </c>
      <c r="F137" s="232">
        <f>'(B3)Schdls,Specs&amp;Remarks'!I24</f>
        <v>1200</v>
      </c>
      <c r="G137" s="255" t="s">
        <v>155</v>
      </c>
      <c r="H137" s="232">
        <f>'(B3)Schdls,Specs&amp;Remarks'!J24</f>
        <v>3300</v>
      </c>
      <c r="I137" s="232"/>
      <c r="J137" s="257"/>
      <c r="K137" s="198"/>
    </row>
    <row r="138" spans="1:11" s="210" customFormat="1" ht="26.25">
      <c r="A138" s="268"/>
      <c r="B138" s="231"/>
      <c r="C138" s="441"/>
      <c r="D138" s="233" t="s">
        <v>31</v>
      </c>
      <c r="E138" s="233" t="s">
        <v>153</v>
      </c>
      <c r="F138" s="232">
        <f>'(B3)Schdls,Specs&amp;Remarks'!K24</f>
        <v>4</v>
      </c>
      <c r="G138" s="232"/>
      <c r="H138" s="232"/>
      <c r="I138" s="233"/>
      <c r="J138" s="263"/>
      <c r="K138" s="198"/>
    </row>
    <row r="139" spans="1:11" s="210" customFormat="1" ht="26.25">
      <c r="A139" s="268"/>
      <c r="B139" s="231"/>
      <c r="C139" s="441"/>
      <c r="D139" s="233" t="s">
        <v>131</v>
      </c>
      <c r="E139" s="233" t="s">
        <v>153</v>
      </c>
      <c r="F139" s="232" t="str">
        <f>'(C1)Quotation'!E27</f>
        <v>M15000</v>
      </c>
      <c r="G139" s="232"/>
      <c r="H139" s="232"/>
      <c r="I139" s="233"/>
      <c r="J139" s="263"/>
      <c r="K139" s="198"/>
    </row>
    <row r="140" spans="1:11" s="210" customFormat="1" ht="26.25">
      <c r="A140" s="268"/>
      <c r="B140" s="231"/>
      <c r="C140" s="441"/>
      <c r="D140" s="233" t="s">
        <v>128</v>
      </c>
      <c r="E140" s="233" t="s">
        <v>153</v>
      </c>
      <c r="F140" s="232" t="str">
        <f>'(B3)Schdls,Specs&amp;Remarks'!N24</f>
        <v>Champagne Anodizing (101520)</v>
      </c>
      <c r="G140" s="232"/>
      <c r="H140" s="232"/>
      <c r="I140" s="233"/>
      <c r="J140" s="263"/>
      <c r="K140" s="198"/>
    </row>
    <row r="141" spans="1:11" s="210" customFormat="1" ht="26.25">
      <c r="A141" s="268"/>
      <c r="B141" s="231"/>
      <c r="C141" s="441"/>
      <c r="D141" s="233" t="s">
        <v>0</v>
      </c>
      <c r="E141" s="233" t="s">
        <v>153</v>
      </c>
      <c r="F141" s="232" t="str">
        <f>'(B3)Schdls,Specs&amp;Remarks'!O24</f>
        <v>13.52mm</v>
      </c>
      <c r="G141" s="232"/>
      <c r="H141" s="232"/>
      <c r="I141" s="233"/>
      <c r="J141" s="263"/>
      <c r="K141" s="198"/>
    </row>
    <row r="142" spans="1:11" s="210" customFormat="1" ht="26.25">
      <c r="A142" s="269"/>
      <c r="B142" s="270"/>
      <c r="C142" s="442"/>
      <c r="D142" s="234" t="s">
        <v>129</v>
      </c>
      <c r="E142" s="234" t="s">
        <v>153</v>
      </c>
      <c r="F142" s="234" t="str">
        <f>'(B3)Schdls,Specs&amp;Remarks'!P24</f>
        <v>No</v>
      </c>
      <c r="G142" s="234"/>
      <c r="H142" s="234"/>
      <c r="I142" s="234"/>
      <c r="J142" s="266"/>
      <c r="K142" s="198"/>
    </row>
    <row r="143" spans="1:11" s="210" customFormat="1" ht="26.25">
      <c r="A143" s="254" t="str">
        <f>'(B3)Schdls,Specs&amp;Remarks'!C25</f>
        <v>W7</v>
      </c>
      <c r="B143" s="251" t="s">
        <v>153</v>
      </c>
      <c r="C143" s="443" t="str">
        <f>'(B3)Schdls,Specs&amp;Remarks'!G25</f>
        <v>Fix + Top Hung Openable Window</v>
      </c>
      <c r="D143" s="443"/>
      <c r="E143" s="443"/>
      <c r="F143" s="443"/>
      <c r="G143" s="443"/>
      <c r="H143" s="443"/>
      <c r="I143" s="272" t="s">
        <v>144</v>
      </c>
      <c r="J143" s="273">
        <f>J107+1</f>
        <v>5</v>
      </c>
      <c r="K143" s="198"/>
    </row>
    <row r="144" spans="1:11" s="210" customFormat="1" ht="26.25">
      <c r="A144" s="268"/>
      <c r="B144" s="231"/>
      <c r="C144" s="441"/>
      <c r="D144" s="233" t="s">
        <v>97</v>
      </c>
      <c r="E144" s="233" t="s">
        <v>153</v>
      </c>
      <c r="F144" s="232" t="str">
        <f>'(B3)Schdls,Specs&amp;Remarks'!D25</f>
        <v>-</v>
      </c>
      <c r="G144" s="256"/>
      <c r="H144" s="256"/>
      <c r="I144" s="256"/>
      <c r="J144" s="260"/>
      <c r="K144" s="198"/>
    </row>
    <row r="145" spans="1:11" s="210" customFormat="1" ht="26.25">
      <c r="A145" s="268"/>
      <c r="B145" s="231"/>
      <c r="C145" s="441"/>
      <c r="D145" s="261"/>
      <c r="E145" s="262"/>
      <c r="F145" s="261"/>
      <c r="G145" s="261"/>
      <c r="H145" s="261"/>
      <c r="I145" s="261"/>
      <c r="J145" s="263"/>
      <c r="K145" s="198"/>
    </row>
    <row r="146" spans="1:11" s="210" customFormat="1" ht="26.25">
      <c r="A146" s="268"/>
      <c r="B146" s="231"/>
      <c r="C146" s="441"/>
      <c r="D146" s="261" t="s">
        <v>30</v>
      </c>
      <c r="E146" s="233" t="s">
        <v>153</v>
      </c>
      <c r="F146" s="232">
        <f>'(B3)Schdls,Specs&amp;Remarks'!I25</f>
        <v>900</v>
      </c>
      <c r="G146" s="255" t="s">
        <v>155</v>
      </c>
      <c r="H146" s="232">
        <f>'(B3)Schdls,Specs&amp;Remarks'!J25</f>
        <v>3300</v>
      </c>
      <c r="I146" s="232"/>
      <c r="J146" s="257"/>
      <c r="K146" s="198"/>
    </row>
    <row r="147" spans="1:11" s="210" customFormat="1" ht="26.25">
      <c r="A147" s="268"/>
      <c r="B147" s="231"/>
      <c r="C147" s="441"/>
      <c r="D147" s="233" t="s">
        <v>31</v>
      </c>
      <c r="E147" s="233" t="s">
        <v>153</v>
      </c>
      <c r="F147" s="232">
        <f>'(B3)Schdls,Specs&amp;Remarks'!K25</f>
        <v>1</v>
      </c>
      <c r="G147" s="232"/>
      <c r="H147" s="232"/>
      <c r="I147" s="233"/>
      <c r="J147" s="263"/>
      <c r="K147" s="198"/>
    </row>
    <row r="148" spans="1:11" s="210" customFormat="1" ht="26.25">
      <c r="A148" s="268"/>
      <c r="B148" s="231"/>
      <c r="C148" s="441"/>
      <c r="D148" s="233" t="s">
        <v>131</v>
      </c>
      <c r="E148" s="233" t="s">
        <v>153</v>
      </c>
      <c r="F148" s="232" t="str">
        <f>'(C1)Quotation'!E28</f>
        <v>M15000</v>
      </c>
      <c r="G148" s="232"/>
      <c r="H148" s="232"/>
      <c r="I148" s="233"/>
      <c r="J148" s="263"/>
      <c r="K148" s="198"/>
    </row>
    <row r="149" spans="1:11" s="210" customFormat="1" ht="26.25">
      <c r="A149" s="268"/>
      <c r="B149" s="231"/>
      <c r="C149" s="441"/>
      <c r="D149" s="233" t="s">
        <v>128</v>
      </c>
      <c r="E149" s="233" t="s">
        <v>153</v>
      </c>
      <c r="F149" s="232" t="str">
        <f>'(B3)Schdls,Specs&amp;Remarks'!N25</f>
        <v>Champagne Anodizing (101520)</v>
      </c>
      <c r="G149" s="232"/>
      <c r="H149" s="232"/>
      <c r="I149" s="233"/>
      <c r="J149" s="263"/>
      <c r="K149" s="198"/>
    </row>
    <row r="150" spans="1:11" s="210" customFormat="1" ht="26.25">
      <c r="A150" s="268"/>
      <c r="B150" s="231"/>
      <c r="C150" s="441"/>
      <c r="D150" s="233" t="s">
        <v>0</v>
      </c>
      <c r="E150" s="233" t="s">
        <v>153</v>
      </c>
      <c r="F150" s="232" t="str">
        <f>'(B3)Schdls,Specs&amp;Remarks'!O25</f>
        <v>13.52mm</v>
      </c>
      <c r="G150" s="232"/>
      <c r="H150" s="232"/>
      <c r="I150" s="233"/>
      <c r="J150" s="263"/>
      <c r="K150" s="198"/>
    </row>
    <row r="151" spans="1:11" s="210" customFormat="1" ht="26.25">
      <c r="A151" s="269"/>
      <c r="B151" s="270"/>
      <c r="C151" s="442"/>
      <c r="D151" s="234" t="s">
        <v>129</v>
      </c>
      <c r="E151" s="234" t="s">
        <v>153</v>
      </c>
      <c r="F151" s="234" t="str">
        <f>'(B3)Schdls,Specs&amp;Remarks'!P25</f>
        <v>No</v>
      </c>
      <c r="G151" s="234"/>
      <c r="H151" s="234"/>
      <c r="I151" s="234"/>
      <c r="J151" s="266"/>
      <c r="K151" s="198"/>
    </row>
    <row r="152" spans="1:11" s="210" customFormat="1" ht="26.25">
      <c r="A152" s="254" t="str">
        <f>'(B3)Schdls,Specs&amp;Remarks'!C26</f>
        <v>W7A</v>
      </c>
      <c r="B152" s="251" t="s">
        <v>153</v>
      </c>
      <c r="C152" s="443" t="str">
        <f>'(B3)Schdls,Specs&amp;Remarks'!G26</f>
        <v>Fix + Top Hung Openable Window</v>
      </c>
      <c r="D152" s="443"/>
      <c r="E152" s="443"/>
      <c r="F152" s="443"/>
      <c r="G152" s="443"/>
      <c r="H152" s="443"/>
      <c r="I152" s="443"/>
      <c r="J152" s="444"/>
      <c r="K152" s="198"/>
    </row>
    <row r="153" spans="1:11" s="210" customFormat="1" ht="26.25">
      <c r="A153" s="268"/>
      <c r="B153" s="231"/>
      <c r="C153" s="441"/>
      <c r="D153" s="233" t="s">
        <v>97</v>
      </c>
      <c r="E153" s="233" t="s">
        <v>153</v>
      </c>
      <c r="F153" s="232" t="str">
        <f>'(B3)Schdls,Specs&amp;Remarks'!D26</f>
        <v>-</v>
      </c>
      <c r="G153" s="256"/>
      <c r="H153" s="256"/>
      <c r="I153" s="256"/>
      <c r="J153" s="260"/>
      <c r="K153" s="198"/>
    </row>
    <row r="154" spans="1:11" s="210" customFormat="1" ht="26.25">
      <c r="A154" s="268"/>
      <c r="B154" s="231"/>
      <c r="C154" s="441"/>
      <c r="D154" s="261"/>
      <c r="E154" s="262"/>
      <c r="F154" s="261"/>
      <c r="G154" s="261"/>
      <c r="H154" s="261"/>
      <c r="I154" s="261"/>
      <c r="J154" s="263"/>
      <c r="K154" s="198"/>
    </row>
    <row r="155" spans="1:11" s="210" customFormat="1" ht="26.25">
      <c r="A155" s="268"/>
      <c r="B155" s="231"/>
      <c r="C155" s="441"/>
      <c r="D155" s="261" t="s">
        <v>30</v>
      </c>
      <c r="E155" s="233" t="s">
        <v>153</v>
      </c>
      <c r="F155" s="232">
        <f>'(B3)Schdls,Specs&amp;Remarks'!I26</f>
        <v>600</v>
      </c>
      <c r="G155" s="255" t="s">
        <v>155</v>
      </c>
      <c r="H155" s="232">
        <f>'(B3)Schdls,Specs&amp;Remarks'!J26</f>
        <v>3300</v>
      </c>
      <c r="I155" s="232"/>
      <c r="J155" s="257"/>
      <c r="K155" s="198"/>
    </row>
    <row r="156" spans="1:11" s="210" customFormat="1" ht="26.25">
      <c r="A156" s="268"/>
      <c r="B156" s="231"/>
      <c r="C156" s="441"/>
      <c r="D156" s="233" t="s">
        <v>31</v>
      </c>
      <c r="E156" s="233" t="s">
        <v>153</v>
      </c>
      <c r="F156" s="232">
        <f>'(B3)Schdls,Specs&amp;Remarks'!K26</f>
        <v>1</v>
      </c>
      <c r="G156" s="232"/>
      <c r="H156" s="232"/>
      <c r="I156" s="233"/>
      <c r="J156" s="263"/>
      <c r="K156" s="198"/>
    </row>
    <row r="157" spans="1:11" s="210" customFormat="1" ht="26.25">
      <c r="A157" s="268"/>
      <c r="B157" s="231"/>
      <c r="C157" s="441"/>
      <c r="D157" s="233" t="s">
        <v>131</v>
      </c>
      <c r="E157" s="233" t="s">
        <v>153</v>
      </c>
      <c r="F157" s="232" t="str">
        <f>'(C1)Quotation'!E29</f>
        <v>M15000</v>
      </c>
      <c r="G157" s="232"/>
      <c r="H157" s="232"/>
      <c r="I157" s="233"/>
      <c r="J157" s="263"/>
      <c r="K157" s="198"/>
    </row>
    <row r="158" spans="1:11" s="210" customFormat="1" ht="26.25">
      <c r="A158" s="268"/>
      <c r="B158" s="231"/>
      <c r="C158" s="441"/>
      <c r="D158" s="233" t="s">
        <v>128</v>
      </c>
      <c r="E158" s="233" t="s">
        <v>153</v>
      </c>
      <c r="F158" s="232" t="str">
        <f>'(B3)Schdls,Specs&amp;Remarks'!N26</f>
        <v>Champagne Anodizing (101520)</v>
      </c>
      <c r="G158" s="232"/>
      <c r="H158" s="232"/>
      <c r="I158" s="233"/>
      <c r="J158" s="263"/>
      <c r="K158" s="198"/>
    </row>
    <row r="159" spans="1:11" s="210" customFormat="1" ht="26.25">
      <c r="A159" s="268"/>
      <c r="B159" s="231"/>
      <c r="C159" s="441"/>
      <c r="D159" s="233" t="s">
        <v>0</v>
      </c>
      <c r="E159" s="233" t="s">
        <v>153</v>
      </c>
      <c r="F159" s="232" t="str">
        <f>'(B3)Schdls,Specs&amp;Remarks'!O26</f>
        <v>11.52mm</v>
      </c>
      <c r="G159" s="232"/>
      <c r="H159" s="232"/>
      <c r="I159" s="233"/>
      <c r="J159" s="263"/>
      <c r="K159" s="198"/>
    </row>
    <row r="160" spans="1:11" s="210" customFormat="1" ht="26.25">
      <c r="A160" s="269"/>
      <c r="B160" s="270"/>
      <c r="C160" s="442"/>
      <c r="D160" s="234" t="s">
        <v>129</v>
      </c>
      <c r="E160" s="234" t="s">
        <v>153</v>
      </c>
      <c r="F160" s="234" t="str">
        <f>'(B3)Schdls,Specs&amp;Remarks'!P26</f>
        <v>No</v>
      </c>
      <c r="G160" s="234"/>
      <c r="H160" s="234"/>
      <c r="I160" s="234"/>
      <c r="J160" s="266"/>
      <c r="K160" s="198"/>
    </row>
    <row r="161" spans="1:11" s="210" customFormat="1" ht="26.25">
      <c r="A161" s="254" t="str">
        <f>'(B3)Schdls,Specs&amp;Remarks'!C27</f>
        <v>W8</v>
      </c>
      <c r="B161" s="251" t="s">
        <v>153</v>
      </c>
      <c r="C161" s="443" t="str">
        <f>'(B3)Schdls,Specs&amp;Remarks'!G27</f>
        <v>Fix + Top Hung Openable Window</v>
      </c>
      <c r="D161" s="443"/>
      <c r="E161" s="443"/>
      <c r="F161" s="443"/>
      <c r="G161" s="443"/>
      <c r="H161" s="443"/>
      <c r="I161" s="443"/>
      <c r="J161" s="444"/>
      <c r="K161" s="198"/>
    </row>
    <row r="162" spans="1:11" s="210" customFormat="1" ht="26.25">
      <c r="A162" s="268"/>
      <c r="B162" s="231"/>
      <c r="C162" s="441"/>
      <c r="D162" s="233" t="s">
        <v>97</v>
      </c>
      <c r="E162" s="233" t="s">
        <v>153</v>
      </c>
      <c r="F162" s="232" t="str">
        <f>'(B3)Schdls,Specs&amp;Remarks'!D27</f>
        <v>-</v>
      </c>
      <c r="G162" s="256"/>
      <c r="H162" s="256"/>
      <c r="I162" s="256"/>
      <c r="J162" s="260"/>
      <c r="K162" s="198"/>
    </row>
    <row r="163" spans="1:11" s="210" customFormat="1" ht="26.25">
      <c r="A163" s="268"/>
      <c r="B163" s="231"/>
      <c r="C163" s="441"/>
      <c r="D163" s="261"/>
      <c r="E163" s="262"/>
      <c r="F163" s="261"/>
      <c r="G163" s="261"/>
      <c r="H163" s="261"/>
      <c r="I163" s="261"/>
      <c r="J163" s="263"/>
      <c r="K163" s="198"/>
    </row>
    <row r="164" spans="1:11" s="210" customFormat="1" ht="26.25">
      <c r="A164" s="268"/>
      <c r="B164" s="231"/>
      <c r="C164" s="441"/>
      <c r="D164" s="261" t="s">
        <v>30</v>
      </c>
      <c r="E164" s="233" t="s">
        <v>153</v>
      </c>
      <c r="F164" s="232">
        <f>'(B3)Schdls,Specs&amp;Remarks'!I27</f>
        <v>900</v>
      </c>
      <c r="G164" s="255" t="s">
        <v>155</v>
      </c>
      <c r="H164" s="232">
        <f>'(B3)Schdls,Specs&amp;Remarks'!J27</f>
        <v>2650</v>
      </c>
      <c r="I164" s="232"/>
      <c r="J164" s="257"/>
      <c r="K164" s="198"/>
    </row>
    <row r="165" spans="1:11" s="210" customFormat="1" ht="26.25">
      <c r="A165" s="268"/>
      <c r="B165" s="231"/>
      <c r="C165" s="441"/>
      <c r="D165" s="233" t="s">
        <v>31</v>
      </c>
      <c r="E165" s="233" t="s">
        <v>153</v>
      </c>
      <c r="F165" s="232">
        <f>'(B3)Schdls,Specs&amp;Remarks'!K27</f>
        <v>2</v>
      </c>
      <c r="G165" s="232"/>
      <c r="H165" s="232"/>
      <c r="I165" s="233"/>
      <c r="J165" s="263"/>
      <c r="K165" s="198"/>
    </row>
    <row r="166" spans="1:11" s="210" customFormat="1" ht="26.25">
      <c r="A166" s="268"/>
      <c r="B166" s="231"/>
      <c r="C166" s="441"/>
      <c r="D166" s="233" t="s">
        <v>131</v>
      </c>
      <c r="E166" s="233" t="s">
        <v>153</v>
      </c>
      <c r="F166" s="232" t="str">
        <f>'(C1)Quotation'!E30</f>
        <v>M15000</v>
      </c>
      <c r="G166" s="232"/>
      <c r="H166" s="232"/>
      <c r="I166" s="233"/>
      <c r="J166" s="263"/>
      <c r="K166" s="198"/>
    </row>
    <row r="167" spans="1:11" s="210" customFormat="1" ht="26.25">
      <c r="A167" s="268"/>
      <c r="B167" s="231"/>
      <c r="C167" s="441"/>
      <c r="D167" s="233" t="s">
        <v>128</v>
      </c>
      <c r="E167" s="233" t="s">
        <v>153</v>
      </c>
      <c r="F167" s="232" t="str">
        <f>'(B3)Schdls,Specs&amp;Remarks'!N27</f>
        <v>Champagne Anodizing (101520)</v>
      </c>
      <c r="G167" s="232"/>
      <c r="H167" s="232"/>
      <c r="I167" s="233"/>
      <c r="J167" s="263"/>
      <c r="K167" s="198"/>
    </row>
    <row r="168" spans="1:11" s="210" customFormat="1" ht="26.25">
      <c r="A168" s="268"/>
      <c r="B168" s="231"/>
      <c r="C168" s="441"/>
      <c r="D168" s="233" t="s">
        <v>0</v>
      </c>
      <c r="E168" s="233" t="s">
        <v>153</v>
      </c>
      <c r="F168" s="232" t="str">
        <f>'(B3)Schdls,Specs&amp;Remarks'!O27</f>
        <v>13.52mm</v>
      </c>
      <c r="G168" s="232"/>
      <c r="H168" s="232"/>
      <c r="I168" s="233"/>
      <c r="J168" s="263"/>
      <c r="K168" s="198"/>
    </row>
    <row r="169" spans="1:11" s="210" customFormat="1" ht="26.25">
      <c r="A169" s="269"/>
      <c r="B169" s="270"/>
      <c r="C169" s="442"/>
      <c r="D169" s="234" t="s">
        <v>129</v>
      </c>
      <c r="E169" s="234" t="s">
        <v>153</v>
      </c>
      <c r="F169" s="234" t="str">
        <f>'(B3)Schdls,Specs&amp;Remarks'!P27</f>
        <v>No</v>
      </c>
      <c r="G169" s="234"/>
      <c r="H169" s="234"/>
      <c r="I169" s="234"/>
      <c r="J169" s="266"/>
      <c r="K169" s="198"/>
    </row>
    <row r="170" spans="1:11" s="210" customFormat="1" ht="26.25">
      <c r="A170" s="254" t="str">
        <f>'(B3)Schdls,Specs&amp;Remarks'!C28</f>
        <v>FG1</v>
      </c>
      <c r="B170" s="251" t="s">
        <v>153</v>
      </c>
      <c r="C170" s="443" t="str">
        <f>'(B3)Schdls,Specs&amp;Remarks'!G28</f>
        <v>Fixed Fields</v>
      </c>
      <c r="D170" s="443"/>
      <c r="E170" s="443"/>
      <c r="F170" s="443"/>
      <c r="G170" s="443"/>
      <c r="H170" s="443"/>
      <c r="I170" s="443"/>
      <c r="J170" s="444"/>
      <c r="K170" s="198"/>
    </row>
    <row r="171" spans="1:11" s="210" customFormat="1" ht="26.25">
      <c r="A171" s="268"/>
      <c r="B171" s="231"/>
      <c r="C171" s="441"/>
      <c r="D171" s="233" t="s">
        <v>97</v>
      </c>
      <c r="E171" s="233" t="s">
        <v>153</v>
      </c>
      <c r="F171" s="232" t="str">
        <f>'(B3)Schdls,Specs&amp;Remarks'!D28</f>
        <v>-</v>
      </c>
      <c r="G171" s="256"/>
      <c r="H171" s="256"/>
      <c r="I171" s="256"/>
      <c r="J171" s="260"/>
      <c r="K171" s="198"/>
    </row>
    <row r="172" spans="1:11" s="210" customFormat="1" ht="26.25">
      <c r="A172" s="268"/>
      <c r="B172" s="231"/>
      <c r="C172" s="441"/>
      <c r="D172" s="261"/>
      <c r="E172" s="262"/>
      <c r="F172" s="261"/>
      <c r="G172" s="261"/>
      <c r="H172" s="261"/>
      <c r="I172" s="261"/>
      <c r="J172" s="263"/>
      <c r="K172" s="198"/>
    </row>
    <row r="173" spans="1:11" s="210" customFormat="1" ht="26.25">
      <c r="A173" s="268"/>
      <c r="B173" s="231"/>
      <c r="C173" s="441"/>
      <c r="D173" s="261" t="s">
        <v>30</v>
      </c>
      <c r="E173" s="233" t="s">
        <v>153</v>
      </c>
      <c r="F173" s="232">
        <f>'(B3)Schdls,Specs&amp;Remarks'!I28</f>
        <v>6095</v>
      </c>
      <c r="G173" s="255" t="s">
        <v>155</v>
      </c>
      <c r="H173" s="232">
        <f>'(B3)Schdls,Specs&amp;Remarks'!J28</f>
        <v>3150</v>
      </c>
      <c r="I173" s="232"/>
      <c r="J173" s="257"/>
      <c r="K173" s="198"/>
    </row>
    <row r="174" spans="1:11" s="210" customFormat="1" ht="26.25">
      <c r="A174" s="268"/>
      <c r="B174" s="231"/>
      <c r="C174" s="441"/>
      <c r="D174" s="233" t="s">
        <v>31</v>
      </c>
      <c r="E174" s="233" t="s">
        <v>153</v>
      </c>
      <c r="F174" s="232">
        <f>'(B3)Schdls,Specs&amp;Remarks'!K28</f>
        <v>1</v>
      </c>
      <c r="G174" s="232"/>
      <c r="H174" s="232"/>
      <c r="I174" s="233"/>
      <c r="J174" s="263"/>
      <c r="K174" s="198"/>
    </row>
    <row r="175" spans="1:11" s="210" customFormat="1" ht="26.25">
      <c r="A175" s="268"/>
      <c r="B175" s="231"/>
      <c r="C175" s="441"/>
      <c r="D175" s="233" t="s">
        <v>131</v>
      </c>
      <c r="E175" s="233" t="s">
        <v>153</v>
      </c>
      <c r="F175" s="232" t="str">
        <f>'(C1)Quotation'!E31</f>
        <v>M15000</v>
      </c>
      <c r="G175" s="232"/>
      <c r="H175" s="232"/>
      <c r="I175" s="233"/>
      <c r="J175" s="263"/>
      <c r="K175" s="198"/>
    </row>
    <row r="176" spans="1:11" s="210" customFormat="1" ht="26.25">
      <c r="A176" s="268"/>
      <c r="B176" s="231"/>
      <c r="C176" s="441"/>
      <c r="D176" s="233" t="s">
        <v>128</v>
      </c>
      <c r="E176" s="233" t="s">
        <v>153</v>
      </c>
      <c r="F176" s="232" t="str">
        <f>'(B3)Schdls,Specs&amp;Remarks'!N28</f>
        <v>Champagne Anodizing (101520)</v>
      </c>
      <c r="G176" s="232"/>
      <c r="H176" s="232"/>
      <c r="I176" s="233"/>
      <c r="J176" s="263"/>
      <c r="K176" s="198"/>
    </row>
    <row r="177" spans="1:11" s="210" customFormat="1" ht="26.25">
      <c r="A177" s="268"/>
      <c r="B177" s="231"/>
      <c r="C177" s="441"/>
      <c r="D177" s="233" t="s">
        <v>0</v>
      </c>
      <c r="E177" s="233" t="s">
        <v>153</v>
      </c>
      <c r="F177" s="232" t="str">
        <f>'(B3)Schdls,Specs&amp;Remarks'!O28</f>
        <v>17.52mm</v>
      </c>
      <c r="G177" s="232"/>
      <c r="H177" s="232"/>
      <c r="I177" s="233"/>
      <c r="J177" s="263"/>
      <c r="K177" s="198"/>
    </row>
    <row r="178" spans="1:11" s="210" customFormat="1" ht="26.25">
      <c r="A178" s="269"/>
      <c r="B178" s="270"/>
      <c r="C178" s="442"/>
      <c r="D178" s="234" t="s">
        <v>129</v>
      </c>
      <c r="E178" s="234" t="s">
        <v>153</v>
      </c>
      <c r="F178" s="234" t="str">
        <f>'(B3)Schdls,Specs&amp;Remarks'!P28</f>
        <v>No</v>
      </c>
      <c r="G178" s="234"/>
      <c r="H178" s="234"/>
      <c r="I178" s="234"/>
      <c r="J178" s="266"/>
      <c r="K178" s="198"/>
    </row>
    <row r="179" spans="1:11" s="210" customFormat="1" ht="26.25">
      <c r="A179" s="254" t="str">
        <f>'(B3)Schdls,Specs&amp;Remarks'!C29</f>
        <v>FG2</v>
      </c>
      <c r="B179" s="251" t="s">
        <v>153</v>
      </c>
      <c r="C179" s="443" t="str">
        <f>'(B3)Schdls,Specs&amp;Remarks'!G29</f>
        <v>Fixed Fields</v>
      </c>
      <c r="D179" s="443"/>
      <c r="E179" s="443"/>
      <c r="F179" s="443"/>
      <c r="G179" s="443"/>
      <c r="H179" s="443"/>
      <c r="I179" s="272" t="s">
        <v>144</v>
      </c>
      <c r="J179" s="273">
        <f>J143+1</f>
        <v>6</v>
      </c>
      <c r="K179" s="198"/>
    </row>
    <row r="180" spans="1:11" s="210" customFormat="1" ht="26.25">
      <c r="A180" s="268"/>
      <c r="B180" s="231"/>
      <c r="C180" s="441"/>
      <c r="D180" s="233" t="s">
        <v>97</v>
      </c>
      <c r="E180" s="233" t="s">
        <v>153</v>
      </c>
      <c r="F180" s="232" t="str">
        <f>'(B3)Schdls,Specs&amp;Remarks'!D29</f>
        <v>-</v>
      </c>
      <c r="G180" s="256"/>
      <c r="H180" s="256"/>
      <c r="I180" s="256"/>
      <c r="J180" s="260"/>
      <c r="K180" s="198"/>
    </row>
    <row r="181" spans="1:11" s="210" customFormat="1" ht="26.25">
      <c r="A181" s="268"/>
      <c r="B181" s="231"/>
      <c r="C181" s="441"/>
      <c r="D181" s="261"/>
      <c r="E181" s="262"/>
      <c r="F181" s="261"/>
      <c r="G181" s="261"/>
      <c r="H181" s="261"/>
      <c r="I181" s="261"/>
      <c r="J181" s="263"/>
      <c r="K181" s="198"/>
    </row>
    <row r="182" spans="1:11" s="210" customFormat="1" ht="26.25">
      <c r="A182" s="268"/>
      <c r="B182" s="231"/>
      <c r="C182" s="441"/>
      <c r="D182" s="261" t="s">
        <v>30</v>
      </c>
      <c r="E182" s="233" t="s">
        <v>153</v>
      </c>
      <c r="F182" s="232">
        <f>'(B3)Schdls,Specs&amp;Remarks'!I29</f>
        <v>5750</v>
      </c>
      <c r="G182" s="255" t="s">
        <v>155</v>
      </c>
      <c r="H182" s="232">
        <f>'(B3)Schdls,Specs&amp;Remarks'!J29</f>
        <v>2500</v>
      </c>
      <c r="I182" s="232"/>
      <c r="J182" s="257"/>
      <c r="K182" s="198"/>
    </row>
    <row r="183" spans="1:11" s="210" customFormat="1" ht="26.25">
      <c r="A183" s="268"/>
      <c r="B183" s="231"/>
      <c r="C183" s="441"/>
      <c r="D183" s="233" t="s">
        <v>31</v>
      </c>
      <c r="E183" s="233" t="s">
        <v>153</v>
      </c>
      <c r="F183" s="232">
        <f>'(B3)Schdls,Specs&amp;Remarks'!K29</f>
        <v>1</v>
      </c>
      <c r="G183" s="232"/>
      <c r="H183" s="232"/>
      <c r="I183" s="233"/>
      <c r="J183" s="263"/>
      <c r="K183" s="198"/>
    </row>
    <row r="184" spans="1:11" s="210" customFormat="1" ht="26.25">
      <c r="A184" s="268"/>
      <c r="B184" s="231"/>
      <c r="C184" s="441"/>
      <c r="D184" s="233" t="s">
        <v>131</v>
      </c>
      <c r="E184" s="233" t="s">
        <v>153</v>
      </c>
      <c r="F184" s="232" t="str">
        <f>'(C1)Quotation'!E32</f>
        <v>M15000</v>
      </c>
      <c r="G184" s="232"/>
      <c r="H184" s="232"/>
      <c r="I184" s="233"/>
      <c r="J184" s="263"/>
      <c r="K184" s="198"/>
    </row>
    <row r="185" spans="1:11" s="210" customFormat="1" ht="26.25">
      <c r="A185" s="268"/>
      <c r="B185" s="231"/>
      <c r="C185" s="441"/>
      <c r="D185" s="233" t="s">
        <v>128</v>
      </c>
      <c r="E185" s="233" t="s">
        <v>153</v>
      </c>
      <c r="F185" s="232" t="str">
        <f>'(B3)Schdls,Specs&amp;Remarks'!N29</f>
        <v>Champagne Anodizing (101520)</v>
      </c>
      <c r="G185" s="232"/>
      <c r="H185" s="232"/>
      <c r="I185" s="233"/>
      <c r="J185" s="263"/>
      <c r="K185" s="198"/>
    </row>
    <row r="186" spans="1:11" s="210" customFormat="1" ht="26.25">
      <c r="A186" s="268"/>
      <c r="B186" s="231"/>
      <c r="C186" s="441"/>
      <c r="D186" s="233" t="s">
        <v>0</v>
      </c>
      <c r="E186" s="233" t="s">
        <v>153</v>
      </c>
      <c r="F186" s="232" t="str">
        <f>'(B3)Schdls,Specs&amp;Remarks'!O29</f>
        <v>17.52mm</v>
      </c>
      <c r="G186" s="232"/>
      <c r="H186" s="232"/>
      <c r="I186" s="233"/>
      <c r="J186" s="263"/>
      <c r="K186" s="198"/>
    </row>
    <row r="187" spans="1:11" s="210" customFormat="1" ht="26.25">
      <c r="A187" s="269"/>
      <c r="B187" s="270"/>
      <c r="C187" s="442"/>
      <c r="D187" s="234" t="s">
        <v>129</v>
      </c>
      <c r="E187" s="234" t="s">
        <v>153</v>
      </c>
      <c r="F187" s="234" t="str">
        <f>'(B3)Schdls,Specs&amp;Remarks'!P29</f>
        <v>No</v>
      </c>
      <c r="G187" s="234"/>
      <c r="H187" s="234"/>
      <c r="I187" s="234"/>
      <c r="J187" s="266"/>
      <c r="K187" s="198"/>
    </row>
    <row r="188" spans="1:11" s="210" customFormat="1" ht="26.25">
      <c r="A188" s="254" t="str">
        <f>'(B3)Schdls,Specs&amp;Remarks'!C30</f>
        <v>FG3</v>
      </c>
      <c r="B188" s="251" t="s">
        <v>153</v>
      </c>
      <c r="C188" s="443" t="str">
        <f>'(B3)Schdls,Specs&amp;Remarks'!G30</f>
        <v>Fixed Fields</v>
      </c>
      <c r="D188" s="443"/>
      <c r="E188" s="443"/>
      <c r="F188" s="443"/>
      <c r="G188" s="443"/>
      <c r="H188" s="443"/>
      <c r="I188" s="443"/>
      <c r="J188" s="444"/>
      <c r="K188" s="198"/>
    </row>
    <row r="189" spans="1:11" s="210" customFormat="1" ht="26.25">
      <c r="A189" s="268"/>
      <c r="B189" s="231"/>
      <c r="C189" s="441"/>
      <c r="D189" s="233" t="s">
        <v>97</v>
      </c>
      <c r="E189" s="233" t="s">
        <v>153</v>
      </c>
      <c r="F189" s="232" t="str">
        <f>'(B3)Schdls,Specs&amp;Remarks'!D30</f>
        <v>-</v>
      </c>
      <c r="G189" s="256"/>
      <c r="H189" s="256"/>
      <c r="I189" s="256"/>
      <c r="J189" s="260"/>
      <c r="K189" s="198"/>
    </row>
    <row r="190" spans="1:11" s="210" customFormat="1" ht="26.25">
      <c r="A190" s="268"/>
      <c r="B190" s="231"/>
      <c r="C190" s="441"/>
      <c r="D190" s="261"/>
      <c r="E190" s="262"/>
      <c r="F190" s="261"/>
      <c r="G190" s="261"/>
      <c r="H190" s="261"/>
      <c r="I190" s="261"/>
      <c r="J190" s="263"/>
      <c r="K190" s="198"/>
    </row>
    <row r="191" spans="1:11" s="210" customFormat="1" ht="26.25">
      <c r="A191" s="268"/>
      <c r="B191" s="231"/>
      <c r="C191" s="441"/>
      <c r="D191" s="261" t="s">
        <v>30</v>
      </c>
      <c r="E191" s="233" t="s">
        <v>153</v>
      </c>
      <c r="F191" s="232">
        <f>'(B3)Schdls,Specs&amp;Remarks'!I30</f>
        <v>5000</v>
      </c>
      <c r="G191" s="255" t="s">
        <v>155</v>
      </c>
      <c r="H191" s="232">
        <f>'(B3)Schdls,Specs&amp;Remarks'!J30</f>
        <v>3300</v>
      </c>
      <c r="I191" s="232"/>
      <c r="J191" s="257"/>
      <c r="K191" s="198"/>
    </row>
    <row r="192" spans="1:11" s="210" customFormat="1" ht="26.25">
      <c r="A192" s="268"/>
      <c r="B192" s="231"/>
      <c r="C192" s="441"/>
      <c r="D192" s="233" t="s">
        <v>31</v>
      </c>
      <c r="E192" s="233" t="s">
        <v>153</v>
      </c>
      <c r="F192" s="232">
        <f>'(B3)Schdls,Specs&amp;Remarks'!K30</f>
        <v>1</v>
      </c>
      <c r="G192" s="232"/>
      <c r="H192" s="232"/>
      <c r="I192" s="233"/>
      <c r="J192" s="263"/>
      <c r="K192" s="198"/>
    </row>
    <row r="193" spans="1:11" s="210" customFormat="1" ht="26.25">
      <c r="A193" s="268"/>
      <c r="B193" s="231"/>
      <c r="C193" s="441"/>
      <c r="D193" s="233" t="s">
        <v>131</v>
      </c>
      <c r="E193" s="233" t="s">
        <v>153</v>
      </c>
      <c r="F193" s="232" t="str">
        <f>'(C1)Quotation'!E33</f>
        <v>M15000</v>
      </c>
      <c r="G193" s="232"/>
      <c r="H193" s="232"/>
      <c r="I193" s="233"/>
      <c r="J193" s="263"/>
      <c r="K193" s="198"/>
    </row>
    <row r="194" spans="1:11" s="210" customFormat="1" ht="26.25">
      <c r="A194" s="268"/>
      <c r="B194" s="231"/>
      <c r="C194" s="441"/>
      <c r="D194" s="233" t="s">
        <v>128</v>
      </c>
      <c r="E194" s="233" t="s">
        <v>153</v>
      </c>
      <c r="F194" s="232" t="str">
        <f>'(B3)Schdls,Specs&amp;Remarks'!N30</f>
        <v>Champagne Anodizing (101520)</v>
      </c>
      <c r="G194" s="232"/>
      <c r="H194" s="232"/>
      <c r="I194" s="233"/>
      <c r="J194" s="263"/>
      <c r="K194" s="198"/>
    </row>
    <row r="195" spans="1:11" s="210" customFormat="1" ht="26.25">
      <c r="A195" s="268"/>
      <c r="B195" s="231"/>
      <c r="C195" s="441"/>
      <c r="D195" s="233" t="s">
        <v>0</v>
      </c>
      <c r="E195" s="233" t="s">
        <v>153</v>
      </c>
      <c r="F195" s="232" t="str">
        <f>'(B3)Schdls,Specs&amp;Remarks'!O30</f>
        <v>17.52mm</v>
      </c>
      <c r="G195" s="232"/>
      <c r="H195" s="232"/>
      <c r="I195" s="233"/>
      <c r="J195" s="263"/>
      <c r="K195" s="198"/>
    </row>
    <row r="196" spans="1:11" s="210" customFormat="1" ht="26.25">
      <c r="A196" s="269"/>
      <c r="B196" s="270"/>
      <c r="C196" s="442"/>
      <c r="D196" s="234" t="s">
        <v>129</v>
      </c>
      <c r="E196" s="234" t="s">
        <v>153</v>
      </c>
      <c r="F196" s="234" t="str">
        <f>'(B3)Schdls,Specs&amp;Remarks'!P30</f>
        <v>No</v>
      </c>
      <c r="G196" s="234"/>
      <c r="H196" s="234"/>
      <c r="I196" s="234"/>
      <c r="J196" s="266"/>
      <c r="K196" s="198"/>
    </row>
    <row r="197" spans="1:11" s="210" customFormat="1" ht="26.25">
      <c r="A197" s="254" t="str">
        <f>'(B3)Schdls,Specs&amp;Remarks'!C31</f>
        <v>FG4</v>
      </c>
      <c r="B197" s="251" t="s">
        <v>153</v>
      </c>
      <c r="C197" s="443" t="str">
        <f>'(B3)Schdls,Specs&amp;Remarks'!G31</f>
        <v>Fixed Fields</v>
      </c>
      <c r="D197" s="443"/>
      <c r="E197" s="443"/>
      <c r="F197" s="443"/>
      <c r="G197" s="443"/>
      <c r="H197" s="443"/>
      <c r="I197" s="443"/>
      <c r="J197" s="444"/>
      <c r="K197" s="198"/>
    </row>
    <row r="198" spans="1:11" s="210" customFormat="1" ht="26.25">
      <c r="A198" s="268"/>
      <c r="B198" s="231"/>
      <c r="C198" s="441"/>
      <c r="D198" s="233" t="s">
        <v>97</v>
      </c>
      <c r="E198" s="233" t="s">
        <v>153</v>
      </c>
      <c r="F198" s="232" t="str">
        <f>'(B3)Schdls,Specs&amp;Remarks'!D31</f>
        <v>-</v>
      </c>
      <c r="G198" s="256"/>
      <c r="H198" s="256"/>
      <c r="I198" s="256"/>
      <c r="J198" s="260"/>
      <c r="K198" s="198"/>
    </row>
    <row r="199" spans="1:11" s="210" customFormat="1" ht="26.25">
      <c r="A199" s="268"/>
      <c r="B199" s="231"/>
      <c r="C199" s="441"/>
      <c r="D199" s="261"/>
      <c r="E199" s="262"/>
      <c r="F199" s="261"/>
      <c r="G199" s="261"/>
      <c r="H199" s="261"/>
      <c r="I199" s="261"/>
      <c r="J199" s="263"/>
      <c r="K199" s="198"/>
    </row>
    <row r="200" spans="1:11" s="210" customFormat="1" ht="26.25">
      <c r="A200" s="268"/>
      <c r="B200" s="231"/>
      <c r="C200" s="441"/>
      <c r="D200" s="261" t="s">
        <v>30</v>
      </c>
      <c r="E200" s="233" t="s">
        <v>153</v>
      </c>
      <c r="F200" s="232">
        <f>'(B3)Schdls,Specs&amp;Remarks'!I31</f>
        <v>4170</v>
      </c>
      <c r="G200" s="255" t="s">
        <v>155</v>
      </c>
      <c r="H200" s="232">
        <f>'(B3)Schdls,Specs&amp;Remarks'!J31</f>
        <v>2675</v>
      </c>
      <c r="I200" s="232"/>
      <c r="J200" s="257"/>
      <c r="K200" s="198"/>
    </row>
    <row r="201" spans="1:11" s="210" customFormat="1" ht="26.25">
      <c r="A201" s="268"/>
      <c r="B201" s="231"/>
      <c r="C201" s="441"/>
      <c r="D201" s="233" t="s">
        <v>31</v>
      </c>
      <c r="E201" s="233" t="s">
        <v>153</v>
      </c>
      <c r="F201" s="232">
        <f>'(B3)Schdls,Specs&amp;Remarks'!K31</f>
        <v>1</v>
      </c>
      <c r="G201" s="232"/>
      <c r="H201" s="232"/>
      <c r="I201" s="233"/>
      <c r="J201" s="263"/>
      <c r="K201" s="198"/>
    </row>
    <row r="202" spans="1:11" s="210" customFormat="1" ht="26.25">
      <c r="A202" s="268"/>
      <c r="B202" s="231"/>
      <c r="C202" s="441"/>
      <c r="D202" s="233" t="s">
        <v>131</v>
      </c>
      <c r="E202" s="233" t="s">
        <v>153</v>
      </c>
      <c r="F202" s="232" t="str">
        <f>'(C1)Quotation'!E34</f>
        <v>M15000</v>
      </c>
      <c r="G202" s="232"/>
      <c r="H202" s="232"/>
      <c r="I202" s="233"/>
      <c r="J202" s="263"/>
      <c r="K202" s="198"/>
    </row>
    <row r="203" spans="1:11" s="210" customFormat="1" ht="26.25">
      <c r="A203" s="268"/>
      <c r="B203" s="231"/>
      <c r="C203" s="441"/>
      <c r="D203" s="233" t="s">
        <v>128</v>
      </c>
      <c r="E203" s="233" t="s">
        <v>153</v>
      </c>
      <c r="F203" s="232" t="str">
        <f>'(B3)Schdls,Specs&amp;Remarks'!N31</f>
        <v>Champagne Anodizing (101520)</v>
      </c>
      <c r="G203" s="232"/>
      <c r="H203" s="232"/>
      <c r="I203" s="233"/>
      <c r="J203" s="263"/>
      <c r="K203" s="198"/>
    </row>
    <row r="204" spans="1:11" s="210" customFormat="1" ht="26.25">
      <c r="A204" s="268"/>
      <c r="B204" s="231"/>
      <c r="C204" s="441"/>
      <c r="D204" s="233" t="s">
        <v>0</v>
      </c>
      <c r="E204" s="233" t="s">
        <v>153</v>
      </c>
      <c r="F204" s="232" t="str">
        <f>'(B3)Schdls,Specs&amp;Remarks'!O31</f>
        <v>17.52mm</v>
      </c>
      <c r="G204" s="232"/>
      <c r="H204" s="232"/>
      <c r="I204" s="233"/>
      <c r="J204" s="263"/>
      <c r="K204" s="198"/>
    </row>
    <row r="205" spans="1:11" s="210" customFormat="1" ht="26.25">
      <c r="A205" s="269"/>
      <c r="B205" s="270"/>
      <c r="C205" s="442"/>
      <c r="D205" s="234" t="s">
        <v>129</v>
      </c>
      <c r="E205" s="234" t="s">
        <v>153</v>
      </c>
      <c r="F205" s="234" t="str">
        <f>'(B3)Schdls,Specs&amp;Remarks'!P31</f>
        <v>No</v>
      </c>
      <c r="G205" s="234"/>
      <c r="H205" s="234"/>
      <c r="I205" s="234"/>
      <c r="J205" s="266"/>
      <c r="K205" s="198"/>
    </row>
    <row r="206" spans="1:11" s="210" customFormat="1" ht="26.25">
      <c r="A206" s="254" t="str">
        <f>'(B3)Schdls,Specs&amp;Remarks'!C32</f>
        <v>FG5</v>
      </c>
      <c r="B206" s="251" t="s">
        <v>153</v>
      </c>
      <c r="C206" s="443" t="str">
        <f>'(B3)Schdls,Specs&amp;Remarks'!G32</f>
        <v>Fixed Fields</v>
      </c>
      <c r="D206" s="443"/>
      <c r="E206" s="443"/>
      <c r="F206" s="443"/>
      <c r="G206" s="443"/>
      <c r="H206" s="443"/>
      <c r="I206" s="443"/>
      <c r="J206" s="444"/>
      <c r="K206" s="198"/>
    </row>
    <row r="207" spans="1:11" s="210" customFormat="1" ht="26.25">
      <c r="A207" s="268"/>
      <c r="B207" s="231"/>
      <c r="C207" s="441"/>
      <c r="D207" s="233" t="s">
        <v>97</v>
      </c>
      <c r="E207" s="233" t="s">
        <v>153</v>
      </c>
      <c r="F207" s="232" t="str">
        <f>'(B3)Schdls,Specs&amp;Remarks'!D32</f>
        <v>-</v>
      </c>
      <c r="G207" s="256"/>
      <c r="H207" s="256"/>
      <c r="I207" s="256"/>
      <c r="J207" s="260"/>
      <c r="K207" s="198"/>
    </row>
    <row r="208" spans="1:11" s="210" customFormat="1" ht="26.25">
      <c r="A208" s="268"/>
      <c r="B208" s="231"/>
      <c r="C208" s="441"/>
      <c r="D208" s="261"/>
      <c r="E208" s="262"/>
      <c r="F208" s="261"/>
      <c r="G208" s="261"/>
      <c r="H208" s="261"/>
      <c r="I208" s="261"/>
      <c r="J208" s="263"/>
      <c r="K208" s="198"/>
    </row>
    <row r="209" spans="1:11" s="210" customFormat="1" ht="26.25">
      <c r="A209" s="268"/>
      <c r="B209" s="231"/>
      <c r="C209" s="441"/>
      <c r="D209" s="261" t="s">
        <v>30</v>
      </c>
      <c r="E209" s="233" t="s">
        <v>153</v>
      </c>
      <c r="F209" s="232">
        <f>'(B3)Schdls,Specs&amp;Remarks'!I32</f>
        <v>2860</v>
      </c>
      <c r="G209" s="255" t="s">
        <v>155</v>
      </c>
      <c r="H209" s="232">
        <f>'(B3)Schdls,Specs&amp;Remarks'!J32</f>
        <v>3300</v>
      </c>
      <c r="I209" s="232"/>
      <c r="J209" s="257"/>
      <c r="K209" s="198"/>
    </row>
    <row r="210" spans="1:11" s="210" customFormat="1" ht="26.25">
      <c r="A210" s="268"/>
      <c r="B210" s="231"/>
      <c r="C210" s="441"/>
      <c r="D210" s="233" t="s">
        <v>31</v>
      </c>
      <c r="E210" s="233" t="s">
        <v>153</v>
      </c>
      <c r="F210" s="232">
        <f>'(B3)Schdls,Specs&amp;Remarks'!K32</f>
        <v>1</v>
      </c>
      <c r="G210" s="232"/>
      <c r="H210" s="232"/>
      <c r="I210" s="233"/>
      <c r="J210" s="263"/>
      <c r="K210" s="198"/>
    </row>
    <row r="211" spans="1:11" s="210" customFormat="1" ht="26.25">
      <c r="A211" s="268"/>
      <c r="B211" s="231"/>
      <c r="C211" s="441"/>
      <c r="D211" s="233" t="s">
        <v>131</v>
      </c>
      <c r="E211" s="233" t="s">
        <v>153</v>
      </c>
      <c r="F211" s="232" t="str">
        <f>'(C1)Quotation'!E35</f>
        <v>M15000</v>
      </c>
      <c r="G211" s="232"/>
      <c r="H211" s="232"/>
      <c r="I211" s="233"/>
      <c r="J211" s="263"/>
      <c r="K211" s="198"/>
    </row>
    <row r="212" spans="1:11" s="210" customFormat="1" ht="26.25">
      <c r="A212" s="268"/>
      <c r="B212" s="231"/>
      <c r="C212" s="441"/>
      <c r="D212" s="233" t="s">
        <v>128</v>
      </c>
      <c r="E212" s="233" t="s">
        <v>153</v>
      </c>
      <c r="F212" s="232" t="str">
        <f>'(B3)Schdls,Specs&amp;Remarks'!N32</f>
        <v>Champagne Anodizing (101520)</v>
      </c>
      <c r="G212" s="232"/>
      <c r="H212" s="232"/>
      <c r="I212" s="233"/>
      <c r="J212" s="263"/>
      <c r="K212" s="198"/>
    </row>
    <row r="213" spans="1:11" s="210" customFormat="1" ht="26.25">
      <c r="A213" s="268"/>
      <c r="B213" s="231"/>
      <c r="C213" s="441"/>
      <c r="D213" s="233" t="s">
        <v>0</v>
      </c>
      <c r="E213" s="233" t="s">
        <v>153</v>
      </c>
      <c r="F213" s="232" t="str">
        <f>'(B3)Schdls,Specs&amp;Remarks'!O32</f>
        <v>17.52mm</v>
      </c>
      <c r="G213" s="232"/>
      <c r="H213" s="232"/>
      <c r="I213" s="233"/>
      <c r="J213" s="263"/>
      <c r="K213" s="198"/>
    </row>
    <row r="214" spans="1:11" s="210" customFormat="1" ht="26.25">
      <c r="A214" s="269"/>
      <c r="B214" s="270"/>
      <c r="C214" s="442"/>
      <c r="D214" s="234" t="s">
        <v>129</v>
      </c>
      <c r="E214" s="234" t="s">
        <v>153</v>
      </c>
      <c r="F214" s="234" t="str">
        <f>'(B3)Schdls,Specs&amp;Remarks'!P32</f>
        <v>No</v>
      </c>
      <c r="G214" s="234"/>
      <c r="H214" s="234"/>
      <c r="I214" s="234"/>
      <c r="J214" s="266"/>
      <c r="K214" s="198"/>
    </row>
    <row r="215" spans="1:11" s="210" customFormat="1" ht="26.25">
      <c r="A215" s="254" t="str">
        <f>'(B3)Schdls,Specs&amp;Remarks'!C33</f>
        <v>FG6</v>
      </c>
      <c r="B215" s="251" t="s">
        <v>153</v>
      </c>
      <c r="C215" s="443" t="str">
        <f>'(B3)Schdls,Specs&amp;Remarks'!G33</f>
        <v>Fixed Fields</v>
      </c>
      <c r="D215" s="443"/>
      <c r="E215" s="443"/>
      <c r="F215" s="443"/>
      <c r="G215" s="443"/>
      <c r="H215" s="443"/>
      <c r="I215" s="272" t="s">
        <v>144</v>
      </c>
      <c r="J215" s="273">
        <f>J179+1</f>
        <v>7</v>
      </c>
      <c r="K215" s="198"/>
    </row>
    <row r="216" spans="1:11" s="210" customFormat="1" ht="26.25">
      <c r="A216" s="268"/>
      <c r="B216" s="231"/>
      <c r="C216" s="441"/>
      <c r="D216" s="233" t="s">
        <v>97</v>
      </c>
      <c r="E216" s="233" t="s">
        <v>153</v>
      </c>
      <c r="F216" s="232" t="str">
        <f>'(B3)Schdls,Specs&amp;Remarks'!D33</f>
        <v>-</v>
      </c>
      <c r="G216" s="256"/>
      <c r="H216" s="256"/>
      <c r="I216" s="256"/>
      <c r="J216" s="260"/>
      <c r="K216" s="198"/>
    </row>
    <row r="217" spans="1:11" s="210" customFormat="1" ht="26.25">
      <c r="A217" s="268"/>
      <c r="B217" s="231"/>
      <c r="C217" s="441"/>
      <c r="D217" s="261"/>
      <c r="E217" s="262"/>
      <c r="F217" s="261"/>
      <c r="G217" s="261"/>
      <c r="H217" s="261"/>
      <c r="I217" s="261"/>
      <c r="J217" s="263"/>
      <c r="K217" s="198"/>
    </row>
    <row r="218" spans="1:11" s="210" customFormat="1" ht="26.25">
      <c r="A218" s="268"/>
      <c r="B218" s="231"/>
      <c r="C218" s="441"/>
      <c r="D218" s="261" t="s">
        <v>30</v>
      </c>
      <c r="E218" s="233" t="s">
        <v>153</v>
      </c>
      <c r="F218" s="232">
        <f>'(B3)Schdls,Specs&amp;Remarks'!I33</f>
        <v>1800</v>
      </c>
      <c r="G218" s="255" t="s">
        <v>155</v>
      </c>
      <c r="H218" s="232">
        <f>'(B3)Schdls,Specs&amp;Remarks'!J33</f>
        <v>2500</v>
      </c>
      <c r="I218" s="232"/>
      <c r="J218" s="257"/>
      <c r="K218" s="198"/>
    </row>
    <row r="219" spans="1:11" s="210" customFormat="1" ht="26.25">
      <c r="A219" s="268"/>
      <c r="B219" s="231"/>
      <c r="C219" s="441"/>
      <c r="D219" s="233" t="s">
        <v>31</v>
      </c>
      <c r="E219" s="233" t="s">
        <v>153</v>
      </c>
      <c r="F219" s="232">
        <f>'(B3)Schdls,Specs&amp;Remarks'!K33</f>
        <v>3</v>
      </c>
      <c r="G219" s="232"/>
      <c r="H219" s="232"/>
      <c r="I219" s="233"/>
      <c r="J219" s="263"/>
      <c r="K219" s="198"/>
    </row>
    <row r="220" spans="1:11" s="210" customFormat="1" ht="26.25">
      <c r="A220" s="268"/>
      <c r="B220" s="231"/>
      <c r="C220" s="441"/>
      <c r="D220" s="233" t="s">
        <v>131</v>
      </c>
      <c r="E220" s="233" t="s">
        <v>153</v>
      </c>
      <c r="F220" s="232" t="str">
        <f>'(C1)Quotation'!E36</f>
        <v>M15000</v>
      </c>
      <c r="G220" s="232"/>
      <c r="H220" s="232"/>
      <c r="I220" s="233"/>
      <c r="J220" s="263"/>
      <c r="K220" s="198"/>
    </row>
    <row r="221" spans="1:11" s="210" customFormat="1" ht="26.25">
      <c r="A221" s="268"/>
      <c r="B221" s="231"/>
      <c r="C221" s="441"/>
      <c r="D221" s="233" t="s">
        <v>128</v>
      </c>
      <c r="E221" s="233" t="s">
        <v>153</v>
      </c>
      <c r="F221" s="232" t="str">
        <f>'(B3)Schdls,Specs&amp;Remarks'!N33</f>
        <v>Champagne Anodizing (101520)</v>
      </c>
      <c r="G221" s="232"/>
      <c r="H221" s="232"/>
      <c r="I221" s="233"/>
      <c r="J221" s="263"/>
      <c r="K221" s="198"/>
    </row>
    <row r="222" spans="1:11" s="210" customFormat="1" ht="26.25">
      <c r="A222" s="268"/>
      <c r="B222" s="231"/>
      <c r="C222" s="441"/>
      <c r="D222" s="233" t="s">
        <v>0</v>
      </c>
      <c r="E222" s="233" t="s">
        <v>153</v>
      </c>
      <c r="F222" s="232" t="str">
        <f>'(B3)Schdls,Specs&amp;Remarks'!O33</f>
        <v>17.52mm</v>
      </c>
      <c r="G222" s="232"/>
      <c r="H222" s="232"/>
      <c r="I222" s="233"/>
      <c r="J222" s="263"/>
      <c r="K222" s="198"/>
    </row>
    <row r="223" spans="1:11" s="210" customFormat="1" ht="26.25">
      <c r="A223" s="269"/>
      <c r="B223" s="270"/>
      <c r="C223" s="442"/>
      <c r="D223" s="234" t="s">
        <v>129</v>
      </c>
      <c r="E223" s="234" t="s">
        <v>153</v>
      </c>
      <c r="F223" s="234" t="str">
        <f>'(B3)Schdls,Specs&amp;Remarks'!P33</f>
        <v>No</v>
      </c>
      <c r="G223" s="234"/>
      <c r="H223" s="234"/>
      <c r="I223" s="234"/>
      <c r="J223" s="266"/>
      <c r="K223" s="198"/>
    </row>
    <row r="224" spans="1:11" s="210" customFormat="1" ht="26.25">
      <c r="A224" s="254" t="str">
        <f>'(B3)Schdls,Specs&amp;Remarks'!C34</f>
        <v>FG7</v>
      </c>
      <c r="B224" s="251" t="s">
        <v>153</v>
      </c>
      <c r="C224" s="443" t="str">
        <f>'(B3)Schdls,Specs&amp;Remarks'!G34</f>
        <v>Fixed Fields</v>
      </c>
      <c r="D224" s="443"/>
      <c r="E224" s="443"/>
      <c r="F224" s="443"/>
      <c r="G224" s="443"/>
      <c r="H224" s="443"/>
      <c r="I224" s="443"/>
      <c r="J224" s="444"/>
      <c r="K224" s="198"/>
    </row>
    <row r="225" spans="1:11" s="210" customFormat="1" ht="26.25">
      <c r="A225" s="268"/>
      <c r="B225" s="231"/>
      <c r="C225" s="441"/>
      <c r="D225" s="233" t="s">
        <v>97</v>
      </c>
      <c r="E225" s="233" t="s">
        <v>153</v>
      </c>
      <c r="F225" s="232" t="str">
        <f>'(B3)Schdls,Specs&amp;Remarks'!D34</f>
        <v>-</v>
      </c>
      <c r="G225" s="256"/>
      <c r="H225" s="256"/>
      <c r="I225" s="256"/>
      <c r="J225" s="260"/>
      <c r="K225" s="198"/>
    </row>
    <row r="226" spans="1:11" s="210" customFormat="1" ht="26.25">
      <c r="A226" s="268"/>
      <c r="B226" s="231"/>
      <c r="C226" s="441"/>
      <c r="D226" s="261"/>
      <c r="E226" s="262"/>
      <c r="F226" s="261"/>
      <c r="G226" s="261"/>
      <c r="H226" s="261"/>
      <c r="I226" s="261"/>
      <c r="J226" s="263"/>
      <c r="K226" s="198"/>
    </row>
    <row r="227" spans="1:11" s="210" customFormat="1" ht="26.25">
      <c r="A227" s="268"/>
      <c r="B227" s="231"/>
      <c r="C227" s="441"/>
      <c r="D227" s="261" t="s">
        <v>30</v>
      </c>
      <c r="E227" s="233" t="s">
        <v>153</v>
      </c>
      <c r="F227" s="232">
        <f>'(B3)Schdls,Specs&amp;Remarks'!I34</f>
        <v>1770</v>
      </c>
      <c r="G227" s="255" t="s">
        <v>155</v>
      </c>
      <c r="H227" s="232">
        <f>'(B3)Schdls,Specs&amp;Remarks'!J34</f>
        <v>3300</v>
      </c>
      <c r="I227" s="232"/>
      <c r="J227" s="257"/>
      <c r="K227" s="198"/>
    </row>
    <row r="228" spans="1:11" s="210" customFormat="1" ht="26.25">
      <c r="A228" s="268"/>
      <c r="B228" s="231"/>
      <c r="C228" s="441"/>
      <c r="D228" s="233" t="s">
        <v>31</v>
      </c>
      <c r="E228" s="233" t="s">
        <v>153</v>
      </c>
      <c r="F228" s="232">
        <f>'(B3)Schdls,Specs&amp;Remarks'!K34</f>
        <v>1</v>
      </c>
      <c r="G228" s="232"/>
      <c r="H228" s="232"/>
      <c r="I228" s="233"/>
      <c r="J228" s="263"/>
      <c r="K228" s="198"/>
    </row>
    <row r="229" spans="1:11" s="210" customFormat="1" ht="26.25">
      <c r="A229" s="268"/>
      <c r="B229" s="231"/>
      <c r="C229" s="441"/>
      <c r="D229" s="233" t="s">
        <v>131</v>
      </c>
      <c r="E229" s="233" t="s">
        <v>153</v>
      </c>
      <c r="F229" s="232" t="str">
        <f>'(C1)Quotation'!E37</f>
        <v>M15000</v>
      </c>
      <c r="G229" s="232"/>
      <c r="H229" s="232"/>
      <c r="I229" s="233"/>
      <c r="J229" s="263"/>
      <c r="K229" s="198"/>
    </row>
    <row r="230" spans="1:11" s="210" customFormat="1" ht="26.25">
      <c r="A230" s="268"/>
      <c r="B230" s="231"/>
      <c r="C230" s="441"/>
      <c r="D230" s="233" t="s">
        <v>128</v>
      </c>
      <c r="E230" s="233" t="s">
        <v>153</v>
      </c>
      <c r="F230" s="232" t="str">
        <f>'(B3)Schdls,Specs&amp;Remarks'!N34</f>
        <v>Champagne Anodizing (101520)</v>
      </c>
      <c r="G230" s="232"/>
      <c r="H230" s="232"/>
      <c r="I230" s="233"/>
      <c r="J230" s="263"/>
      <c r="K230" s="198"/>
    </row>
    <row r="231" spans="1:11" s="210" customFormat="1" ht="26.25">
      <c r="A231" s="268"/>
      <c r="B231" s="231"/>
      <c r="C231" s="441"/>
      <c r="D231" s="233" t="s">
        <v>0</v>
      </c>
      <c r="E231" s="233" t="s">
        <v>153</v>
      </c>
      <c r="F231" s="232" t="str">
        <f>'(B3)Schdls,Specs&amp;Remarks'!O34</f>
        <v>17.52mm</v>
      </c>
      <c r="G231" s="232"/>
      <c r="H231" s="232"/>
      <c r="I231" s="233"/>
      <c r="J231" s="263"/>
      <c r="K231" s="198"/>
    </row>
    <row r="232" spans="1:11" s="210" customFormat="1" ht="26.25">
      <c r="A232" s="269"/>
      <c r="B232" s="270"/>
      <c r="C232" s="442"/>
      <c r="D232" s="234" t="s">
        <v>129</v>
      </c>
      <c r="E232" s="234" t="s">
        <v>153</v>
      </c>
      <c r="F232" s="234" t="str">
        <f>'(B3)Schdls,Specs&amp;Remarks'!P34</f>
        <v>No</v>
      </c>
      <c r="G232" s="234"/>
      <c r="H232" s="234"/>
      <c r="I232" s="234"/>
      <c r="J232" s="266"/>
      <c r="K232" s="198"/>
    </row>
    <row r="233" spans="1:11" s="210" customFormat="1" ht="26.25">
      <c r="A233" s="254" t="str">
        <f>'(B3)Schdls,Specs&amp;Remarks'!C35</f>
        <v>SD1</v>
      </c>
      <c r="B233" s="251" t="s">
        <v>153</v>
      </c>
      <c r="C233" s="443" t="str">
        <f>'(B3)Schdls,Specs&amp;Remarks'!G35</f>
        <v>Lift &amp; Slide Door</v>
      </c>
      <c r="D233" s="443"/>
      <c r="E233" s="443"/>
      <c r="F233" s="443"/>
      <c r="G233" s="443"/>
      <c r="H233" s="443"/>
      <c r="I233" s="443"/>
      <c r="J233" s="444"/>
      <c r="K233" s="198"/>
    </row>
    <row r="234" spans="1:11" s="210" customFormat="1" ht="26.25">
      <c r="A234" s="268"/>
      <c r="B234" s="231"/>
      <c r="C234" s="441"/>
      <c r="D234" s="233" t="s">
        <v>97</v>
      </c>
      <c r="E234" s="233" t="s">
        <v>153</v>
      </c>
      <c r="F234" s="232" t="str">
        <f>'(B3)Schdls,Specs&amp;Remarks'!D35</f>
        <v>-</v>
      </c>
      <c r="G234" s="256"/>
      <c r="H234" s="256"/>
      <c r="I234" s="256"/>
      <c r="J234" s="260"/>
      <c r="K234" s="198"/>
    </row>
    <row r="235" spans="1:11" s="210" customFormat="1" ht="26.25">
      <c r="A235" s="268"/>
      <c r="B235" s="231"/>
      <c r="C235" s="441"/>
      <c r="D235" s="261"/>
      <c r="E235" s="262"/>
      <c r="F235" s="261"/>
      <c r="G235" s="261"/>
      <c r="H235" s="261"/>
      <c r="I235" s="261"/>
      <c r="J235" s="263"/>
      <c r="K235" s="198"/>
    </row>
    <row r="236" spans="1:11" s="210" customFormat="1" ht="26.25">
      <c r="A236" s="268"/>
      <c r="B236" s="231"/>
      <c r="C236" s="441"/>
      <c r="D236" s="261" t="s">
        <v>30</v>
      </c>
      <c r="E236" s="233" t="s">
        <v>153</v>
      </c>
      <c r="F236" s="232">
        <f>'(B3)Schdls,Specs&amp;Remarks'!I35</f>
        <v>6130</v>
      </c>
      <c r="G236" s="255" t="s">
        <v>155</v>
      </c>
      <c r="H236" s="232">
        <f>'(B3)Schdls,Specs&amp;Remarks'!J35</f>
        <v>3500</v>
      </c>
      <c r="I236" s="232"/>
      <c r="J236" s="257"/>
      <c r="K236" s="198"/>
    </row>
    <row r="237" spans="1:11" s="210" customFormat="1" ht="26.25">
      <c r="A237" s="268"/>
      <c r="B237" s="231"/>
      <c r="C237" s="441"/>
      <c r="D237" s="233" t="s">
        <v>31</v>
      </c>
      <c r="E237" s="233" t="s">
        <v>153</v>
      </c>
      <c r="F237" s="232">
        <f>'(B3)Schdls,Specs&amp;Remarks'!K35</f>
        <v>1</v>
      </c>
      <c r="G237" s="232"/>
      <c r="H237" s="232"/>
      <c r="I237" s="233"/>
      <c r="J237" s="263"/>
      <c r="K237" s="198"/>
    </row>
    <row r="238" spans="1:11" s="210" customFormat="1" ht="26.25">
      <c r="A238" s="268"/>
      <c r="B238" s="231"/>
      <c r="C238" s="441"/>
      <c r="D238" s="233" t="s">
        <v>131</v>
      </c>
      <c r="E238" s="233" t="s">
        <v>153</v>
      </c>
      <c r="F238" s="232" t="str">
        <f>'(C1)Quotation'!E38</f>
        <v>S700</v>
      </c>
      <c r="G238" s="232"/>
      <c r="H238" s="232"/>
      <c r="I238" s="233"/>
      <c r="J238" s="263"/>
      <c r="K238" s="198"/>
    </row>
    <row r="239" spans="1:11" s="210" customFormat="1" ht="26.25">
      <c r="A239" s="268"/>
      <c r="B239" s="231"/>
      <c r="C239" s="441"/>
      <c r="D239" s="233" t="s">
        <v>128</v>
      </c>
      <c r="E239" s="233" t="s">
        <v>153</v>
      </c>
      <c r="F239" s="232" t="str">
        <f>'(B3)Schdls,Specs&amp;Remarks'!N35</f>
        <v>Champagne Anodizing (101520)</v>
      </c>
      <c r="G239" s="232"/>
      <c r="H239" s="232"/>
      <c r="I239" s="233"/>
      <c r="J239" s="263"/>
      <c r="K239" s="198"/>
    </row>
    <row r="240" spans="1:11" s="210" customFormat="1" ht="26.25">
      <c r="A240" s="268"/>
      <c r="B240" s="231"/>
      <c r="C240" s="441"/>
      <c r="D240" s="233" t="s">
        <v>0</v>
      </c>
      <c r="E240" s="233" t="s">
        <v>153</v>
      </c>
      <c r="F240" s="232" t="str">
        <f>'(B3)Schdls,Specs&amp;Remarks'!O35</f>
        <v>28mm</v>
      </c>
      <c r="G240" s="232"/>
      <c r="H240" s="232"/>
      <c r="I240" s="233"/>
      <c r="J240" s="263"/>
      <c r="K240" s="198"/>
    </row>
    <row r="241" spans="1:11" s="210" customFormat="1" ht="26.25">
      <c r="A241" s="269"/>
      <c r="B241" s="270"/>
      <c r="C241" s="442"/>
      <c r="D241" s="234" t="s">
        <v>129</v>
      </c>
      <c r="E241" s="234" t="s">
        <v>153</v>
      </c>
      <c r="F241" s="234" t="str">
        <f>'(B3)Schdls,Specs&amp;Remarks'!P35</f>
        <v>No</v>
      </c>
      <c r="G241" s="234"/>
      <c r="H241" s="234"/>
      <c r="I241" s="234"/>
      <c r="J241" s="266"/>
      <c r="K241" s="198"/>
    </row>
    <row r="242" spans="1:11" s="210" customFormat="1" ht="26.25">
      <c r="A242" s="254" t="str">
        <f>'(B3)Schdls,Specs&amp;Remarks'!C36</f>
        <v>SD2</v>
      </c>
      <c r="B242" s="251" t="s">
        <v>153</v>
      </c>
      <c r="C242" s="443" t="str">
        <f>'(B3)Schdls,Specs&amp;Remarks'!G36</f>
        <v>Lift &amp; Slide Door</v>
      </c>
      <c r="D242" s="443"/>
      <c r="E242" s="443"/>
      <c r="F242" s="443"/>
      <c r="G242" s="443"/>
      <c r="H242" s="443"/>
      <c r="I242" s="443"/>
      <c r="J242" s="444"/>
      <c r="K242" s="198"/>
    </row>
    <row r="243" spans="1:11" s="210" customFormat="1" ht="26.25">
      <c r="A243" s="268"/>
      <c r="B243" s="231"/>
      <c r="C243" s="441"/>
      <c r="D243" s="233" t="s">
        <v>97</v>
      </c>
      <c r="E243" s="233" t="s">
        <v>153</v>
      </c>
      <c r="F243" s="232" t="str">
        <f>'(B3)Schdls,Specs&amp;Remarks'!D36</f>
        <v>-</v>
      </c>
      <c r="G243" s="256"/>
      <c r="H243" s="256"/>
      <c r="I243" s="256"/>
      <c r="J243" s="260"/>
      <c r="K243" s="198"/>
    </row>
    <row r="244" spans="1:11" s="210" customFormat="1" ht="26.25">
      <c r="A244" s="268"/>
      <c r="B244" s="231"/>
      <c r="C244" s="441"/>
      <c r="D244" s="261"/>
      <c r="E244" s="262"/>
      <c r="F244" s="261"/>
      <c r="G244" s="261"/>
      <c r="H244" s="261"/>
      <c r="I244" s="261"/>
      <c r="J244" s="263"/>
      <c r="K244" s="198"/>
    </row>
    <row r="245" spans="1:11" s="210" customFormat="1" ht="26.25">
      <c r="A245" s="268"/>
      <c r="B245" s="231"/>
      <c r="C245" s="441"/>
      <c r="D245" s="261" t="s">
        <v>30</v>
      </c>
      <c r="E245" s="233" t="s">
        <v>153</v>
      </c>
      <c r="F245" s="232">
        <f>'(B3)Schdls,Specs&amp;Remarks'!I36</f>
        <v>5400</v>
      </c>
      <c r="G245" s="255" t="s">
        <v>155</v>
      </c>
      <c r="H245" s="232">
        <f>'(B3)Schdls,Specs&amp;Remarks'!J36</f>
        <v>3500</v>
      </c>
      <c r="I245" s="232"/>
      <c r="J245" s="257"/>
      <c r="K245" s="198"/>
    </row>
    <row r="246" spans="1:11" s="210" customFormat="1" ht="26.25">
      <c r="A246" s="268"/>
      <c r="B246" s="231"/>
      <c r="C246" s="441"/>
      <c r="D246" s="233" t="s">
        <v>31</v>
      </c>
      <c r="E246" s="233" t="s">
        <v>153</v>
      </c>
      <c r="F246" s="232">
        <f>'(B3)Schdls,Specs&amp;Remarks'!K36</f>
        <v>2</v>
      </c>
      <c r="G246" s="232"/>
      <c r="H246" s="232"/>
      <c r="I246" s="233"/>
      <c r="J246" s="263"/>
      <c r="K246" s="198"/>
    </row>
    <row r="247" spans="1:11" s="210" customFormat="1" ht="26.25">
      <c r="A247" s="268"/>
      <c r="B247" s="231"/>
      <c r="C247" s="441"/>
      <c r="D247" s="233" t="s">
        <v>131</v>
      </c>
      <c r="E247" s="233" t="s">
        <v>153</v>
      </c>
      <c r="F247" s="232" t="str">
        <f>'(C1)Quotation'!E39</f>
        <v>S700</v>
      </c>
      <c r="G247" s="232"/>
      <c r="H247" s="232"/>
      <c r="I247" s="233"/>
      <c r="J247" s="263"/>
      <c r="K247" s="198"/>
    </row>
    <row r="248" spans="1:11" s="210" customFormat="1" ht="26.25">
      <c r="A248" s="268"/>
      <c r="B248" s="231"/>
      <c r="C248" s="441"/>
      <c r="D248" s="233" t="s">
        <v>128</v>
      </c>
      <c r="E248" s="233" t="s">
        <v>153</v>
      </c>
      <c r="F248" s="232" t="str">
        <f>'(B3)Schdls,Specs&amp;Remarks'!N36</f>
        <v>Champagne Anodizing (101520)</v>
      </c>
      <c r="G248" s="232"/>
      <c r="H248" s="232"/>
      <c r="I248" s="233"/>
      <c r="J248" s="263"/>
      <c r="K248" s="198"/>
    </row>
    <row r="249" spans="1:11" s="210" customFormat="1" ht="26.25">
      <c r="A249" s="268"/>
      <c r="B249" s="231"/>
      <c r="C249" s="441"/>
      <c r="D249" s="233" t="s">
        <v>0</v>
      </c>
      <c r="E249" s="233" t="s">
        <v>153</v>
      </c>
      <c r="F249" s="232" t="str">
        <f>'(B3)Schdls,Specs&amp;Remarks'!O36</f>
        <v>28mm</v>
      </c>
      <c r="G249" s="232"/>
      <c r="H249" s="232"/>
      <c r="I249" s="233"/>
      <c r="J249" s="263"/>
      <c r="K249" s="198"/>
    </row>
    <row r="250" spans="1:11" s="210" customFormat="1" ht="26.25">
      <c r="A250" s="269"/>
      <c r="B250" s="270"/>
      <c r="C250" s="442"/>
      <c r="D250" s="234" t="s">
        <v>129</v>
      </c>
      <c r="E250" s="234" t="s">
        <v>153</v>
      </c>
      <c r="F250" s="234" t="str">
        <f>'(B3)Schdls,Specs&amp;Remarks'!P36</f>
        <v>No</v>
      </c>
      <c r="G250" s="234"/>
      <c r="H250" s="234"/>
      <c r="I250" s="234"/>
      <c r="J250" s="266"/>
      <c r="K250" s="198"/>
    </row>
    <row r="251" spans="1:11" s="210" customFormat="1" ht="26.25">
      <c r="A251" s="254" t="str">
        <f>'(B3)Schdls,Specs&amp;Remarks'!C37</f>
        <v>SD3</v>
      </c>
      <c r="B251" s="251" t="s">
        <v>153</v>
      </c>
      <c r="C251" s="443" t="str">
        <f>'(B3)Schdls,Specs&amp;Remarks'!G37</f>
        <v>Lift &amp; Slide Door</v>
      </c>
      <c r="D251" s="443"/>
      <c r="E251" s="443"/>
      <c r="F251" s="443"/>
      <c r="G251" s="443"/>
      <c r="H251" s="443"/>
      <c r="I251" s="272" t="s">
        <v>144</v>
      </c>
      <c r="J251" s="273">
        <f>J215+1</f>
        <v>8</v>
      </c>
      <c r="K251" s="198"/>
    </row>
    <row r="252" spans="1:11" s="210" customFormat="1" ht="26.25">
      <c r="A252" s="268"/>
      <c r="B252" s="231"/>
      <c r="C252" s="441"/>
      <c r="D252" s="233" t="s">
        <v>97</v>
      </c>
      <c r="E252" s="233" t="s">
        <v>153</v>
      </c>
      <c r="F252" s="232" t="str">
        <f>'(B3)Schdls,Specs&amp;Remarks'!D37</f>
        <v>-</v>
      </c>
      <c r="G252" s="256"/>
      <c r="H252" s="256"/>
      <c r="I252" s="256"/>
      <c r="J252" s="260"/>
      <c r="K252" s="198"/>
    </row>
    <row r="253" spans="1:11" s="210" customFormat="1" ht="26.25">
      <c r="A253" s="268"/>
      <c r="B253" s="231"/>
      <c r="C253" s="441"/>
      <c r="D253" s="261"/>
      <c r="E253" s="262"/>
      <c r="F253" s="261"/>
      <c r="G253" s="261"/>
      <c r="H253" s="261"/>
      <c r="I253" s="261"/>
      <c r="J253" s="263"/>
      <c r="K253" s="198"/>
    </row>
    <row r="254" spans="1:11" s="210" customFormat="1" ht="26.25">
      <c r="A254" s="268"/>
      <c r="B254" s="231"/>
      <c r="C254" s="441"/>
      <c r="D254" s="261" t="s">
        <v>30</v>
      </c>
      <c r="E254" s="233" t="s">
        <v>153</v>
      </c>
      <c r="F254" s="232">
        <f>'(B3)Schdls,Specs&amp;Remarks'!I37</f>
        <v>5390</v>
      </c>
      <c r="G254" s="255" t="s">
        <v>155</v>
      </c>
      <c r="H254" s="232">
        <f>'(B3)Schdls,Specs&amp;Remarks'!J37</f>
        <v>3500</v>
      </c>
      <c r="I254" s="232"/>
      <c r="J254" s="257"/>
      <c r="K254" s="198"/>
    </row>
    <row r="255" spans="1:11" s="210" customFormat="1" ht="26.25">
      <c r="A255" s="268"/>
      <c r="B255" s="231"/>
      <c r="C255" s="441"/>
      <c r="D255" s="233" t="s">
        <v>31</v>
      </c>
      <c r="E255" s="233" t="s">
        <v>153</v>
      </c>
      <c r="F255" s="232">
        <f>'(B3)Schdls,Specs&amp;Remarks'!K37</f>
        <v>1</v>
      </c>
      <c r="G255" s="232"/>
      <c r="H255" s="232"/>
      <c r="I255" s="233"/>
      <c r="J255" s="263"/>
      <c r="K255" s="198"/>
    </row>
    <row r="256" spans="1:11" s="210" customFormat="1" ht="26.25">
      <c r="A256" s="268"/>
      <c r="B256" s="231"/>
      <c r="C256" s="441"/>
      <c r="D256" s="233" t="s">
        <v>131</v>
      </c>
      <c r="E256" s="233" t="s">
        <v>153</v>
      </c>
      <c r="F256" s="232" t="str">
        <f>'(C1)Quotation'!E40</f>
        <v>S700</v>
      </c>
      <c r="G256" s="232"/>
      <c r="H256" s="232"/>
      <c r="I256" s="233"/>
      <c r="J256" s="263"/>
      <c r="K256" s="198"/>
    </row>
    <row r="257" spans="1:11" s="210" customFormat="1" ht="26.25">
      <c r="A257" s="268"/>
      <c r="B257" s="231"/>
      <c r="C257" s="441"/>
      <c r="D257" s="233" t="s">
        <v>128</v>
      </c>
      <c r="E257" s="233" t="s">
        <v>153</v>
      </c>
      <c r="F257" s="232" t="str">
        <f>'(B3)Schdls,Specs&amp;Remarks'!N37</f>
        <v>Champagne Anodizing (101520)</v>
      </c>
      <c r="G257" s="232"/>
      <c r="H257" s="232"/>
      <c r="I257" s="233"/>
      <c r="J257" s="263"/>
      <c r="K257" s="198"/>
    </row>
    <row r="258" spans="1:11" s="210" customFormat="1" ht="26.25">
      <c r="A258" s="268"/>
      <c r="B258" s="231"/>
      <c r="C258" s="441"/>
      <c r="D258" s="233" t="s">
        <v>0</v>
      </c>
      <c r="E258" s="233" t="s">
        <v>153</v>
      </c>
      <c r="F258" s="232" t="str">
        <f>'(B3)Schdls,Specs&amp;Remarks'!O37</f>
        <v>28mm</v>
      </c>
      <c r="G258" s="232"/>
      <c r="H258" s="232"/>
      <c r="I258" s="233"/>
      <c r="J258" s="263"/>
      <c r="K258" s="198"/>
    </row>
    <row r="259" spans="1:11" s="210" customFormat="1" ht="26.25">
      <c r="A259" s="269"/>
      <c r="B259" s="270"/>
      <c r="C259" s="442"/>
      <c r="D259" s="234" t="s">
        <v>129</v>
      </c>
      <c r="E259" s="234" t="s">
        <v>153</v>
      </c>
      <c r="F259" s="234" t="str">
        <f>'(B3)Schdls,Specs&amp;Remarks'!P37</f>
        <v>No</v>
      </c>
      <c r="G259" s="234"/>
      <c r="H259" s="234"/>
      <c r="I259" s="234"/>
      <c r="J259" s="266"/>
      <c r="K259" s="198"/>
    </row>
    <row r="260" spans="1:11" s="210" customFormat="1" ht="26.25">
      <c r="A260" s="254" t="str">
        <f>'(B3)Schdls,Specs&amp;Remarks'!C38</f>
        <v>SD4</v>
      </c>
      <c r="B260" s="251" t="s">
        <v>153</v>
      </c>
      <c r="C260" s="443" t="str">
        <f>'(B3)Schdls,Specs&amp;Remarks'!G38</f>
        <v>Lift &amp; Slide Door</v>
      </c>
      <c r="D260" s="443"/>
      <c r="E260" s="443"/>
      <c r="F260" s="443"/>
      <c r="G260" s="443"/>
      <c r="H260" s="443"/>
      <c r="I260" s="443"/>
      <c r="J260" s="444"/>
      <c r="K260" s="198"/>
    </row>
    <row r="261" spans="1:11" s="210" customFormat="1" ht="26.25">
      <c r="A261" s="268"/>
      <c r="B261" s="231"/>
      <c r="C261" s="441"/>
      <c r="D261" s="233" t="s">
        <v>97</v>
      </c>
      <c r="E261" s="233" t="s">
        <v>153</v>
      </c>
      <c r="F261" s="232" t="str">
        <f>'(B3)Schdls,Specs&amp;Remarks'!D38</f>
        <v>-</v>
      </c>
      <c r="G261" s="256"/>
      <c r="H261" s="256"/>
      <c r="I261" s="256"/>
      <c r="J261" s="260"/>
      <c r="K261" s="198"/>
    </row>
    <row r="262" spans="1:11" s="210" customFormat="1" ht="26.25">
      <c r="A262" s="268"/>
      <c r="B262" s="231"/>
      <c r="C262" s="441"/>
      <c r="D262" s="261"/>
      <c r="E262" s="262"/>
      <c r="F262" s="261"/>
      <c r="G262" s="261"/>
      <c r="H262" s="261"/>
      <c r="I262" s="261"/>
      <c r="J262" s="263"/>
      <c r="K262" s="198"/>
    </row>
    <row r="263" spans="1:11" s="210" customFormat="1" ht="26.25">
      <c r="A263" s="268"/>
      <c r="B263" s="231"/>
      <c r="C263" s="441"/>
      <c r="D263" s="261" t="s">
        <v>30</v>
      </c>
      <c r="E263" s="233" t="s">
        <v>153</v>
      </c>
      <c r="F263" s="232">
        <f>'(B3)Schdls,Specs&amp;Remarks'!I38</f>
        <v>4470</v>
      </c>
      <c r="G263" s="255" t="s">
        <v>155</v>
      </c>
      <c r="H263" s="232">
        <f>'(B3)Schdls,Specs&amp;Remarks'!J38</f>
        <v>3500</v>
      </c>
      <c r="I263" s="232"/>
      <c r="J263" s="257"/>
      <c r="K263" s="198"/>
    </row>
    <row r="264" spans="1:11" s="210" customFormat="1" ht="26.25">
      <c r="A264" s="268"/>
      <c r="B264" s="231"/>
      <c r="C264" s="441"/>
      <c r="D264" s="233" t="s">
        <v>31</v>
      </c>
      <c r="E264" s="233" t="s">
        <v>153</v>
      </c>
      <c r="F264" s="232">
        <f>'(B3)Schdls,Specs&amp;Remarks'!K38</f>
        <v>1</v>
      </c>
      <c r="G264" s="232"/>
      <c r="H264" s="232"/>
      <c r="I264" s="233"/>
      <c r="J264" s="263"/>
      <c r="K264" s="198"/>
    </row>
    <row r="265" spans="1:11" s="210" customFormat="1" ht="26.25">
      <c r="A265" s="268"/>
      <c r="B265" s="231"/>
      <c r="C265" s="441"/>
      <c r="D265" s="233" t="s">
        <v>131</v>
      </c>
      <c r="E265" s="233" t="s">
        <v>153</v>
      </c>
      <c r="F265" s="232" t="str">
        <f>'(C1)Quotation'!E41</f>
        <v>S700</v>
      </c>
      <c r="G265" s="232"/>
      <c r="H265" s="232"/>
      <c r="I265" s="233"/>
      <c r="J265" s="263"/>
      <c r="K265" s="198"/>
    </row>
    <row r="266" spans="1:11" s="210" customFormat="1" ht="26.25">
      <c r="A266" s="268"/>
      <c r="B266" s="231"/>
      <c r="C266" s="441"/>
      <c r="D266" s="233" t="s">
        <v>128</v>
      </c>
      <c r="E266" s="233" t="s">
        <v>153</v>
      </c>
      <c r="F266" s="232" t="str">
        <f>'(B3)Schdls,Specs&amp;Remarks'!N38</f>
        <v>Champagne Anodizing (101520)</v>
      </c>
      <c r="G266" s="232"/>
      <c r="H266" s="232"/>
      <c r="I266" s="233"/>
      <c r="J266" s="263"/>
      <c r="K266" s="198"/>
    </row>
    <row r="267" spans="1:11" s="210" customFormat="1" ht="26.25">
      <c r="A267" s="268"/>
      <c r="B267" s="231"/>
      <c r="C267" s="441"/>
      <c r="D267" s="233" t="s">
        <v>0</v>
      </c>
      <c r="E267" s="233" t="s">
        <v>153</v>
      </c>
      <c r="F267" s="232" t="str">
        <f>'(B3)Schdls,Specs&amp;Remarks'!O38</f>
        <v>28mm</v>
      </c>
      <c r="G267" s="232"/>
      <c r="H267" s="232"/>
      <c r="I267" s="233"/>
      <c r="J267" s="263"/>
      <c r="K267" s="198"/>
    </row>
    <row r="268" spans="1:11" s="210" customFormat="1" ht="26.25">
      <c r="A268" s="269"/>
      <c r="B268" s="270"/>
      <c r="C268" s="442"/>
      <c r="D268" s="234" t="s">
        <v>129</v>
      </c>
      <c r="E268" s="234" t="s">
        <v>153</v>
      </c>
      <c r="F268" s="234" t="str">
        <f>'(B3)Schdls,Specs&amp;Remarks'!P38</f>
        <v>No</v>
      </c>
      <c r="G268" s="234"/>
      <c r="H268" s="234"/>
      <c r="I268" s="234"/>
      <c r="J268" s="266"/>
      <c r="K268" s="198"/>
    </row>
    <row r="269" spans="1:11" s="210" customFormat="1" ht="26.25">
      <c r="A269" s="254" t="str">
        <f>'(B3)Schdls,Specs&amp;Remarks'!C39</f>
        <v>SD5</v>
      </c>
      <c r="B269" s="251" t="s">
        <v>153</v>
      </c>
      <c r="C269" s="443" t="str">
        <f>'(B3)Schdls,Specs&amp;Remarks'!G39</f>
        <v>Sliding &amp; Folding Door</v>
      </c>
      <c r="D269" s="443"/>
      <c r="E269" s="443"/>
      <c r="F269" s="443"/>
      <c r="G269" s="443"/>
      <c r="H269" s="443"/>
      <c r="I269" s="443"/>
      <c r="J269" s="444"/>
      <c r="K269" s="198"/>
    </row>
    <row r="270" spans="1:11" s="210" customFormat="1" ht="26.25">
      <c r="A270" s="268"/>
      <c r="B270" s="231"/>
      <c r="C270" s="441"/>
      <c r="D270" s="233" t="s">
        <v>97</v>
      </c>
      <c r="E270" s="233" t="s">
        <v>153</v>
      </c>
      <c r="F270" s="232" t="str">
        <f>'(B3)Schdls,Specs&amp;Remarks'!D39</f>
        <v>-</v>
      </c>
      <c r="G270" s="256"/>
      <c r="H270" s="256"/>
      <c r="I270" s="256"/>
      <c r="J270" s="260"/>
      <c r="K270" s="198"/>
    </row>
    <row r="271" spans="1:11" s="210" customFormat="1" ht="26.25">
      <c r="A271" s="268"/>
      <c r="B271" s="231"/>
      <c r="C271" s="441"/>
      <c r="D271" s="261"/>
      <c r="E271" s="262"/>
      <c r="F271" s="261"/>
      <c r="G271" s="261"/>
      <c r="H271" s="261"/>
      <c r="I271" s="261"/>
      <c r="J271" s="263"/>
      <c r="K271" s="198"/>
    </row>
    <row r="272" spans="1:11" s="210" customFormat="1" ht="26.25">
      <c r="A272" s="268"/>
      <c r="B272" s="231"/>
      <c r="C272" s="441"/>
      <c r="D272" s="261" t="s">
        <v>30</v>
      </c>
      <c r="E272" s="233" t="s">
        <v>153</v>
      </c>
      <c r="F272" s="232">
        <f>'(B3)Schdls,Specs&amp;Remarks'!I39</f>
        <v>4310</v>
      </c>
      <c r="G272" s="255" t="s">
        <v>155</v>
      </c>
      <c r="H272" s="232">
        <f>'(B3)Schdls,Specs&amp;Remarks'!J39</f>
        <v>2675</v>
      </c>
      <c r="I272" s="232"/>
      <c r="J272" s="257"/>
      <c r="K272" s="198"/>
    </row>
    <row r="273" spans="1:11" s="210" customFormat="1" ht="26.25">
      <c r="A273" s="268"/>
      <c r="B273" s="231"/>
      <c r="C273" s="441"/>
      <c r="D273" s="233" t="s">
        <v>31</v>
      </c>
      <c r="E273" s="233" t="s">
        <v>153</v>
      </c>
      <c r="F273" s="232">
        <f>'(B3)Schdls,Specs&amp;Remarks'!K39</f>
        <v>1</v>
      </c>
      <c r="G273" s="232"/>
      <c r="H273" s="232"/>
      <c r="I273" s="233"/>
      <c r="J273" s="263"/>
      <c r="K273" s="198"/>
    </row>
    <row r="274" spans="1:11" s="210" customFormat="1" ht="26.25">
      <c r="A274" s="268"/>
      <c r="B274" s="231"/>
      <c r="C274" s="441"/>
      <c r="D274" s="233" t="s">
        <v>131</v>
      </c>
      <c r="E274" s="233" t="s">
        <v>153</v>
      </c>
      <c r="F274" s="232" t="str">
        <f>'(C1)Quotation'!E42</f>
        <v>M9800</v>
      </c>
      <c r="G274" s="232"/>
      <c r="H274" s="232"/>
      <c r="I274" s="233"/>
      <c r="J274" s="263"/>
      <c r="K274" s="198"/>
    </row>
    <row r="275" spans="1:11" s="210" customFormat="1" ht="26.25">
      <c r="A275" s="268"/>
      <c r="B275" s="231"/>
      <c r="C275" s="441"/>
      <c r="D275" s="233" t="s">
        <v>128</v>
      </c>
      <c r="E275" s="233" t="s">
        <v>153</v>
      </c>
      <c r="F275" s="232" t="str">
        <f>'(B3)Schdls,Specs&amp;Remarks'!N39</f>
        <v>Champagne Anodizing (101520)</v>
      </c>
      <c r="G275" s="232"/>
      <c r="H275" s="232"/>
      <c r="I275" s="233"/>
      <c r="J275" s="263"/>
      <c r="K275" s="198"/>
    </row>
    <row r="276" spans="1:11" s="210" customFormat="1" ht="26.25">
      <c r="A276" s="268"/>
      <c r="B276" s="231"/>
      <c r="C276" s="441"/>
      <c r="D276" s="233" t="s">
        <v>0</v>
      </c>
      <c r="E276" s="233" t="s">
        <v>153</v>
      </c>
      <c r="F276" s="232" t="str">
        <f>'(B3)Schdls,Specs&amp;Remarks'!O39</f>
        <v>13.52mm</v>
      </c>
      <c r="G276" s="232"/>
      <c r="H276" s="232"/>
      <c r="I276" s="233"/>
      <c r="J276" s="263"/>
      <c r="K276" s="198"/>
    </row>
    <row r="277" spans="1:11" s="210" customFormat="1" ht="26.25">
      <c r="A277" s="269"/>
      <c r="B277" s="270"/>
      <c r="C277" s="442"/>
      <c r="D277" s="234" t="s">
        <v>129</v>
      </c>
      <c r="E277" s="234" t="s">
        <v>153</v>
      </c>
      <c r="F277" s="234" t="str">
        <f>'(B3)Schdls,Specs&amp;Remarks'!P39</f>
        <v>No</v>
      </c>
      <c r="G277" s="234"/>
      <c r="H277" s="234"/>
      <c r="I277" s="234"/>
      <c r="J277" s="266"/>
      <c r="K277" s="198"/>
    </row>
    <row r="278" spans="1:11" s="210" customFormat="1" ht="26.25">
      <c r="A278" s="254" t="str">
        <f>'(B3)Schdls,Specs&amp;Remarks'!C40</f>
        <v>SD7</v>
      </c>
      <c r="B278" s="251" t="s">
        <v>153</v>
      </c>
      <c r="C278" s="443" t="str">
        <f>'(B3)Schdls,Specs&amp;Remarks'!G40</f>
        <v>Lift &amp; Slide Door</v>
      </c>
      <c r="D278" s="443"/>
      <c r="E278" s="443"/>
      <c r="F278" s="443"/>
      <c r="G278" s="443"/>
      <c r="H278" s="443"/>
      <c r="I278" s="443"/>
      <c r="J278" s="444"/>
      <c r="K278" s="198"/>
    </row>
    <row r="279" spans="1:11" s="210" customFormat="1" ht="26.25">
      <c r="A279" s="268"/>
      <c r="B279" s="231"/>
      <c r="C279" s="441"/>
      <c r="D279" s="233" t="s">
        <v>97</v>
      </c>
      <c r="E279" s="233" t="s">
        <v>153</v>
      </c>
      <c r="F279" s="232" t="str">
        <f>'(B3)Schdls,Specs&amp;Remarks'!D40</f>
        <v>-</v>
      </c>
      <c r="G279" s="256"/>
      <c r="H279" s="256"/>
      <c r="I279" s="256"/>
      <c r="J279" s="260"/>
      <c r="K279" s="198"/>
    </row>
    <row r="280" spans="1:11" s="210" customFormat="1" ht="26.25">
      <c r="A280" s="268"/>
      <c r="B280" s="231"/>
      <c r="C280" s="441"/>
      <c r="D280" s="261"/>
      <c r="E280" s="262"/>
      <c r="F280" s="261"/>
      <c r="G280" s="261"/>
      <c r="H280" s="261"/>
      <c r="I280" s="261"/>
      <c r="J280" s="263"/>
      <c r="K280" s="198"/>
    </row>
    <row r="281" spans="1:11" s="210" customFormat="1" ht="26.25">
      <c r="A281" s="268"/>
      <c r="B281" s="231"/>
      <c r="C281" s="441"/>
      <c r="D281" s="261" t="s">
        <v>30</v>
      </c>
      <c r="E281" s="233" t="s">
        <v>153</v>
      </c>
      <c r="F281" s="232">
        <f>'(B3)Schdls,Specs&amp;Remarks'!I40</f>
        <v>3970</v>
      </c>
      <c r="G281" s="255" t="s">
        <v>155</v>
      </c>
      <c r="H281" s="232">
        <f>'(B3)Schdls,Specs&amp;Remarks'!J40</f>
        <v>3500</v>
      </c>
      <c r="I281" s="232"/>
      <c r="J281" s="257"/>
      <c r="K281" s="198"/>
    </row>
    <row r="282" spans="1:11" s="210" customFormat="1" ht="26.25">
      <c r="A282" s="268"/>
      <c r="B282" s="231"/>
      <c r="C282" s="441"/>
      <c r="D282" s="233" t="s">
        <v>31</v>
      </c>
      <c r="E282" s="233" t="s">
        <v>153</v>
      </c>
      <c r="F282" s="232">
        <f>'(B3)Schdls,Specs&amp;Remarks'!K40</f>
        <v>1</v>
      </c>
      <c r="G282" s="232"/>
      <c r="H282" s="232"/>
      <c r="I282" s="233"/>
      <c r="J282" s="263"/>
      <c r="K282" s="198"/>
    </row>
    <row r="283" spans="1:11" s="210" customFormat="1" ht="26.25">
      <c r="A283" s="268"/>
      <c r="B283" s="231"/>
      <c r="C283" s="441"/>
      <c r="D283" s="233" t="s">
        <v>131</v>
      </c>
      <c r="E283" s="233" t="s">
        <v>153</v>
      </c>
      <c r="F283" s="232" t="str">
        <f>'(C1)Quotation'!E43</f>
        <v>S700</v>
      </c>
      <c r="G283" s="232"/>
      <c r="H283" s="232"/>
      <c r="I283" s="233"/>
      <c r="J283" s="263"/>
      <c r="K283" s="198"/>
    </row>
    <row r="284" spans="1:11" s="210" customFormat="1" ht="26.25">
      <c r="A284" s="268"/>
      <c r="B284" s="231"/>
      <c r="C284" s="441"/>
      <c r="D284" s="233" t="s">
        <v>128</v>
      </c>
      <c r="E284" s="233" t="s">
        <v>153</v>
      </c>
      <c r="F284" s="232" t="str">
        <f>'(B3)Schdls,Specs&amp;Remarks'!N40</f>
        <v>Champagne Anodizing (101520)</v>
      </c>
      <c r="G284" s="232"/>
      <c r="H284" s="232"/>
      <c r="I284" s="233"/>
      <c r="J284" s="263"/>
      <c r="K284" s="198"/>
    </row>
    <row r="285" spans="1:11" s="210" customFormat="1" ht="26.25">
      <c r="A285" s="268"/>
      <c r="B285" s="231"/>
      <c r="C285" s="441"/>
      <c r="D285" s="233" t="s">
        <v>0</v>
      </c>
      <c r="E285" s="233" t="s">
        <v>153</v>
      </c>
      <c r="F285" s="232" t="str">
        <f>'(B3)Schdls,Specs&amp;Remarks'!O40</f>
        <v>28mm</v>
      </c>
      <c r="G285" s="232"/>
      <c r="H285" s="232"/>
      <c r="I285" s="233"/>
      <c r="J285" s="263"/>
      <c r="K285" s="198"/>
    </row>
    <row r="286" spans="1:11" s="210" customFormat="1" ht="26.25">
      <c r="A286" s="269"/>
      <c r="B286" s="270"/>
      <c r="C286" s="442"/>
      <c r="D286" s="234" t="s">
        <v>129</v>
      </c>
      <c r="E286" s="234" t="s">
        <v>153</v>
      </c>
      <c r="F286" s="234" t="str">
        <f>'(B3)Schdls,Specs&amp;Remarks'!P40</f>
        <v>No</v>
      </c>
      <c r="G286" s="234"/>
      <c r="H286" s="234"/>
      <c r="I286" s="234"/>
      <c r="J286" s="266"/>
      <c r="K286" s="198"/>
    </row>
    <row r="287" spans="1:11" s="210" customFormat="1" ht="26.25">
      <c r="A287" s="254" t="str">
        <f>'(B3)Schdls,Specs&amp;Remarks'!C41</f>
        <v>SD8</v>
      </c>
      <c r="B287" s="251" t="s">
        <v>153</v>
      </c>
      <c r="C287" s="443" t="str">
        <f>'(B3)Schdls,Specs&amp;Remarks'!G41</f>
        <v>Lift &amp; Slide Door</v>
      </c>
      <c r="D287" s="443"/>
      <c r="E287" s="443"/>
      <c r="F287" s="443"/>
      <c r="G287" s="443"/>
      <c r="H287" s="443"/>
      <c r="I287" s="272" t="s">
        <v>144</v>
      </c>
      <c r="J287" s="273">
        <f>J251+1</f>
        <v>9</v>
      </c>
      <c r="K287" s="198"/>
    </row>
    <row r="288" spans="1:11" s="210" customFormat="1" ht="26.25">
      <c r="A288" s="268"/>
      <c r="B288" s="231"/>
      <c r="C288" s="441"/>
      <c r="D288" s="233" t="s">
        <v>97</v>
      </c>
      <c r="E288" s="233" t="s">
        <v>153</v>
      </c>
      <c r="F288" s="232" t="str">
        <f>'(B3)Schdls,Specs&amp;Remarks'!D41</f>
        <v>-</v>
      </c>
      <c r="G288" s="256"/>
      <c r="H288" s="256"/>
      <c r="I288" s="256"/>
      <c r="J288" s="260"/>
      <c r="K288" s="198"/>
    </row>
    <row r="289" spans="1:11" s="210" customFormat="1" ht="26.25">
      <c r="A289" s="268"/>
      <c r="B289" s="231"/>
      <c r="C289" s="441"/>
      <c r="D289" s="261"/>
      <c r="E289" s="262"/>
      <c r="F289" s="261"/>
      <c r="G289" s="261"/>
      <c r="H289" s="261"/>
      <c r="I289" s="261"/>
      <c r="J289" s="263"/>
      <c r="K289" s="198"/>
    </row>
    <row r="290" spans="1:11" s="210" customFormat="1" ht="26.25">
      <c r="A290" s="268"/>
      <c r="B290" s="231"/>
      <c r="C290" s="441"/>
      <c r="D290" s="261" t="s">
        <v>30</v>
      </c>
      <c r="E290" s="233" t="s">
        <v>153</v>
      </c>
      <c r="F290" s="232">
        <f>'(B3)Schdls,Specs&amp;Remarks'!I41</f>
        <v>3970</v>
      </c>
      <c r="G290" s="255" t="s">
        <v>155</v>
      </c>
      <c r="H290" s="232">
        <f>'(B3)Schdls,Specs&amp;Remarks'!J41</f>
        <v>3350</v>
      </c>
      <c r="I290" s="232"/>
      <c r="J290" s="257"/>
      <c r="K290" s="198"/>
    </row>
    <row r="291" spans="1:11" s="210" customFormat="1" ht="26.25">
      <c r="A291" s="268"/>
      <c r="B291" s="231"/>
      <c r="C291" s="441"/>
      <c r="D291" s="233" t="s">
        <v>31</v>
      </c>
      <c r="E291" s="233" t="s">
        <v>153</v>
      </c>
      <c r="F291" s="232">
        <f>'(B3)Schdls,Specs&amp;Remarks'!K41</f>
        <v>1</v>
      </c>
      <c r="G291" s="232"/>
      <c r="H291" s="232"/>
      <c r="I291" s="233"/>
      <c r="J291" s="263"/>
      <c r="K291" s="198"/>
    </row>
    <row r="292" spans="1:11" s="210" customFormat="1" ht="26.25">
      <c r="A292" s="268"/>
      <c r="B292" s="231"/>
      <c r="C292" s="441"/>
      <c r="D292" s="233" t="s">
        <v>131</v>
      </c>
      <c r="E292" s="233" t="s">
        <v>153</v>
      </c>
      <c r="F292" s="232" t="str">
        <f>'(C1)Quotation'!E44</f>
        <v>S700</v>
      </c>
      <c r="G292" s="232"/>
      <c r="H292" s="232"/>
      <c r="I292" s="233"/>
      <c r="J292" s="263"/>
      <c r="K292" s="198"/>
    </row>
    <row r="293" spans="1:11" s="210" customFormat="1" ht="26.25">
      <c r="A293" s="268"/>
      <c r="B293" s="231"/>
      <c r="C293" s="441"/>
      <c r="D293" s="233" t="s">
        <v>128</v>
      </c>
      <c r="E293" s="233" t="s">
        <v>153</v>
      </c>
      <c r="F293" s="232" t="str">
        <f>'(B3)Schdls,Specs&amp;Remarks'!N41</f>
        <v>Champagne Anodizing (101520)</v>
      </c>
      <c r="G293" s="232"/>
      <c r="H293" s="232"/>
      <c r="I293" s="233"/>
      <c r="J293" s="263"/>
      <c r="K293" s="198"/>
    </row>
    <row r="294" spans="1:11" s="210" customFormat="1" ht="26.25">
      <c r="A294" s="268"/>
      <c r="B294" s="231"/>
      <c r="C294" s="441"/>
      <c r="D294" s="233" t="s">
        <v>0</v>
      </c>
      <c r="E294" s="233" t="s">
        <v>153</v>
      </c>
      <c r="F294" s="232" t="str">
        <f>'(B3)Schdls,Specs&amp;Remarks'!O41</f>
        <v>28mm</v>
      </c>
      <c r="G294" s="232"/>
      <c r="H294" s="232"/>
      <c r="I294" s="233"/>
      <c r="J294" s="263"/>
      <c r="K294" s="198"/>
    </row>
    <row r="295" spans="1:11" s="210" customFormat="1" ht="26.25">
      <c r="A295" s="269"/>
      <c r="B295" s="270"/>
      <c r="C295" s="442"/>
      <c r="D295" s="234" t="s">
        <v>129</v>
      </c>
      <c r="E295" s="234" t="s">
        <v>153</v>
      </c>
      <c r="F295" s="234" t="str">
        <f>'(B3)Schdls,Specs&amp;Remarks'!P41</f>
        <v>No</v>
      </c>
      <c r="G295" s="234"/>
      <c r="H295" s="234"/>
      <c r="I295" s="234"/>
      <c r="J295" s="266"/>
      <c r="K295" s="198"/>
    </row>
    <row r="296" spans="1:11" s="210" customFormat="1" ht="26.25">
      <c r="A296" s="254" t="str">
        <f>'(B3)Schdls,Specs&amp;Remarks'!C42</f>
        <v>SD9</v>
      </c>
      <c r="B296" s="251" t="s">
        <v>153</v>
      </c>
      <c r="C296" s="443" t="str">
        <f>'(B3)Schdls,Specs&amp;Remarks'!G42</f>
        <v>Sliding &amp; Folding Door</v>
      </c>
      <c r="D296" s="443"/>
      <c r="E296" s="443"/>
      <c r="F296" s="443"/>
      <c r="G296" s="443"/>
      <c r="H296" s="443"/>
      <c r="I296" s="443"/>
      <c r="J296" s="444"/>
      <c r="K296" s="198"/>
    </row>
    <row r="297" spans="1:11" s="210" customFormat="1" ht="26.25">
      <c r="A297" s="268"/>
      <c r="B297" s="231"/>
      <c r="C297" s="441"/>
      <c r="D297" s="233" t="s">
        <v>97</v>
      </c>
      <c r="E297" s="233" t="s">
        <v>153</v>
      </c>
      <c r="F297" s="232" t="str">
        <f>'(B3)Schdls,Specs&amp;Remarks'!D42</f>
        <v>-</v>
      </c>
      <c r="G297" s="256"/>
      <c r="H297" s="256"/>
      <c r="I297" s="256"/>
      <c r="J297" s="260"/>
      <c r="K297" s="198"/>
    </row>
    <row r="298" spans="1:11" s="210" customFormat="1" ht="26.25">
      <c r="A298" s="268"/>
      <c r="B298" s="231"/>
      <c r="C298" s="441"/>
      <c r="D298" s="261"/>
      <c r="E298" s="262"/>
      <c r="F298" s="261"/>
      <c r="G298" s="261"/>
      <c r="H298" s="261"/>
      <c r="I298" s="261"/>
      <c r="J298" s="263"/>
      <c r="K298" s="198"/>
    </row>
    <row r="299" spans="1:11" s="210" customFormat="1" ht="26.25">
      <c r="A299" s="268"/>
      <c r="B299" s="231"/>
      <c r="C299" s="441"/>
      <c r="D299" s="261" t="s">
        <v>30</v>
      </c>
      <c r="E299" s="233" t="s">
        <v>153</v>
      </c>
      <c r="F299" s="232">
        <f>'(B3)Schdls,Specs&amp;Remarks'!I42</f>
        <v>3260</v>
      </c>
      <c r="G299" s="255" t="s">
        <v>155</v>
      </c>
      <c r="H299" s="232">
        <f>'(B3)Schdls,Specs&amp;Remarks'!J42</f>
        <v>2675</v>
      </c>
      <c r="I299" s="232"/>
      <c r="J299" s="257"/>
      <c r="K299" s="198"/>
    </row>
    <row r="300" spans="1:11" s="210" customFormat="1" ht="26.25">
      <c r="A300" s="268"/>
      <c r="B300" s="231"/>
      <c r="C300" s="441"/>
      <c r="D300" s="233" t="s">
        <v>31</v>
      </c>
      <c r="E300" s="233" t="s">
        <v>153</v>
      </c>
      <c r="F300" s="232">
        <f>'(B3)Schdls,Specs&amp;Remarks'!K42</f>
        <v>1</v>
      </c>
      <c r="G300" s="232"/>
      <c r="H300" s="232"/>
      <c r="I300" s="233"/>
      <c r="J300" s="263"/>
      <c r="K300" s="198"/>
    </row>
    <row r="301" spans="1:11" s="210" customFormat="1" ht="26.25">
      <c r="A301" s="268"/>
      <c r="B301" s="231"/>
      <c r="C301" s="441"/>
      <c r="D301" s="233" t="s">
        <v>131</v>
      </c>
      <c r="E301" s="233" t="s">
        <v>153</v>
      </c>
      <c r="F301" s="232" t="str">
        <f>'(C1)Quotation'!E45</f>
        <v>M9800</v>
      </c>
      <c r="G301" s="232"/>
      <c r="H301" s="232"/>
      <c r="I301" s="233"/>
      <c r="J301" s="263"/>
      <c r="K301" s="198"/>
    </row>
    <row r="302" spans="1:11" s="210" customFormat="1" ht="26.25">
      <c r="A302" s="268"/>
      <c r="B302" s="231"/>
      <c r="C302" s="441"/>
      <c r="D302" s="233" t="s">
        <v>128</v>
      </c>
      <c r="E302" s="233" t="s">
        <v>153</v>
      </c>
      <c r="F302" s="232" t="str">
        <f>'(B3)Schdls,Specs&amp;Remarks'!N42</f>
        <v>Champagne Anodizing (101520)</v>
      </c>
      <c r="G302" s="232"/>
      <c r="H302" s="232"/>
      <c r="I302" s="233"/>
      <c r="J302" s="263"/>
      <c r="K302" s="198"/>
    </row>
    <row r="303" spans="1:11" s="210" customFormat="1" ht="26.25">
      <c r="A303" s="268"/>
      <c r="B303" s="231"/>
      <c r="C303" s="441"/>
      <c r="D303" s="233" t="s">
        <v>0</v>
      </c>
      <c r="E303" s="233" t="s">
        <v>153</v>
      </c>
      <c r="F303" s="232" t="str">
        <f>'(B3)Schdls,Specs&amp;Remarks'!O42</f>
        <v>13.52mm</v>
      </c>
      <c r="G303" s="232"/>
      <c r="H303" s="232"/>
      <c r="I303" s="233"/>
      <c r="J303" s="263"/>
      <c r="K303" s="198"/>
    </row>
    <row r="304" spans="1:11" s="210" customFormat="1" ht="26.25">
      <c r="A304" s="269"/>
      <c r="B304" s="270"/>
      <c r="C304" s="442"/>
      <c r="D304" s="234" t="s">
        <v>129</v>
      </c>
      <c r="E304" s="234" t="s">
        <v>153</v>
      </c>
      <c r="F304" s="234" t="str">
        <f>'(B3)Schdls,Specs&amp;Remarks'!P42</f>
        <v>No</v>
      </c>
      <c r="G304" s="234"/>
      <c r="H304" s="234"/>
      <c r="I304" s="234"/>
      <c r="J304" s="266"/>
      <c r="K304" s="198"/>
    </row>
    <row r="305" spans="1:11" s="210" customFormat="1" ht="26.25">
      <c r="A305" s="254" t="str">
        <f>'(B3)Schdls,Specs&amp;Remarks'!C43</f>
        <v>SD11</v>
      </c>
      <c r="B305" s="251" t="s">
        <v>153</v>
      </c>
      <c r="C305" s="443" t="str">
        <f>'(B3)Schdls,Specs&amp;Remarks'!G43</f>
        <v>Lift &amp; Slide Door</v>
      </c>
      <c r="D305" s="443"/>
      <c r="E305" s="443"/>
      <c r="F305" s="443"/>
      <c r="G305" s="443"/>
      <c r="H305" s="443"/>
      <c r="I305" s="443"/>
      <c r="J305" s="444"/>
      <c r="K305" s="198"/>
    </row>
    <row r="306" spans="1:11" s="210" customFormat="1" ht="26.25">
      <c r="A306" s="268"/>
      <c r="B306" s="231"/>
      <c r="C306" s="441"/>
      <c r="D306" s="233" t="s">
        <v>97</v>
      </c>
      <c r="E306" s="233" t="s">
        <v>153</v>
      </c>
      <c r="F306" s="232" t="str">
        <f>'(B3)Schdls,Specs&amp;Remarks'!D43</f>
        <v>-</v>
      </c>
      <c r="G306" s="256"/>
      <c r="H306" s="256"/>
      <c r="I306" s="256"/>
      <c r="J306" s="260"/>
      <c r="K306" s="198"/>
    </row>
    <row r="307" spans="1:11" s="210" customFormat="1" ht="26.25">
      <c r="A307" s="268"/>
      <c r="B307" s="231"/>
      <c r="C307" s="441"/>
      <c r="D307" s="261"/>
      <c r="E307" s="262"/>
      <c r="F307" s="261"/>
      <c r="G307" s="261"/>
      <c r="H307" s="261"/>
      <c r="I307" s="261"/>
      <c r="J307" s="263"/>
      <c r="K307" s="198"/>
    </row>
    <row r="308" spans="1:11" s="210" customFormat="1" ht="26.25">
      <c r="A308" s="268"/>
      <c r="B308" s="231"/>
      <c r="C308" s="441"/>
      <c r="D308" s="261" t="s">
        <v>30</v>
      </c>
      <c r="E308" s="233" t="s">
        <v>153</v>
      </c>
      <c r="F308" s="232">
        <f>'(B3)Schdls,Specs&amp;Remarks'!I43</f>
        <v>2970</v>
      </c>
      <c r="G308" s="255" t="s">
        <v>155</v>
      </c>
      <c r="H308" s="232">
        <f>'(B3)Schdls,Specs&amp;Remarks'!J43</f>
        <v>3500</v>
      </c>
      <c r="I308" s="232"/>
      <c r="J308" s="257"/>
      <c r="K308" s="198"/>
    </row>
    <row r="309" spans="1:11" s="210" customFormat="1" ht="26.25">
      <c r="A309" s="268"/>
      <c r="B309" s="231"/>
      <c r="C309" s="441"/>
      <c r="D309" s="233" t="s">
        <v>31</v>
      </c>
      <c r="E309" s="233" t="s">
        <v>153</v>
      </c>
      <c r="F309" s="232">
        <f>'(B3)Schdls,Specs&amp;Remarks'!K43</f>
        <v>2</v>
      </c>
      <c r="G309" s="232"/>
      <c r="H309" s="232"/>
      <c r="I309" s="233"/>
      <c r="J309" s="263"/>
      <c r="K309" s="198"/>
    </row>
    <row r="310" spans="1:11" s="210" customFormat="1" ht="26.25">
      <c r="A310" s="268"/>
      <c r="B310" s="231"/>
      <c r="C310" s="441"/>
      <c r="D310" s="233" t="s">
        <v>131</v>
      </c>
      <c r="E310" s="233" t="s">
        <v>153</v>
      </c>
      <c r="F310" s="232" t="str">
        <f>'(C1)Quotation'!E46</f>
        <v>S700</v>
      </c>
      <c r="G310" s="232"/>
      <c r="H310" s="232"/>
      <c r="I310" s="233"/>
      <c r="J310" s="263"/>
      <c r="K310" s="198"/>
    </row>
    <row r="311" spans="1:11" s="210" customFormat="1" ht="26.25">
      <c r="A311" s="268"/>
      <c r="B311" s="231"/>
      <c r="C311" s="441"/>
      <c r="D311" s="233" t="s">
        <v>128</v>
      </c>
      <c r="E311" s="233" t="s">
        <v>153</v>
      </c>
      <c r="F311" s="232" t="str">
        <f>'(B3)Schdls,Specs&amp;Remarks'!N43</f>
        <v>Champagne Anodizing (101520)</v>
      </c>
      <c r="G311" s="232"/>
      <c r="H311" s="232"/>
      <c r="I311" s="233"/>
      <c r="J311" s="263"/>
      <c r="K311" s="198"/>
    </row>
    <row r="312" spans="1:11" s="210" customFormat="1" ht="26.25">
      <c r="A312" s="268"/>
      <c r="B312" s="231"/>
      <c r="C312" s="441"/>
      <c r="D312" s="233" t="s">
        <v>0</v>
      </c>
      <c r="E312" s="233" t="s">
        <v>153</v>
      </c>
      <c r="F312" s="232" t="str">
        <f>'(B3)Schdls,Specs&amp;Remarks'!O43</f>
        <v>28mm</v>
      </c>
      <c r="G312" s="232"/>
      <c r="H312" s="232"/>
      <c r="I312" s="233"/>
      <c r="J312" s="263"/>
      <c r="K312" s="198"/>
    </row>
    <row r="313" spans="1:11" s="210" customFormat="1" ht="26.25">
      <c r="A313" s="269"/>
      <c r="B313" s="270"/>
      <c r="C313" s="442"/>
      <c r="D313" s="234" t="s">
        <v>129</v>
      </c>
      <c r="E313" s="234" t="s">
        <v>153</v>
      </c>
      <c r="F313" s="234" t="str">
        <f>'(B3)Schdls,Specs&amp;Remarks'!P43</f>
        <v>No</v>
      </c>
      <c r="G313" s="234"/>
      <c r="H313" s="234"/>
      <c r="I313" s="234"/>
      <c r="J313" s="266"/>
      <c r="K313" s="198"/>
    </row>
    <row r="314" spans="1:11" s="210" customFormat="1" ht="26.25">
      <c r="A314" s="254" t="str">
        <f>'(B3)Schdls,Specs&amp;Remarks'!C44</f>
        <v>SD11A</v>
      </c>
      <c r="B314" s="251" t="s">
        <v>153</v>
      </c>
      <c r="C314" s="443" t="str">
        <f>'(B3)Schdls,Specs&amp;Remarks'!G44</f>
        <v>Lift &amp; Slide Door</v>
      </c>
      <c r="D314" s="443"/>
      <c r="E314" s="443"/>
      <c r="F314" s="443"/>
      <c r="G314" s="443"/>
      <c r="H314" s="443"/>
      <c r="I314" s="443"/>
      <c r="J314" s="444"/>
      <c r="K314" s="198"/>
    </row>
    <row r="315" spans="1:11" s="210" customFormat="1" ht="26.25">
      <c r="A315" s="268"/>
      <c r="B315" s="231"/>
      <c r="C315" s="441"/>
      <c r="D315" s="233" t="s">
        <v>97</v>
      </c>
      <c r="E315" s="233" t="s">
        <v>153</v>
      </c>
      <c r="F315" s="232" t="str">
        <f>'(B3)Schdls,Specs&amp;Remarks'!D44</f>
        <v>-</v>
      </c>
      <c r="G315" s="256"/>
      <c r="H315" s="256"/>
      <c r="I315" s="256"/>
      <c r="J315" s="260"/>
      <c r="K315" s="198"/>
    </row>
    <row r="316" spans="1:11" s="210" customFormat="1" ht="26.25">
      <c r="A316" s="268"/>
      <c r="B316" s="231"/>
      <c r="C316" s="441"/>
      <c r="D316" s="261"/>
      <c r="E316" s="262"/>
      <c r="F316" s="261"/>
      <c r="G316" s="261"/>
      <c r="H316" s="261"/>
      <c r="I316" s="261"/>
      <c r="J316" s="263"/>
      <c r="K316" s="198"/>
    </row>
    <row r="317" spans="1:11" s="210" customFormat="1" ht="26.25">
      <c r="A317" s="268"/>
      <c r="B317" s="231"/>
      <c r="C317" s="441"/>
      <c r="D317" s="261" t="s">
        <v>30</v>
      </c>
      <c r="E317" s="233" t="s">
        <v>153</v>
      </c>
      <c r="F317" s="232">
        <f>'(B3)Schdls,Specs&amp;Remarks'!I44</f>
        <v>2970</v>
      </c>
      <c r="G317" s="255" t="s">
        <v>155</v>
      </c>
      <c r="H317" s="232">
        <f>'(B3)Schdls,Specs&amp;Remarks'!J44</f>
        <v>2700</v>
      </c>
      <c r="I317" s="232"/>
      <c r="J317" s="257"/>
      <c r="K317" s="198"/>
    </row>
    <row r="318" spans="1:11" s="210" customFormat="1" ht="26.25">
      <c r="A318" s="268"/>
      <c r="B318" s="231"/>
      <c r="C318" s="441"/>
      <c r="D318" s="233" t="s">
        <v>31</v>
      </c>
      <c r="E318" s="233" t="s">
        <v>153</v>
      </c>
      <c r="F318" s="232">
        <f>'(B3)Schdls,Specs&amp;Remarks'!K44</f>
        <v>1</v>
      </c>
      <c r="G318" s="232"/>
      <c r="H318" s="232"/>
      <c r="I318" s="233"/>
      <c r="J318" s="263"/>
      <c r="K318" s="198"/>
    </row>
    <row r="319" spans="1:11" s="210" customFormat="1" ht="26.25">
      <c r="A319" s="268"/>
      <c r="B319" s="231"/>
      <c r="C319" s="441"/>
      <c r="D319" s="233" t="s">
        <v>131</v>
      </c>
      <c r="E319" s="233" t="s">
        <v>153</v>
      </c>
      <c r="F319" s="232" t="str">
        <f>'(C1)Quotation'!E47</f>
        <v>S700</v>
      </c>
      <c r="G319" s="232"/>
      <c r="H319" s="232"/>
      <c r="I319" s="233"/>
      <c r="J319" s="263"/>
      <c r="K319" s="198"/>
    </row>
    <row r="320" spans="1:11" s="210" customFormat="1" ht="26.25">
      <c r="A320" s="268"/>
      <c r="B320" s="231"/>
      <c r="C320" s="441"/>
      <c r="D320" s="233" t="s">
        <v>128</v>
      </c>
      <c r="E320" s="233" t="s">
        <v>153</v>
      </c>
      <c r="F320" s="232" t="str">
        <f>'(B3)Schdls,Specs&amp;Remarks'!N44</f>
        <v>Champagne Anodizing (101520)</v>
      </c>
      <c r="G320" s="232"/>
      <c r="H320" s="232"/>
      <c r="I320" s="233"/>
      <c r="J320" s="263"/>
      <c r="K320" s="198"/>
    </row>
    <row r="321" spans="1:11" s="210" customFormat="1" ht="26.25">
      <c r="A321" s="268"/>
      <c r="B321" s="231"/>
      <c r="C321" s="441"/>
      <c r="D321" s="233" t="s">
        <v>0</v>
      </c>
      <c r="E321" s="233" t="s">
        <v>153</v>
      </c>
      <c r="F321" s="232" t="str">
        <f>'(B3)Schdls,Specs&amp;Remarks'!O44</f>
        <v>28mm</v>
      </c>
      <c r="G321" s="232"/>
      <c r="H321" s="232"/>
      <c r="I321" s="233"/>
      <c r="J321" s="263"/>
      <c r="K321" s="198"/>
    </row>
    <row r="322" spans="1:11" s="210" customFormat="1" ht="26.25">
      <c r="A322" s="269"/>
      <c r="B322" s="270"/>
      <c r="C322" s="442"/>
      <c r="D322" s="234" t="s">
        <v>129</v>
      </c>
      <c r="E322" s="234" t="s">
        <v>153</v>
      </c>
      <c r="F322" s="234" t="str">
        <f>'(B3)Schdls,Specs&amp;Remarks'!P44</f>
        <v>No</v>
      </c>
      <c r="G322" s="234"/>
      <c r="H322" s="234"/>
      <c r="I322" s="234"/>
      <c r="J322" s="266"/>
      <c r="K322" s="198"/>
    </row>
    <row r="323" spans="1:11" s="210" customFormat="1" ht="26.25">
      <c r="A323" s="254" t="str">
        <f>'(B3)Schdls,Specs&amp;Remarks'!C45</f>
        <v>SD12</v>
      </c>
      <c r="B323" s="251" t="s">
        <v>153</v>
      </c>
      <c r="C323" s="443" t="str">
        <f>'(B3)Schdls,Specs&amp;Remarks'!G45</f>
        <v>Lift &amp; Slide Door</v>
      </c>
      <c r="D323" s="443"/>
      <c r="E323" s="443"/>
      <c r="F323" s="443"/>
      <c r="G323" s="443"/>
      <c r="H323" s="443"/>
      <c r="I323" s="272" t="s">
        <v>144</v>
      </c>
      <c r="J323" s="273">
        <f>J287+1</f>
        <v>10</v>
      </c>
      <c r="K323" s="198"/>
    </row>
    <row r="324" spans="1:11" s="210" customFormat="1" ht="26.25">
      <c r="A324" s="268"/>
      <c r="B324" s="231"/>
      <c r="C324" s="441"/>
      <c r="D324" s="233" t="s">
        <v>97</v>
      </c>
      <c r="E324" s="233" t="s">
        <v>153</v>
      </c>
      <c r="F324" s="232" t="str">
        <f>'(B3)Schdls,Specs&amp;Remarks'!D45</f>
        <v>-</v>
      </c>
      <c r="G324" s="256"/>
      <c r="H324" s="256"/>
      <c r="I324" s="256"/>
      <c r="J324" s="260"/>
      <c r="K324" s="198"/>
    </row>
    <row r="325" spans="1:11" s="210" customFormat="1" ht="26.25">
      <c r="A325" s="268"/>
      <c r="B325" s="231"/>
      <c r="C325" s="441"/>
      <c r="D325" s="267"/>
      <c r="E325" s="262"/>
      <c r="F325" s="267"/>
      <c r="G325" s="267"/>
      <c r="H325" s="267"/>
      <c r="I325" s="267"/>
      <c r="J325" s="271"/>
      <c r="K325" s="198"/>
    </row>
    <row r="326" spans="1:11" s="210" customFormat="1" ht="26.25">
      <c r="A326" s="268"/>
      <c r="B326" s="231"/>
      <c r="C326" s="441"/>
      <c r="D326" s="261" t="s">
        <v>30</v>
      </c>
      <c r="E326" s="233" t="s">
        <v>153</v>
      </c>
      <c r="F326" s="232">
        <f>'(B3)Schdls,Specs&amp;Remarks'!I45</f>
        <v>2970</v>
      </c>
      <c r="G326" s="255" t="s">
        <v>155</v>
      </c>
      <c r="H326" s="232">
        <f>'(B3)Schdls,Specs&amp;Remarks'!J45</f>
        <v>2700</v>
      </c>
      <c r="I326" s="232"/>
      <c r="J326" s="257"/>
      <c r="K326" s="198"/>
    </row>
    <row r="327" spans="1:11" s="210" customFormat="1" ht="26.25">
      <c r="A327" s="268"/>
      <c r="B327" s="231"/>
      <c r="C327" s="441"/>
      <c r="D327" s="233" t="s">
        <v>31</v>
      </c>
      <c r="E327" s="233" t="s">
        <v>153</v>
      </c>
      <c r="F327" s="232">
        <f>'(B3)Schdls,Specs&amp;Remarks'!K45</f>
        <v>1</v>
      </c>
      <c r="G327" s="232"/>
      <c r="H327" s="232"/>
      <c r="I327" s="233"/>
      <c r="J327" s="263"/>
      <c r="K327" s="198"/>
    </row>
    <row r="328" spans="1:11" s="210" customFormat="1" ht="26.25">
      <c r="A328" s="268"/>
      <c r="B328" s="231"/>
      <c r="C328" s="441"/>
      <c r="D328" s="233" t="s">
        <v>131</v>
      </c>
      <c r="E328" s="233" t="s">
        <v>153</v>
      </c>
      <c r="F328" s="232" t="str">
        <f>'(C1)Quotation'!E48</f>
        <v>S700</v>
      </c>
      <c r="G328" s="232"/>
      <c r="H328" s="232"/>
      <c r="I328" s="233"/>
      <c r="J328" s="263"/>
      <c r="K328" s="198"/>
    </row>
    <row r="329" spans="1:11" s="210" customFormat="1" ht="26.25">
      <c r="A329" s="268"/>
      <c r="B329" s="231"/>
      <c r="C329" s="441"/>
      <c r="D329" s="233" t="s">
        <v>128</v>
      </c>
      <c r="E329" s="233" t="s">
        <v>153</v>
      </c>
      <c r="F329" s="232" t="str">
        <f>'(B3)Schdls,Specs&amp;Remarks'!N45</f>
        <v>Champagne Anodizing (101520)</v>
      </c>
      <c r="G329" s="232"/>
      <c r="H329" s="232"/>
      <c r="I329" s="233"/>
      <c r="J329" s="263"/>
      <c r="K329" s="198"/>
    </row>
    <row r="330" spans="1:11" s="210" customFormat="1" ht="26.25">
      <c r="A330" s="268"/>
      <c r="B330" s="231"/>
      <c r="C330" s="441"/>
      <c r="D330" s="233" t="s">
        <v>0</v>
      </c>
      <c r="E330" s="233" t="s">
        <v>153</v>
      </c>
      <c r="F330" s="232" t="str">
        <f>'(B3)Schdls,Specs&amp;Remarks'!O45</f>
        <v>28mm</v>
      </c>
      <c r="G330" s="232"/>
      <c r="H330" s="232"/>
      <c r="I330" s="233"/>
      <c r="J330" s="263"/>
      <c r="K330" s="198"/>
    </row>
    <row r="331" spans="1:11" s="210" customFormat="1" ht="26.25">
      <c r="A331" s="269"/>
      <c r="B331" s="270"/>
      <c r="C331" s="442"/>
      <c r="D331" s="234" t="s">
        <v>129</v>
      </c>
      <c r="E331" s="234" t="s">
        <v>153</v>
      </c>
      <c r="F331" s="234" t="str">
        <f>'(B3)Schdls,Specs&amp;Remarks'!P45</f>
        <v>No</v>
      </c>
      <c r="G331" s="234"/>
      <c r="H331" s="234"/>
      <c r="I331" s="234"/>
      <c r="J331" s="266"/>
      <c r="K331" s="198"/>
    </row>
    <row r="332" spans="1:11" s="210" customFormat="1" ht="26.25">
      <c r="A332" s="254" t="str">
        <f>'(B3)Schdls,Specs&amp;Remarks'!C46</f>
        <v>SD13</v>
      </c>
      <c r="B332" s="251" t="s">
        <v>153</v>
      </c>
      <c r="C332" s="443" t="str">
        <f>'(B3)Schdls,Specs&amp;Remarks'!G46</f>
        <v>Lift &amp; Slide Door</v>
      </c>
      <c r="D332" s="443"/>
      <c r="E332" s="443"/>
      <c r="F332" s="443"/>
      <c r="G332" s="443"/>
      <c r="H332" s="443"/>
      <c r="I332" s="443"/>
      <c r="J332" s="444"/>
      <c r="K332" s="198"/>
    </row>
    <row r="333" spans="1:11" s="210" customFormat="1" ht="26.25">
      <c r="A333" s="268"/>
      <c r="B333" s="231"/>
      <c r="C333" s="441"/>
      <c r="D333" s="233" t="s">
        <v>97</v>
      </c>
      <c r="E333" s="233" t="s">
        <v>153</v>
      </c>
      <c r="F333" s="232" t="str">
        <f>'(B3)Schdls,Specs&amp;Remarks'!D46</f>
        <v>-</v>
      </c>
      <c r="G333" s="256"/>
      <c r="H333" s="256"/>
      <c r="I333" s="256"/>
      <c r="J333" s="260"/>
      <c r="K333" s="198"/>
    </row>
    <row r="334" spans="1:11" s="210" customFormat="1" ht="26.25">
      <c r="A334" s="268"/>
      <c r="B334" s="231"/>
      <c r="C334" s="441"/>
      <c r="D334" s="261"/>
      <c r="E334" s="262"/>
      <c r="F334" s="261"/>
      <c r="G334" s="261"/>
      <c r="H334" s="261"/>
      <c r="I334" s="261"/>
      <c r="J334" s="263"/>
      <c r="K334" s="198"/>
    </row>
    <row r="335" spans="1:11" s="210" customFormat="1" ht="26.25">
      <c r="A335" s="268"/>
      <c r="B335" s="231"/>
      <c r="C335" s="441"/>
      <c r="D335" s="261" t="s">
        <v>30</v>
      </c>
      <c r="E335" s="233" t="s">
        <v>153</v>
      </c>
      <c r="F335" s="232">
        <f>'(B3)Schdls,Specs&amp;Remarks'!I46</f>
        <v>2970</v>
      </c>
      <c r="G335" s="255" t="s">
        <v>155</v>
      </c>
      <c r="H335" s="232">
        <f>'(B3)Schdls,Specs&amp;Remarks'!J46</f>
        <v>2700</v>
      </c>
      <c r="I335" s="232"/>
      <c r="J335" s="257"/>
      <c r="K335" s="198"/>
    </row>
    <row r="336" spans="1:11" s="210" customFormat="1" ht="26.25">
      <c r="A336" s="268"/>
      <c r="B336" s="231"/>
      <c r="C336" s="441"/>
      <c r="D336" s="233" t="s">
        <v>31</v>
      </c>
      <c r="E336" s="233" t="s">
        <v>153</v>
      </c>
      <c r="F336" s="232">
        <f>'(B3)Schdls,Specs&amp;Remarks'!K46</f>
        <v>1</v>
      </c>
      <c r="G336" s="232"/>
      <c r="H336" s="232"/>
      <c r="I336" s="233"/>
      <c r="J336" s="263"/>
      <c r="K336" s="198"/>
    </row>
    <row r="337" spans="1:11" s="210" customFormat="1" ht="26.25">
      <c r="A337" s="268"/>
      <c r="B337" s="231"/>
      <c r="C337" s="441"/>
      <c r="D337" s="233" t="s">
        <v>131</v>
      </c>
      <c r="E337" s="233" t="s">
        <v>153</v>
      </c>
      <c r="F337" s="232" t="str">
        <f>'(C1)Quotation'!E49</f>
        <v>S700</v>
      </c>
      <c r="G337" s="232"/>
      <c r="H337" s="232"/>
      <c r="I337" s="233"/>
      <c r="J337" s="263"/>
      <c r="K337" s="198"/>
    </row>
    <row r="338" spans="1:11" s="210" customFormat="1" ht="26.25">
      <c r="A338" s="268"/>
      <c r="B338" s="231"/>
      <c r="C338" s="441"/>
      <c r="D338" s="233" t="s">
        <v>128</v>
      </c>
      <c r="E338" s="233" t="s">
        <v>153</v>
      </c>
      <c r="F338" s="232" t="str">
        <f>'(B3)Schdls,Specs&amp;Remarks'!N46</f>
        <v>Champagne Anodizing (101520)</v>
      </c>
      <c r="G338" s="232"/>
      <c r="H338" s="232"/>
      <c r="I338" s="233"/>
      <c r="J338" s="263"/>
      <c r="K338" s="198"/>
    </row>
    <row r="339" spans="1:11" s="210" customFormat="1" ht="26.25">
      <c r="A339" s="268"/>
      <c r="B339" s="231"/>
      <c r="C339" s="441"/>
      <c r="D339" s="233" t="s">
        <v>0</v>
      </c>
      <c r="E339" s="233" t="s">
        <v>153</v>
      </c>
      <c r="F339" s="232" t="str">
        <f>'(B3)Schdls,Specs&amp;Remarks'!O46</f>
        <v>28mm</v>
      </c>
      <c r="G339" s="232"/>
      <c r="H339" s="232"/>
      <c r="I339" s="233"/>
      <c r="J339" s="263"/>
      <c r="K339" s="198"/>
    </row>
    <row r="340" spans="1:11" s="210" customFormat="1" ht="26.25">
      <c r="A340" s="269"/>
      <c r="B340" s="270"/>
      <c r="C340" s="442"/>
      <c r="D340" s="234" t="s">
        <v>129</v>
      </c>
      <c r="E340" s="234" t="s">
        <v>153</v>
      </c>
      <c r="F340" s="234" t="str">
        <f>'(B3)Schdls,Specs&amp;Remarks'!P46</f>
        <v>No</v>
      </c>
      <c r="G340" s="234"/>
      <c r="H340" s="234"/>
      <c r="I340" s="234"/>
      <c r="J340" s="266"/>
      <c r="K340" s="198"/>
    </row>
    <row r="341" spans="1:11" s="210" customFormat="1" ht="26.25">
      <c r="A341" s="254" t="str">
        <f>'(B3)Schdls,Specs&amp;Remarks'!C47</f>
        <v>SD14</v>
      </c>
      <c r="B341" s="251" t="s">
        <v>153</v>
      </c>
      <c r="C341" s="443" t="str">
        <f>'(B3)Schdls,Specs&amp;Remarks'!G47</f>
        <v>Lift &amp; Slide Door</v>
      </c>
      <c r="D341" s="443"/>
      <c r="E341" s="443"/>
      <c r="F341" s="443"/>
      <c r="G341" s="443"/>
      <c r="H341" s="443"/>
      <c r="I341" s="443"/>
      <c r="J341" s="444"/>
      <c r="K341" s="198"/>
    </row>
    <row r="342" spans="1:11" s="210" customFormat="1" ht="26.25">
      <c r="A342" s="268"/>
      <c r="B342" s="231"/>
      <c r="C342" s="441"/>
      <c r="D342" s="233" t="s">
        <v>97</v>
      </c>
      <c r="E342" s="233" t="s">
        <v>153</v>
      </c>
      <c r="F342" s="232" t="str">
        <f>'(B3)Schdls,Specs&amp;Remarks'!D47</f>
        <v>-</v>
      </c>
      <c r="G342" s="256"/>
      <c r="H342" s="256"/>
      <c r="I342" s="256"/>
      <c r="J342" s="260"/>
      <c r="K342" s="198"/>
    </row>
    <row r="343" spans="1:11" s="210" customFormat="1" ht="26.25">
      <c r="A343" s="268"/>
      <c r="B343" s="231"/>
      <c r="C343" s="441"/>
      <c r="D343" s="261"/>
      <c r="E343" s="262"/>
      <c r="F343" s="261"/>
      <c r="G343" s="261"/>
      <c r="H343" s="261"/>
      <c r="I343" s="261"/>
      <c r="J343" s="263"/>
      <c r="K343" s="198"/>
    </row>
    <row r="344" spans="1:11" s="210" customFormat="1" ht="26.25">
      <c r="A344" s="268"/>
      <c r="B344" s="231"/>
      <c r="C344" s="441"/>
      <c r="D344" s="261" t="s">
        <v>30</v>
      </c>
      <c r="E344" s="233" t="s">
        <v>153</v>
      </c>
      <c r="F344" s="232">
        <f>'(B3)Schdls,Specs&amp;Remarks'!I47</f>
        <v>2970</v>
      </c>
      <c r="G344" s="255" t="s">
        <v>155</v>
      </c>
      <c r="H344" s="232">
        <f>'(B3)Schdls,Specs&amp;Remarks'!J47</f>
        <v>2675</v>
      </c>
      <c r="I344" s="232"/>
      <c r="J344" s="257"/>
      <c r="K344" s="198"/>
    </row>
    <row r="345" spans="1:11" s="210" customFormat="1" ht="26.25">
      <c r="A345" s="268"/>
      <c r="B345" s="231"/>
      <c r="C345" s="441"/>
      <c r="D345" s="233" t="s">
        <v>31</v>
      </c>
      <c r="E345" s="233" t="s">
        <v>153</v>
      </c>
      <c r="F345" s="232">
        <f>'(B3)Schdls,Specs&amp;Remarks'!K47</f>
        <v>1</v>
      </c>
      <c r="G345" s="232"/>
      <c r="H345" s="232"/>
      <c r="I345" s="233"/>
      <c r="J345" s="263"/>
      <c r="K345" s="198"/>
    </row>
    <row r="346" spans="1:11" s="210" customFormat="1" ht="26.25">
      <c r="A346" s="268"/>
      <c r="B346" s="231"/>
      <c r="C346" s="441"/>
      <c r="D346" s="233" t="s">
        <v>131</v>
      </c>
      <c r="E346" s="233" t="s">
        <v>153</v>
      </c>
      <c r="F346" s="232" t="str">
        <f>'(C1)Quotation'!E50</f>
        <v>S700</v>
      </c>
      <c r="G346" s="232"/>
      <c r="H346" s="232"/>
      <c r="I346" s="233"/>
      <c r="J346" s="263"/>
      <c r="K346" s="198"/>
    </row>
    <row r="347" spans="1:11" s="210" customFormat="1" ht="26.25">
      <c r="A347" s="268"/>
      <c r="B347" s="231"/>
      <c r="C347" s="441"/>
      <c r="D347" s="233" t="s">
        <v>128</v>
      </c>
      <c r="E347" s="233" t="s">
        <v>153</v>
      </c>
      <c r="F347" s="232" t="str">
        <f>'(B3)Schdls,Specs&amp;Remarks'!N47</f>
        <v>Champagne Anodizing (101520)</v>
      </c>
      <c r="G347" s="232"/>
      <c r="H347" s="232"/>
      <c r="I347" s="233"/>
      <c r="J347" s="263"/>
      <c r="K347" s="198"/>
    </row>
    <row r="348" spans="1:11" s="210" customFormat="1" ht="26.25">
      <c r="A348" s="268"/>
      <c r="B348" s="231"/>
      <c r="C348" s="441"/>
      <c r="D348" s="233" t="s">
        <v>0</v>
      </c>
      <c r="E348" s="233" t="s">
        <v>153</v>
      </c>
      <c r="F348" s="232" t="str">
        <f>'(B3)Schdls,Specs&amp;Remarks'!O47</f>
        <v>28mm</v>
      </c>
      <c r="G348" s="232"/>
      <c r="H348" s="232"/>
      <c r="I348" s="233"/>
      <c r="J348" s="263"/>
      <c r="K348" s="198"/>
    </row>
    <row r="349" spans="1:11" s="210" customFormat="1" ht="26.25">
      <c r="A349" s="269"/>
      <c r="B349" s="270"/>
      <c r="C349" s="442"/>
      <c r="D349" s="234" t="s">
        <v>129</v>
      </c>
      <c r="E349" s="234" t="s">
        <v>153</v>
      </c>
      <c r="F349" s="234" t="str">
        <f>'(B3)Schdls,Specs&amp;Remarks'!P47</f>
        <v>No</v>
      </c>
      <c r="G349" s="234"/>
      <c r="H349" s="234"/>
      <c r="I349" s="234"/>
      <c r="J349" s="266"/>
      <c r="K349" s="198"/>
    </row>
    <row r="350" spans="1:11" s="210" customFormat="1" ht="26.25">
      <c r="A350" s="254" t="str">
        <f>'(B3)Schdls,Specs&amp;Remarks'!C48</f>
        <v>SD15</v>
      </c>
      <c r="B350" s="251" t="s">
        <v>153</v>
      </c>
      <c r="C350" s="443" t="str">
        <f>'(B3)Schdls,Specs&amp;Remarks'!G48</f>
        <v>Lift &amp; Slide Door</v>
      </c>
      <c r="D350" s="443"/>
      <c r="E350" s="443"/>
      <c r="F350" s="443"/>
      <c r="G350" s="443"/>
      <c r="H350" s="443"/>
      <c r="I350" s="443"/>
      <c r="J350" s="444"/>
      <c r="K350" s="198"/>
    </row>
    <row r="351" spans="1:11" s="210" customFormat="1" ht="26.25">
      <c r="A351" s="268"/>
      <c r="B351" s="231"/>
      <c r="C351" s="441"/>
      <c r="D351" s="233" t="s">
        <v>97</v>
      </c>
      <c r="E351" s="233" t="s">
        <v>153</v>
      </c>
      <c r="F351" s="232" t="str">
        <f>'(B3)Schdls,Specs&amp;Remarks'!D48</f>
        <v>-</v>
      </c>
      <c r="G351" s="256"/>
      <c r="H351" s="256"/>
      <c r="I351" s="256"/>
      <c r="J351" s="260"/>
      <c r="K351" s="198"/>
    </row>
    <row r="352" spans="1:11" s="210" customFormat="1" ht="26.25">
      <c r="A352" s="268"/>
      <c r="B352" s="231"/>
      <c r="C352" s="441"/>
      <c r="D352" s="261"/>
      <c r="E352" s="262"/>
      <c r="F352" s="261"/>
      <c r="G352" s="261"/>
      <c r="H352" s="261"/>
      <c r="I352" s="261"/>
      <c r="J352" s="263"/>
      <c r="K352" s="198"/>
    </row>
    <row r="353" spans="1:11" s="210" customFormat="1" ht="26.25">
      <c r="A353" s="268"/>
      <c r="B353" s="231"/>
      <c r="C353" s="441"/>
      <c r="D353" s="261" t="s">
        <v>30</v>
      </c>
      <c r="E353" s="233" t="s">
        <v>153</v>
      </c>
      <c r="F353" s="232">
        <f>'(B3)Schdls,Specs&amp;Remarks'!I48</f>
        <v>2715</v>
      </c>
      <c r="G353" s="255" t="s">
        <v>155</v>
      </c>
      <c r="H353" s="232">
        <f>'(B3)Schdls,Specs&amp;Remarks'!J48</f>
        <v>2700</v>
      </c>
      <c r="I353" s="232"/>
      <c r="J353" s="257"/>
      <c r="K353" s="198"/>
    </row>
    <row r="354" spans="1:11" s="210" customFormat="1" ht="26.25">
      <c r="A354" s="268"/>
      <c r="B354" s="231"/>
      <c r="C354" s="441"/>
      <c r="D354" s="233" t="s">
        <v>31</v>
      </c>
      <c r="E354" s="233" t="s">
        <v>153</v>
      </c>
      <c r="F354" s="232">
        <f>'(B3)Schdls,Specs&amp;Remarks'!K48</f>
        <v>1</v>
      </c>
      <c r="G354" s="232"/>
      <c r="H354" s="232"/>
      <c r="I354" s="233"/>
      <c r="J354" s="263"/>
      <c r="K354" s="198"/>
    </row>
    <row r="355" spans="1:11" s="210" customFormat="1" ht="26.25">
      <c r="A355" s="268"/>
      <c r="B355" s="231"/>
      <c r="C355" s="441"/>
      <c r="D355" s="233" t="s">
        <v>131</v>
      </c>
      <c r="E355" s="233" t="s">
        <v>153</v>
      </c>
      <c r="F355" s="232" t="str">
        <f>'(C1)Quotation'!E51</f>
        <v>S700</v>
      </c>
      <c r="G355" s="232"/>
      <c r="H355" s="232"/>
      <c r="I355" s="233"/>
      <c r="J355" s="263"/>
      <c r="K355" s="198"/>
    </row>
    <row r="356" spans="1:11" s="210" customFormat="1" ht="26.25">
      <c r="A356" s="268"/>
      <c r="B356" s="231"/>
      <c r="C356" s="441"/>
      <c r="D356" s="233" t="s">
        <v>128</v>
      </c>
      <c r="E356" s="233" t="s">
        <v>153</v>
      </c>
      <c r="F356" s="232" t="str">
        <f>'(B3)Schdls,Specs&amp;Remarks'!N48</f>
        <v>Champagne Anodizing (101520)</v>
      </c>
      <c r="G356" s="232"/>
      <c r="H356" s="232"/>
      <c r="I356" s="233"/>
      <c r="J356" s="263"/>
      <c r="K356" s="198"/>
    </row>
    <row r="357" spans="1:11" s="210" customFormat="1" ht="26.25">
      <c r="A357" s="268"/>
      <c r="B357" s="231"/>
      <c r="C357" s="441"/>
      <c r="D357" s="233" t="s">
        <v>0</v>
      </c>
      <c r="E357" s="233" t="s">
        <v>153</v>
      </c>
      <c r="F357" s="232" t="str">
        <f>'(B3)Schdls,Specs&amp;Remarks'!O48</f>
        <v>28mm</v>
      </c>
      <c r="G357" s="232"/>
      <c r="H357" s="232"/>
      <c r="I357" s="233"/>
      <c r="J357" s="263"/>
      <c r="K357" s="198"/>
    </row>
    <row r="358" spans="1:11" s="210" customFormat="1" ht="26.25">
      <c r="A358" s="269"/>
      <c r="B358" s="270"/>
      <c r="C358" s="442"/>
      <c r="D358" s="234" t="s">
        <v>129</v>
      </c>
      <c r="E358" s="234" t="s">
        <v>153</v>
      </c>
      <c r="F358" s="234" t="str">
        <f>'(B3)Schdls,Specs&amp;Remarks'!P48</f>
        <v>No</v>
      </c>
      <c r="G358" s="234"/>
      <c r="H358" s="234"/>
      <c r="I358" s="234"/>
      <c r="J358" s="266"/>
      <c r="K358" s="198"/>
    </row>
    <row r="359" spans="1:11" s="210" customFormat="1" ht="26.25">
      <c r="A359" s="254" t="str">
        <f>'(B3)Schdls,Specs&amp;Remarks'!C49</f>
        <v>SD16</v>
      </c>
      <c r="B359" s="251" t="s">
        <v>153</v>
      </c>
      <c r="C359" s="443" t="str">
        <f>'(B3)Schdls,Specs&amp;Remarks'!G49</f>
        <v>Lift &amp; Slide Door</v>
      </c>
      <c r="D359" s="443"/>
      <c r="E359" s="443"/>
      <c r="F359" s="443"/>
      <c r="G359" s="443"/>
      <c r="H359" s="443"/>
      <c r="I359" s="272" t="s">
        <v>144</v>
      </c>
      <c r="J359" s="273">
        <f>J323+1</f>
        <v>11</v>
      </c>
      <c r="K359" s="198"/>
    </row>
    <row r="360" spans="1:11" s="210" customFormat="1" ht="26.25">
      <c r="A360" s="268"/>
      <c r="B360" s="231"/>
      <c r="C360" s="441"/>
      <c r="D360" s="233" t="s">
        <v>97</v>
      </c>
      <c r="E360" s="233" t="s">
        <v>153</v>
      </c>
      <c r="F360" s="232" t="str">
        <f>'(B3)Schdls,Specs&amp;Remarks'!D49</f>
        <v>-</v>
      </c>
      <c r="G360" s="256"/>
      <c r="H360" s="256"/>
      <c r="I360" s="256"/>
      <c r="J360" s="260"/>
      <c r="K360" s="198"/>
    </row>
    <row r="361" spans="1:11" s="210" customFormat="1" ht="26.25">
      <c r="A361" s="268"/>
      <c r="B361" s="231"/>
      <c r="C361" s="441"/>
      <c r="D361" s="261"/>
      <c r="E361" s="262"/>
      <c r="F361" s="261"/>
      <c r="G361" s="261"/>
      <c r="H361" s="261"/>
      <c r="I361" s="261"/>
      <c r="J361" s="263"/>
      <c r="K361" s="198"/>
    </row>
    <row r="362" spans="1:11" s="210" customFormat="1" ht="26.25">
      <c r="A362" s="268"/>
      <c r="B362" s="231"/>
      <c r="C362" s="441"/>
      <c r="D362" s="261" t="s">
        <v>30</v>
      </c>
      <c r="E362" s="233" t="s">
        <v>153</v>
      </c>
      <c r="F362" s="232">
        <f>'(B3)Schdls,Specs&amp;Remarks'!I49</f>
        <v>1940</v>
      </c>
      <c r="G362" s="255" t="s">
        <v>155</v>
      </c>
      <c r="H362" s="232">
        <f>'(B3)Schdls,Specs&amp;Remarks'!J49</f>
        <v>2700</v>
      </c>
      <c r="I362" s="232"/>
      <c r="J362" s="257"/>
      <c r="K362" s="198"/>
    </row>
    <row r="363" spans="1:11" s="210" customFormat="1" ht="26.25">
      <c r="A363" s="268"/>
      <c r="B363" s="231"/>
      <c r="C363" s="441"/>
      <c r="D363" s="233" t="s">
        <v>31</v>
      </c>
      <c r="E363" s="233" t="s">
        <v>153</v>
      </c>
      <c r="F363" s="232">
        <f>'(B3)Schdls,Specs&amp;Remarks'!K49</f>
        <v>1</v>
      </c>
      <c r="G363" s="232"/>
      <c r="H363" s="232"/>
      <c r="I363" s="233"/>
      <c r="J363" s="263"/>
      <c r="K363" s="198"/>
    </row>
    <row r="364" spans="1:11" s="210" customFormat="1" ht="26.25">
      <c r="A364" s="268"/>
      <c r="B364" s="231"/>
      <c r="C364" s="441"/>
      <c r="D364" s="233" t="s">
        <v>131</v>
      </c>
      <c r="E364" s="233" t="s">
        <v>153</v>
      </c>
      <c r="F364" s="232" t="str">
        <f>'(C1)Quotation'!E52</f>
        <v>S700</v>
      </c>
      <c r="G364" s="232"/>
      <c r="H364" s="232"/>
      <c r="I364" s="233"/>
      <c r="J364" s="263"/>
      <c r="K364" s="198"/>
    </row>
    <row r="365" spans="1:11" s="210" customFormat="1" ht="26.25">
      <c r="A365" s="268"/>
      <c r="B365" s="231"/>
      <c r="C365" s="441"/>
      <c r="D365" s="233" t="s">
        <v>128</v>
      </c>
      <c r="E365" s="233" t="s">
        <v>153</v>
      </c>
      <c r="F365" s="232" t="str">
        <f>'(B3)Schdls,Specs&amp;Remarks'!N49</f>
        <v>Champagne Anodizing (101520)</v>
      </c>
      <c r="G365" s="232"/>
      <c r="H365" s="232"/>
      <c r="I365" s="233"/>
      <c r="J365" s="263"/>
      <c r="K365" s="198"/>
    </row>
    <row r="366" spans="1:11" s="210" customFormat="1" ht="26.25">
      <c r="A366" s="268"/>
      <c r="B366" s="231"/>
      <c r="C366" s="441"/>
      <c r="D366" s="233" t="s">
        <v>0</v>
      </c>
      <c r="E366" s="233" t="s">
        <v>153</v>
      </c>
      <c r="F366" s="232" t="str">
        <f>'(B3)Schdls,Specs&amp;Remarks'!O49</f>
        <v>28mm</v>
      </c>
      <c r="G366" s="232"/>
      <c r="H366" s="232"/>
      <c r="I366" s="233"/>
      <c r="J366" s="263"/>
      <c r="K366" s="198"/>
    </row>
    <row r="367" spans="1:11" s="210" customFormat="1" ht="26.25">
      <c r="A367" s="269"/>
      <c r="B367" s="270"/>
      <c r="C367" s="442"/>
      <c r="D367" s="234" t="s">
        <v>129</v>
      </c>
      <c r="E367" s="234" t="s">
        <v>153</v>
      </c>
      <c r="F367" s="234" t="str">
        <f>'(B3)Schdls,Specs&amp;Remarks'!P49</f>
        <v>No</v>
      </c>
      <c r="G367" s="234"/>
      <c r="H367" s="234"/>
      <c r="I367" s="234"/>
      <c r="J367" s="266"/>
      <c r="K367" s="198"/>
    </row>
    <row r="368" spans="1:11" s="210" customFormat="1" ht="26.25">
      <c r="A368" s="254" t="str">
        <f>'(B3)Schdls,Specs&amp;Remarks'!C50</f>
        <v>SD17</v>
      </c>
      <c r="B368" s="251" t="s">
        <v>153</v>
      </c>
      <c r="C368" s="443" t="str">
        <f>'(B3)Schdls,Specs&amp;Remarks'!G50</f>
        <v>Lift &amp; Slide Door</v>
      </c>
      <c r="D368" s="443"/>
      <c r="E368" s="443"/>
      <c r="F368" s="443"/>
      <c r="G368" s="443"/>
      <c r="H368" s="443"/>
      <c r="I368" s="443"/>
      <c r="J368" s="444"/>
      <c r="K368" s="198"/>
    </row>
    <row r="369" spans="1:11" s="210" customFormat="1" ht="26.25">
      <c r="A369" s="268"/>
      <c r="B369" s="231"/>
      <c r="C369" s="441"/>
      <c r="D369" s="233" t="s">
        <v>97</v>
      </c>
      <c r="E369" s="233" t="s">
        <v>153</v>
      </c>
      <c r="F369" s="232" t="str">
        <f>'(B3)Schdls,Specs&amp;Remarks'!D50</f>
        <v>-</v>
      </c>
      <c r="G369" s="256"/>
      <c r="H369" s="256"/>
      <c r="I369" s="256"/>
      <c r="J369" s="260"/>
      <c r="K369" s="198"/>
    </row>
    <row r="370" spans="1:11" s="210" customFormat="1" ht="26.25">
      <c r="A370" s="268"/>
      <c r="B370" s="231"/>
      <c r="C370" s="441"/>
      <c r="D370" s="261"/>
      <c r="E370" s="262"/>
      <c r="F370" s="261"/>
      <c r="G370" s="261"/>
      <c r="H370" s="261"/>
      <c r="I370" s="261"/>
      <c r="J370" s="263"/>
      <c r="K370" s="198"/>
    </row>
    <row r="371" spans="1:11" s="210" customFormat="1" ht="26.25">
      <c r="A371" s="268"/>
      <c r="B371" s="231"/>
      <c r="C371" s="441"/>
      <c r="D371" s="261" t="s">
        <v>30</v>
      </c>
      <c r="E371" s="233" t="s">
        <v>153</v>
      </c>
      <c r="F371" s="232">
        <f>'(B3)Schdls,Specs&amp;Remarks'!I50</f>
        <v>2380</v>
      </c>
      <c r="G371" s="255" t="s">
        <v>155</v>
      </c>
      <c r="H371" s="232">
        <f>'(B3)Schdls,Specs&amp;Remarks'!J50</f>
        <v>2700</v>
      </c>
      <c r="I371" s="232"/>
      <c r="J371" s="257"/>
      <c r="K371" s="198"/>
    </row>
    <row r="372" spans="1:11" s="210" customFormat="1" ht="26.25">
      <c r="A372" s="268"/>
      <c r="B372" s="231"/>
      <c r="C372" s="441"/>
      <c r="D372" s="233" t="s">
        <v>31</v>
      </c>
      <c r="E372" s="233" t="s">
        <v>153</v>
      </c>
      <c r="F372" s="232">
        <f>'(B3)Schdls,Specs&amp;Remarks'!K50</f>
        <v>1</v>
      </c>
      <c r="G372" s="232"/>
      <c r="H372" s="232"/>
      <c r="I372" s="233"/>
      <c r="J372" s="263"/>
      <c r="K372" s="198"/>
    </row>
    <row r="373" spans="1:11" s="210" customFormat="1" ht="26.25">
      <c r="A373" s="268"/>
      <c r="B373" s="231"/>
      <c r="C373" s="441"/>
      <c r="D373" s="233" t="s">
        <v>131</v>
      </c>
      <c r="E373" s="233" t="s">
        <v>153</v>
      </c>
      <c r="F373" s="232" t="str">
        <f>'(C1)Quotation'!E53</f>
        <v>S700</v>
      </c>
      <c r="G373" s="232"/>
      <c r="H373" s="232"/>
      <c r="I373" s="233"/>
      <c r="J373" s="263"/>
      <c r="K373" s="198"/>
    </row>
    <row r="374" spans="1:11" s="210" customFormat="1" ht="26.25">
      <c r="A374" s="268"/>
      <c r="B374" s="231"/>
      <c r="C374" s="441"/>
      <c r="D374" s="233" t="s">
        <v>128</v>
      </c>
      <c r="E374" s="233" t="s">
        <v>153</v>
      </c>
      <c r="F374" s="232" t="str">
        <f>'(B3)Schdls,Specs&amp;Remarks'!N50</f>
        <v>Champagne Anodizing (101520)</v>
      </c>
      <c r="G374" s="232"/>
      <c r="H374" s="232"/>
      <c r="I374" s="233"/>
      <c r="J374" s="263"/>
      <c r="K374" s="198"/>
    </row>
    <row r="375" spans="1:11" s="210" customFormat="1" ht="26.25">
      <c r="A375" s="268"/>
      <c r="B375" s="231"/>
      <c r="C375" s="441"/>
      <c r="D375" s="233" t="s">
        <v>0</v>
      </c>
      <c r="E375" s="233" t="s">
        <v>153</v>
      </c>
      <c r="F375" s="232" t="str">
        <f>'(B3)Schdls,Specs&amp;Remarks'!O50</f>
        <v>28mm</v>
      </c>
      <c r="G375" s="232"/>
      <c r="H375" s="232"/>
      <c r="I375" s="233"/>
      <c r="J375" s="263"/>
      <c r="K375" s="198"/>
    </row>
    <row r="376" spans="1:11" s="210" customFormat="1" ht="26.25">
      <c r="A376" s="269"/>
      <c r="B376" s="270"/>
      <c r="C376" s="442"/>
      <c r="D376" s="234" t="s">
        <v>129</v>
      </c>
      <c r="E376" s="234" t="s">
        <v>153</v>
      </c>
      <c r="F376" s="234" t="str">
        <f>'(B3)Schdls,Specs&amp;Remarks'!P50</f>
        <v>No</v>
      </c>
      <c r="G376" s="234"/>
      <c r="H376" s="234"/>
      <c r="I376" s="234"/>
      <c r="J376" s="266"/>
      <c r="K376" s="198"/>
    </row>
    <row r="377" spans="1:11" s="210" customFormat="1" ht="26.25">
      <c r="A377" s="254" t="str">
        <f>'(B3)Schdls,Specs&amp;Remarks'!C51</f>
        <v>CFG1</v>
      </c>
      <c r="B377" s="251" t="s">
        <v>153</v>
      </c>
      <c r="C377" s="443" t="str">
        <f>'(B3)Schdls,Specs&amp;Remarks'!G51</f>
        <v>Fixed Field Corner Window</v>
      </c>
      <c r="D377" s="443"/>
      <c r="E377" s="443"/>
      <c r="F377" s="443"/>
      <c r="G377" s="443"/>
      <c r="H377" s="443"/>
      <c r="I377" s="443"/>
      <c r="J377" s="444"/>
      <c r="K377" s="198"/>
    </row>
    <row r="378" spans="1:11" s="210" customFormat="1" ht="26.25">
      <c r="A378" s="268"/>
      <c r="B378" s="231"/>
      <c r="C378" s="441"/>
      <c r="D378" s="233" t="s">
        <v>97</v>
      </c>
      <c r="E378" s="233" t="s">
        <v>153</v>
      </c>
      <c r="F378" s="232" t="str">
        <f>'(B3)Schdls,Specs&amp;Remarks'!D51</f>
        <v>-</v>
      </c>
      <c r="G378" s="256"/>
      <c r="H378" s="256"/>
      <c r="I378" s="256"/>
      <c r="J378" s="260"/>
      <c r="K378" s="198"/>
    </row>
    <row r="379" spans="1:11" s="210" customFormat="1" ht="26.25">
      <c r="A379" s="268"/>
      <c r="B379" s="231"/>
      <c r="C379" s="441"/>
      <c r="D379" s="261"/>
      <c r="E379" s="262"/>
      <c r="F379" s="261"/>
      <c r="G379" s="261"/>
      <c r="H379" s="261"/>
      <c r="I379" s="261"/>
      <c r="J379" s="263"/>
      <c r="K379" s="198"/>
    </row>
    <row r="380" spans="1:11" s="210" customFormat="1" ht="26.25">
      <c r="A380" s="268"/>
      <c r="B380" s="231"/>
      <c r="C380" s="441"/>
      <c r="D380" s="261" t="s">
        <v>30</v>
      </c>
      <c r="E380" s="233" t="s">
        <v>153</v>
      </c>
      <c r="F380" s="232">
        <f>'(B3)Schdls,Specs&amp;Remarks'!I51</f>
        <v>3790</v>
      </c>
      <c r="G380" s="255" t="s">
        <v>155</v>
      </c>
      <c r="H380" s="232">
        <f>'(B3)Schdls,Specs&amp;Remarks'!J51</f>
        <v>2500</v>
      </c>
      <c r="I380" s="232"/>
      <c r="J380" s="257"/>
      <c r="K380" s="198"/>
    </row>
    <row r="381" spans="1:11" s="210" customFormat="1" ht="26.25">
      <c r="A381" s="268"/>
      <c r="B381" s="231"/>
      <c r="C381" s="441"/>
      <c r="D381" s="233" t="s">
        <v>31</v>
      </c>
      <c r="E381" s="233" t="s">
        <v>153</v>
      </c>
      <c r="F381" s="232">
        <f>'(B3)Schdls,Specs&amp;Remarks'!K51</f>
        <v>1</v>
      </c>
      <c r="G381" s="232"/>
      <c r="H381" s="232"/>
      <c r="I381" s="233"/>
      <c r="J381" s="263"/>
      <c r="K381" s="198"/>
    </row>
    <row r="382" spans="1:11" s="210" customFormat="1" ht="26.25">
      <c r="A382" s="268"/>
      <c r="B382" s="231"/>
      <c r="C382" s="441"/>
      <c r="D382" s="233" t="s">
        <v>131</v>
      </c>
      <c r="E382" s="233" t="s">
        <v>153</v>
      </c>
      <c r="F382" s="232" t="str">
        <f>'(C1)Quotation'!E54</f>
        <v>M15000</v>
      </c>
      <c r="G382" s="232"/>
      <c r="H382" s="232"/>
      <c r="I382" s="233"/>
      <c r="J382" s="263"/>
      <c r="K382" s="198"/>
    </row>
    <row r="383" spans="1:11" s="210" customFormat="1" ht="26.25">
      <c r="A383" s="268"/>
      <c r="B383" s="231"/>
      <c r="C383" s="441"/>
      <c r="D383" s="233" t="s">
        <v>128</v>
      </c>
      <c r="E383" s="233" t="s">
        <v>153</v>
      </c>
      <c r="F383" s="232" t="str">
        <f>'(B3)Schdls,Specs&amp;Remarks'!N51</f>
        <v>Champagne Anodizing (101520)</v>
      </c>
      <c r="G383" s="232"/>
      <c r="H383" s="232"/>
      <c r="I383" s="233"/>
      <c r="J383" s="263"/>
      <c r="K383" s="198"/>
    </row>
    <row r="384" spans="1:11" s="210" customFormat="1" ht="26.25">
      <c r="A384" s="268"/>
      <c r="B384" s="231"/>
      <c r="C384" s="441"/>
      <c r="D384" s="233" t="s">
        <v>0</v>
      </c>
      <c r="E384" s="233" t="s">
        <v>153</v>
      </c>
      <c r="F384" s="232" t="str">
        <f>'(B3)Schdls,Specs&amp;Remarks'!O51</f>
        <v>17.52mm</v>
      </c>
      <c r="G384" s="232"/>
      <c r="H384" s="232"/>
      <c r="I384" s="233"/>
      <c r="J384" s="263"/>
      <c r="K384" s="198"/>
    </row>
    <row r="385" spans="1:11" s="210" customFormat="1" ht="26.25">
      <c r="A385" s="269"/>
      <c r="B385" s="270"/>
      <c r="C385" s="442"/>
      <c r="D385" s="234" t="s">
        <v>129</v>
      </c>
      <c r="E385" s="234" t="s">
        <v>153</v>
      </c>
      <c r="F385" s="234" t="str">
        <f>'(B3)Schdls,Specs&amp;Remarks'!P51</f>
        <v>No</v>
      </c>
      <c r="G385" s="234"/>
      <c r="H385" s="234"/>
      <c r="I385" s="234"/>
      <c r="J385" s="266"/>
      <c r="K385" s="198"/>
    </row>
    <row r="386" spans="1:11" s="210" customFormat="1" ht="26.25">
      <c r="A386" s="254" t="str">
        <f>'(B3)Schdls,Specs&amp;Remarks'!C52</f>
        <v>CFG2</v>
      </c>
      <c r="B386" s="251" t="s">
        <v>153</v>
      </c>
      <c r="C386" s="443" t="str">
        <f>'(B3)Schdls,Specs&amp;Remarks'!G52</f>
        <v>Top Hung Window with Fixed Field</v>
      </c>
      <c r="D386" s="443"/>
      <c r="E386" s="443"/>
      <c r="F386" s="443"/>
      <c r="G386" s="443"/>
      <c r="H386" s="443"/>
      <c r="I386" s="443"/>
      <c r="J386" s="444"/>
      <c r="K386" s="198"/>
    </row>
    <row r="387" spans="1:11" s="210" customFormat="1" ht="26.25">
      <c r="A387" s="268"/>
      <c r="B387" s="231"/>
      <c r="C387" s="441"/>
      <c r="D387" s="233" t="s">
        <v>97</v>
      </c>
      <c r="E387" s="233" t="s">
        <v>153</v>
      </c>
      <c r="F387" s="232" t="str">
        <f>'(B3)Schdls,Specs&amp;Remarks'!D52</f>
        <v>-</v>
      </c>
      <c r="G387" s="256"/>
      <c r="H387" s="256"/>
      <c r="I387" s="256"/>
      <c r="J387" s="260"/>
      <c r="K387" s="198"/>
    </row>
    <row r="388" spans="1:11" s="210" customFormat="1" ht="26.25">
      <c r="A388" s="268"/>
      <c r="B388" s="231"/>
      <c r="C388" s="441"/>
      <c r="D388" s="261"/>
      <c r="E388" s="262"/>
      <c r="F388" s="261"/>
      <c r="G388" s="261"/>
      <c r="H388" s="261"/>
      <c r="I388" s="261"/>
      <c r="J388" s="263"/>
      <c r="K388" s="198"/>
    </row>
    <row r="389" spans="1:11" s="210" customFormat="1" ht="26.25">
      <c r="A389" s="268"/>
      <c r="B389" s="231"/>
      <c r="C389" s="441"/>
      <c r="D389" s="261" t="s">
        <v>30</v>
      </c>
      <c r="E389" s="233" t="s">
        <v>153</v>
      </c>
      <c r="F389" s="232">
        <f>'(B3)Schdls,Specs&amp;Remarks'!I52</f>
        <v>3495</v>
      </c>
      <c r="G389" s="255" t="s">
        <v>155</v>
      </c>
      <c r="H389" s="232">
        <f>'(B3)Schdls,Specs&amp;Remarks'!J52</f>
        <v>2750</v>
      </c>
      <c r="I389" s="232"/>
      <c r="J389" s="257"/>
      <c r="K389" s="198"/>
    </row>
    <row r="390" spans="1:11" s="210" customFormat="1" ht="26.25">
      <c r="A390" s="268"/>
      <c r="B390" s="231"/>
      <c r="C390" s="441"/>
      <c r="D390" s="233" t="s">
        <v>31</v>
      </c>
      <c r="E390" s="233" t="s">
        <v>153</v>
      </c>
      <c r="F390" s="232">
        <f>'(B3)Schdls,Specs&amp;Remarks'!K52</f>
        <v>1</v>
      </c>
      <c r="G390" s="232"/>
      <c r="H390" s="232"/>
      <c r="I390" s="233"/>
      <c r="J390" s="263"/>
      <c r="K390" s="198"/>
    </row>
    <row r="391" spans="1:11" s="210" customFormat="1" ht="26.25">
      <c r="A391" s="268"/>
      <c r="B391" s="231"/>
      <c r="C391" s="441"/>
      <c r="D391" s="233" t="s">
        <v>131</v>
      </c>
      <c r="E391" s="233" t="s">
        <v>153</v>
      </c>
      <c r="F391" s="232" t="str">
        <f>'(C1)Quotation'!E55</f>
        <v>M15000</v>
      </c>
      <c r="G391" s="232"/>
      <c r="H391" s="232"/>
      <c r="I391" s="233"/>
      <c r="J391" s="263"/>
      <c r="K391" s="198"/>
    </row>
    <row r="392" spans="1:11" s="210" customFormat="1" ht="26.25">
      <c r="A392" s="268"/>
      <c r="B392" s="231"/>
      <c r="C392" s="441"/>
      <c r="D392" s="233" t="s">
        <v>128</v>
      </c>
      <c r="E392" s="233" t="s">
        <v>153</v>
      </c>
      <c r="F392" s="232" t="str">
        <f>'(B3)Schdls,Specs&amp;Remarks'!N52</f>
        <v>Champagne Anodizing (101520)</v>
      </c>
      <c r="G392" s="232"/>
      <c r="H392" s="232"/>
      <c r="I392" s="233"/>
      <c r="J392" s="263"/>
      <c r="K392" s="198"/>
    </row>
    <row r="393" spans="1:11" s="210" customFormat="1" ht="26.25">
      <c r="A393" s="268"/>
      <c r="B393" s="231"/>
      <c r="C393" s="441"/>
      <c r="D393" s="233" t="s">
        <v>0</v>
      </c>
      <c r="E393" s="233" t="s">
        <v>153</v>
      </c>
      <c r="F393" s="232" t="str">
        <f>'(B3)Schdls,Specs&amp;Remarks'!O52</f>
        <v>17.52mm</v>
      </c>
      <c r="G393" s="232"/>
      <c r="H393" s="232"/>
      <c r="I393" s="233"/>
      <c r="J393" s="263"/>
      <c r="K393" s="198"/>
    </row>
    <row r="394" spans="1:11" s="210" customFormat="1" ht="26.25">
      <c r="A394" s="269"/>
      <c r="B394" s="270"/>
      <c r="C394" s="442"/>
      <c r="D394" s="234" t="s">
        <v>129</v>
      </c>
      <c r="E394" s="234" t="s">
        <v>153</v>
      </c>
      <c r="F394" s="234" t="str">
        <f>'(B3)Schdls,Specs&amp;Remarks'!P52</f>
        <v>No</v>
      </c>
      <c r="G394" s="234"/>
      <c r="H394" s="234"/>
      <c r="I394" s="234"/>
      <c r="J394" s="266"/>
      <c r="K394" s="198"/>
    </row>
    <row r="395" spans="1:11" s="210" customFormat="1" ht="26.25">
      <c r="A395" s="254">
        <f>'(B3)Schdls,Specs&amp;Remarks'!C53</f>
        <v>0</v>
      </c>
      <c r="B395" s="251" t="s">
        <v>153</v>
      </c>
      <c r="C395" s="443">
        <f>'(B3)Schdls,Specs&amp;Remarks'!G53</f>
        <v>0</v>
      </c>
      <c r="D395" s="443"/>
      <c r="E395" s="443"/>
      <c r="F395" s="443"/>
      <c r="G395" s="443"/>
      <c r="H395" s="443"/>
      <c r="I395" s="272" t="s">
        <v>144</v>
      </c>
      <c r="J395" s="273">
        <f>J359+1</f>
        <v>12</v>
      </c>
      <c r="K395" s="198"/>
    </row>
    <row r="396" spans="1:11" s="210" customFormat="1" ht="26.25">
      <c r="A396" s="268"/>
      <c r="B396" s="231"/>
      <c r="C396" s="441"/>
      <c r="D396" s="233" t="s">
        <v>97</v>
      </c>
      <c r="E396" s="233" t="s">
        <v>153</v>
      </c>
      <c r="F396" s="232">
        <f>'(B3)Schdls,Specs&amp;Remarks'!D53</f>
        <v>0</v>
      </c>
      <c r="G396" s="256"/>
      <c r="H396" s="256"/>
      <c r="I396" s="256"/>
      <c r="J396" s="260"/>
      <c r="K396" s="198"/>
    </row>
    <row r="397" spans="1:11" s="210" customFormat="1" ht="26.25">
      <c r="A397" s="268"/>
      <c r="B397" s="231"/>
      <c r="C397" s="441"/>
      <c r="D397" s="261"/>
      <c r="E397" s="262"/>
      <c r="F397" s="261"/>
      <c r="G397" s="261"/>
      <c r="H397" s="261"/>
      <c r="I397" s="261"/>
      <c r="J397" s="263"/>
      <c r="K397" s="198"/>
    </row>
    <row r="398" spans="1:11" s="210" customFormat="1" ht="26.25">
      <c r="A398" s="268"/>
      <c r="B398" s="231"/>
      <c r="C398" s="441"/>
      <c r="D398" s="261" t="s">
        <v>30</v>
      </c>
      <c r="E398" s="233" t="s">
        <v>153</v>
      </c>
      <c r="F398" s="232">
        <f>'(B3)Schdls,Specs&amp;Remarks'!I53</f>
        <v>0</v>
      </c>
      <c r="G398" s="255" t="s">
        <v>155</v>
      </c>
      <c r="H398" s="232">
        <f>'(B3)Schdls,Specs&amp;Remarks'!J53</f>
        <v>0</v>
      </c>
      <c r="I398" s="232"/>
      <c r="J398" s="257"/>
      <c r="K398" s="198"/>
    </row>
    <row r="399" spans="1:11" s="210" customFormat="1" ht="26.25">
      <c r="A399" s="268"/>
      <c r="B399" s="231"/>
      <c r="C399" s="441"/>
      <c r="D399" s="233" t="s">
        <v>31</v>
      </c>
      <c r="E399" s="233" t="s">
        <v>153</v>
      </c>
      <c r="F399" s="232">
        <f>'(B3)Schdls,Specs&amp;Remarks'!K53</f>
        <v>0</v>
      </c>
      <c r="G399" s="232"/>
      <c r="H399" s="232"/>
      <c r="I399" s="233"/>
      <c r="J399" s="263"/>
      <c r="K399" s="198"/>
    </row>
    <row r="400" spans="1:11" s="210" customFormat="1" ht="26.25">
      <c r="A400" s="268"/>
      <c r="B400" s="231"/>
      <c r="C400" s="441"/>
      <c r="D400" s="233" t="s">
        <v>131</v>
      </c>
      <c r="E400" s="233" t="s">
        <v>153</v>
      </c>
      <c r="F400" s="232">
        <f>'(C1)Quotation'!E56</f>
        <v>0</v>
      </c>
      <c r="G400" s="232"/>
      <c r="H400" s="232"/>
      <c r="I400" s="233"/>
      <c r="J400" s="263"/>
      <c r="K400" s="198"/>
    </row>
    <row r="401" spans="1:11" s="210" customFormat="1" ht="26.25">
      <c r="A401" s="268"/>
      <c r="B401" s="231"/>
      <c r="C401" s="441"/>
      <c r="D401" s="233" t="s">
        <v>128</v>
      </c>
      <c r="E401" s="233" t="s">
        <v>153</v>
      </c>
      <c r="F401" s="232">
        <f>'(B3)Schdls,Specs&amp;Remarks'!N53</f>
        <v>0</v>
      </c>
      <c r="G401" s="232"/>
      <c r="H401" s="232"/>
      <c r="I401" s="233"/>
      <c r="J401" s="263"/>
      <c r="K401" s="198"/>
    </row>
    <row r="402" spans="1:11" s="210" customFormat="1" ht="26.25">
      <c r="A402" s="268"/>
      <c r="B402" s="231"/>
      <c r="C402" s="441"/>
      <c r="D402" s="233" t="s">
        <v>0</v>
      </c>
      <c r="E402" s="233" t="s">
        <v>153</v>
      </c>
      <c r="F402" s="232">
        <f>'(B3)Schdls,Specs&amp;Remarks'!O53</f>
        <v>0</v>
      </c>
      <c r="G402" s="232"/>
      <c r="H402" s="232"/>
      <c r="I402" s="233"/>
      <c r="J402" s="263"/>
      <c r="K402" s="198"/>
    </row>
    <row r="403" spans="1:11" s="210" customFormat="1" ht="26.25">
      <c r="A403" s="269"/>
      <c r="B403" s="270"/>
      <c r="C403" s="442"/>
      <c r="D403" s="234" t="s">
        <v>129</v>
      </c>
      <c r="E403" s="234" t="s">
        <v>153</v>
      </c>
      <c r="F403" s="234">
        <f>'(B3)Schdls,Specs&amp;Remarks'!P53</f>
        <v>0</v>
      </c>
      <c r="G403" s="234"/>
      <c r="H403" s="234"/>
      <c r="I403" s="234"/>
      <c r="J403" s="266"/>
      <c r="K403" s="198"/>
    </row>
    <row r="404" spans="1:11" s="210" customFormat="1" ht="26.25">
      <c r="A404" s="254">
        <f>'(B3)Schdls,Specs&amp;Remarks'!C54</f>
        <v>0</v>
      </c>
      <c r="B404" s="251" t="s">
        <v>153</v>
      </c>
      <c r="C404" s="443">
        <f>'(B3)Schdls,Specs&amp;Remarks'!G54</f>
        <v>0</v>
      </c>
      <c r="D404" s="443"/>
      <c r="E404" s="443"/>
      <c r="F404" s="443"/>
      <c r="G404" s="443"/>
      <c r="H404" s="443"/>
      <c r="I404" s="443"/>
      <c r="J404" s="444"/>
      <c r="K404" s="198"/>
    </row>
    <row r="405" spans="1:11" s="210" customFormat="1" ht="26.25">
      <c r="A405" s="268"/>
      <c r="B405" s="231"/>
      <c r="C405" s="441"/>
      <c r="D405" s="233" t="s">
        <v>97</v>
      </c>
      <c r="E405" s="233" t="s">
        <v>153</v>
      </c>
      <c r="F405" s="232">
        <f>'(B3)Schdls,Specs&amp;Remarks'!D54</f>
        <v>0</v>
      </c>
      <c r="G405" s="256"/>
      <c r="H405" s="256"/>
      <c r="I405" s="256"/>
      <c r="J405" s="260"/>
      <c r="K405" s="198"/>
    </row>
    <row r="406" spans="1:11" s="210" customFormat="1" ht="26.25">
      <c r="A406" s="268"/>
      <c r="B406" s="231"/>
      <c r="C406" s="441"/>
      <c r="D406" s="261"/>
      <c r="E406" s="262"/>
      <c r="F406" s="261"/>
      <c r="G406" s="261"/>
      <c r="H406" s="261"/>
      <c r="I406" s="261"/>
      <c r="J406" s="263"/>
      <c r="K406" s="198"/>
    </row>
    <row r="407" spans="1:11" s="210" customFormat="1" ht="26.25">
      <c r="A407" s="268"/>
      <c r="B407" s="231"/>
      <c r="C407" s="441"/>
      <c r="D407" s="261" t="s">
        <v>30</v>
      </c>
      <c r="E407" s="233" t="s">
        <v>153</v>
      </c>
      <c r="F407" s="232">
        <f>'(B3)Schdls,Specs&amp;Remarks'!I54</f>
        <v>0</v>
      </c>
      <c r="G407" s="255" t="s">
        <v>155</v>
      </c>
      <c r="H407" s="232">
        <f>'(B3)Schdls,Specs&amp;Remarks'!J54</f>
        <v>0</v>
      </c>
      <c r="I407" s="232"/>
      <c r="J407" s="257"/>
      <c r="K407" s="198"/>
    </row>
    <row r="408" spans="1:11" s="210" customFormat="1" ht="26.25">
      <c r="A408" s="268"/>
      <c r="B408" s="231"/>
      <c r="C408" s="441"/>
      <c r="D408" s="233" t="s">
        <v>31</v>
      </c>
      <c r="E408" s="233" t="s">
        <v>153</v>
      </c>
      <c r="F408" s="232">
        <f>'(B3)Schdls,Specs&amp;Remarks'!K54</f>
        <v>0</v>
      </c>
      <c r="G408" s="232"/>
      <c r="H408" s="232"/>
      <c r="I408" s="233"/>
      <c r="J408" s="263"/>
      <c r="K408" s="198"/>
    </row>
    <row r="409" spans="1:11" s="210" customFormat="1" ht="26.25">
      <c r="A409" s="268"/>
      <c r="B409" s="231"/>
      <c r="C409" s="441"/>
      <c r="D409" s="233" t="s">
        <v>131</v>
      </c>
      <c r="E409" s="233" t="s">
        <v>153</v>
      </c>
      <c r="F409" s="232">
        <f>'(C1)Quotation'!E57</f>
        <v>0</v>
      </c>
      <c r="G409" s="232"/>
      <c r="H409" s="232"/>
      <c r="I409" s="233"/>
      <c r="J409" s="263"/>
      <c r="K409" s="198"/>
    </row>
    <row r="410" spans="1:11" s="210" customFormat="1" ht="26.25">
      <c r="A410" s="268"/>
      <c r="B410" s="231"/>
      <c r="C410" s="441"/>
      <c r="D410" s="233" t="s">
        <v>128</v>
      </c>
      <c r="E410" s="233" t="s">
        <v>153</v>
      </c>
      <c r="F410" s="232">
        <f>'(B3)Schdls,Specs&amp;Remarks'!N54</f>
        <v>0</v>
      </c>
      <c r="G410" s="232"/>
      <c r="H410" s="232"/>
      <c r="I410" s="233"/>
      <c r="J410" s="263"/>
      <c r="K410" s="198"/>
    </row>
    <row r="411" spans="1:11" s="210" customFormat="1" ht="26.25">
      <c r="A411" s="268"/>
      <c r="B411" s="231"/>
      <c r="C411" s="441"/>
      <c r="D411" s="233" t="s">
        <v>0</v>
      </c>
      <c r="E411" s="233" t="s">
        <v>153</v>
      </c>
      <c r="F411" s="232">
        <f>'(B3)Schdls,Specs&amp;Remarks'!O54</f>
        <v>0</v>
      </c>
      <c r="G411" s="232"/>
      <c r="H411" s="232"/>
      <c r="I411" s="233"/>
      <c r="J411" s="263"/>
      <c r="K411" s="198"/>
    </row>
    <row r="412" spans="1:11" s="210" customFormat="1" ht="26.25">
      <c r="A412" s="269"/>
      <c r="B412" s="270"/>
      <c r="C412" s="442"/>
      <c r="D412" s="234" t="s">
        <v>129</v>
      </c>
      <c r="E412" s="234" t="s">
        <v>153</v>
      </c>
      <c r="F412" s="234">
        <f>'(B3)Schdls,Specs&amp;Remarks'!P54</f>
        <v>0</v>
      </c>
      <c r="G412" s="234"/>
      <c r="H412" s="234"/>
      <c r="I412" s="234"/>
      <c r="J412" s="266"/>
      <c r="K412" s="198"/>
    </row>
    <row r="413" spans="1:11" s="210" customFormat="1" ht="26.25">
      <c r="A413" s="254">
        <f>'(B3)Schdls,Specs&amp;Remarks'!C55</f>
        <v>0</v>
      </c>
      <c r="B413" s="251" t="s">
        <v>153</v>
      </c>
      <c r="C413" s="443">
        <f>'(B3)Schdls,Specs&amp;Remarks'!G55</f>
        <v>0</v>
      </c>
      <c r="D413" s="443"/>
      <c r="E413" s="443"/>
      <c r="F413" s="443"/>
      <c r="G413" s="443"/>
      <c r="H413" s="443"/>
      <c r="I413" s="443"/>
      <c r="J413" s="444"/>
      <c r="K413" s="198"/>
    </row>
    <row r="414" spans="1:11" s="210" customFormat="1" ht="26.25">
      <c r="A414" s="268"/>
      <c r="B414" s="231"/>
      <c r="C414" s="441"/>
      <c r="D414" s="233" t="s">
        <v>97</v>
      </c>
      <c r="E414" s="233" t="s">
        <v>153</v>
      </c>
      <c r="F414" s="232">
        <f>'(B3)Schdls,Specs&amp;Remarks'!D55</f>
        <v>0</v>
      </c>
      <c r="G414" s="256"/>
      <c r="H414" s="256"/>
      <c r="I414" s="256"/>
      <c r="J414" s="260"/>
      <c r="K414" s="198"/>
    </row>
    <row r="415" spans="1:11" s="210" customFormat="1" ht="26.25">
      <c r="A415" s="268"/>
      <c r="B415" s="231"/>
      <c r="C415" s="441"/>
      <c r="D415" s="261"/>
      <c r="E415" s="262"/>
      <c r="F415" s="261"/>
      <c r="G415" s="261"/>
      <c r="H415" s="261"/>
      <c r="I415" s="261"/>
      <c r="J415" s="263"/>
      <c r="K415" s="198"/>
    </row>
    <row r="416" spans="1:11" s="210" customFormat="1" ht="26.25">
      <c r="A416" s="268"/>
      <c r="B416" s="231"/>
      <c r="C416" s="441"/>
      <c r="D416" s="261" t="s">
        <v>30</v>
      </c>
      <c r="E416" s="233" t="s">
        <v>153</v>
      </c>
      <c r="F416" s="232">
        <f>'(B3)Schdls,Specs&amp;Remarks'!I55</f>
        <v>0</v>
      </c>
      <c r="G416" s="255" t="s">
        <v>155</v>
      </c>
      <c r="H416" s="232">
        <f>'(B3)Schdls,Specs&amp;Remarks'!J55</f>
        <v>0</v>
      </c>
      <c r="I416" s="232"/>
      <c r="J416" s="257"/>
      <c r="K416" s="198"/>
    </row>
    <row r="417" spans="1:11" s="210" customFormat="1" ht="26.25">
      <c r="A417" s="268"/>
      <c r="B417" s="231"/>
      <c r="C417" s="441"/>
      <c r="D417" s="233" t="s">
        <v>31</v>
      </c>
      <c r="E417" s="233" t="s">
        <v>153</v>
      </c>
      <c r="F417" s="232">
        <f>'(B3)Schdls,Specs&amp;Remarks'!K55</f>
        <v>0</v>
      </c>
      <c r="G417" s="232"/>
      <c r="H417" s="232"/>
      <c r="I417" s="233"/>
      <c r="J417" s="263"/>
      <c r="K417" s="198"/>
    </row>
    <row r="418" spans="1:11" s="210" customFormat="1" ht="26.25">
      <c r="A418" s="268"/>
      <c r="B418" s="231"/>
      <c r="C418" s="441"/>
      <c r="D418" s="233" t="s">
        <v>131</v>
      </c>
      <c r="E418" s="233" t="s">
        <v>153</v>
      </c>
      <c r="F418" s="232">
        <f>'(C1)Quotation'!E58</f>
        <v>0</v>
      </c>
      <c r="G418" s="232"/>
      <c r="H418" s="232"/>
      <c r="I418" s="233"/>
      <c r="J418" s="263"/>
      <c r="K418" s="198"/>
    </row>
    <row r="419" spans="1:11" s="210" customFormat="1" ht="26.25">
      <c r="A419" s="268"/>
      <c r="B419" s="231"/>
      <c r="C419" s="441"/>
      <c r="D419" s="233" t="s">
        <v>128</v>
      </c>
      <c r="E419" s="233" t="s">
        <v>153</v>
      </c>
      <c r="F419" s="232">
        <f>'(B3)Schdls,Specs&amp;Remarks'!N55</f>
        <v>0</v>
      </c>
      <c r="G419" s="232"/>
      <c r="H419" s="232"/>
      <c r="I419" s="233"/>
      <c r="J419" s="263"/>
      <c r="K419" s="198"/>
    </row>
    <row r="420" spans="1:11" s="210" customFormat="1" ht="26.25">
      <c r="A420" s="268"/>
      <c r="B420" s="231"/>
      <c r="C420" s="441"/>
      <c r="D420" s="233" t="s">
        <v>0</v>
      </c>
      <c r="E420" s="233" t="s">
        <v>153</v>
      </c>
      <c r="F420" s="232">
        <f>'(B3)Schdls,Specs&amp;Remarks'!O55</f>
        <v>0</v>
      </c>
      <c r="G420" s="232"/>
      <c r="H420" s="232"/>
      <c r="I420" s="233"/>
      <c r="J420" s="263"/>
      <c r="K420" s="198"/>
    </row>
    <row r="421" spans="1:11" s="210" customFormat="1" ht="26.25">
      <c r="A421" s="269"/>
      <c r="B421" s="270"/>
      <c r="C421" s="442"/>
      <c r="D421" s="234" t="s">
        <v>129</v>
      </c>
      <c r="E421" s="234" t="s">
        <v>153</v>
      </c>
      <c r="F421" s="234">
        <f>'(B3)Schdls,Specs&amp;Remarks'!P55</f>
        <v>0</v>
      </c>
      <c r="G421" s="234"/>
      <c r="H421" s="234"/>
      <c r="I421" s="234"/>
      <c r="J421" s="266"/>
      <c r="K421" s="198"/>
    </row>
    <row r="422" spans="1:11" s="210" customFormat="1" ht="26.25">
      <c r="A422" s="254">
        <f>'(B3)Schdls,Specs&amp;Remarks'!C56</f>
        <v>0</v>
      </c>
      <c r="B422" s="251" t="s">
        <v>153</v>
      </c>
      <c r="C422" s="443">
        <f>'(B3)Schdls,Specs&amp;Remarks'!G56</f>
        <v>0</v>
      </c>
      <c r="D422" s="443"/>
      <c r="E422" s="443"/>
      <c r="F422" s="443"/>
      <c r="G422" s="443"/>
      <c r="H422" s="443"/>
      <c r="I422" s="443"/>
      <c r="J422" s="444"/>
      <c r="K422" s="198"/>
    </row>
    <row r="423" spans="1:11" s="210" customFormat="1" ht="26.25">
      <c r="A423" s="268"/>
      <c r="B423" s="231"/>
      <c r="C423" s="441"/>
      <c r="D423" s="233" t="s">
        <v>97</v>
      </c>
      <c r="E423" s="233" t="s">
        <v>153</v>
      </c>
      <c r="F423" s="232">
        <f>'(B3)Schdls,Specs&amp;Remarks'!D56</f>
        <v>0</v>
      </c>
      <c r="G423" s="256"/>
      <c r="H423" s="256"/>
      <c r="I423" s="256"/>
      <c r="J423" s="260"/>
      <c r="K423" s="198"/>
    </row>
    <row r="424" spans="1:11" s="210" customFormat="1" ht="26.25">
      <c r="A424" s="268"/>
      <c r="B424" s="231"/>
      <c r="C424" s="441"/>
      <c r="D424" s="261"/>
      <c r="E424" s="262"/>
      <c r="F424" s="261"/>
      <c r="G424" s="261"/>
      <c r="H424" s="261"/>
      <c r="I424" s="261"/>
      <c r="J424" s="263"/>
      <c r="K424" s="198"/>
    </row>
    <row r="425" spans="1:11" s="210" customFormat="1" ht="26.25">
      <c r="A425" s="268"/>
      <c r="B425" s="231"/>
      <c r="C425" s="441"/>
      <c r="D425" s="261" t="s">
        <v>30</v>
      </c>
      <c r="E425" s="233" t="s">
        <v>153</v>
      </c>
      <c r="F425" s="232">
        <f>'(B3)Schdls,Specs&amp;Remarks'!I56</f>
        <v>0</v>
      </c>
      <c r="G425" s="255" t="s">
        <v>155</v>
      </c>
      <c r="H425" s="232">
        <f>'(B3)Schdls,Specs&amp;Remarks'!J56</f>
        <v>0</v>
      </c>
      <c r="I425" s="232"/>
      <c r="J425" s="257"/>
      <c r="K425" s="198"/>
    </row>
    <row r="426" spans="1:11" s="210" customFormat="1" ht="26.25">
      <c r="A426" s="268"/>
      <c r="B426" s="231"/>
      <c r="C426" s="441"/>
      <c r="D426" s="233" t="s">
        <v>31</v>
      </c>
      <c r="E426" s="233" t="s">
        <v>153</v>
      </c>
      <c r="F426" s="232">
        <f>'(B3)Schdls,Specs&amp;Remarks'!K56</f>
        <v>0</v>
      </c>
      <c r="G426" s="232"/>
      <c r="H426" s="232"/>
      <c r="I426" s="233"/>
      <c r="J426" s="263"/>
      <c r="K426" s="198"/>
    </row>
    <row r="427" spans="1:11" s="210" customFormat="1" ht="26.25">
      <c r="A427" s="268"/>
      <c r="B427" s="231"/>
      <c r="C427" s="441"/>
      <c r="D427" s="233" t="s">
        <v>131</v>
      </c>
      <c r="E427" s="233" t="s">
        <v>153</v>
      </c>
      <c r="F427" s="232">
        <f>'(C1)Quotation'!E59</f>
        <v>0</v>
      </c>
      <c r="G427" s="232"/>
      <c r="H427" s="232"/>
      <c r="I427" s="233"/>
      <c r="J427" s="263"/>
      <c r="K427" s="198"/>
    </row>
    <row r="428" spans="1:11" s="210" customFormat="1" ht="26.25">
      <c r="A428" s="268"/>
      <c r="B428" s="231"/>
      <c r="C428" s="441"/>
      <c r="D428" s="233" t="s">
        <v>128</v>
      </c>
      <c r="E428" s="233" t="s">
        <v>153</v>
      </c>
      <c r="F428" s="232">
        <f>'(B3)Schdls,Specs&amp;Remarks'!N56</f>
        <v>0</v>
      </c>
      <c r="G428" s="232"/>
      <c r="H428" s="232"/>
      <c r="I428" s="233"/>
      <c r="J428" s="263"/>
      <c r="K428" s="198"/>
    </row>
    <row r="429" spans="1:11" s="210" customFormat="1" ht="26.25">
      <c r="A429" s="268"/>
      <c r="B429" s="231"/>
      <c r="C429" s="441"/>
      <c r="D429" s="233" t="s">
        <v>0</v>
      </c>
      <c r="E429" s="233" t="s">
        <v>153</v>
      </c>
      <c r="F429" s="232">
        <f>'(B3)Schdls,Specs&amp;Remarks'!O56</f>
        <v>0</v>
      </c>
      <c r="G429" s="232"/>
      <c r="H429" s="232"/>
      <c r="I429" s="233"/>
      <c r="J429" s="263"/>
      <c r="K429" s="198"/>
    </row>
    <row r="430" spans="1:11" s="210" customFormat="1" ht="26.25">
      <c r="A430" s="269"/>
      <c r="B430" s="270"/>
      <c r="C430" s="442"/>
      <c r="D430" s="234" t="s">
        <v>129</v>
      </c>
      <c r="E430" s="234" t="s">
        <v>153</v>
      </c>
      <c r="F430" s="234">
        <f>'(B3)Schdls,Specs&amp;Remarks'!P56</f>
        <v>0</v>
      </c>
      <c r="G430" s="234"/>
      <c r="H430" s="234"/>
      <c r="I430" s="234"/>
      <c r="J430" s="266"/>
      <c r="K430" s="198"/>
    </row>
    <row r="431" spans="1:11" s="210" customFormat="1" ht="26.25">
      <c r="A431" s="254">
        <f>'(B3)Schdls,Specs&amp;Remarks'!C57</f>
        <v>0</v>
      </c>
      <c r="B431" s="251" t="s">
        <v>153</v>
      </c>
      <c r="C431" s="443">
        <f>'(B3)Schdls,Specs&amp;Remarks'!G57</f>
        <v>0</v>
      </c>
      <c r="D431" s="443"/>
      <c r="E431" s="443"/>
      <c r="F431" s="443"/>
      <c r="G431" s="443"/>
      <c r="H431" s="443"/>
      <c r="I431" s="272" t="s">
        <v>144</v>
      </c>
      <c r="J431" s="273">
        <f>J395+1</f>
        <v>13</v>
      </c>
      <c r="K431" s="198"/>
    </row>
    <row r="432" spans="1:11" s="210" customFormat="1" ht="26.25">
      <c r="A432" s="268"/>
      <c r="B432" s="231"/>
      <c r="C432" s="441"/>
      <c r="D432" s="233" t="s">
        <v>97</v>
      </c>
      <c r="E432" s="233" t="s">
        <v>153</v>
      </c>
      <c r="F432" s="232">
        <f>'(B3)Schdls,Specs&amp;Remarks'!D57</f>
        <v>0</v>
      </c>
      <c r="G432" s="256"/>
      <c r="H432" s="256"/>
      <c r="I432" s="256"/>
      <c r="J432" s="260"/>
      <c r="K432" s="198"/>
    </row>
    <row r="433" spans="1:11" s="210" customFormat="1" ht="26.25">
      <c r="A433" s="268"/>
      <c r="B433" s="231"/>
      <c r="C433" s="441"/>
      <c r="D433" s="261"/>
      <c r="E433" s="262"/>
      <c r="F433" s="261"/>
      <c r="G433" s="261"/>
      <c r="H433" s="261"/>
      <c r="I433" s="261"/>
      <c r="J433" s="263"/>
      <c r="K433" s="198"/>
    </row>
    <row r="434" spans="1:11" s="210" customFormat="1" ht="26.25">
      <c r="A434" s="268"/>
      <c r="B434" s="231"/>
      <c r="C434" s="441"/>
      <c r="D434" s="261" t="s">
        <v>30</v>
      </c>
      <c r="E434" s="233" t="s">
        <v>153</v>
      </c>
      <c r="F434" s="232">
        <f>'(B3)Schdls,Specs&amp;Remarks'!I57</f>
        <v>0</v>
      </c>
      <c r="G434" s="255" t="s">
        <v>155</v>
      </c>
      <c r="H434" s="232">
        <f>'(B3)Schdls,Specs&amp;Remarks'!J57</f>
        <v>0</v>
      </c>
      <c r="I434" s="232"/>
      <c r="J434" s="257"/>
      <c r="K434" s="198"/>
    </row>
    <row r="435" spans="1:11" s="210" customFormat="1" ht="26.25">
      <c r="A435" s="268"/>
      <c r="B435" s="231"/>
      <c r="C435" s="441"/>
      <c r="D435" s="233" t="s">
        <v>31</v>
      </c>
      <c r="E435" s="233" t="s">
        <v>153</v>
      </c>
      <c r="F435" s="232">
        <f>'(B3)Schdls,Specs&amp;Remarks'!K57</f>
        <v>0</v>
      </c>
      <c r="G435" s="232"/>
      <c r="H435" s="232"/>
      <c r="I435" s="233"/>
      <c r="J435" s="263"/>
      <c r="K435" s="198"/>
    </row>
    <row r="436" spans="1:11" s="210" customFormat="1" ht="26.25">
      <c r="A436" s="268"/>
      <c r="B436" s="231"/>
      <c r="C436" s="441"/>
      <c r="D436" s="233" t="s">
        <v>131</v>
      </c>
      <c r="E436" s="233" t="s">
        <v>153</v>
      </c>
      <c r="F436" s="232">
        <f>'(C1)Quotation'!E60</f>
        <v>0</v>
      </c>
      <c r="G436" s="232"/>
      <c r="H436" s="232"/>
      <c r="I436" s="233"/>
      <c r="J436" s="263"/>
      <c r="K436" s="198"/>
    </row>
    <row r="437" spans="1:11" s="210" customFormat="1" ht="26.25">
      <c r="A437" s="268"/>
      <c r="B437" s="231"/>
      <c r="C437" s="441"/>
      <c r="D437" s="233" t="s">
        <v>128</v>
      </c>
      <c r="E437" s="233" t="s">
        <v>153</v>
      </c>
      <c r="F437" s="232">
        <f>'(B3)Schdls,Specs&amp;Remarks'!N57</f>
        <v>0</v>
      </c>
      <c r="G437" s="232"/>
      <c r="H437" s="232"/>
      <c r="I437" s="233"/>
      <c r="J437" s="263"/>
      <c r="K437" s="198"/>
    </row>
    <row r="438" spans="1:11" s="210" customFormat="1" ht="26.25">
      <c r="A438" s="268"/>
      <c r="B438" s="231"/>
      <c r="C438" s="441"/>
      <c r="D438" s="233" t="s">
        <v>0</v>
      </c>
      <c r="E438" s="233" t="s">
        <v>153</v>
      </c>
      <c r="F438" s="232">
        <f>'(B3)Schdls,Specs&amp;Remarks'!O57</f>
        <v>0</v>
      </c>
      <c r="G438" s="232"/>
      <c r="H438" s="232"/>
      <c r="I438" s="233"/>
      <c r="J438" s="263"/>
      <c r="K438" s="198"/>
    </row>
    <row r="439" spans="1:11" s="210" customFormat="1" ht="26.25">
      <c r="A439" s="269"/>
      <c r="B439" s="270"/>
      <c r="C439" s="442"/>
      <c r="D439" s="234" t="s">
        <v>129</v>
      </c>
      <c r="E439" s="234" t="s">
        <v>153</v>
      </c>
      <c r="F439" s="234">
        <f>'(B3)Schdls,Specs&amp;Remarks'!P57</f>
        <v>0</v>
      </c>
      <c r="G439" s="234"/>
      <c r="H439" s="234"/>
      <c r="I439" s="234"/>
      <c r="J439" s="266"/>
      <c r="K439" s="198"/>
    </row>
    <row r="440" spans="1:11" s="210" customFormat="1" ht="26.25">
      <c r="A440" s="254">
        <f>'(B3)Schdls,Specs&amp;Remarks'!C58</f>
        <v>0</v>
      </c>
      <c r="B440" s="251" t="s">
        <v>153</v>
      </c>
      <c r="C440" s="443">
        <f>'(B3)Schdls,Specs&amp;Remarks'!G58</f>
        <v>0</v>
      </c>
      <c r="D440" s="443"/>
      <c r="E440" s="443"/>
      <c r="F440" s="443"/>
      <c r="G440" s="443"/>
      <c r="H440" s="443"/>
      <c r="I440" s="443"/>
      <c r="J440" s="444"/>
      <c r="K440" s="198"/>
    </row>
    <row r="441" spans="1:11" s="210" customFormat="1" ht="26.25">
      <c r="A441" s="268"/>
      <c r="B441" s="231"/>
      <c r="C441" s="441"/>
      <c r="D441" s="233" t="s">
        <v>97</v>
      </c>
      <c r="E441" s="233" t="s">
        <v>153</v>
      </c>
      <c r="F441" s="232">
        <f>'(B3)Schdls,Specs&amp;Remarks'!D58</f>
        <v>0</v>
      </c>
      <c r="G441" s="256"/>
      <c r="H441" s="256"/>
      <c r="I441" s="256"/>
      <c r="J441" s="260"/>
      <c r="K441" s="198"/>
    </row>
    <row r="442" spans="1:11" s="210" customFormat="1" ht="26.25">
      <c r="A442" s="268"/>
      <c r="B442" s="231"/>
      <c r="C442" s="441"/>
      <c r="D442" s="261"/>
      <c r="E442" s="262"/>
      <c r="F442" s="261"/>
      <c r="G442" s="261"/>
      <c r="H442" s="261"/>
      <c r="I442" s="261"/>
      <c r="J442" s="263"/>
      <c r="K442" s="198"/>
    </row>
    <row r="443" spans="1:11" s="210" customFormat="1" ht="26.25">
      <c r="A443" s="268"/>
      <c r="B443" s="231"/>
      <c r="C443" s="441"/>
      <c r="D443" s="261" t="s">
        <v>30</v>
      </c>
      <c r="E443" s="233" t="s">
        <v>153</v>
      </c>
      <c r="F443" s="232">
        <f>'(B3)Schdls,Specs&amp;Remarks'!I58</f>
        <v>0</v>
      </c>
      <c r="G443" s="255" t="s">
        <v>155</v>
      </c>
      <c r="H443" s="232">
        <f>'(B3)Schdls,Specs&amp;Remarks'!J58</f>
        <v>0</v>
      </c>
      <c r="I443" s="232"/>
      <c r="J443" s="257"/>
      <c r="K443" s="198"/>
    </row>
    <row r="444" spans="1:11" s="210" customFormat="1" ht="26.25">
      <c r="A444" s="268"/>
      <c r="B444" s="231"/>
      <c r="C444" s="441"/>
      <c r="D444" s="233" t="s">
        <v>31</v>
      </c>
      <c r="E444" s="233" t="s">
        <v>153</v>
      </c>
      <c r="F444" s="232">
        <f>'(B3)Schdls,Specs&amp;Remarks'!K58</f>
        <v>0</v>
      </c>
      <c r="G444" s="232"/>
      <c r="H444" s="232"/>
      <c r="I444" s="233"/>
      <c r="J444" s="263"/>
      <c r="K444" s="198"/>
    </row>
    <row r="445" spans="1:11" s="210" customFormat="1" ht="26.25">
      <c r="A445" s="268"/>
      <c r="B445" s="231"/>
      <c r="C445" s="441"/>
      <c r="D445" s="233" t="s">
        <v>131</v>
      </c>
      <c r="E445" s="233" t="s">
        <v>153</v>
      </c>
      <c r="F445" s="232">
        <f>'(C1)Quotation'!E61</f>
        <v>0</v>
      </c>
      <c r="G445" s="232"/>
      <c r="H445" s="232"/>
      <c r="I445" s="233"/>
      <c r="J445" s="263"/>
      <c r="K445" s="198"/>
    </row>
    <row r="446" spans="1:11" s="210" customFormat="1" ht="26.25">
      <c r="A446" s="268"/>
      <c r="B446" s="231"/>
      <c r="C446" s="441"/>
      <c r="D446" s="233" t="s">
        <v>128</v>
      </c>
      <c r="E446" s="233" t="s">
        <v>153</v>
      </c>
      <c r="F446" s="232">
        <f>'(B3)Schdls,Specs&amp;Remarks'!N58</f>
        <v>0</v>
      </c>
      <c r="G446" s="232"/>
      <c r="H446" s="232"/>
      <c r="I446" s="233"/>
      <c r="J446" s="263"/>
      <c r="K446" s="198"/>
    </row>
    <row r="447" spans="1:11" s="210" customFormat="1" ht="26.25">
      <c r="A447" s="268"/>
      <c r="B447" s="231"/>
      <c r="C447" s="441"/>
      <c r="D447" s="233" t="s">
        <v>0</v>
      </c>
      <c r="E447" s="233" t="s">
        <v>153</v>
      </c>
      <c r="F447" s="232">
        <f>'(B3)Schdls,Specs&amp;Remarks'!O58</f>
        <v>0</v>
      </c>
      <c r="G447" s="232"/>
      <c r="H447" s="232"/>
      <c r="I447" s="233"/>
      <c r="J447" s="263"/>
      <c r="K447" s="198"/>
    </row>
    <row r="448" spans="1:11" s="210" customFormat="1" ht="26.25">
      <c r="A448" s="269"/>
      <c r="B448" s="270"/>
      <c r="C448" s="442"/>
      <c r="D448" s="234" t="s">
        <v>129</v>
      </c>
      <c r="E448" s="234" t="s">
        <v>153</v>
      </c>
      <c r="F448" s="234">
        <f>'(B3)Schdls,Specs&amp;Remarks'!P58</f>
        <v>0</v>
      </c>
      <c r="G448" s="234"/>
      <c r="H448" s="234"/>
      <c r="I448" s="234"/>
      <c r="J448" s="266"/>
      <c r="K448" s="198"/>
    </row>
    <row r="449" spans="1:11" s="210" customFormat="1" ht="26.25">
      <c r="A449" s="254">
        <f>'(B3)Schdls,Specs&amp;Remarks'!C59</f>
        <v>0</v>
      </c>
      <c r="B449" s="251" t="s">
        <v>153</v>
      </c>
      <c r="C449" s="443">
        <f>'(B3)Schdls,Specs&amp;Remarks'!G59</f>
        <v>0</v>
      </c>
      <c r="D449" s="443"/>
      <c r="E449" s="443"/>
      <c r="F449" s="443"/>
      <c r="G449" s="443"/>
      <c r="H449" s="443"/>
      <c r="I449" s="443"/>
      <c r="J449" s="444"/>
      <c r="K449" s="198"/>
    </row>
    <row r="450" spans="1:11" s="210" customFormat="1" ht="26.25">
      <c r="A450" s="268"/>
      <c r="B450" s="231"/>
      <c r="C450" s="441"/>
      <c r="D450" s="233" t="s">
        <v>97</v>
      </c>
      <c r="E450" s="233" t="s">
        <v>153</v>
      </c>
      <c r="F450" s="232">
        <f>'(B3)Schdls,Specs&amp;Remarks'!D59</f>
        <v>0</v>
      </c>
      <c r="G450" s="256"/>
      <c r="H450" s="256"/>
      <c r="I450" s="256"/>
      <c r="J450" s="260"/>
      <c r="K450" s="198"/>
    </row>
    <row r="451" spans="1:11" s="210" customFormat="1" ht="26.25">
      <c r="A451" s="268"/>
      <c r="B451" s="231"/>
      <c r="C451" s="441"/>
      <c r="D451" s="261"/>
      <c r="E451" s="262"/>
      <c r="F451" s="261"/>
      <c r="G451" s="261"/>
      <c r="H451" s="261"/>
      <c r="I451" s="261"/>
      <c r="J451" s="263"/>
      <c r="K451" s="198"/>
    </row>
    <row r="452" spans="1:11" s="210" customFormat="1" ht="26.25">
      <c r="A452" s="268"/>
      <c r="B452" s="231"/>
      <c r="C452" s="441"/>
      <c r="D452" s="261" t="s">
        <v>30</v>
      </c>
      <c r="E452" s="233" t="s">
        <v>153</v>
      </c>
      <c r="F452" s="232">
        <f>'(B3)Schdls,Specs&amp;Remarks'!I59</f>
        <v>0</v>
      </c>
      <c r="G452" s="255" t="s">
        <v>155</v>
      </c>
      <c r="H452" s="232">
        <f>'(B3)Schdls,Specs&amp;Remarks'!J59</f>
        <v>0</v>
      </c>
      <c r="I452" s="232"/>
      <c r="J452" s="257"/>
      <c r="K452" s="198"/>
    </row>
    <row r="453" spans="1:11" s="210" customFormat="1" ht="26.25">
      <c r="A453" s="268"/>
      <c r="B453" s="231"/>
      <c r="C453" s="441"/>
      <c r="D453" s="233" t="s">
        <v>31</v>
      </c>
      <c r="E453" s="233" t="s">
        <v>153</v>
      </c>
      <c r="F453" s="232">
        <f>'(B3)Schdls,Specs&amp;Remarks'!K59</f>
        <v>0</v>
      </c>
      <c r="G453" s="232"/>
      <c r="H453" s="232"/>
      <c r="I453" s="233"/>
      <c r="J453" s="263"/>
      <c r="K453" s="198"/>
    </row>
    <row r="454" spans="1:11" s="210" customFormat="1" ht="26.25">
      <c r="A454" s="268"/>
      <c r="B454" s="231"/>
      <c r="C454" s="441"/>
      <c r="D454" s="233" t="s">
        <v>131</v>
      </c>
      <c r="E454" s="233" t="s">
        <v>153</v>
      </c>
      <c r="F454" s="232">
        <f>'(C1)Quotation'!E62</f>
        <v>0</v>
      </c>
      <c r="G454" s="232"/>
      <c r="H454" s="232"/>
      <c r="I454" s="233"/>
      <c r="J454" s="263"/>
      <c r="K454" s="198"/>
    </row>
    <row r="455" spans="1:11" s="210" customFormat="1" ht="26.25">
      <c r="A455" s="268"/>
      <c r="B455" s="231"/>
      <c r="C455" s="441"/>
      <c r="D455" s="233" t="s">
        <v>128</v>
      </c>
      <c r="E455" s="233" t="s">
        <v>153</v>
      </c>
      <c r="F455" s="232">
        <f>'(B3)Schdls,Specs&amp;Remarks'!N59</f>
        <v>0</v>
      </c>
      <c r="G455" s="232"/>
      <c r="H455" s="232"/>
      <c r="I455" s="233"/>
      <c r="J455" s="263"/>
      <c r="K455" s="198"/>
    </row>
    <row r="456" spans="1:11" s="210" customFormat="1" ht="26.25">
      <c r="A456" s="268"/>
      <c r="B456" s="231"/>
      <c r="C456" s="441"/>
      <c r="D456" s="233" t="s">
        <v>0</v>
      </c>
      <c r="E456" s="233" t="s">
        <v>153</v>
      </c>
      <c r="F456" s="232">
        <f>'(B3)Schdls,Specs&amp;Remarks'!O59</f>
        <v>0</v>
      </c>
      <c r="G456" s="232"/>
      <c r="H456" s="232"/>
      <c r="I456" s="233"/>
      <c r="J456" s="263"/>
      <c r="K456" s="198"/>
    </row>
    <row r="457" spans="1:11" s="210" customFormat="1" ht="26.25">
      <c r="A457" s="269"/>
      <c r="B457" s="270"/>
      <c r="C457" s="442"/>
      <c r="D457" s="234" t="s">
        <v>129</v>
      </c>
      <c r="E457" s="234" t="s">
        <v>153</v>
      </c>
      <c r="F457" s="234">
        <f>'(B3)Schdls,Specs&amp;Remarks'!P59</f>
        <v>0</v>
      </c>
      <c r="G457" s="234"/>
      <c r="H457" s="234"/>
      <c r="I457" s="234"/>
      <c r="J457" s="266"/>
      <c r="K457" s="198"/>
    </row>
    <row r="458" spans="1:11" s="210" customFormat="1" ht="26.25">
      <c r="A458" s="254">
        <f>'(B3)Schdls,Specs&amp;Remarks'!C60</f>
        <v>0</v>
      </c>
      <c r="B458" s="251"/>
      <c r="C458" s="443">
        <f>'(B3)Schdls,Specs&amp;Remarks'!G60</f>
        <v>0</v>
      </c>
      <c r="D458" s="443"/>
      <c r="E458" s="443"/>
      <c r="F458" s="443"/>
      <c r="G458" s="443"/>
      <c r="H458" s="443"/>
      <c r="I458" s="443"/>
      <c r="J458" s="444"/>
      <c r="K458" s="198"/>
    </row>
    <row r="459" spans="1:11" s="210" customFormat="1" ht="26.25">
      <c r="A459" s="268"/>
      <c r="B459" s="231"/>
      <c r="C459" s="441"/>
      <c r="D459" s="233"/>
      <c r="E459" s="233"/>
      <c r="F459" s="232"/>
      <c r="G459" s="256"/>
      <c r="H459" s="256"/>
      <c r="I459" s="256"/>
      <c r="J459" s="260"/>
      <c r="K459" s="198"/>
    </row>
    <row r="460" spans="1:11" s="210" customFormat="1" ht="26.25">
      <c r="A460" s="268"/>
      <c r="B460" s="231"/>
      <c r="C460" s="441"/>
      <c r="D460" s="261"/>
      <c r="E460" s="261"/>
      <c r="F460" s="261"/>
      <c r="G460" s="261"/>
      <c r="H460" s="261"/>
      <c r="I460" s="261"/>
      <c r="J460" s="263"/>
      <c r="K460" s="198"/>
    </row>
    <row r="461" spans="1:11" s="210" customFormat="1" ht="26.25">
      <c r="A461" s="268"/>
      <c r="B461" s="231"/>
      <c r="C461" s="441"/>
      <c r="D461" s="261"/>
      <c r="E461" s="262"/>
      <c r="F461" s="232"/>
      <c r="G461" s="255"/>
      <c r="H461" s="232"/>
      <c r="I461" s="232"/>
      <c r="J461" s="257"/>
      <c r="K461" s="198"/>
    </row>
    <row r="462" spans="1:11" s="210" customFormat="1" ht="26.25">
      <c r="A462" s="268"/>
      <c r="B462" s="231"/>
      <c r="C462" s="441"/>
      <c r="D462" s="233"/>
      <c r="E462" s="233"/>
      <c r="F462" s="232"/>
      <c r="G462" s="232"/>
      <c r="H462" s="232"/>
      <c r="I462" s="233"/>
      <c r="J462" s="263"/>
      <c r="K462" s="198"/>
    </row>
    <row r="463" spans="1:11" s="210" customFormat="1" ht="26.25">
      <c r="A463" s="268"/>
      <c r="B463" s="231"/>
      <c r="C463" s="441"/>
      <c r="D463" s="233"/>
      <c r="E463" s="233"/>
      <c r="F463" s="232"/>
      <c r="G463" s="232"/>
      <c r="H463" s="232"/>
      <c r="I463" s="233"/>
      <c r="J463" s="263"/>
      <c r="K463" s="198"/>
    </row>
    <row r="464" spans="1:11" s="210" customFormat="1" ht="26.25">
      <c r="A464" s="268"/>
      <c r="B464" s="231"/>
      <c r="C464" s="441"/>
      <c r="D464" s="233"/>
      <c r="E464" s="233"/>
      <c r="F464" s="232"/>
      <c r="G464" s="232"/>
      <c r="H464" s="232"/>
      <c r="I464" s="233"/>
      <c r="J464" s="263"/>
      <c r="K464" s="198"/>
    </row>
    <row r="465" spans="1:11" s="210" customFormat="1" ht="26.25">
      <c r="A465" s="268"/>
      <c r="B465" s="231"/>
      <c r="C465" s="441"/>
      <c r="D465" s="233"/>
      <c r="E465" s="233"/>
      <c r="F465" s="232"/>
      <c r="G465" s="232"/>
      <c r="H465" s="232"/>
      <c r="I465" s="233"/>
      <c r="J465" s="263"/>
      <c r="K465" s="198"/>
    </row>
    <row r="466" spans="1:11" s="210" customFormat="1" ht="26.25">
      <c r="A466" s="269"/>
      <c r="B466" s="270"/>
      <c r="C466" s="442"/>
      <c r="D466" s="234"/>
      <c r="E466" s="234"/>
      <c r="F466" s="234"/>
      <c r="G466" s="234"/>
      <c r="H466" s="234"/>
      <c r="I466" s="234"/>
      <c r="J466" s="266"/>
      <c r="K466" s="198"/>
    </row>
    <row r="467" spans="1:11">
      <c r="A467" s="27"/>
      <c r="B467" s="27"/>
      <c r="C467" s="27"/>
      <c r="D467" s="27"/>
      <c r="E467" s="27"/>
      <c r="F467" s="174"/>
      <c r="G467" s="174"/>
      <c r="H467" s="174"/>
      <c r="I467" s="27"/>
    </row>
  </sheetData>
  <mergeCells count="105">
    <mergeCell ref="A1:J1"/>
    <mergeCell ref="A34:J34"/>
    <mergeCell ref="C35:H35"/>
    <mergeCell ref="C36:C43"/>
    <mergeCell ref="D2:F2"/>
    <mergeCell ref="C8:C15"/>
    <mergeCell ref="C7:J7"/>
    <mergeCell ref="C16:J16"/>
    <mergeCell ref="C17:C24"/>
    <mergeCell ref="C25:J25"/>
    <mergeCell ref="C26:C33"/>
    <mergeCell ref="C45:C52"/>
    <mergeCell ref="C44:J44"/>
    <mergeCell ref="C54:C61"/>
    <mergeCell ref="C53:J53"/>
    <mergeCell ref="C63:C70"/>
    <mergeCell ref="C62:J62"/>
    <mergeCell ref="C71:H71"/>
    <mergeCell ref="C72:C79"/>
    <mergeCell ref="C81:C88"/>
    <mergeCell ref="C80:J80"/>
    <mergeCell ref="C90:C97"/>
    <mergeCell ref="C89:J89"/>
    <mergeCell ref="C99:C106"/>
    <mergeCell ref="C98:J98"/>
    <mergeCell ref="C107:H107"/>
    <mergeCell ref="C108:C115"/>
    <mergeCell ref="C117:C124"/>
    <mergeCell ref="C116:J116"/>
    <mergeCell ref="C126:C133"/>
    <mergeCell ref="C125:J125"/>
    <mergeCell ref="C135:C142"/>
    <mergeCell ref="C134:J134"/>
    <mergeCell ref="C143:H143"/>
    <mergeCell ref="C144:C151"/>
    <mergeCell ref="C153:C160"/>
    <mergeCell ref="C152:J152"/>
    <mergeCell ref="C162:C169"/>
    <mergeCell ref="C161:J161"/>
    <mergeCell ref="C171:C178"/>
    <mergeCell ref="C170:J170"/>
    <mergeCell ref="C179:H179"/>
    <mergeCell ref="C180:C187"/>
    <mergeCell ref="C189:C196"/>
    <mergeCell ref="C188:J188"/>
    <mergeCell ref="C198:C205"/>
    <mergeCell ref="C197:J197"/>
    <mergeCell ref="C207:C214"/>
    <mergeCell ref="C206:J206"/>
    <mergeCell ref="C215:H215"/>
    <mergeCell ref="C216:C223"/>
    <mergeCell ref="C225:C232"/>
    <mergeCell ref="C224:J224"/>
    <mergeCell ref="C234:C241"/>
    <mergeCell ref="C233:J233"/>
    <mergeCell ref="C243:C250"/>
    <mergeCell ref="C242:J242"/>
    <mergeCell ref="C251:H251"/>
    <mergeCell ref="C252:C259"/>
    <mergeCell ref="C261:C268"/>
    <mergeCell ref="C260:J260"/>
    <mergeCell ref="C270:C277"/>
    <mergeCell ref="C269:J269"/>
    <mergeCell ref="C279:C286"/>
    <mergeCell ref="C278:J278"/>
    <mergeCell ref="C287:H287"/>
    <mergeCell ref="C288:C295"/>
    <mergeCell ref="C297:C304"/>
    <mergeCell ref="C296:J296"/>
    <mergeCell ref="C306:C313"/>
    <mergeCell ref="C305:J305"/>
    <mergeCell ref="C315:C322"/>
    <mergeCell ref="C314:J314"/>
    <mergeCell ref="C323:H323"/>
    <mergeCell ref="C324:C331"/>
    <mergeCell ref="C333:C340"/>
    <mergeCell ref="C332:J332"/>
    <mergeCell ref="C342:C349"/>
    <mergeCell ref="C341:J341"/>
    <mergeCell ref="C351:C358"/>
    <mergeCell ref="C350:J350"/>
    <mergeCell ref="C359:H359"/>
    <mergeCell ref="C360:C367"/>
    <mergeCell ref="C369:C376"/>
    <mergeCell ref="C368:J368"/>
    <mergeCell ref="C378:C385"/>
    <mergeCell ref="C377:J377"/>
    <mergeCell ref="C387:C394"/>
    <mergeCell ref="C386:J386"/>
    <mergeCell ref="C432:C439"/>
    <mergeCell ref="C441:C448"/>
    <mergeCell ref="C440:J440"/>
    <mergeCell ref="C450:C457"/>
    <mergeCell ref="C449:J449"/>
    <mergeCell ref="C459:C466"/>
    <mergeCell ref="C458:J458"/>
    <mergeCell ref="C395:H395"/>
    <mergeCell ref="C396:C403"/>
    <mergeCell ref="C405:C412"/>
    <mergeCell ref="C404:J404"/>
    <mergeCell ref="C414:C421"/>
    <mergeCell ref="C413:J413"/>
    <mergeCell ref="C423:C430"/>
    <mergeCell ref="C422:J422"/>
    <mergeCell ref="C431:H431"/>
  </mergeCells>
  <printOptions horizontalCentered="1"/>
  <pageMargins left="0.25" right="0.25" top="0.5" bottom="0" header="0" footer="0"/>
  <pageSetup paperSize="9" scale="85" fitToHeight="0" orientation="portrait" verticalDpi="200" r:id="rId1"/>
  <rowBreaks count="11" manualBreakCount="11">
    <brk id="34" max="16383" man="1"/>
    <brk id="70" max="16383" man="1"/>
    <brk id="106" max="16383" man="1"/>
    <brk id="142" max="16383" man="1"/>
    <brk id="178" max="9" man="1"/>
    <brk id="214" max="9" man="1"/>
    <brk id="250" max="9" man="1"/>
    <brk id="286" max="9" man="1"/>
    <brk id="322" max="9" man="1"/>
    <brk id="358" max="9" man="1"/>
    <brk id="394" max="9" man="1"/>
  </rowBreaks>
  <ignoredErrors>
    <ignoredError sqref="J2 J35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workbookViewId="0">
      <selection activeCell="O7" sqref="O7"/>
    </sheetView>
  </sheetViews>
  <sheetFormatPr defaultRowHeight="15"/>
  <sheetData>
    <row r="2" spans="1:15">
      <c r="C2" t="s">
        <v>314</v>
      </c>
    </row>
    <row r="3" spans="1:15">
      <c r="M3" t="s">
        <v>315</v>
      </c>
      <c r="N3">
        <v>60</v>
      </c>
    </row>
    <row r="4" spans="1:15" ht="75">
      <c r="A4" s="141" t="s">
        <v>40</v>
      </c>
      <c r="B4" s="141" t="s">
        <v>316</v>
      </c>
      <c r="C4" s="141" t="s">
        <v>317</v>
      </c>
      <c r="D4" s="141" t="s">
        <v>32</v>
      </c>
      <c r="E4" s="141" t="s">
        <v>33</v>
      </c>
      <c r="F4" s="141" t="s">
        <v>18</v>
      </c>
      <c r="G4" s="141" t="s">
        <v>318</v>
      </c>
      <c r="H4" s="141" t="s">
        <v>319</v>
      </c>
      <c r="I4" s="141" t="s">
        <v>320</v>
      </c>
      <c r="J4" s="141" t="s">
        <v>321</v>
      </c>
      <c r="K4" s="141" t="s">
        <v>322</v>
      </c>
      <c r="L4" s="141" t="s">
        <v>323</v>
      </c>
      <c r="M4" s="141" t="s">
        <v>324</v>
      </c>
      <c r="N4" s="141" t="s">
        <v>325</v>
      </c>
      <c r="O4" s="141" t="s">
        <v>326</v>
      </c>
    </row>
    <row r="5" spans="1:15">
      <c r="A5" t="s">
        <v>259</v>
      </c>
      <c r="B5" t="s">
        <v>327</v>
      </c>
      <c r="C5" t="s">
        <v>328</v>
      </c>
      <c r="D5">
        <v>130</v>
      </c>
      <c r="E5">
        <v>40</v>
      </c>
      <c r="F5">
        <v>6</v>
      </c>
      <c r="G5">
        <v>1</v>
      </c>
      <c r="H5">
        <v>1</v>
      </c>
      <c r="I5">
        <v>7.8499999999999993E-3</v>
      </c>
      <c r="J5">
        <f>(2*(D5+E5)-4*F5)*F5*I5</f>
        <v>14.883599999999999</v>
      </c>
      <c r="K5">
        <v>6.0949999999999998</v>
      </c>
      <c r="L5">
        <f>G5*H5*K5</f>
        <v>6.0949999999999998</v>
      </c>
      <c r="M5">
        <f>J5*L5</f>
        <v>90.715541999999999</v>
      </c>
      <c r="N5">
        <f>M5*$N$3</f>
        <v>5442.9325200000003</v>
      </c>
      <c r="O5" s="286">
        <f>N5/H5</f>
        <v>5442.9325200000003</v>
      </c>
    </row>
    <row r="6" spans="1:15">
      <c r="A6" t="s">
        <v>260</v>
      </c>
      <c r="B6" t="s">
        <v>327</v>
      </c>
      <c r="C6" t="s">
        <v>328</v>
      </c>
      <c r="D6">
        <v>130</v>
      </c>
      <c r="E6">
        <v>40</v>
      </c>
      <c r="F6">
        <v>6</v>
      </c>
      <c r="G6">
        <v>1</v>
      </c>
      <c r="H6">
        <v>1</v>
      </c>
      <c r="I6">
        <v>7.8499999999999993E-3</v>
      </c>
      <c r="J6">
        <f t="shared" ref="J6:J7" si="0">(2*(D6+E6)-4*F6)*F6*I6</f>
        <v>14.883599999999999</v>
      </c>
      <c r="K6">
        <v>5.75</v>
      </c>
      <c r="L6">
        <f t="shared" ref="L6:L7" si="1">G6*H6*K6</f>
        <v>5.75</v>
      </c>
      <c r="M6">
        <f t="shared" ref="M6:M7" si="2">J6*L6</f>
        <v>85.580699999999993</v>
      </c>
      <c r="N6">
        <f t="shared" ref="N6:N7" si="3">M6*$N$3</f>
        <v>5134.8419999999996</v>
      </c>
      <c r="O6" s="286">
        <f t="shared" ref="O6:O7" si="4">N6/H6</f>
        <v>5134.8419999999996</v>
      </c>
    </row>
    <row r="7" spans="1:15">
      <c r="A7" t="s">
        <v>261</v>
      </c>
      <c r="B7" t="s">
        <v>327</v>
      </c>
      <c r="C7" t="s">
        <v>328</v>
      </c>
      <c r="D7">
        <v>130</v>
      </c>
      <c r="E7">
        <v>40</v>
      </c>
      <c r="F7">
        <v>6</v>
      </c>
      <c r="G7">
        <v>1</v>
      </c>
      <c r="H7">
        <v>1</v>
      </c>
      <c r="I7">
        <v>7.8499999999999993E-3</v>
      </c>
      <c r="J7">
        <f t="shared" si="0"/>
        <v>14.883599999999999</v>
      </c>
      <c r="K7">
        <v>5</v>
      </c>
      <c r="L7">
        <f t="shared" si="1"/>
        <v>5</v>
      </c>
      <c r="M7">
        <f t="shared" si="2"/>
        <v>74.417999999999992</v>
      </c>
      <c r="N7">
        <f t="shared" si="3"/>
        <v>4465.08</v>
      </c>
      <c r="O7" s="286">
        <f t="shared" si="4"/>
        <v>4465.08</v>
      </c>
    </row>
    <row r="8" spans="1:15">
      <c r="O8" s="286"/>
    </row>
    <row r="9" spans="1:15">
      <c r="O9" s="286"/>
    </row>
    <row r="10" spans="1:15">
      <c r="O10" s="2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Convertor</vt:lpstr>
      <vt:lpstr>(B)Prices,Taxes,Duties</vt:lpstr>
      <vt:lpstr>(B1)Glass Calculations</vt:lpstr>
      <vt:lpstr>(B2)Customer</vt:lpstr>
      <vt:lpstr>(B3)Schdls,Specs&amp;Remarks</vt:lpstr>
      <vt:lpstr>(B6)Cost Abstract</vt:lpstr>
      <vt:lpstr>(C1)Quotation</vt:lpstr>
      <vt:lpstr>(C2) Drawings </vt:lpstr>
      <vt:lpstr>MS insert Calculation</vt:lpstr>
      <vt:lpstr>'(C2) Drawings '!Print_Area</vt:lpstr>
      <vt:lpstr>'(C1)Quotation'!Print_Titles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2018-05-16T12:47:42Z</dcterms:modified>
</cp:coreProperties>
</file>