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G7" i="167" s="1"/>
  <c r="C4" i="167" s="1"/>
  <c r="B8" i="167"/>
  <c r="A7" i="167"/>
  <c r="F4" i="167" l="1"/>
  <c r="E4" i="167"/>
  <c r="D4" i="167"/>
  <c r="G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H4" i="167" l="1"/>
  <c r="I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<sst xmlns="http://schemas.openxmlformats.org/spreadsheetml/2006/main" count="1893" uniqueCount="414">
  <si>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</si>
  <si>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</si>
  <si>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</si>
  <si>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</si>
  <si>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</si>
  <si>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</si>
  <si>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</si>
  <si>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</si>
  <si>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</si>
  <si>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</si>
  <si>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</si>
  <si>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</si>
  <si>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</si>
  <si>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</si>
  <si>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</si>
  <si>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</si>
  <si>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</si>
  <si>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</si>
  <si>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</si>
  <si>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</si>
  <si>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</si>
  <si>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</si>
  <si>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</si>
  <si>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</si>
  <si>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</si>
  <si>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</si>
  <si>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</si>
  <si>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</si>
  <si>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</si>
  <si>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</si>
  <si>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</si>
  <si>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</si>
  <si>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</si>
  <si>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</si>
  <si>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</si>
  <si>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</si>
  <si>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</si>
  <si>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</si>
  <si>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</si>
  <si>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</si>
  <si>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</si>
  <si>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</si>
  <si>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</si>
  <si>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</si>
  <si>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</si>
  <si>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</si>
  <si>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</si>
  <si>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</si>
  <si>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</si>
  <si>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</si>
  <si>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</si>
  <si>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</si>
  <si>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</si>
  <si>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</si>
  <si>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</si>
  <si>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</si>
  <si>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</si>
  <si>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</si>
  <si>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</si>
  <si>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</si>
  <si>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</si>
  <si>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</si>
  <si>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</si>
  <si>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</si>
  <si>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</si>
  <si>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</si>
  <si>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</si>
  <si>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</si>
  <si>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</si>
  <si>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</si>
  <si>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</si>
  <si>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</si>
  <si>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</si>
  <si>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</si>
  <si>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</si>
  <si>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</si>
  <si>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</si>
  <si>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</si>
  <si>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</si>
  <si>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</si>
  <si>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</si>
  <si>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</si>
  <si>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</si>
  <si>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</si>
  <si>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</si>
  <si>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</si>
  <si>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</si>
  <si>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</si>
  <si>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</si>
  <si>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</si>
  <si>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</si>
  <si>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</si>
  <si>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</si>
  <si>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</si>
  <si>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</si>
  <si>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</si>
  <si>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</si>
  <si>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</si>
  <si>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</si>
  <si>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</si>
  <si>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</si>
  <si>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</si>
  <si>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</si>
  <si>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</si>
  <si>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</si>
  <si>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</si>
  <si>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</si>
  <si>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</si>
  <si>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</si>
  <si>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</si>
  <si>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</si>
  <si>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</si>
  <si>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</si>
  <si>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</si>
  <si>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</si>
  <si>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</si>
  <si>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</si>
  <si>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</si>
  <si>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</si>
  <si>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</si>
  <si>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</si>
  <si>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</si>
  <si>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</si>
  <si>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</si>
  <si>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</si>
  <si>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</si>
  <si>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</si>
  <si>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</si>
  <si>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</si>
  <si>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</si>
  <si>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</si>
  <si>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</si>
  <si>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</si>
  <si>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</si>
  <si>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</si>
  <si>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</si>
  <si>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</si>
  <si>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</si>
  <si>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</si>
  <si>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</si>
  <si>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</si>
  <si>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</si>
  <si>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</si>
  <si>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</si>
  <si>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</si>
  <si>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</si>
  <si>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</si>
  <si>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</si>
  <si>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</si>
  <si>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</si>
  <si>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</si>
  <si>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</si>
  <si>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</si>
  <si>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</si>
  <si>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</si>
  <si>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</si>
  <si>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</si>
  <si>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</si>
  <si>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</si>
  <si>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</si>
  <si>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</si>
  <si>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</si>
  <si>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</si>
  <si>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</si>
  <si>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</si>
  <si>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</si>
  <si>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</si>
  <si>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</si>
  <si>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</si>
  <si>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</si>
  <si>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</si>
  <si>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</si>
  <si>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</si>
  <si>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</si>
  <si>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</si>
  <si>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</si>
  <si>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</si>
  <si>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</si>
  <si>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</si>
  <si>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</si>
  <si>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</si>
  <si>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</si>
  <si>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</si>
  <si>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</si>
  <si>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</si>
  <si>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</si>
  <si>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</si>
  <si>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</si>
  <si>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</si>
  <si>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</si>
  <si>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</si>
  <si>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</si>
  <si>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</si>
  <si>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</si>
  <si>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</si>
  <si>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</si>
  <si>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</si>
  <si>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</si>
  <si>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</si>
  <si>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</si>
  <si>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</si>
  <si>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</si>
  <si>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</si>
  <si>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</si>
  <si>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</si>
  <si>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</si>
  <si>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</si>
  <si>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</si>
  <si>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</si>
  <si>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</si>
  <si>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</si>
  <si>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</si>
  <si>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</si>
  <si>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</si>
  <si>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</si>
  <si>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</si>
  <si>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</si>
  <si>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</si>
  <si>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</si>
  <si>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</si>
  <si>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</si>
  <si>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</si>
  <si>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</si>
  <si>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</si>
  <si>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</si>
  <si>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</si>
  <si>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</si>
  <si>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</si>
  <si>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</si>
  <si>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</si>
  <si>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</si>
  <si>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</si>
  <si>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</si>
  <si>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</si>
  <si>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</si>
  <si>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</si>
  <si>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</si>
  <si>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</si>
  <si>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</si>
  <si>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</si>
  <si>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</si>
  <si>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</si>
  <si>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</si>
  <si>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</si>
  <si>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</si>
  <si>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</si>
  <si>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</si>
  <si>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</si>
  <si>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</si>
  <si>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</si>
  <si>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</si>
  <si>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</si>
  <si>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</si>
  <si>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</si>
  <si>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</si>
  <si>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</si>
  <si>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</si>
  <si>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</si>
  <si>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</si>
  <si>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</si>
  <si>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</si>
  <si>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</si>
  <si>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</si>
  <si>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</si>
  <si>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</si>
  <si>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</si>
  <si>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</si>
  <si>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</si>
  <si>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</si>
  <si>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</si>
  <si>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</si>
  <si>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</si>
  <si>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</si>
  <si>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</si>
  <si>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</si>
  <si>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</si>
  <si>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</si>
  <si>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</si>
  <si>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</si>
  <si>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</si>
  <si>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</si>
  <si>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</si>
  <si>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</si>
  <si>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</si>
  <si>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</si>
  <si>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</si>
  <si>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</si>
  <si>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</si>
  <si>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</si>
  <si>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</si>
  <si>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</si>
  <si>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</si>
  <si>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</si>
  <si>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</si>
  <si>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</si>
  <si>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</si>
  <si>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</si>
  <si>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</si>
  <si>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</si>
  <si>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</si>
  <si>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</si>
  <si>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</si>
  <si>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</si>
  <si>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</si>
  <si>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</si>
  <si>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</si>
  <si>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</si>
  <si>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</si>
  <si>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</si>
  <si>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</si>
  <si>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</si>
  <si>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</si>
  <si>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</si>
  <si>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</si>
  <si>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</si>
  <si>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</si>
  <si>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</si>
  <si>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</si>
  <si>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</si>
  <si>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</si>
  <si>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</si>
  <si>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</si>
  <si>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</si>
  <si>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</si>
  <si>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</si>
  <si>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</si>
  <si>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</si>
  <si>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</si>
  <si>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</si>
  <si>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</si>
  <si>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</si>
  <si>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</si>
  <si>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</si>
  <si>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</si>
  <si>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</si>
  <si>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</si>
  <si>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</si>
  <si>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</si>
  <si>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</si>
  <si>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</si>
  <si>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</si>
  <si>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</si>
  <si>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</si>
  <si>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</si>
  <si>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</si>
  <si>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</si>
  <si>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</si>
  <si>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</si>
  <si>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</si>
  <si>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</si>
  <si>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</si>
  <si>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</si>
  <si>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</si>
  <si>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</si>
  <si>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</si>
  <si>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</si>
  <si>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</si>
  <si>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</si>
  <si>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</si>
  <si>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</si>
  <si>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</si>
  <si>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</si>
  <si>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</si>
  <si>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</si>
  <si>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</si>
  <si>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</si>
  <si>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</si>
  <si>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</si>
  <si>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</si>
  <si>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</si>
  <si>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</si>
  <si>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</si>
  <si>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</si>
  <si>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</si>
  <si>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</si>
  <si>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</si>
  <si>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</si>
  <si>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</si>
  <si>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</si>
  <si>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</si>
  <si>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</si>
  <si>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</si>
  <si>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</si>
  <si>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</si>
  <si>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</si>
  <si>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</si>
  <si>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</si>
  <si>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</si>
  <si>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</si>
  <si>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</si>
  <si>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</si>
  <si>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</si>
  <si>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</si>
  <si>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</si>
  <si>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</si>
  <si>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</si>
  <si>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</si>
  <si>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</si>
  <si>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</si>
  <si>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</si>
  <si>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</si>
  <si>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ABPL-DE-19.20-2062</t>
  </si>
  <si>
    <t>Mr. Kishan</t>
  </si>
  <si>
    <t>Hyderabad</t>
  </si>
  <si>
    <t>Motorized Fabric</t>
  </si>
  <si>
    <t>smart screen</t>
  </si>
  <si>
    <t>Motorized roll down fabric</t>
  </si>
  <si>
    <t>-</t>
  </si>
  <si>
    <t>This product is from Third party. Alumil takes no responsibility for any quality issues, warranty and guarantee.</t>
  </si>
  <si>
    <t xml:space="preserve">Delivery with in 3 to 4 weeks from the date of advance. </t>
  </si>
  <si>
    <t>Horizontal joint will be seen in the fabric. The overlap of this joint is 10mm.</t>
  </si>
  <si>
    <t>Grey powder coated</t>
  </si>
  <si>
    <t>COLOUR OF FABRIC</t>
  </si>
  <si>
    <t>GREY(B99-50354)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</si>
</sst>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4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0" fontId="127" fillId="0" borderId="97" xfId="132" applyNumberFormat="1" applyFont="1" applyFill="1" applyBorder="1" applyAlignment="1">
      <alignment horizontal="lef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69274</xdr:colOff>
      <xdr:row>0</xdr:row>
      <xdr:rowOff>69274</xdr:rowOff>
    </xdr:from>
    <xdr:to>
      <xdr:col>13</xdr:col>
      <xdr:colOff>1596736</xdr:colOff>
      <xdr:row>4</xdr:row>
      <xdr:rowOff>329046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69274"/>
          <a:ext cx="16698190" cy="1610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161</xdr:row>
      <xdr:rowOff>119150</xdr:rowOff>
    </xdr:from>
    <xdr:to>
      <xdr:col>13</xdr:col>
      <xdr:colOff>1593271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3135014"/>
          <a:ext cx="16677411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224</v>
      </c>
      <c r="F12" s="318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221</v>
      </c>
      <c r="D15" s="175">
        <v>1.5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87" t="s">
        <v>103</v>
      </c>
      <c r="N2" s="534" t="str">
        <f>QUOTATION!M6</f>
        <v>ABPL-DE-19.20-2062</v>
      </c>
      <c r="O2" s="534"/>
      <c r="P2" s="219" t="s">
        <v>256</v>
      </c>
    </row>
    <row r="3" spans="2:16">
      <c r="B3" s="218"/>
      <c r="C3" s="533" t="s">
        <v>126</v>
      </c>
      <c r="D3" s="533"/>
      <c r="E3" s="533"/>
      <c r="F3" s="534" t="str">
        <f>QUOTATION!F7</f>
        <v>Mr. Kishan</v>
      </c>
      <c r="G3" s="534"/>
      <c r="H3" s="534"/>
      <c r="I3" s="534"/>
      <c r="J3" s="534"/>
      <c r="K3" s="534"/>
      <c r="L3" s="534"/>
      <c r="M3" s="287" t="s">
        <v>104</v>
      </c>
      <c r="N3" s="540">
        <f>QUOTATION!M7</f>
        <v>43602</v>
      </c>
      <c r="O3" s="541"/>
      <c r="P3" s="219" t="s">
        <v>255</v>
      </c>
    </row>
    <row r="4" spans="2:16">
      <c r="B4" s="218"/>
      <c r="C4" s="533" t="s">
        <v>127</v>
      </c>
      <c r="D4" s="533"/>
      <c r="E4" s="533"/>
      <c r="F4" s="288" t="str">
        <f>QUOTATION!F8</f>
        <v>Hyderabad</v>
      </c>
      <c r="G4" s="533"/>
      <c r="H4" s="533"/>
      <c r="I4" s="535" t="s">
        <v>180</v>
      </c>
      <c r="J4" s="535"/>
      <c r="K4" s="534" t="str">
        <f>QUOTATION!I8</f>
        <v>1.5Kpa</v>
      </c>
      <c r="L4" s="534"/>
      <c r="M4" s="287" t="s">
        <v>105</v>
      </c>
      <c r="N4" s="289" t="str">
        <f>QUOTATION!M8</f>
        <v>R0</v>
      </c>
      <c r="O4" s="290">
        <f>QUOTATION!N8</f>
        <v>43602</v>
      </c>
    </row>
    <row r="5" spans="2:16">
      <c r="B5" s="218"/>
      <c r="C5" s="533" t="s">
        <v>169</v>
      </c>
      <c r="D5" s="533"/>
      <c r="E5" s="533"/>
      <c r="F5" s="534" t="str">
        <f>QUOTATION!F9</f>
        <v>Mr. Srinivas : 9949077279</v>
      </c>
      <c r="G5" s="534"/>
      <c r="H5" s="534"/>
      <c r="I5" s="534"/>
      <c r="J5" s="534"/>
      <c r="K5" s="534"/>
      <c r="L5" s="534"/>
      <c r="M5" s="287" t="s">
        <v>179</v>
      </c>
      <c r="N5" s="534" t="str">
        <f>QUOTATION!M9</f>
        <v>Ravi</v>
      </c>
      <c r="O5" s="534"/>
    </row>
    <row r="6" spans="2:16">
      <c r="B6" s="218"/>
      <c r="C6" s="533" t="s">
        <v>177</v>
      </c>
      <c r="D6" s="533"/>
      <c r="E6" s="533"/>
      <c r="F6" s="288" t="str">
        <f>QUOTATION!F10</f>
        <v>Grey powder coated</v>
      </c>
      <c r="G6" s="533"/>
      <c r="H6" s="533"/>
      <c r="I6" s="535" t="s">
        <v>178</v>
      </c>
      <c r="J6" s="535"/>
      <c r="K6" s="534">
        <f>QUOTATION!I10</f>
        <v>0</v>
      </c>
      <c r="L6" s="534"/>
      <c r="M6" s="287"/>
      <c r="N6" s="535"/>
      <c r="O6" s="535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2" t="s">
        <v>253</v>
      </c>
      <c r="D8" s="533"/>
      <c r="E8" s="289" t="str">
        <f>'BD Team'!B9</f>
        <v>Motorized Fabric</v>
      </c>
      <c r="F8" s="291" t="s">
        <v>254</v>
      </c>
      <c r="G8" s="534" t="str">
        <f>'BD Team'!D9</f>
        <v>Motorized roll down fabric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2" t="s">
        <v>127</v>
      </c>
      <c r="M9" s="533"/>
      <c r="N9" s="536" t="str">
        <f>'BD Team'!G9</f>
        <v>GREY(B99-50354)</v>
      </c>
      <c r="O9" s="536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2" t="s">
        <v>246</v>
      </c>
      <c r="M10" s="533"/>
      <c r="N10" s="534" t="str">
        <f>$F$6</f>
        <v>Grey powder coated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2" t="s">
        <v>178</v>
      </c>
      <c r="M11" s="533"/>
      <c r="N11" s="534">
        <f>$K$6</f>
        <v>0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2" t="s">
        <v>247</v>
      </c>
      <c r="M12" s="533"/>
      <c r="N12" s="539" t="s">
        <v>255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2" t="s">
        <v>248</v>
      </c>
      <c r="M13" s="533"/>
      <c r="N13" s="534" t="str">
        <f>CONCATENATE('BD Team'!H9," X ",'BD Team'!I9)</f>
        <v>3965 X 3050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2" t="s">
        <v>249</v>
      </c>
      <c r="M14" s="533"/>
      <c r="N14" s="537">
        <f>'BD Team'!J9</f>
        <v>1</v>
      </c>
      <c r="O14" s="537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2" t="s">
        <v>250</v>
      </c>
      <c r="M15" s="533"/>
      <c r="N15" s="534" t="str">
        <f>'BD Team'!C9</f>
        <v>smart screen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2" t="s">
        <v>251</v>
      </c>
      <c r="M16" s="533"/>
      <c r="N16" s="534" t="str">
        <f>'BD Team'!E9</f>
        <v>-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2" t="s">
        <v>252</v>
      </c>
      <c r="M17" s="533"/>
      <c r="N17" s="534" t="str">
        <f>'BD Team'!F9</f>
        <v>-</v>
      </c>
      <c r="O17" s="534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2" t="s">
        <v>253</v>
      </c>
      <c r="D19" s="533"/>
      <c r="E19" s="289">
        <f>'BD Team'!B10</f>
        <v>0</v>
      </c>
      <c r="F19" s="291" t="s">
        <v>254</v>
      </c>
      <c r="G19" s="534">
        <f>'BD Team'!D10</f>
        <v>0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2" t="s">
        <v>127</v>
      </c>
      <c r="M20" s="533"/>
      <c r="N20" s="536">
        <f>'BD Team'!G10</f>
        <v>0</v>
      </c>
      <c r="O20" s="536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2" t="s">
        <v>246</v>
      </c>
      <c r="M21" s="533"/>
      <c r="N21" s="534" t="str">
        <f>$F$6</f>
        <v>Grey powder coated</v>
      </c>
      <c r="O21" s="534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2" t="s">
        <v>178</v>
      </c>
      <c r="M22" s="533"/>
      <c r="N22" s="534">
        <f>$K$6</f>
        <v>0</v>
      </c>
      <c r="O22" s="534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2" t="s">
        <v>247</v>
      </c>
      <c r="M23" s="533"/>
      <c r="N23" s="536" t="s">
        <v>255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2" t="s">
        <v>248</v>
      </c>
      <c r="M24" s="533"/>
      <c r="N24" s="534" t="str">
        <f>CONCATENATE('BD Team'!H10," X ",'BD Team'!I10)</f>
        <v xml:space="preserve"> X 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2" t="s">
        <v>249</v>
      </c>
      <c r="M25" s="533"/>
      <c r="N25" s="537">
        <f>'BD Team'!J10</f>
        <v>0</v>
      </c>
      <c r="O25" s="537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2" t="s">
        <v>250</v>
      </c>
      <c r="M26" s="533"/>
      <c r="N26" s="534">
        <f>'BD Team'!C10</f>
        <v>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2" t="s">
        <v>251</v>
      </c>
      <c r="M27" s="533"/>
      <c r="N27" s="534">
        <f>'BD Team'!E10</f>
        <v>0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2" t="s">
        <v>252</v>
      </c>
      <c r="M28" s="533"/>
      <c r="N28" s="534">
        <f>'BD Team'!F10</f>
        <v>0</v>
      </c>
      <c r="O28" s="534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2" t="s">
        <v>253</v>
      </c>
      <c r="D30" s="533"/>
      <c r="E30" s="289">
        <f>'BD Team'!B11</f>
        <v>0</v>
      </c>
      <c r="F30" s="291" t="s">
        <v>254</v>
      </c>
      <c r="G30" s="534">
        <f>'BD Team'!D11</f>
        <v>0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2" t="s">
        <v>127</v>
      </c>
      <c r="M31" s="533"/>
      <c r="N31" s="536">
        <f>'BD Team'!G11</f>
        <v>0</v>
      </c>
      <c r="O31" s="536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2" t="s">
        <v>246</v>
      </c>
      <c r="M32" s="533"/>
      <c r="N32" s="534" t="str">
        <f>$F$6</f>
        <v>Grey powder coated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2" t="s">
        <v>178</v>
      </c>
      <c r="M33" s="533"/>
      <c r="N33" s="534">
        <f>$K$6</f>
        <v>0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2" t="s">
        <v>247</v>
      </c>
      <c r="M34" s="533"/>
      <c r="N34" s="536" t="s">
        <v>255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2" t="s">
        <v>248</v>
      </c>
      <c r="M35" s="533"/>
      <c r="N35" s="534" t="str">
        <f>CONCATENATE('BD Team'!H11," X ",'BD Team'!I11)</f>
        <v xml:space="preserve"> X 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2" t="s">
        <v>249</v>
      </c>
      <c r="M36" s="533"/>
      <c r="N36" s="537">
        <f>'BD Team'!J11</f>
        <v>0</v>
      </c>
      <c r="O36" s="537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2" t="s">
        <v>250</v>
      </c>
      <c r="M37" s="533"/>
      <c r="N37" s="534">
        <f>'BD Team'!C11</f>
        <v>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2" t="s">
        <v>251</v>
      </c>
      <c r="M38" s="533"/>
      <c r="N38" s="534">
        <f>'BD Team'!E11</f>
        <v>0</v>
      </c>
      <c r="O38" s="534"/>
    </row>
    <row r="39" spans="3:15" ht="25.15" customHeight="1">
      <c r="C39" s="535"/>
      <c r="D39" s="535"/>
      <c r="E39" s="535"/>
      <c r="F39" s="535"/>
      <c r="G39" s="535"/>
      <c r="H39" s="535"/>
      <c r="I39" s="535"/>
      <c r="J39" s="535"/>
      <c r="K39" s="535"/>
      <c r="L39" s="532" t="s">
        <v>252</v>
      </c>
      <c r="M39" s="533"/>
      <c r="N39" s="534">
        <f>'BD Team'!F11</f>
        <v>0</v>
      </c>
      <c r="O39" s="534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2" t="s">
        <v>253</v>
      </c>
      <c r="D41" s="533"/>
      <c r="E41" s="289">
        <f>'BD Team'!B12</f>
        <v>0</v>
      </c>
      <c r="F41" s="291" t="s">
        <v>254</v>
      </c>
      <c r="G41" s="534">
        <f>'BD Team'!D12</f>
        <v>0</v>
      </c>
      <c r="H41" s="534"/>
      <c r="I41" s="534"/>
      <c r="J41" s="534"/>
      <c r="K41" s="534"/>
      <c r="L41" s="534"/>
      <c r="M41" s="534"/>
      <c r="N41" s="534"/>
      <c r="O41" s="534"/>
    </row>
    <row r="42" spans="3:15" ht="25.15" customHeight="1">
      <c r="C42" s="535"/>
      <c r="D42" s="535"/>
      <c r="E42" s="535"/>
      <c r="F42" s="535"/>
      <c r="G42" s="535"/>
      <c r="H42" s="535"/>
      <c r="I42" s="535"/>
      <c r="J42" s="535"/>
      <c r="K42" s="535"/>
      <c r="L42" s="532" t="s">
        <v>127</v>
      </c>
      <c r="M42" s="533"/>
      <c r="N42" s="536">
        <f>'BD Team'!G12</f>
        <v>0</v>
      </c>
      <c r="O42" s="536"/>
    </row>
    <row r="43" spans="3:15" ht="25.15" customHeight="1">
      <c r="C43" s="535"/>
      <c r="D43" s="535"/>
      <c r="E43" s="535"/>
      <c r="F43" s="535"/>
      <c r="G43" s="535"/>
      <c r="H43" s="535"/>
      <c r="I43" s="535"/>
      <c r="J43" s="535"/>
      <c r="K43" s="535"/>
      <c r="L43" s="532" t="s">
        <v>246</v>
      </c>
      <c r="M43" s="533"/>
      <c r="N43" s="534" t="str">
        <f>$F$6</f>
        <v>Grey powder coated</v>
      </c>
      <c r="O43" s="534"/>
    </row>
    <row r="44" spans="3:15" ht="25.15" customHeight="1">
      <c r="C44" s="535"/>
      <c r="D44" s="535"/>
      <c r="E44" s="535"/>
      <c r="F44" s="535"/>
      <c r="G44" s="535"/>
      <c r="H44" s="535"/>
      <c r="I44" s="535"/>
      <c r="J44" s="535"/>
      <c r="K44" s="535"/>
      <c r="L44" s="532" t="s">
        <v>178</v>
      </c>
      <c r="M44" s="533"/>
      <c r="N44" s="534">
        <f>$K$6</f>
        <v>0</v>
      </c>
      <c r="O44" s="534"/>
    </row>
    <row r="45" spans="3:15" ht="25.15" customHeight="1">
      <c r="C45" s="535"/>
      <c r="D45" s="535"/>
      <c r="E45" s="535"/>
      <c r="F45" s="535"/>
      <c r="G45" s="535"/>
      <c r="H45" s="535"/>
      <c r="I45" s="535"/>
      <c r="J45" s="535"/>
      <c r="K45" s="535"/>
      <c r="L45" s="532" t="s">
        <v>247</v>
      </c>
      <c r="M45" s="533"/>
      <c r="N45" s="536" t="s">
        <v>255</v>
      </c>
      <c r="O45" s="534"/>
    </row>
    <row r="46" spans="3:15" ht="25.15" customHeight="1">
      <c r="C46" s="535"/>
      <c r="D46" s="535"/>
      <c r="E46" s="535"/>
      <c r="F46" s="535"/>
      <c r="G46" s="535"/>
      <c r="H46" s="535"/>
      <c r="I46" s="535"/>
      <c r="J46" s="535"/>
      <c r="K46" s="535"/>
      <c r="L46" s="532" t="s">
        <v>248</v>
      </c>
      <c r="M46" s="533"/>
      <c r="N46" s="534" t="str">
        <f>CONCATENATE('BD Team'!H12," X ",'BD Team'!I12)</f>
        <v xml:space="preserve"> X </v>
      </c>
      <c r="O46" s="534"/>
    </row>
    <row r="47" spans="3:15" ht="25.15" customHeight="1">
      <c r="C47" s="535"/>
      <c r="D47" s="535"/>
      <c r="E47" s="535"/>
      <c r="F47" s="535"/>
      <c r="G47" s="535"/>
      <c r="H47" s="535"/>
      <c r="I47" s="535"/>
      <c r="J47" s="535"/>
      <c r="K47" s="535"/>
      <c r="L47" s="532" t="s">
        <v>249</v>
      </c>
      <c r="M47" s="533"/>
      <c r="N47" s="537">
        <f>'BD Team'!J12</f>
        <v>0</v>
      </c>
      <c r="O47" s="537"/>
    </row>
    <row r="48" spans="3:15" ht="25.15" customHeight="1">
      <c r="C48" s="535"/>
      <c r="D48" s="535"/>
      <c r="E48" s="535"/>
      <c r="F48" s="535"/>
      <c r="G48" s="535"/>
      <c r="H48" s="535"/>
      <c r="I48" s="535"/>
      <c r="J48" s="535"/>
      <c r="K48" s="535"/>
      <c r="L48" s="532" t="s">
        <v>250</v>
      </c>
      <c r="M48" s="533"/>
      <c r="N48" s="534">
        <f>'BD Team'!C12</f>
        <v>0</v>
      </c>
      <c r="O48" s="534"/>
    </row>
    <row r="49" spans="3:15" ht="25.15" customHeight="1">
      <c r="C49" s="535"/>
      <c r="D49" s="535"/>
      <c r="E49" s="535"/>
      <c r="F49" s="535"/>
      <c r="G49" s="535"/>
      <c r="H49" s="535"/>
      <c r="I49" s="535"/>
      <c r="J49" s="535"/>
      <c r="K49" s="535"/>
      <c r="L49" s="532" t="s">
        <v>251</v>
      </c>
      <c r="M49" s="533"/>
      <c r="N49" s="534">
        <f>'BD Team'!E12</f>
        <v>0</v>
      </c>
      <c r="O49" s="534"/>
    </row>
    <row r="50" spans="3:15" ht="25.15" customHeight="1">
      <c r="C50" s="535"/>
      <c r="D50" s="535"/>
      <c r="E50" s="535"/>
      <c r="F50" s="535"/>
      <c r="G50" s="535"/>
      <c r="H50" s="535"/>
      <c r="I50" s="535"/>
      <c r="J50" s="535"/>
      <c r="K50" s="535"/>
      <c r="L50" s="532" t="s">
        <v>252</v>
      </c>
      <c r="M50" s="533"/>
      <c r="N50" s="534">
        <f>'BD Team'!F12</f>
        <v>0</v>
      </c>
      <c r="O50" s="534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2" t="s">
        <v>253</v>
      </c>
      <c r="D52" s="533"/>
      <c r="E52" s="289">
        <f>'BD Team'!B13</f>
        <v>0</v>
      </c>
      <c r="F52" s="291" t="s">
        <v>254</v>
      </c>
      <c r="G52" s="534">
        <f>'BD Team'!D13</f>
        <v>0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2" t="s">
        <v>127</v>
      </c>
      <c r="M53" s="533"/>
      <c r="N53" s="536">
        <f>'BD Team'!G13</f>
        <v>0</v>
      </c>
      <c r="O53" s="536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2" t="s">
        <v>246</v>
      </c>
      <c r="M54" s="533"/>
      <c r="N54" s="534" t="str">
        <f>$F$6</f>
        <v>Grey powder coated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2" t="s">
        <v>178</v>
      </c>
      <c r="M55" s="533"/>
      <c r="N55" s="534">
        <f>$K$6</f>
        <v>0</v>
      </c>
      <c r="O55" s="534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2" t="s">
        <v>247</v>
      </c>
      <c r="M56" s="533"/>
      <c r="N56" s="536" t="s">
        <v>255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2" t="s">
        <v>248</v>
      </c>
      <c r="M57" s="533"/>
      <c r="N57" s="534" t="str">
        <f>CONCATENATE('BD Team'!H13," X ",'BD Team'!I13)</f>
        <v xml:space="preserve"> X 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2" t="s">
        <v>249</v>
      </c>
      <c r="M58" s="533"/>
      <c r="N58" s="537">
        <f>'BD Team'!J13</f>
        <v>0</v>
      </c>
      <c r="O58" s="537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2" t="s">
        <v>250</v>
      </c>
      <c r="M59" s="533"/>
      <c r="N59" s="534">
        <f>'BD Team'!C13</f>
        <v>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2" t="s">
        <v>251</v>
      </c>
      <c r="M60" s="533"/>
      <c r="N60" s="534">
        <f>'BD Team'!E13</f>
        <v>0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2" t="s">
        <v>252</v>
      </c>
      <c r="M61" s="533"/>
      <c r="N61" s="534">
        <f>'BD Team'!F13</f>
        <v>0</v>
      </c>
      <c r="O61" s="534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2" t="s">
        <v>253</v>
      </c>
      <c r="D63" s="533"/>
      <c r="E63" s="289">
        <f>'BD Team'!B14</f>
        <v>0</v>
      </c>
      <c r="F63" s="291" t="s">
        <v>254</v>
      </c>
      <c r="G63" s="534">
        <f>'BD Team'!D14</f>
        <v>0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2" t="s">
        <v>127</v>
      </c>
      <c r="M64" s="533"/>
      <c r="N64" s="536">
        <f>'BD Team'!G14</f>
        <v>0</v>
      </c>
      <c r="O64" s="536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2" t="s">
        <v>246</v>
      </c>
      <c r="M65" s="533"/>
      <c r="N65" s="534" t="str">
        <f>$F$6</f>
        <v>Grey powder coated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2" t="s">
        <v>178</v>
      </c>
      <c r="M66" s="533"/>
      <c r="N66" s="534">
        <f>$K$6</f>
        <v>0</v>
      </c>
      <c r="O66" s="534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2" t="s">
        <v>247</v>
      </c>
      <c r="M67" s="533"/>
      <c r="N67" s="536" t="s">
        <v>255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2" t="s">
        <v>248</v>
      </c>
      <c r="M68" s="533"/>
      <c r="N68" s="534" t="str">
        <f>CONCATENATE('BD Team'!H14," X ",'BD Team'!I14)</f>
        <v xml:space="preserve"> X 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2" t="s">
        <v>249</v>
      </c>
      <c r="M69" s="533"/>
      <c r="N69" s="537">
        <f>'BD Team'!J14</f>
        <v>0</v>
      </c>
      <c r="O69" s="537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2" t="s">
        <v>250</v>
      </c>
      <c r="M70" s="533"/>
      <c r="N70" s="534">
        <f>'BD Team'!C14</f>
        <v>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2" t="s">
        <v>251</v>
      </c>
      <c r="M71" s="533"/>
      <c r="N71" s="534">
        <f>'BD Team'!E14</f>
        <v>0</v>
      </c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2" t="s">
        <v>252</v>
      </c>
      <c r="M72" s="533"/>
      <c r="N72" s="534">
        <f>'BD Team'!F14</f>
        <v>0</v>
      </c>
      <c r="O72" s="534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2" t="s">
        <v>253</v>
      </c>
      <c r="D74" s="533"/>
      <c r="E74" s="289">
        <f>'BD Team'!B15</f>
        <v>0</v>
      </c>
      <c r="F74" s="291" t="s">
        <v>254</v>
      </c>
      <c r="G74" s="534">
        <f>'BD Team'!D15</f>
        <v>0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2" t="s">
        <v>127</v>
      </c>
      <c r="M75" s="533"/>
      <c r="N75" s="536">
        <f>'BD Team'!G15</f>
        <v>0</v>
      </c>
      <c r="O75" s="536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2" t="s">
        <v>246</v>
      </c>
      <c r="M76" s="533"/>
      <c r="N76" s="534" t="str">
        <f>$F$6</f>
        <v>Grey powder coated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2" t="s">
        <v>178</v>
      </c>
      <c r="M77" s="533"/>
      <c r="N77" s="534">
        <f>$K$6</f>
        <v>0</v>
      </c>
      <c r="O77" s="534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2" t="s">
        <v>247</v>
      </c>
      <c r="M78" s="533"/>
      <c r="N78" s="536" t="s">
        <v>255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2" t="s">
        <v>248</v>
      </c>
      <c r="M79" s="533"/>
      <c r="N79" s="534" t="str">
        <f>CONCATENATE('BD Team'!H15," X ",'BD Team'!I15)</f>
        <v xml:space="preserve"> X 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2" t="s">
        <v>249</v>
      </c>
      <c r="M80" s="533"/>
      <c r="N80" s="537">
        <f>'BD Team'!J15</f>
        <v>0</v>
      </c>
      <c r="O80" s="537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2" t="s">
        <v>250</v>
      </c>
      <c r="M81" s="533"/>
      <c r="N81" s="534">
        <f>'BD Team'!C15</f>
        <v>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2" t="s">
        <v>251</v>
      </c>
      <c r="M82" s="533"/>
      <c r="N82" s="534">
        <f>'BD Team'!E15</f>
        <v>0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2" t="s">
        <v>252</v>
      </c>
      <c r="M83" s="533"/>
      <c r="N83" s="534">
        <f>'BD Team'!F15</f>
        <v>0</v>
      </c>
      <c r="O83" s="534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2" t="s">
        <v>253</v>
      </c>
      <c r="D85" s="533"/>
      <c r="E85" s="289">
        <f>'BD Team'!B16</f>
        <v>0</v>
      </c>
      <c r="F85" s="291" t="s">
        <v>254</v>
      </c>
      <c r="G85" s="534">
        <f>'BD Team'!D16</f>
        <v>0</v>
      </c>
      <c r="H85" s="534"/>
      <c r="I85" s="534"/>
      <c r="J85" s="534"/>
      <c r="K85" s="534"/>
      <c r="L85" s="534"/>
      <c r="M85" s="534"/>
      <c r="N85" s="534"/>
      <c r="O85" s="534"/>
    </row>
    <row r="86" spans="3:15" ht="25.15" customHeight="1">
      <c r="C86" s="535"/>
      <c r="D86" s="535"/>
      <c r="E86" s="535"/>
      <c r="F86" s="535"/>
      <c r="G86" s="535"/>
      <c r="H86" s="535"/>
      <c r="I86" s="535"/>
      <c r="J86" s="535"/>
      <c r="K86" s="535"/>
      <c r="L86" s="532" t="s">
        <v>127</v>
      </c>
      <c r="M86" s="533"/>
      <c r="N86" s="536">
        <f>'BD Team'!G16</f>
        <v>0</v>
      </c>
      <c r="O86" s="536"/>
    </row>
    <row r="87" spans="3:15" ht="25.15" customHeight="1">
      <c r="C87" s="535"/>
      <c r="D87" s="535"/>
      <c r="E87" s="535"/>
      <c r="F87" s="535"/>
      <c r="G87" s="535"/>
      <c r="H87" s="535"/>
      <c r="I87" s="535"/>
      <c r="J87" s="535"/>
      <c r="K87" s="535"/>
      <c r="L87" s="532" t="s">
        <v>246</v>
      </c>
      <c r="M87" s="533"/>
      <c r="N87" s="534" t="str">
        <f>$F$6</f>
        <v>Grey powder coated</v>
      </c>
      <c r="O87" s="534"/>
    </row>
    <row r="88" spans="3:15" ht="25.15" customHeight="1">
      <c r="C88" s="535"/>
      <c r="D88" s="535"/>
      <c r="E88" s="535"/>
      <c r="F88" s="535"/>
      <c r="G88" s="535"/>
      <c r="H88" s="535"/>
      <c r="I88" s="535"/>
      <c r="J88" s="535"/>
      <c r="K88" s="535"/>
      <c r="L88" s="532" t="s">
        <v>178</v>
      </c>
      <c r="M88" s="533"/>
      <c r="N88" s="534">
        <f>$K$6</f>
        <v>0</v>
      </c>
      <c r="O88" s="534"/>
    </row>
    <row r="89" spans="3:15" ht="25.15" customHeight="1">
      <c r="C89" s="535"/>
      <c r="D89" s="535"/>
      <c r="E89" s="535"/>
      <c r="F89" s="535"/>
      <c r="G89" s="535"/>
      <c r="H89" s="535"/>
      <c r="I89" s="535"/>
      <c r="J89" s="535"/>
      <c r="K89" s="535"/>
      <c r="L89" s="532" t="s">
        <v>247</v>
      </c>
      <c r="M89" s="533"/>
      <c r="N89" s="536" t="s">
        <v>255</v>
      </c>
      <c r="O89" s="534"/>
    </row>
    <row r="90" spans="3:15" ht="25.15" customHeight="1">
      <c r="C90" s="535"/>
      <c r="D90" s="535"/>
      <c r="E90" s="535"/>
      <c r="F90" s="535"/>
      <c r="G90" s="535"/>
      <c r="H90" s="535"/>
      <c r="I90" s="535"/>
      <c r="J90" s="535"/>
      <c r="K90" s="535"/>
      <c r="L90" s="532" t="s">
        <v>248</v>
      </c>
      <c r="M90" s="533"/>
      <c r="N90" s="534" t="str">
        <f>CONCATENATE('BD Team'!H16," X ",'BD Team'!I16)</f>
        <v xml:space="preserve"> X </v>
      </c>
      <c r="O90" s="534"/>
    </row>
    <row r="91" spans="3:15" ht="25.15" customHeight="1">
      <c r="C91" s="535"/>
      <c r="D91" s="535"/>
      <c r="E91" s="535"/>
      <c r="F91" s="535"/>
      <c r="G91" s="535"/>
      <c r="H91" s="535"/>
      <c r="I91" s="535"/>
      <c r="J91" s="535"/>
      <c r="K91" s="535"/>
      <c r="L91" s="532" t="s">
        <v>249</v>
      </c>
      <c r="M91" s="533"/>
      <c r="N91" s="537">
        <f>'BD Team'!J16</f>
        <v>0</v>
      </c>
      <c r="O91" s="537"/>
    </row>
    <row r="92" spans="3:15" ht="25.15" customHeight="1">
      <c r="C92" s="535"/>
      <c r="D92" s="535"/>
      <c r="E92" s="535"/>
      <c r="F92" s="535"/>
      <c r="G92" s="535"/>
      <c r="H92" s="535"/>
      <c r="I92" s="535"/>
      <c r="J92" s="535"/>
      <c r="K92" s="535"/>
      <c r="L92" s="532" t="s">
        <v>250</v>
      </c>
      <c r="M92" s="533"/>
      <c r="N92" s="534">
        <f>'BD Team'!C16</f>
        <v>0</v>
      </c>
      <c r="O92" s="534"/>
    </row>
    <row r="93" spans="3:15" ht="25.15" customHeight="1">
      <c r="C93" s="535"/>
      <c r="D93" s="535"/>
      <c r="E93" s="535"/>
      <c r="F93" s="535"/>
      <c r="G93" s="535"/>
      <c r="H93" s="535"/>
      <c r="I93" s="535"/>
      <c r="J93" s="535"/>
      <c r="K93" s="535"/>
      <c r="L93" s="532" t="s">
        <v>251</v>
      </c>
      <c r="M93" s="533"/>
      <c r="N93" s="534">
        <f>'BD Team'!E16</f>
        <v>0</v>
      </c>
      <c r="O93" s="534"/>
    </row>
    <row r="94" spans="3:15" ht="25.15" customHeight="1">
      <c r="C94" s="535"/>
      <c r="D94" s="535"/>
      <c r="E94" s="535"/>
      <c r="F94" s="535"/>
      <c r="G94" s="535"/>
      <c r="H94" s="535"/>
      <c r="I94" s="535"/>
      <c r="J94" s="535"/>
      <c r="K94" s="535"/>
      <c r="L94" s="532" t="s">
        <v>252</v>
      </c>
      <c r="M94" s="533"/>
      <c r="N94" s="534">
        <f>'BD Team'!F16</f>
        <v>0</v>
      </c>
      <c r="O94" s="534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2" t="s">
        <v>253</v>
      </c>
      <c r="D96" s="533"/>
      <c r="E96" s="289">
        <f>'BD Team'!B17</f>
        <v>0</v>
      </c>
      <c r="F96" s="291" t="s">
        <v>254</v>
      </c>
      <c r="G96" s="534">
        <f>'BD Team'!D17</f>
        <v>0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2" t="s">
        <v>127</v>
      </c>
      <c r="M97" s="533"/>
      <c r="N97" s="536">
        <f>'BD Team'!G17</f>
        <v>0</v>
      </c>
      <c r="O97" s="536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2" t="s">
        <v>246</v>
      </c>
      <c r="M98" s="533"/>
      <c r="N98" s="534" t="str">
        <f>$F$6</f>
        <v>Grey powder coated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2" t="s">
        <v>178</v>
      </c>
      <c r="M99" s="533"/>
      <c r="N99" s="534">
        <f>$K$6</f>
        <v>0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2" t="s">
        <v>247</v>
      </c>
      <c r="M100" s="533"/>
      <c r="N100" s="536" t="s">
        <v>255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2" t="s">
        <v>248</v>
      </c>
      <c r="M101" s="533"/>
      <c r="N101" s="534" t="str">
        <f>CONCATENATE('BD Team'!H17," X ",'BD Team'!I17)</f>
        <v xml:space="preserve"> X 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2" t="s">
        <v>249</v>
      </c>
      <c r="M102" s="533"/>
      <c r="N102" s="537">
        <f>'BD Team'!J17</f>
        <v>0</v>
      </c>
      <c r="O102" s="537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2" t="s">
        <v>250</v>
      </c>
      <c r="M103" s="533"/>
      <c r="N103" s="534">
        <f>'BD Team'!C17</f>
        <v>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2" t="s">
        <v>251</v>
      </c>
      <c r="M104" s="533"/>
      <c r="N104" s="534">
        <f>'BD Team'!E17</f>
        <v>0</v>
      </c>
      <c r="O104" s="534"/>
    </row>
    <row r="105" spans="3:15" ht="25.15" customHeight="1">
      <c r="C105" s="535"/>
      <c r="D105" s="535"/>
      <c r="E105" s="535"/>
      <c r="F105" s="535"/>
      <c r="G105" s="535"/>
      <c r="H105" s="535"/>
      <c r="I105" s="535"/>
      <c r="J105" s="535"/>
      <c r="K105" s="535"/>
      <c r="L105" s="532" t="s">
        <v>252</v>
      </c>
      <c r="M105" s="533"/>
      <c r="N105" s="534">
        <f>'BD Team'!F17</f>
        <v>0</v>
      </c>
      <c r="O105" s="534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2" t="s">
        <v>253</v>
      </c>
      <c r="D107" s="533"/>
      <c r="E107" s="289">
        <f>'BD Team'!B18</f>
        <v>0</v>
      </c>
      <c r="F107" s="291" t="s">
        <v>254</v>
      </c>
      <c r="G107" s="534">
        <f>'BD Team'!D18</f>
        <v>0</v>
      </c>
      <c r="H107" s="534"/>
      <c r="I107" s="534"/>
      <c r="J107" s="534"/>
      <c r="K107" s="534"/>
      <c r="L107" s="534"/>
      <c r="M107" s="534"/>
      <c r="N107" s="534"/>
      <c r="O107" s="534"/>
    </row>
    <row r="108" spans="3:15" ht="25.15" customHeight="1">
      <c r="C108" s="535"/>
      <c r="D108" s="535"/>
      <c r="E108" s="535"/>
      <c r="F108" s="535"/>
      <c r="G108" s="535"/>
      <c r="H108" s="535"/>
      <c r="I108" s="535"/>
      <c r="J108" s="535"/>
      <c r="K108" s="535"/>
      <c r="L108" s="532" t="s">
        <v>127</v>
      </c>
      <c r="M108" s="533"/>
      <c r="N108" s="536">
        <f>'BD Team'!G18</f>
        <v>0</v>
      </c>
      <c r="O108" s="536"/>
    </row>
    <row r="109" spans="3:15" ht="25.15" customHeight="1">
      <c r="C109" s="535"/>
      <c r="D109" s="535"/>
      <c r="E109" s="535"/>
      <c r="F109" s="535"/>
      <c r="G109" s="535"/>
      <c r="H109" s="535"/>
      <c r="I109" s="535"/>
      <c r="J109" s="535"/>
      <c r="K109" s="535"/>
      <c r="L109" s="532" t="s">
        <v>246</v>
      </c>
      <c r="M109" s="533"/>
      <c r="N109" s="534" t="str">
        <f>$F$6</f>
        <v>Grey powder coated</v>
      </c>
      <c r="O109" s="534"/>
    </row>
    <row r="110" spans="3:15" ht="25.15" customHeight="1">
      <c r="C110" s="535"/>
      <c r="D110" s="535"/>
      <c r="E110" s="535"/>
      <c r="F110" s="535"/>
      <c r="G110" s="535"/>
      <c r="H110" s="535"/>
      <c r="I110" s="535"/>
      <c r="J110" s="535"/>
      <c r="K110" s="535"/>
      <c r="L110" s="532" t="s">
        <v>178</v>
      </c>
      <c r="M110" s="533"/>
      <c r="N110" s="534">
        <f>$K$6</f>
        <v>0</v>
      </c>
      <c r="O110" s="534"/>
    </row>
    <row r="111" spans="3:15" ht="25.15" customHeight="1">
      <c r="C111" s="535"/>
      <c r="D111" s="535"/>
      <c r="E111" s="535"/>
      <c r="F111" s="535"/>
      <c r="G111" s="535"/>
      <c r="H111" s="535"/>
      <c r="I111" s="535"/>
      <c r="J111" s="535"/>
      <c r="K111" s="535"/>
      <c r="L111" s="532" t="s">
        <v>247</v>
      </c>
      <c r="M111" s="533"/>
      <c r="N111" s="536" t="s">
        <v>255</v>
      </c>
      <c r="O111" s="534"/>
    </row>
    <row r="112" spans="3:15" ht="25.15" customHeight="1">
      <c r="C112" s="535"/>
      <c r="D112" s="535"/>
      <c r="E112" s="535"/>
      <c r="F112" s="535"/>
      <c r="G112" s="535"/>
      <c r="H112" s="535"/>
      <c r="I112" s="535"/>
      <c r="J112" s="535"/>
      <c r="K112" s="535"/>
      <c r="L112" s="532" t="s">
        <v>248</v>
      </c>
      <c r="M112" s="533"/>
      <c r="N112" s="534" t="str">
        <f>CONCATENATE('BD Team'!H18," X ",'BD Team'!I18)</f>
        <v xml:space="preserve"> X </v>
      </c>
      <c r="O112" s="534"/>
    </row>
    <row r="113" spans="3:15" ht="25.15" customHeight="1">
      <c r="C113" s="535"/>
      <c r="D113" s="535"/>
      <c r="E113" s="535"/>
      <c r="F113" s="535"/>
      <c r="G113" s="535"/>
      <c r="H113" s="535"/>
      <c r="I113" s="535"/>
      <c r="J113" s="535"/>
      <c r="K113" s="535"/>
      <c r="L113" s="532" t="s">
        <v>249</v>
      </c>
      <c r="M113" s="533"/>
      <c r="N113" s="537">
        <f>'BD Team'!J18</f>
        <v>0</v>
      </c>
      <c r="O113" s="537"/>
    </row>
    <row r="114" spans="3:15" ht="25.15" customHeight="1">
      <c r="C114" s="535"/>
      <c r="D114" s="535"/>
      <c r="E114" s="535"/>
      <c r="F114" s="535"/>
      <c r="G114" s="535"/>
      <c r="H114" s="535"/>
      <c r="I114" s="535"/>
      <c r="J114" s="535"/>
      <c r="K114" s="535"/>
      <c r="L114" s="532" t="s">
        <v>250</v>
      </c>
      <c r="M114" s="533"/>
      <c r="N114" s="534">
        <f>'BD Team'!C18</f>
        <v>0</v>
      </c>
      <c r="O114" s="534"/>
    </row>
    <row r="115" spans="3:15" ht="25.15" customHeight="1">
      <c r="C115" s="535"/>
      <c r="D115" s="535"/>
      <c r="E115" s="535"/>
      <c r="F115" s="535"/>
      <c r="G115" s="535"/>
      <c r="H115" s="535"/>
      <c r="I115" s="535"/>
      <c r="J115" s="535"/>
      <c r="K115" s="535"/>
      <c r="L115" s="532" t="s">
        <v>251</v>
      </c>
      <c r="M115" s="533"/>
      <c r="N115" s="534">
        <f>'BD Team'!E18</f>
        <v>0</v>
      </c>
      <c r="O115" s="534"/>
    </row>
    <row r="116" spans="3:15" ht="25.15" customHeight="1">
      <c r="C116" s="535"/>
      <c r="D116" s="535"/>
      <c r="E116" s="535"/>
      <c r="F116" s="535"/>
      <c r="G116" s="535"/>
      <c r="H116" s="535"/>
      <c r="I116" s="535"/>
      <c r="J116" s="535"/>
      <c r="K116" s="535"/>
      <c r="L116" s="532" t="s">
        <v>252</v>
      </c>
      <c r="M116" s="533"/>
      <c r="N116" s="534">
        <f>'BD Team'!F18</f>
        <v>0</v>
      </c>
      <c r="O116" s="534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2" t="s">
        <v>253</v>
      </c>
      <c r="D118" s="533"/>
      <c r="E118" s="289">
        <f>'BD Team'!B19</f>
        <v>0</v>
      </c>
      <c r="F118" s="291" t="s">
        <v>254</v>
      </c>
      <c r="G118" s="534">
        <f>'BD Team'!D19</f>
        <v>0</v>
      </c>
      <c r="H118" s="534"/>
      <c r="I118" s="534"/>
      <c r="J118" s="534"/>
      <c r="K118" s="534"/>
      <c r="L118" s="534"/>
      <c r="M118" s="534"/>
      <c r="N118" s="534"/>
      <c r="O118" s="534"/>
    </row>
    <row r="119" spans="3:15" ht="25.15" customHeight="1">
      <c r="C119" s="535"/>
      <c r="D119" s="535"/>
      <c r="E119" s="535"/>
      <c r="F119" s="535"/>
      <c r="G119" s="535"/>
      <c r="H119" s="535"/>
      <c r="I119" s="535"/>
      <c r="J119" s="535"/>
      <c r="K119" s="535"/>
      <c r="L119" s="532" t="s">
        <v>127</v>
      </c>
      <c r="M119" s="533"/>
      <c r="N119" s="536">
        <f>'BD Team'!G19</f>
        <v>0</v>
      </c>
      <c r="O119" s="536"/>
    </row>
    <row r="120" spans="3:15" ht="25.15" customHeight="1">
      <c r="C120" s="535"/>
      <c r="D120" s="535"/>
      <c r="E120" s="535"/>
      <c r="F120" s="535"/>
      <c r="G120" s="535"/>
      <c r="H120" s="535"/>
      <c r="I120" s="535"/>
      <c r="J120" s="535"/>
      <c r="K120" s="535"/>
      <c r="L120" s="532" t="s">
        <v>246</v>
      </c>
      <c r="M120" s="533"/>
      <c r="N120" s="534" t="str">
        <f>$F$6</f>
        <v>Grey powder coated</v>
      </c>
      <c r="O120" s="534"/>
    </row>
    <row r="121" spans="3:15" ht="25.15" customHeight="1">
      <c r="C121" s="535"/>
      <c r="D121" s="535"/>
      <c r="E121" s="535"/>
      <c r="F121" s="535"/>
      <c r="G121" s="535"/>
      <c r="H121" s="535"/>
      <c r="I121" s="535"/>
      <c r="J121" s="535"/>
      <c r="K121" s="535"/>
      <c r="L121" s="532" t="s">
        <v>178</v>
      </c>
      <c r="M121" s="533"/>
      <c r="N121" s="534">
        <f>$K$6</f>
        <v>0</v>
      </c>
      <c r="O121" s="534"/>
    </row>
    <row r="122" spans="3:15" ht="25.15" customHeight="1">
      <c r="C122" s="535"/>
      <c r="D122" s="535"/>
      <c r="E122" s="535"/>
      <c r="F122" s="535"/>
      <c r="G122" s="535"/>
      <c r="H122" s="535"/>
      <c r="I122" s="535"/>
      <c r="J122" s="535"/>
      <c r="K122" s="535"/>
      <c r="L122" s="532" t="s">
        <v>247</v>
      </c>
      <c r="M122" s="533"/>
      <c r="N122" s="536" t="s">
        <v>255</v>
      </c>
      <c r="O122" s="534"/>
    </row>
    <row r="123" spans="3:15" ht="25.15" customHeight="1">
      <c r="C123" s="535"/>
      <c r="D123" s="535"/>
      <c r="E123" s="535"/>
      <c r="F123" s="535"/>
      <c r="G123" s="535"/>
      <c r="H123" s="535"/>
      <c r="I123" s="535"/>
      <c r="J123" s="535"/>
      <c r="K123" s="535"/>
      <c r="L123" s="532" t="s">
        <v>248</v>
      </c>
      <c r="M123" s="533"/>
      <c r="N123" s="534" t="str">
        <f>CONCATENATE('BD Team'!H19," X ",'BD Team'!I19)</f>
        <v xml:space="preserve"> X </v>
      </c>
      <c r="O123" s="534"/>
    </row>
    <row r="124" spans="3:15" ht="25.15" customHeight="1">
      <c r="C124" s="535"/>
      <c r="D124" s="535"/>
      <c r="E124" s="535"/>
      <c r="F124" s="535"/>
      <c r="G124" s="535"/>
      <c r="H124" s="535"/>
      <c r="I124" s="535"/>
      <c r="J124" s="535"/>
      <c r="K124" s="535"/>
      <c r="L124" s="532" t="s">
        <v>249</v>
      </c>
      <c r="M124" s="533"/>
      <c r="N124" s="537">
        <f>'BD Team'!J19</f>
        <v>0</v>
      </c>
      <c r="O124" s="537"/>
    </row>
    <row r="125" spans="3:15" ht="25.15" customHeight="1">
      <c r="C125" s="535"/>
      <c r="D125" s="535"/>
      <c r="E125" s="535"/>
      <c r="F125" s="535"/>
      <c r="G125" s="535"/>
      <c r="H125" s="535"/>
      <c r="I125" s="535"/>
      <c r="J125" s="535"/>
      <c r="K125" s="535"/>
      <c r="L125" s="532" t="s">
        <v>250</v>
      </c>
      <c r="M125" s="533"/>
      <c r="N125" s="534">
        <f>'BD Team'!C19</f>
        <v>0</v>
      </c>
      <c r="O125" s="534"/>
    </row>
    <row r="126" spans="3:15" ht="25.15" customHeight="1">
      <c r="C126" s="535"/>
      <c r="D126" s="535"/>
      <c r="E126" s="535"/>
      <c r="F126" s="535"/>
      <c r="G126" s="535"/>
      <c r="H126" s="535"/>
      <c r="I126" s="535"/>
      <c r="J126" s="535"/>
      <c r="K126" s="535"/>
      <c r="L126" s="532" t="s">
        <v>251</v>
      </c>
      <c r="M126" s="533"/>
      <c r="N126" s="534">
        <f>'BD Team'!E19</f>
        <v>0</v>
      </c>
      <c r="O126" s="534"/>
    </row>
    <row r="127" spans="3:15" ht="25.15" customHeight="1">
      <c r="C127" s="535"/>
      <c r="D127" s="535"/>
      <c r="E127" s="535"/>
      <c r="F127" s="535"/>
      <c r="G127" s="535"/>
      <c r="H127" s="535"/>
      <c r="I127" s="535"/>
      <c r="J127" s="535"/>
      <c r="K127" s="535"/>
      <c r="L127" s="532" t="s">
        <v>252</v>
      </c>
      <c r="M127" s="533"/>
      <c r="N127" s="534">
        <f>'BD Team'!F19</f>
        <v>0</v>
      </c>
      <c r="O127" s="534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2" t="s">
        <v>253</v>
      </c>
      <c r="D129" s="533"/>
      <c r="E129" s="289">
        <f>'BD Team'!B20</f>
        <v>0</v>
      </c>
      <c r="F129" s="291" t="s">
        <v>254</v>
      </c>
      <c r="G129" s="534">
        <f>'BD Team'!D20</f>
        <v>0</v>
      </c>
      <c r="H129" s="534"/>
      <c r="I129" s="534"/>
      <c r="J129" s="534"/>
      <c r="K129" s="534"/>
      <c r="L129" s="534"/>
      <c r="M129" s="534"/>
      <c r="N129" s="534"/>
      <c r="O129" s="534"/>
    </row>
    <row r="130" spans="3:15" ht="25.15" customHeight="1">
      <c r="C130" s="535"/>
      <c r="D130" s="535"/>
      <c r="E130" s="535"/>
      <c r="F130" s="535"/>
      <c r="G130" s="535"/>
      <c r="H130" s="535"/>
      <c r="I130" s="535"/>
      <c r="J130" s="535"/>
      <c r="K130" s="535"/>
      <c r="L130" s="532" t="s">
        <v>127</v>
      </c>
      <c r="M130" s="533"/>
      <c r="N130" s="536">
        <f>'BD Team'!G20</f>
        <v>0</v>
      </c>
      <c r="O130" s="536"/>
    </row>
    <row r="131" spans="3:15" ht="25.15" customHeight="1">
      <c r="C131" s="535"/>
      <c r="D131" s="535"/>
      <c r="E131" s="535"/>
      <c r="F131" s="535"/>
      <c r="G131" s="535"/>
      <c r="H131" s="535"/>
      <c r="I131" s="535"/>
      <c r="J131" s="535"/>
      <c r="K131" s="535"/>
      <c r="L131" s="532" t="s">
        <v>246</v>
      </c>
      <c r="M131" s="533"/>
      <c r="N131" s="534" t="str">
        <f>$F$6</f>
        <v>Grey powder coated</v>
      </c>
      <c r="O131" s="534"/>
    </row>
    <row r="132" spans="3:15" ht="25.15" customHeight="1">
      <c r="C132" s="535"/>
      <c r="D132" s="535"/>
      <c r="E132" s="535"/>
      <c r="F132" s="535"/>
      <c r="G132" s="535"/>
      <c r="H132" s="535"/>
      <c r="I132" s="535"/>
      <c r="J132" s="535"/>
      <c r="K132" s="535"/>
      <c r="L132" s="532" t="s">
        <v>178</v>
      </c>
      <c r="M132" s="533"/>
      <c r="N132" s="534">
        <f>$K$6</f>
        <v>0</v>
      </c>
      <c r="O132" s="534"/>
    </row>
    <row r="133" spans="3:15" ht="25.15" customHeight="1">
      <c r="C133" s="535"/>
      <c r="D133" s="535"/>
      <c r="E133" s="535"/>
      <c r="F133" s="535"/>
      <c r="G133" s="535"/>
      <c r="H133" s="535"/>
      <c r="I133" s="535"/>
      <c r="J133" s="535"/>
      <c r="K133" s="535"/>
      <c r="L133" s="532" t="s">
        <v>247</v>
      </c>
      <c r="M133" s="533"/>
      <c r="N133" s="536" t="s">
        <v>255</v>
      </c>
      <c r="O133" s="534"/>
    </row>
    <row r="134" spans="3:15" ht="25.15" customHeight="1">
      <c r="C134" s="535"/>
      <c r="D134" s="535"/>
      <c r="E134" s="535"/>
      <c r="F134" s="535"/>
      <c r="G134" s="535"/>
      <c r="H134" s="535"/>
      <c r="I134" s="535"/>
      <c r="J134" s="535"/>
      <c r="K134" s="535"/>
      <c r="L134" s="532" t="s">
        <v>248</v>
      </c>
      <c r="M134" s="533"/>
      <c r="N134" s="534" t="str">
        <f>CONCATENATE('BD Team'!H20," X ",'BD Team'!I20)</f>
        <v xml:space="preserve"> X </v>
      </c>
      <c r="O134" s="534"/>
    </row>
    <row r="135" spans="3:15" ht="25.15" customHeight="1">
      <c r="C135" s="535"/>
      <c r="D135" s="535"/>
      <c r="E135" s="535"/>
      <c r="F135" s="535"/>
      <c r="G135" s="535"/>
      <c r="H135" s="535"/>
      <c r="I135" s="535"/>
      <c r="J135" s="535"/>
      <c r="K135" s="535"/>
      <c r="L135" s="532" t="s">
        <v>249</v>
      </c>
      <c r="M135" s="533"/>
      <c r="N135" s="537">
        <f>'BD Team'!J20</f>
        <v>0</v>
      </c>
      <c r="O135" s="537"/>
    </row>
    <row r="136" spans="3:15" ht="25.15" customHeight="1">
      <c r="C136" s="535"/>
      <c r="D136" s="535"/>
      <c r="E136" s="535"/>
      <c r="F136" s="535"/>
      <c r="G136" s="535"/>
      <c r="H136" s="535"/>
      <c r="I136" s="535"/>
      <c r="J136" s="535"/>
      <c r="K136" s="535"/>
      <c r="L136" s="532" t="s">
        <v>250</v>
      </c>
      <c r="M136" s="533"/>
      <c r="N136" s="534">
        <f>'BD Team'!C20</f>
        <v>0</v>
      </c>
      <c r="O136" s="534"/>
    </row>
    <row r="137" spans="3:15" ht="25.15" customHeight="1">
      <c r="C137" s="535"/>
      <c r="D137" s="535"/>
      <c r="E137" s="535"/>
      <c r="F137" s="535"/>
      <c r="G137" s="535"/>
      <c r="H137" s="535"/>
      <c r="I137" s="535"/>
      <c r="J137" s="535"/>
      <c r="K137" s="535"/>
      <c r="L137" s="532" t="s">
        <v>251</v>
      </c>
      <c r="M137" s="533"/>
      <c r="N137" s="534">
        <f>'BD Team'!E20</f>
        <v>0</v>
      </c>
      <c r="O137" s="534"/>
    </row>
    <row r="138" spans="3:15" ht="25.15" customHeight="1">
      <c r="C138" s="535"/>
      <c r="D138" s="535"/>
      <c r="E138" s="535"/>
      <c r="F138" s="535"/>
      <c r="G138" s="535"/>
      <c r="H138" s="535"/>
      <c r="I138" s="535"/>
      <c r="J138" s="535"/>
      <c r="K138" s="535"/>
      <c r="L138" s="532" t="s">
        <v>252</v>
      </c>
      <c r="M138" s="533"/>
      <c r="N138" s="534">
        <f>'BD Team'!F20</f>
        <v>0</v>
      </c>
      <c r="O138" s="534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2" t="s">
        <v>253</v>
      </c>
      <c r="D140" s="533"/>
      <c r="E140" s="289">
        <f>'BD Team'!B21</f>
        <v>0</v>
      </c>
      <c r="F140" s="291" t="s">
        <v>254</v>
      </c>
      <c r="G140" s="534">
        <f>'BD Team'!D21</f>
        <v>0</v>
      </c>
      <c r="H140" s="534"/>
      <c r="I140" s="534"/>
      <c r="J140" s="534"/>
      <c r="K140" s="534"/>
      <c r="L140" s="534"/>
      <c r="M140" s="534"/>
      <c r="N140" s="534"/>
      <c r="O140" s="534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2" t="s">
        <v>127</v>
      </c>
      <c r="M141" s="533"/>
      <c r="N141" s="536">
        <f>'BD Team'!G21</f>
        <v>0</v>
      </c>
      <c r="O141" s="536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2" t="s">
        <v>246</v>
      </c>
      <c r="M142" s="533"/>
      <c r="N142" s="534" t="str">
        <f>$F$6</f>
        <v>Grey powder coated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2" t="s">
        <v>178</v>
      </c>
      <c r="M143" s="533"/>
      <c r="N143" s="534">
        <f>$K$6</f>
        <v>0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2" t="s">
        <v>247</v>
      </c>
      <c r="M144" s="533"/>
      <c r="N144" s="536" t="s">
        <v>255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2" t="s">
        <v>248</v>
      </c>
      <c r="M145" s="533"/>
      <c r="N145" s="534" t="str">
        <f>CONCATENATE('BD Team'!H21," X ",'BD Team'!I21)</f>
        <v xml:space="preserve"> X 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2" t="s">
        <v>249</v>
      </c>
      <c r="M146" s="533"/>
      <c r="N146" s="537">
        <f>'BD Team'!J21</f>
        <v>0</v>
      </c>
      <c r="O146" s="537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2" t="s">
        <v>250</v>
      </c>
      <c r="M147" s="533"/>
      <c r="N147" s="534">
        <f>'BD Team'!C21</f>
        <v>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2" t="s">
        <v>251</v>
      </c>
      <c r="M148" s="533"/>
      <c r="N148" s="534">
        <f>'BD Team'!E21</f>
        <v>0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2" t="s">
        <v>252</v>
      </c>
      <c r="M149" s="533"/>
      <c r="N149" s="534">
        <f>'BD Team'!F21</f>
        <v>0</v>
      </c>
      <c r="O149" s="534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2" t="s">
        <v>253</v>
      </c>
      <c r="D151" s="533"/>
      <c r="E151" s="289">
        <f>'BD Team'!B22</f>
        <v>0</v>
      </c>
      <c r="F151" s="291" t="s">
        <v>254</v>
      </c>
      <c r="G151" s="534">
        <f>'BD Team'!D22</f>
        <v>0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2" t="s">
        <v>127</v>
      </c>
      <c r="M152" s="533"/>
      <c r="N152" s="536">
        <f>'BD Team'!G22</f>
        <v>0</v>
      </c>
      <c r="O152" s="536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2" t="s">
        <v>246</v>
      </c>
      <c r="M153" s="533"/>
      <c r="N153" s="534" t="str">
        <f>$F$6</f>
        <v>Grey powder coated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2" t="s">
        <v>178</v>
      </c>
      <c r="M154" s="533"/>
      <c r="N154" s="534">
        <f>$K$6</f>
        <v>0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2" t="s">
        <v>247</v>
      </c>
      <c r="M155" s="533"/>
      <c r="N155" s="536" t="s">
        <v>255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2" t="s">
        <v>248</v>
      </c>
      <c r="M156" s="533"/>
      <c r="N156" s="534" t="str">
        <f>CONCATENATE('BD Team'!H22," X ",'BD Team'!I22)</f>
        <v xml:space="preserve"> X 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2" t="s">
        <v>249</v>
      </c>
      <c r="M157" s="533"/>
      <c r="N157" s="537">
        <f>'BD Team'!J22</f>
        <v>0</v>
      </c>
      <c r="O157" s="537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2" t="s">
        <v>250</v>
      </c>
      <c r="M158" s="533"/>
      <c r="N158" s="534">
        <f>'BD Team'!C22</f>
        <v>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2" t="s">
        <v>251</v>
      </c>
      <c r="M159" s="533"/>
      <c r="N159" s="534">
        <f>'BD Team'!E22</f>
        <v>0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2" t="s">
        <v>252</v>
      </c>
      <c r="M160" s="533"/>
      <c r="N160" s="534">
        <f>'BD Team'!F22</f>
        <v>0</v>
      </c>
      <c r="O160" s="534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2" t="s">
        <v>253</v>
      </c>
      <c r="D162" s="533"/>
      <c r="E162" s="289">
        <f>'BD Team'!B23</f>
        <v>0</v>
      </c>
      <c r="F162" s="291" t="s">
        <v>254</v>
      </c>
      <c r="G162" s="534">
        <f>'BD Team'!D23</f>
        <v>0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2" t="s">
        <v>127</v>
      </c>
      <c r="M163" s="533"/>
      <c r="N163" s="536">
        <f>'BD Team'!G23</f>
        <v>0</v>
      </c>
      <c r="O163" s="536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2" t="s">
        <v>246</v>
      </c>
      <c r="M164" s="533"/>
      <c r="N164" s="534" t="str">
        <f>$F$6</f>
        <v>Grey powder coated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2" t="s">
        <v>178</v>
      </c>
      <c r="M165" s="533"/>
      <c r="N165" s="534">
        <f>$K$6</f>
        <v>0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2" t="s">
        <v>247</v>
      </c>
      <c r="M166" s="533"/>
      <c r="N166" s="536" t="s">
        <v>255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2" t="s">
        <v>248</v>
      </c>
      <c r="M167" s="533"/>
      <c r="N167" s="534" t="str">
        <f>CONCATENATE('BD Team'!H23," X ",'BD Team'!I23)</f>
        <v xml:space="preserve"> X 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2" t="s">
        <v>249</v>
      </c>
      <c r="M168" s="533"/>
      <c r="N168" s="537">
        <f>'BD Team'!J23</f>
        <v>0</v>
      </c>
      <c r="O168" s="537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2" t="s">
        <v>250</v>
      </c>
      <c r="M169" s="533"/>
      <c r="N169" s="534">
        <f>'BD Team'!C23</f>
        <v>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2" t="s">
        <v>251</v>
      </c>
      <c r="M170" s="533"/>
      <c r="N170" s="534">
        <f>'BD Team'!E23</f>
        <v>0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2" t="s">
        <v>252</v>
      </c>
      <c r="M171" s="533"/>
      <c r="N171" s="534">
        <f>'BD Team'!F23</f>
        <v>0</v>
      </c>
      <c r="O171" s="534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2" t="s">
        <v>253</v>
      </c>
      <c r="D173" s="533"/>
      <c r="E173" s="289">
        <f>'BD Team'!B24</f>
        <v>0</v>
      </c>
      <c r="F173" s="291" t="s">
        <v>254</v>
      </c>
      <c r="G173" s="534">
        <f>'BD Team'!D24</f>
        <v>0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2" t="s">
        <v>127</v>
      </c>
      <c r="M174" s="533"/>
      <c r="N174" s="536">
        <f>'BD Team'!G24</f>
        <v>0</v>
      </c>
      <c r="O174" s="536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2" t="s">
        <v>246</v>
      </c>
      <c r="M175" s="533"/>
      <c r="N175" s="534" t="str">
        <f>$F$6</f>
        <v>Grey powder coated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2" t="s">
        <v>178</v>
      </c>
      <c r="M176" s="533"/>
      <c r="N176" s="534">
        <f>$K$6</f>
        <v>0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2" t="s">
        <v>247</v>
      </c>
      <c r="M177" s="533"/>
      <c r="N177" s="536" t="s">
        <v>255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2" t="s">
        <v>248</v>
      </c>
      <c r="M178" s="533"/>
      <c r="N178" s="534" t="str">
        <f>CONCATENATE('BD Team'!H24," X ",'BD Team'!I24)</f>
        <v xml:space="preserve"> X 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2" t="s">
        <v>249</v>
      </c>
      <c r="M179" s="533"/>
      <c r="N179" s="537">
        <f>'BD Team'!J24</f>
        <v>0</v>
      </c>
      <c r="O179" s="537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2" t="s">
        <v>250</v>
      </c>
      <c r="M180" s="533"/>
      <c r="N180" s="534">
        <f>'BD Team'!C24</f>
        <v>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2" t="s">
        <v>251</v>
      </c>
      <c r="M181" s="533"/>
      <c r="N181" s="534">
        <f>'BD Team'!E24</f>
        <v>0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2" t="s">
        <v>252</v>
      </c>
      <c r="M182" s="533"/>
      <c r="N182" s="534">
        <f>'BD Team'!F24</f>
        <v>0</v>
      </c>
      <c r="O182" s="534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2" t="s">
        <v>253</v>
      </c>
      <c r="D184" s="533"/>
      <c r="E184" s="289">
        <f>'BD Team'!B25</f>
        <v>0</v>
      </c>
      <c r="F184" s="291" t="s">
        <v>254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2" t="s">
        <v>127</v>
      </c>
      <c r="M185" s="533"/>
      <c r="N185" s="536">
        <f>'BD Team'!G25</f>
        <v>0</v>
      </c>
      <c r="O185" s="536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2" t="s">
        <v>246</v>
      </c>
      <c r="M186" s="533"/>
      <c r="N186" s="534" t="str">
        <f>$F$6</f>
        <v>Grey powder coated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2" t="s">
        <v>178</v>
      </c>
      <c r="M187" s="533"/>
      <c r="N187" s="534">
        <f>$K$6</f>
        <v>0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2" t="s">
        <v>247</v>
      </c>
      <c r="M188" s="533"/>
      <c r="N188" s="536" t="s">
        <v>255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2" t="s">
        <v>248</v>
      </c>
      <c r="M189" s="533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2" t="s">
        <v>249</v>
      </c>
      <c r="M190" s="533"/>
      <c r="N190" s="537">
        <f>'BD Team'!J25</f>
        <v>0</v>
      </c>
      <c r="O190" s="537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2" t="s">
        <v>250</v>
      </c>
      <c r="M191" s="533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2" t="s">
        <v>251</v>
      </c>
      <c r="M192" s="533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2" t="s">
        <v>252</v>
      </c>
      <c r="M193" s="533"/>
      <c r="N193" s="534">
        <f>'BD Team'!F25</f>
        <v>0</v>
      </c>
      <c r="O193" s="534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2" t="s">
        <v>253</v>
      </c>
      <c r="D195" s="533"/>
      <c r="E195" s="289">
        <f>'BD Team'!B26</f>
        <v>0</v>
      </c>
      <c r="F195" s="291" t="s">
        <v>254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2" t="s">
        <v>127</v>
      </c>
      <c r="M196" s="533"/>
      <c r="N196" s="536">
        <f>'BD Team'!G26</f>
        <v>0</v>
      </c>
      <c r="O196" s="536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2" t="s">
        <v>246</v>
      </c>
      <c r="M197" s="533"/>
      <c r="N197" s="534" t="str">
        <f>$F$6</f>
        <v>Grey powder coated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2" t="s">
        <v>178</v>
      </c>
      <c r="M198" s="533"/>
      <c r="N198" s="534">
        <f>$K$6</f>
        <v>0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2" t="s">
        <v>247</v>
      </c>
      <c r="M199" s="533"/>
      <c r="N199" s="536" t="s">
        <v>255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2" t="s">
        <v>248</v>
      </c>
      <c r="M200" s="533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2" t="s">
        <v>249</v>
      </c>
      <c r="M201" s="533"/>
      <c r="N201" s="537">
        <f>'BD Team'!J26</f>
        <v>0</v>
      </c>
      <c r="O201" s="537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2" t="s">
        <v>250</v>
      </c>
      <c r="M202" s="533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2" t="s">
        <v>251</v>
      </c>
      <c r="M203" s="533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2" t="s">
        <v>252</v>
      </c>
      <c r="M204" s="533"/>
      <c r="N204" s="534">
        <f>'BD Team'!F26</f>
        <v>0</v>
      </c>
      <c r="O204" s="534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2" t="s">
        <v>253</v>
      </c>
      <c r="D206" s="533"/>
      <c r="E206" s="289">
        <f>'BD Team'!B27</f>
        <v>0</v>
      </c>
      <c r="F206" s="291" t="s">
        <v>254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2" t="s">
        <v>127</v>
      </c>
      <c r="M207" s="533"/>
      <c r="N207" s="536">
        <f>'BD Team'!G27</f>
        <v>0</v>
      </c>
      <c r="O207" s="536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2" t="s">
        <v>246</v>
      </c>
      <c r="M208" s="533"/>
      <c r="N208" s="534" t="str">
        <f>$F$6</f>
        <v>Grey powder coated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2" t="s">
        <v>178</v>
      </c>
      <c r="M209" s="533"/>
      <c r="N209" s="534">
        <f>$K$6</f>
        <v>0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2" t="s">
        <v>247</v>
      </c>
      <c r="M210" s="533"/>
      <c r="N210" s="536" t="s">
        <v>255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2" t="s">
        <v>248</v>
      </c>
      <c r="M211" s="533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2" t="s">
        <v>249</v>
      </c>
      <c r="M212" s="533"/>
      <c r="N212" s="537">
        <f>'BD Team'!J27</f>
        <v>0</v>
      </c>
      <c r="O212" s="537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2" t="s">
        <v>250</v>
      </c>
      <c r="M213" s="533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2" t="s">
        <v>251</v>
      </c>
      <c r="M214" s="533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2" t="s">
        <v>252</v>
      </c>
      <c r="M215" s="533"/>
      <c r="N215" s="534">
        <f>'BD Team'!F27</f>
        <v>0</v>
      </c>
      <c r="O215" s="534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2" t="s">
        <v>253</v>
      </c>
      <c r="D217" s="533"/>
      <c r="E217" s="289">
        <f>'BD Team'!B28</f>
        <v>0</v>
      </c>
      <c r="F217" s="291" t="s">
        <v>254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2" t="s">
        <v>127</v>
      </c>
      <c r="M218" s="533"/>
      <c r="N218" s="536">
        <f>'BD Team'!G28</f>
        <v>0</v>
      </c>
      <c r="O218" s="536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2" t="s">
        <v>246</v>
      </c>
      <c r="M219" s="533"/>
      <c r="N219" s="534" t="str">
        <f>$F$6</f>
        <v>Grey powder coated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2" t="s">
        <v>178</v>
      </c>
      <c r="M220" s="533"/>
      <c r="N220" s="534">
        <f>$K$6</f>
        <v>0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2" t="s">
        <v>247</v>
      </c>
      <c r="M221" s="533"/>
      <c r="N221" s="536" t="s">
        <v>255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2" t="s">
        <v>248</v>
      </c>
      <c r="M222" s="533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2" t="s">
        <v>249</v>
      </c>
      <c r="M223" s="533"/>
      <c r="N223" s="537">
        <f>'BD Team'!J28</f>
        <v>0</v>
      </c>
      <c r="O223" s="537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2" t="s">
        <v>250</v>
      </c>
      <c r="M224" s="533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2" t="s">
        <v>251</v>
      </c>
      <c r="M225" s="533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2" t="s">
        <v>252</v>
      </c>
      <c r="M226" s="533"/>
      <c r="N226" s="534">
        <f>'BD Team'!F28</f>
        <v>0</v>
      </c>
      <c r="O226" s="534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2" t="s">
        <v>253</v>
      </c>
      <c r="D228" s="533"/>
      <c r="E228" s="289">
        <f>'BD Team'!B29</f>
        <v>0</v>
      </c>
      <c r="F228" s="291" t="s">
        <v>254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2" t="s">
        <v>127</v>
      </c>
      <c r="M229" s="533"/>
      <c r="N229" s="536">
        <f>'BD Team'!G29</f>
        <v>0</v>
      </c>
      <c r="O229" s="536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2" t="s">
        <v>246</v>
      </c>
      <c r="M230" s="533"/>
      <c r="N230" s="534" t="str">
        <f>$F$6</f>
        <v>Grey powder coated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2" t="s">
        <v>178</v>
      </c>
      <c r="M231" s="533"/>
      <c r="N231" s="534">
        <f>$K$6</f>
        <v>0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2" t="s">
        <v>247</v>
      </c>
      <c r="M232" s="533"/>
      <c r="N232" s="536" t="s">
        <v>255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2" t="s">
        <v>248</v>
      </c>
      <c r="M233" s="533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2" t="s">
        <v>249</v>
      </c>
      <c r="M234" s="533"/>
      <c r="N234" s="537">
        <f>'BD Team'!J29</f>
        <v>0</v>
      </c>
      <c r="O234" s="537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2" t="s">
        <v>250</v>
      </c>
      <c r="M235" s="533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2" t="s">
        <v>251</v>
      </c>
      <c r="M236" s="533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2" t="s">
        <v>252</v>
      </c>
      <c r="M237" s="533"/>
      <c r="N237" s="534">
        <f>'BD Team'!F29</f>
        <v>0</v>
      </c>
      <c r="O237" s="534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2" t="s">
        <v>253</v>
      </c>
      <c r="D239" s="533"/>
      <c r="E239" s="289">
        <f>'BD Team'!B30</f>
        <v>0</v>
      </c>
      <c r="F239" s="291" t="s">
        <v>254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2" t="s">
        <v>127</v>
      </c>
      <c r="M240" s="533"/>
      <c r="N240" s="536">
        <f>'BD Team'!G30</f>
        <v>0</v>
      </c>
      <c r="O240" s="536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2" t="s">
        <v>246</v>
      </c>
      <c r="M241" s="533"/>
      <c r="N241" s="534" t="str">
        <f>$F$6</f>
        <v>Grey powder coated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2" t="s">
        <v>178</v>
      </c>
      <c r="M242" s="533"/>
      <c r="N242" s="534">
        <f>$K$6</f>
        <v>0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2" t="s">
        <v>247</v>
      </c>
      <c r="M243" s="533"/>
      <c r="N243" s="536" t="s">
        <v>255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2" t="s">
        <v>248</v>
      </c>
      <c r="M244" s="533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2" t="s">
        <v>249</v>
      </c>
      <c r="M245" s="533"/>
      <c r="N245" s="537">
        <f>'BD Team'!J30</f>
        <v>0</v>
      </c>
      <c r="O245" s="537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2" t="s">
        <v>250</v>
      </c>
      <c r="M246" s="533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2" t="s">
        <v>251</v>
      </c>
      <c r="M247" s="533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2" t="s">
        <v>252</v>
      </c>
      <c r="M248" s="533"/>
      <c r="N248" s="534">
        <f>'BD Team'!F30</f>
        <v>0</v>
      </c>
      <c r="O248" s="534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2" t="s">
        <v>253</v>
      </c>
      <c r="D250" s="533"/>
      <c r="E250" s="289">
        <f>'BD Team'!B31</f>
        <v>0</v>
      </c>
      <c r="F250" s="291" t="s">
        <v>254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2" t="s">
        <v>127</v>
      </c>
      <c r="M251" s="533"/>
      <c r="N251" s="536">
        <f>'BD Team'!G31</f>
        <v>0</v>
      </c>
      <c r="O251" s="536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2" t="s">
        <v>246</v>
      </c>
      <c r="M252" s="533"/>
      <c r="N252" s="534" t="str">
        <f>$F$6</f>
        <v>Grey powder coated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2" t="s">
        <v>178</v>
      </c>
      <c r="M253" s="533"/>
      <c r="N253" s="534">
        <f>$K$6</f>
        <v>0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2" t="s">
        <v>247</v>
      </c>
      <c r="M254" s="533"/>
      <c r="N254" s="536" t="s">
        <v>255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2" t="s">
        <v>248</v>
      </c>
      <c r="M255" s="533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2" t="s">
        <v>249</v>
      </c>
      <c r="M256" s="533"/>
      <c r="N256" s="537">
        <f>'BD Team'!J31</f>
        <v>0</v>
      </c>
      <c r="O256" s="537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2" t="s">
        <v>250</v>
      </c>
      <c r="M257" s="533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2" t="s">
        <v>251</v>
      </c>
      <c r="M258" s="533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2" t="s">
        <v>252</v>
      </c>
      <c r="M259" s="533"/>
      <c r="N259" s="534">
        <f>'BD Team'!F31</f>
        <v>0</v>
      </c>
      <c r="O259" s="534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2" t="s">
        <v>253</v>
      </c>
      <c r="D261" s="533"/>
      <c r="E261" s="289">
        <f>'BD Team'!B32</f>
        <v>0</v>
      </c>
      <c r="F261" s="291" t="s">
        <v>254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2" t="s">
        <v>127</v>
      </c>
      <c r="M262" s="533"/>
      <c r="N262" s="536">
        <f>'BD Team'!G32</f>
        <v>0</v>
      </c>
      <c r="O262" s="536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2" t="s">
        <v>246</v>
      </c>
      <c r="M263" s="533"/>
      <c r="N263" s="534" t="str">
        <f>$F$6</f>
        <v>Grey powder coated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2" t="s">
        <v>178</v>
      </c>
      <c r="M264" s="533"/>
      <c r="N264" s="534">
        <f>$K$6</f>
        <v>0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2" t="s">
        <v>247</v>
      </c>
      <c r="M265" s="533"/>
      <c r="N265" s="536" t="s">
        <v>255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2" t="s">
        <v>248</v>
      </c>
      <c r="M266" s="533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2" t="s">
        <v>249</v>
      </c>
      <c r="M267" s="533"/>
      <c r="N267" s="537">
        <f>'BD Team'!J32</f>
        <v>0</v>
      </c>
      <c r="O267" s="537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2" t="s">
        <v>250</v>
      </c>
      <c r="M268" s="533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2" t="s">
        <v>251</v>
      </c>
      <c r="M269" s="533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2" t="s">
        <v>252</v>
      </c>
      <c r="M270" s="533"/>
      <c r="N270" s="534">
        <f>'BD Team'!F32</f>
        <v>0</v>
      </c>
      <c r="O270" s="534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2" t="s">
        <v>253</v>
      </c>
      <c r="D272" s="533"/>
      <c r="E272" s="289">
        <f>'BD Team'!B33</f>
        <v>0</v>
      </c>
      <c r="F272" s="291" t="s">
        <v>254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2" t="s">
        <v>127</v>
      </c>
      <c r="M273" s="533"/>
      <c r="N273" s="536">
        <f>'BD Team'!G33</f>
        <v>0</v>
      </c>
      <c r="O273" s="536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2" t="s">
        <v>246</v>
      </c>
      <c r="M274" s="533"/>
      <c r="N274" s="534" t="str">
        <f>$F$6</f>
        <v>Grey powder coated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2" t="s">
        <v>178</v>
      </c>
      <c r="M275" s="533"/>
      <c r="N275" s="534">
        <f>$K$6</f>
        <v>0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2" t="s">
        <v>247</v>
      </c>
      <c r="M276" s="533"/>
      <c r="N276" s="536" t="s">
        <v>255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2" t="s">
        <v>248</v>
      </c>
      <c r="M277" s="533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2" t="s">
        <v>249</v>
      </c>
      <c r="M278" s="533"/>
      <c r="N278" s="537">
        <f>'BD Team'!J33</f>
        <v>0</v>
      </c>
      <c r="O278" s="537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2" t="s">
        <v>250</v>
      </c>
      <c r="M279" s="533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2" t="s">
        <v>251</v>
      </c>
      <c r="M280" s="533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2" t="s">
        <v>252</v>
      </c>
      <c r="M281" s="533"/>
      <c r="N281" s="534">
        <f>'BD Team'!F33</f>
        <v>0</v>
      </c>
      <c r="O281" s="534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2" t="s">
        <v>253</v>
      </c>
      <c r="D283" s="533"/>
      <c r="E283" s="289">
        <f>'BD Team'!B34</f>
        <v>0</v>
      </c>
      <c r="F283" s="291" t="s">
        <v>254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2" t="s">
        <v>127</v>
      </c>
      <c r="M284" s="533"/>
      <c r="N284" s="536">
        <f>'BD Team'!G34</f>
        <v>0</v>
      </c>
      <c r="O284" s="536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2" t="s">
        <v>246</v>
      </c>
      <c r="M285" s="533"/>
      <c r="N285" s="534" t="str">
        <f>$F$6</f>
        <v>Grey powder coated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2" t="s">
        <v>178</v>
      </c>
      <c r="M286" s="533"/>
      <c r="N286" s="534">
        <f>$K$6</f>
        <v>0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2" t="s">
        <v>247</v>
      </c>
      <c r="M287" s="533"/>
      <c r="N287" s="536" t="s">
        <v>255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2" t="s">
        <v>248</v>
      </c>
      <c r="M288" s="533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2" t="s">
        <v>249</v>
      </c>
      <c r="M289" s="533"/>
      <c r="N289" s="537">
        <f>'BD Team'!J34</f>
        <v>0</v>
      </c>
      <c r="O289" s="537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2" t="s">
        <v>250</v>
      </c>
      <c r="M290" s="533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2" t="s">
        <v>251</v>
      </c>
      <c r="M291" s="533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2" t="s">
        <v>252</v>
      </c>
      <c r="M292" s="533"/>
      <c r="N292" s="534">
        <f>'BD Team'!F34</f>
        <v>0</v>
      </c>
      <c r="O292" s="534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2" t="s">
        <v>253</v>
      </c>
      <c r="D294" s="533"/>
      <c r="E294" s="289">
        <f>'BD Team'!B35</f>
        <v>0</v>
      </c>
      <c r="F294" s="291" t="s">
        <v>254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2" t="s">
        <v>127</v>
      </c>
      <c r="M295" s="533"/>
      <c r="N295" s="536">
        <f>'BD Team'!G35</f>
        <v>0</v>
      </c>
      <c r="O295" s="536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2" t="s">
        <v>246</v>
      </c>
      <c r="M296" s="533"/>
      <c r="N296" s="534" t="str">
        <f>$F$6</f>
        <v>Grey powder coated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2" t="s">
        <v>178</v>
      </c>
      <c r="M297" s="533"/>
      <c r="N297" s="534">
        <f>$K$6</f>
        <v>0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2" t="s">
        <v>247</v>
      </c>
      <c r="M298" s="533"/>
      <c r="N298" s="536" t="s">
        <v>255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2" t="s">
        <v>248</v>
      </c>
      <c r="M299" s="533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2" t="s">
        <v>249</v>
      </c>
      <c r="M300" s="533"/>
      <c r="N300" s="537">
        <f>'BD Team'!J35</f>
        <v>0</v>
      </c>
      <c r="O300" s="537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2" t="s">
        <v>250</v>
      </c>
      <c r="M301" s="533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2" t="s">
        <v>251</v>
      </c>
      <c r="M302" s="533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2" t="s">
        <v>252</v>
      </c>
      <c r="M303" s="533"/>
      <c r="N303" s="534">
        <f>'BD Team'!F35</f>
        <v>0</v>
      </c>
      <c r="O303" s="534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2" t="s">
        <v>253</v>
      </c>
      <c r="D305" s="533"/>
      <c r="E305" s="289">
        <f>'BD Team'!B36</f>
        <v>0</v>
      </c>
      <c r="F305" s="291" t="s">
        <v>254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2" t="s">
        <v>127</v>
      </c>
      <c r="M306" s="533"/>
      <c r="N306" s="536">
        <f>'BD Team'!G36</f>
        <v>0</v>
      </c>
      <c r="O306" s="536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2" t="s">
        <v>246</v>
      </c>
      <c r="M307" s="533"/>
      <c r="N307" s="534" t="str">
        <f>$F$6</f>
        <v>Grey powder coated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2" t="s">
        <v>178</v>
      </c>
      <c r="M308" s="533"/>
      <c r="N308" s="534">
        <f>$K$6</f>
        <v>0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2" t="s">
        <v>247</v>
      </c>
      <c r="M309" s="533"/>
      <c r="N309" s="536" t="s">
        <v>255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2" t="s">
        <v>248</v>
      </c>
      <c r="M310" s="533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2" t="s">
        <v>249</v>
      </c>
      <c r="M311" s="533"/>
      <c r="N311" s="537">
        <f>'BD Team'!J36</f>
        <v>0</v>
      </c>
      <c r="O311" s="537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2" t="s">
        <v>250</v>
      </c>
      <c r="M312" s="533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2" t="s">
        <v>251</v>
      </c>
      <c r="M313" s="533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2" t="s">
        <v>252</v>
      </c>
      <c r="M314" s="533"/>
      <c r="N314" s="534">
        <f>'BD Team'!F36</f>
        <v>0</v>
      </c>
      <c r="O314" s="534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2" t="s">
        <v>253</v>
      </c>
      <c r="D316" s="533"/>
      <c r="E316" s="289">
        <f>'BD Team'!B37</f>
        <v>0</v>
      </c>
      <c r="F316" s="291" t="s">
        <v>254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2" t="s">
        <v>127</v>
      </c>
      <c r="M317" s="533"/>
      <c r="N317" s="536">
        <f>'BD Team'!G37</f>
        <v>0</v>
      </c>
      <c r="O317" s="536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2" t="s">
        <v>246</v>
      </c>
      <c r="M318" s="533"/>
      <c r="N318" s="534" t="str">
        <f>$F$6</f>
        <v>Grey powder coated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2" t="s">
        <v>178</v>
      </c>
      <c r="M319" s="533"/>
      <c r="N319" s="534">
        <f>$K$6</f>
        <v>0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2" t="s">
        <v>247</v>
      </c>
      <c r="M320" s="533"/>
      <c r="N320" s="536" t="s">
        <v>255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2" t="s">
        <v>248</v>
      </c>
      <c r="M321" s="533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2" t="s">
        <v>249</v>
      </c>
      <c r="M322" s="533"/>
      <c r="N322" s="537">
        <f>'BD Team'!J37</f>
        <v>0</v>
      </c>
      <c r="O322" s="537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2" t="s">
        <v>250</v>
      </c>
      <c r="M323" s="533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2" t="s">
        <v>251</v>
      </c>
      <c r="M324" s="533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2" t="s">
        <v>252</v>
      </c>
      <c r="M325" s="533"/>
      <c r="N325" s="534">
        <f>'BD Team'!F37</f>
        <v>0</v>
      </c>
      <c r="O325" s="534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2" t="s">
        <v>253</v>
      </c>
      <c r="D327" s="533"/>
      <c r="E327" s="289">
        <f>'BD Team'!B38</f>
        <v>0</v>
      </c>
      <c r="F327" s="291" t="s">
        <v>254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2" t="s">
        <v>127</v>
      </c>
      <c r="M328" s="533"/>
      <c r="N328" s="536">
        <f>'BD Team'!G38</f>
        <v>0</v>
      </c>
      <c r="O328" s="536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2" t="s">
        <v>246</v>
      </c>
      <c r="M329" s="533"/>
      <c r="N329" s="534" t="str">
        <f>$F$6</f>
        <v>Grey powder coated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2" t="s">
        <v>178</v>
      </c>
      <c r="M330" s="533"/>
      <c r="N330" s="534">
        <f>$K$6</f>
        <v>0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2" t="s">
        <v>247</v>
      </c>
      <c r="M331" s="533"/>
      <c r="N331" s="536" t="s">
        <v>255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2" t="s">
        <v>248</v>
      </c>
      <c r="M332" s="533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2" t="s">
        <v>249</v>
      </c>
      <c r="M333" s="533"/>
      <c r="N333" s="537">
        <f>'BD Team'!J38</f>
        <v>0</v>
      </c>
      <c r="O333" s="537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2" t="s">
        <v>250</v>
      </c>
      <c r="M334" s="533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2" t="s">
        <v>251</v>
      </c>
      <c r="M335" s="533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2" t="s">
        <v>252</v>
      </c>
      <c r="M336" s="533"/>
      <c r="N336" s="534">
        <f>'BD Team'!F38</f>
        <v>0</v>
      </c>
      <c r="O336" s="534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2" t="s">
        <v>253</v>
      </c>
      <c r="D338" s="533"/>
      <c r="E338" s="289">
        <f>'BD Team'!B39</f>
        <v>0</v>
      </c>
      <c r="F338" s="291" t="s">
        <v>254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2" t="s">
        <v>127</v>
      </c>
      <c r="M339" s="533"/>
      <c r="N339" s="536">
        <f>'BD Team'!G39</f>
        <v>0</v>
      </c>
      <c r="O339" s="536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2" t="s">
        <v>246</v>
      </c>
      <c r="M340" s="533"/>
      <c r="N340" s="534" t="str">
        <f>$F$6</f>
        <v>Grey powder coated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2" t="s">
        <v>178</v>
      </c>
      <c r="M341" s="533"/>
      <c r="N341" s="534">
        <f>$K$6</f>
        <v>0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2" t="s">
        <v>247</v>
      </c>
      <c r="M342" s="533"/>
      <c r="N342" s="536" t="s">
        <v>255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2" t="s">
        <v>248</v>
      </c>
      <c r="M343" s="533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2" t="s">
        <v>249</v>
      </c>
      <c r="M344" s="533"/>
      <c r="N344" s="537">
        <f>'BD Team'!J39</f>
        <v>0</v>
      </c>
      <c r="O344" s="537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2" t="s">
        <v>250</v>
      </c>
      <c r="M345" s="533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2" t="s">
        <v>251</v>
      </c>
      <c r="M346" s="533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2" t="s">
        <v>252</v>
      </c>
      <c r="M347" s="533"/>
      <c r="N347" s="534">
        <f>'BD Team'!F39</f>
        <v>0</v>
      </c>
      <c r="O347" s="534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2" t="s">
        <v>253</v>
      </c>
      <c r="D349" s="533"/>
      <c r="E349" s="289">
        <f>'BD Team'!B40</f>
        <v>0</v>
      </c>
      <c r="F349" s="291" t="s">
        <v>254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2" t="s">
        <v>127</v>
      </c>
      <c r="M350" s="533"/>
      <c r="N350" s="536">
        <f>'BD Team'!G40</f>
        <v>0</v>
      </c>
      <c r="O350" s="536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2" t="s">
        <v>246</v>
      </c>
      <c r="M351" s="533"/>
      <c r="N351" s="534" t="str">
        <f>$F$6</f>
        <v>Grey powder coated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2" t="s">
        <v>178</v>
      </c>
      <c r="M352" s="533"/>
      <c r="N352" s="534">
        <f>$K$6</f>
        <v>0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2" t="s">
        <v>247</v>
      </c>
      <c r="M353" s="533"/>
      <c r="N353" s="536" t="s">
        <v>255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2" t="s">
        <v>248</v>
      </c>
      <c r="M354" s="533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2" t="s">
        <v>249</v>
      </c>
      <c r="M355" s="533"/>
      <c r="N355" s="537">
        <f>'BD Team'!J40</f>
        <v>0</v>
      </c>
      <c r="O355" s="537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2" t="s">
        <v>250</v>
      </c>
      <c r="M356" s="533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2" t="s">
        <v>251</v>
      </c>
      <c r="M357" s="533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2" t="s">
        <v>252</v>
      </c>
      <c r="M358" s="533"/>
      <c r="N358" s="534">
        <f>'BD Team'!F40</f>
        <v>0</v>
      </c>
      <c r="O358" s="534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2" t="s">
        <v>253</v>
      </c>
      <c r="D360" s="533"/>
      <c r="E360" s="289">
        <f>'BD Team'!B41</f>
        <v>0</v>
      </c>
      <c r="F360" s="291" t="s">
        <v>254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2" t="s">
        <v>127</v>
      </c>
      <c r="M361" s="533"/>
      <c r="N361" s="536">
        <f>'BD Team'!G41</f>
        <v>0</v>
      </c>
      <c r="O361" s="536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2" t="s">
        <v>246</v>
      </c>
      <c r="M362" s="533"/>
      <c r="N362" s="534" t="str">
        <f>$F$6</f>
        <v>Grey powder coated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2" t="s">
        <v>178</v>
      </c>
      <c r="M363" s="533"/>
      <c r="N363" s="534">
        <f>$K$6</f>
        <v>0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2" t="s">
        <v>247</v>
      </c>
      <c r="M364" s="533"/>
      <c r="N364" s="536" t="s">
        <v>255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2" t="s">
        <v>248</v>
      </c>
      <c r="M365" s="533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2" t="s">
        <v>249</v>
      </c>
      <c r="M366" s="533"/>
      <c r="N366" s="537">
        <f>'BD Team'!J41</f>
        <v>0</v>
      </c>
      <c r="O366" s="537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2" t="s">
        <v>250</v>
      </c>
      <c r="M367" s="533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2" t="s">
        <v>251</v>
      </c>
      <c r="M368" s="533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2" t="s">
        <v>252</v>
      </c>
      <c r="M369" s="533"/>
      <c r="N369" s="534">
        <f>'BD Team'!F41</f>
        <v>0</v>
      </c>
      <c r="O369" s="534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2" t="s">
        <v>253</v>
      </c>
      <c r="D371" s="533"/>
      <c r="E371" s="289">
        <f>'BD Team'!B42</f>
        <v>0</v>
      </c>
      <c r="F371" s="291" t="s">
        <v>254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2" t="s">
        <v>127</v>
      </c>
      <c r="M372" s="533"/>
      <c r="N372" s="536">
        <f>'BD Team'!G42</f>
        <v>0</v>
      </c>
      <c r="O372" s="536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2" t="s">
        <v>246</v>
      </c>
      <c r="M373" s="533"/>
      <c r="N373" s="534" t="str">
        <f>$F$6</f>
        <v>Grey powder coated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2" t="s">
        <v>178</v>
      </c>
      <c r="M374" s="533"/>
      <c r="N374" s="534">
        <f>$K$6</f>
        <v>0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2" t="s">
        <v>247</v>
      </c>
      <c r="M375" s="533"/>
      <c r="N375" s="536" t="s">
        <v>255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2" t="s">
        <v>248</v>
      </c>
      <c r="M376" s="533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2" t="s">
        <v>249</v>
      </c>
      <c r="M377" s="533"/>
      <c r="N377" s="537">
        <f>'BD Team'!J42</f>
        <v>0</v>
      </c>
      <c r="O377" s="537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2" t="s">
        <v>250</v>
      </c>
      <c r="M378" s="533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2" t="s">
        <v>251</v>
      </c>
      <c r="M379" s="533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2" t="s">
        <v>252</v>
      </c>
      <c r="M380" s="533"/>
      <c r="N380" s="534">
        <f>'BD Team'!F42</f>
        <v>0</v>
      </c>
      <c r="O380" s="534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2" t="s">
        <v>253</v>
      </c>
      <c r="D382" s="533"/>
      <c r="E382" s="289">
        <f>'BD Team'!B43</f>
        <v>0</v>
      </c>
      <c r="F382" s="291" t="s">
        <v>254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2" t="s">
        <v>127</v>
      </c>
      <c r="M383" s="533"/>
      <c r="N383" s="536">
        <f>'BD Team'!G43</f>
        <v>0</v>
      </c>
      <c r="O383" s="536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2" t="s">
        <v>246</v>
      </c>
      <c r="M384" s="533"/>
      <c r="N384" s="534" t="str">
        <f>$F$6</f>
        <v>Grey powder coated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2" t="s">
        <v>178</v>
      </c>
      <c r="M385" s="533"/>
      <c r="N385" s="534">
        <f>$K$6</f>
        <v>0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2" t="s">
        <v>247</v>
      </c>
      <c r="M386" s="533"/>
      <c r="N386" s="536" t="s">
        <v>255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2" t="s">
        <v>248</v>
      </c>
      <c r="M387" s="533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2" t="s">
        <v>249</v>
      </c>
      <c r="M388" s="533"/>
      <c r="N388" s="537">
        <f>'BD Team'!J43</f>
        <v>0</v>
      </c>
      <c r="O388" s="537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2" t="s">
        <v>250</v>
      </c>
      <c r="M389" s="533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2" t="s">
        <v>251</v>
      </c>
      <c r="M390" s="533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2" t="s">
        <v>252</v>
      </c>
      <c r="M391" s="533"/>
      <c r="N391" s="534">
        <f>'BD Team'!F43</f>
        <v>0</v>
      </c>
      <c r="O391" s="534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2" t="s">
        <v>253</v>
      </c>
      <c r="D393" s="533"/>
      <c r="E393" s="289">
        <f>'BD Team'!B44</f>
        <v>0</v>
      </c>
      <c r="F393" s="291" t="s">
        <v>254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2" t="s">
        <v>127</v>
      </c>
      <c r="M394" s="533"/>
      <c r="N394" s="536">
        <f>'BD Team'!G44</f>
        <v>0</v>
      </c>
      <c r="O394" s="536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2" t="s">
        <v>246</v>
      </c>
      <c r="M395" s="533"/>
      <c r="N395" s="534" t="str">
        <f>$F$6</f>
        <v>Grey powder coated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2" t="s">
        <v>178</v>
      </c>
      <c r="M396" s="533"/>
      <c r="N396" s="534">
        <f>$K$6</f>
        <v>0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2" t="s">
        <v>247</v>
      </c>
      <c r="M397" s="533"/>
      <c r="N397" s="536" t="s">
        <v>255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2" t="s">
        <v>248</v>
      </c>
      <c r="M398" s="533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2" t="s">
        <v>249</v>
      </c>
      <c r="M399" s="533"/>
      <c r="N399" s="537">
        <f>'BD Team'!J44</f>
        <v>0</v>
      </c>
      <c r="O399" s="537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2" t="s">
        <v>250</v>
      </c>
      <c r="M400" s="533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2" t="s">
        <v>251</v>
      </c>
      <c r="M401" s="533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2" t="s">
        <v>252</v>
      </c>
      <c r="M402" s="533"/>
      <c r="N402" s="534">
        <f>'BD Team'!F44</f>
        <v>0</v>
      </c>
      <c r="O402" s="534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2" t="s">
        <v>253</v>
      </c>
      <c r="D404" s="533"/>
      <c r="E404" s="289">
        <f>'BD Team'!B45</f>
        <v>0</v>
      </c>
      <c r="F404" s="291" t="s">
        <v>254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2" t="s">
        <v>127</v>
      </c>
      <c r="M405" s="533"/>
      <c r="N405" s="536">
        <f>'BD Team'!G45</f>
        <v>0</v>
      </c>
      <c r="O405" s="536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2" t="s">
        <v>246</v>
      </c>
      <c r="M406" s="533"/>
      <c r="N406" s="534" t="str">
        <f>$F$6</f>
        <v>Grey powder coated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2" t="s">
        <v>178</v>
      </c>
      <c r="M407" s="533"/>
      <c r="N407" s="534">
        <f>$K$6</f>
        <v>0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2" t="s">
        <v>247</v>
      </c>
      <c r="M408" s="533"/>
      <c r="N408" s="536" t="s">
        <v>255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2" t="s">
        <v>248</v>
      </c>
      <c r="M409" s="533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2" t="s">
        <v>249</v>
      </c>
      <c r="M410" s="533"/>
      <c r="N410" s="537">
        <f>'BD Team'!J45</f>
        <v>0</v>
      </c>
      <c r="O410" s="537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2" t="s">
        <v>250</v>
      </c>
      <c r="M411" s="533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2" t="s">
        <v>251</v>
      </c>
      <c r="M412" s="533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2" t="s">
        <v>252</v>
      </c>
      <c r="M413" s="533"/>
      <c r="N413" s="534">
        <f>'BD Team'!F45</f>
        <v>0</v>
      </c>
      <c r="O413" s="534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2" t="s">
        <v>253</v>
      </c>
      <c r="D415" s="533"/>
      <c r="E415" s="289">
        <f>'BD Team'!B46</f>
        <v>0</v>
      </c>
      <c r="F415" s="291" t="s">
        <v>254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2" t="s">
        <v>127</v>
      </c>
      <c r="M416" s="533"/>
      <c r="N416" s="536">
        <f>'BD Team'!G46</f>
        <v>0</v>
      </c>
      <c r="O416" s="536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2" t="s">
        <v>246</v>
      </c>
      <c r="M417" s="533"/>
      <c r="N417" s="534" t="str">
        <f>$F$6</f>
        <v>Grey powder coated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2" t="s">
        <v>178</v>
      </c>
      <c r="M418" s="533"/>
      <c r="N418" s="534">
        <f>$K$6</f>
        <v>0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2" t="s">
        <v>247</v>
      </c>
      <c r="M419" s="533"/>
      <c r="N419" s="536" t="s">
        <v>255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2" t="s">
        <v>248</v>
      </c>
      <c r="M420" s="533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2" t="s">
        <v>249</v>
      </c>
      <c r="M421" s="533"/>
      <c r="N421" s="537">
        <f>'BD Team'!J46</f>
        <v>0</v>
      </c>
      <c r="O421" s="537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2" t="s">
        <v>250</v>
      </c>
      <c r="M422" s="533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2" t="s">
        <v>251</v>
      </c>
      <c r="M423" s="533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2" t="s">
        <v>252</v>
      </c>
      <c r="M424" s="533"/>
      <c r="N424" s="534">
        <f>'BD Team'!F46</f>
        <v>0</v>
      </c>
      <c r="O424" s="534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2" t="s">
        <v>253</v>
      </c>
      <c r="D426" s="533"/>
      <c r="E426" s="289">
        <f>'BD Team'!B47</f>
        <v>0</v>
      </c>
      <c r="F426" s="291" t="s">
        <v>254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2" t="s">
        <v>127</v>
      </c>
      <c r="M427" s="533"/>
      <c r="N427" s="536">
        <f>'BD Team'!G47</f>
        <v>0</v>
      </c>
      <c r="O427" s="536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2" t="s">
        <v>246</v>
      </c>
      <c r="M428" s="533"/>
      <c r="N428" s="534" t="str">
        <f>$F$6</f>
        <v>Grey powder coated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2" t="s">
        <v>178</v>
      </c>
      <c r="M429" s="533"/>
      <c r="N429" s="534">
        <f>$K$6</f>
        <v>0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2" t="s">
        <v>247</v>
      </c>
      <c r="M430" s="533"/>
      <c r="N430" s="536" t="s">
        <v>255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2" t="s">
        <v>248</v>
      </c>
      <c r="M431" s="533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2" t="s">
        <v>249</v>
      </c>
      <c r="M432" s="533"/>
      <c r="N432" s="537">
        <f>'BD Team'!J47</f>
        <v>0</v>
      </c>
      <c r="O432" s="537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2" t="s">
        <v>250</v>
      </c>
      <c r="M433" s="533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2" t="s">
        <v>251</v>
      </c>
      <c r="M434" s="533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2" t="s">
        <v>252</v>
      </c>
      <c r="M435" s="533"/>
      <c r="N435" s="534">
        <f>'BD Team'!F47</f>
        <v>0</v>
      </c>
      <c r="O435" s="534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2" t="s">
        <v>253</v>
      </c>
      <c r="D437" s="533"/>
      <c r="E437" s="289">
        <f>'BD Team'!B48</f>
        <v>0</v>
      </c>
      <c r="F437" s="291" t="s">
        <v>254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2" t="s">
        <v>127</v>
      </c>
      <c r="M438" s="533"/>
      <c r="N438" s="536">
        <f>'BD Team'!G48</f>
        <v>0</v>
      </c>
      <c r="O438" s="536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2" t="s">
        <v>246</v>
      </c>
      <c r="M439" s="533"/>
      <c r="N439" s="534" t="str">
        <f>$F$6</f>
        <v>Grey powder coated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2" t="s">
        <v>178</v>
      </c>
      <c r="M440" s="533"/>
      <c r="N440" s="534">
        <f>$K$6</f>
        <v>0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2" t="s">
        <v>247</v>
      </c>
      <c r="M441" s="533"/>
      <c r="N441" s="536" t="s">
        <v>255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2" t="s">
        <v>248</v>
      </c>
      <c r="M442" s="533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2" t="s">
        <v>249</v>
      </c>
      <c r="M443" s="533"/>
      <c r="N443" s="537">
        <f>'BD Team'!J48</f>
        <v>0</v>
      </c>
      <c r="O443" s="537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2" t="s">
        <v>250</v>
      </c>
      <c r="M444" s="533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2" t="s">
        <v>251</v>
      </c>
      <c r="M445" s="533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2" t="s">
        <v>252</v>
      </c>
      <c r="M446" s="533"/>
      <c r="N446" s="534">
        <f>'BD Team'!F48</f>
        <v>0</v>
      </c>
      <c r="O446" s="534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2" t="s">
        <v>253</v>
      </c>
      <c r="D448" s="533"/>
      <c r="E448" s="289">
        <f>'BD Team'!B49</f>
        <v>0</v>
      </c>
      <c r="F448" s="291" t="s">
        <v>254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2" t="s">
        <v>127</v>
      </c>
      <c r="M449" s="533"/>
      <c r="N449" s="536">
        <f>'BD Team'!G49</f>
        <v>0</v>
      </c>
      <c r="O449" s="536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2" t="s">
        <v>246</v>
      </c>
      <c r="M450" s="533"/>
      <c r="N450" s="534" t="str">
        <f>$F$6</f>
        <v>Grey powder coated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2" t="s">
        <v>178</v>
      </c>
      <c r="M451" s="533"/>
      <c r="N451" s="534">
        <f>$K$6</f>
        <v>0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2" t="s">
        <v>247</v>
      </c>
      <c r="M452" s="533"/>
      <c r="N452" s="536" t="s">
        <v>255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2" t="s">
        <v>248</v>
      </c>
      <c r="M453" s="533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2" t="s">
        <v>249</v>
      </c>
      <c r="M454" s="533"/>
      <c r="N454" s="537">
        <f>'BD Team'!J49</f>
        <v>0</v>
      </c>
      <c r="O454" s="537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2" t="s">
        <v>250</v>
      </c>
      <c r="M455" s="533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2" t="s">
        <v>251</v>
      </c>
      <c r="M456" s="533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2" t="s">
        <v>252</v>
      </c>
      <c r="M457" s="533"/>
      <c r="N457" s="534">
        <f>'BD Team'!F49</f>
        <v>0</v>
      </c>
      <c r="O457" s="534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2" t="s">
        <v>253</v>
      </c>
      <c r="D459" s="533"/>
      <c r="E459" s="289">
        <f>'BD Team'!B50</f>
        <v>0</v>
      </c>
      <c r="F459" s="291" t="s">
        <v>254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2" t="s">
        <v>127</v>
      </c>
      <c r="M460" s="533"/>
      <c r="N460" s="536">
        <f>'BD Team'!G50</f>
        <v>0</v>
      </c>
      <c r="O460" s="536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2" t="s">
        <v>246</v>
      </c>
      <c r="M461" s="533"/>
      <c r="N461" s="534" t="str">
        <f>$F$6</f>
        <v>Grey powder coated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2" t="s">
        <v>178</v>
      </c>
      <c r="M462" s="533"/>
      <c r="N462" s="534">
        <f>$K$6</f>
        <v>0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2" t="s">
        <v>247</v>
      </c>
      <c r="M463" s="533"/>
      <c r="N463" s="536" t="s">
        <v>255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2" t="s">
        <v>248</v>
      </c>
      <c r="M464" s="533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2" t="s">
        <v>249</v>
      </c>
      <c r="M465" s="533"/>
      <c r="N465" s="537">
        <f>'BD Team'!J50</f>
        <v>0</v>
      </c>
      <c r="O465" s="537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2" t="s">
        <v>250</v>
      </c>
      <c r="M466" s="533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2" t="s">
        <v>251</v>
      </c>
      <c r="M467" s="533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2" t="s">
        <v>252</v>
      </c>
      <c r="M468" s="533"/>
      <c r="N468" s="534">
        <f>'BD Team'!F50</f>
        <v>0</v>
      </c>
      <c r="O468" s="534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2" t="s">
        <v>253</v>
      </c>
      <c r="D470" s="533"/>
      <c r="E470" s="289">
        <f>'BD Team'!B51</f>
        <v>0</v>
      </c>
      <c r="F470" s="291" t="s">
        <v>254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2" t="s">
        <v>127</v>
      </c>
      <c r="M471" s="533"/>
      <c r="N471" s="536">
        <f>'BD Team'!G51</f>
        <v>0</v>
      </c>
      <c r="O471" s="536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2" t="s">
        <v>246</v>
      </c>
      <c r="M472" s="533"/>
      <c r="N472" s="534" t="str">
        <f>$F$6</f>
        <v>Grey powder coated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2" t="s">
        <v>178</v>
      </c>
      <c r="M473" s="533"/>
      <c r="N473" s="534">
        <f>$K$6</f>
        <v>0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2" t="s">
        <v>247</v>
      </c>
      <c r="M474" s="533"/>
      <c r="N474" s="536" t="s">
        <v>255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2" t="s">
        <v>248</v>
      </c>
      <c r="M475" s="533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2" t="s">
        <v>249</v>
      </c>
      <c r="M476" s="533"/>
      <c r="N476" s="537">
        <f>'BD Team'!J51</f>
        <v>0</v>
      </c>
      <c r="O476" s="537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2" t="s">
        <v>250</v>
      </c>
      <c r="M477" s="533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2" t="s">
        <v>251</v>
      </c>
      <c r="M478" s="533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2" t="s">
        <v>252</v>
      </c>
      <c r="M479" s="533"/>
      <c r="N479" s="534">
        <f>'BD Team'!F51</f>
        <v>0</v>
      </c>
      <c r="O479" s="534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2" t="s">
        <v>253</v>
      </c>
      <c r="D481" s="533"/>
      <c r="E481" s="289">
        <f>'BD Team'!B52</f>
        <v>0</v>
      </c>
      <c r="F481" s="291" t="s">
        <v>254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2" t="s">
        <v>127</v>
      </c>
      <c r="M482" s="533"/>
      <c r="N482" s="536">
        <f>'BD Team'!G52</f>
        <v>0</v>
      </c>
      <c r="O482" s="536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2" t="s">
        <v>246</v>
      </c>
      <c r="M483" s="533"/>
      <c r="N483" s="534" t="str">
        <f>$F$6</f>
        <v>Grey powder coated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2" t="s">
        <v>178</v>
      </c>
      <c r="M484" s="533"/>
      <c r="N484" s="534">
        <f>$K$6</f>
        <v>0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2" t="s">
        <v>247</v>
      </c>
      <c r="M485" s="533"/>
      <c r="N485" s="536" t="s">
        <v>255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2" t="s">
        <v>248</v>
      </c>
      <c r="M486" s="533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2" t="s">
        <v>249</v>
      </c>
      <c r="M487" s="533"/>
      <c r="N487" s="537">
        <f>'BD Team'!J52</f>
        <v>0</v>
      </c>
      <c r="O487" s="537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2" t="s">
        <v>250</v>
      </c>
      <c r="M488" s="533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2" t="s">
        <v>251</v>
      </c>
      <c r="M489" s="533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2" t="s">
        <v>252</v>
      </c>
      <c r="M490" s="533"/>
      <c r="N490" s="534">
        <f>'BD Team'!F52</f>
        <v>0</v>
      </c>
      <c r="O490" s="534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2" t="s">
        <v>253</v>
      </c>
      <c r="D492" s="533"/>
      <c r="E492" s="289">
        <f>'BD Team'!B53</f>
        <v>0</v>
      </c>
      <c r="F492" s="291" t="s">
        <v>254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2" t="s">
        <v>127</v>
      </c>
      <c r="M493" s="533"/>
      <c r="N493" s="536">
        <f>'BD Team'!G53</f>
        <v>0</v>
      </c>
      <c r="O493" s="536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2" t="s">
        <v>246</v>
      </c>
      <c r="M494" s="533"/>
      <c r="N494" s="534" t="str">
        <f>$F$6</f>
        <v>Grey powder coated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2" t="s">
        <v>178</v>
      </c>
      <c r="M495" s="533"/>
      <c r="N495" s="534">
        <f>$K$6</f>
        <v>0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2" t="s">
        <v>247</v>
      </c>
      <c r="M496" s="533"/>
      <c r="N496" s="536" t="s">
        <v>255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2" t="s">
        <v>248</v>
      </c>
      <c r="M497" s="533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2" t="s">
        <v>249</v>
      </c>
      <c r="M498" s="533"/>
      <c r="N498" s="537">
        <f>'BD Team'!J53</f>
        <v>0</v>
      </c>
      <c r="O498" s="537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2" t="s">
        <v>250</v>
      </c>
      <c r="M499" s="533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2" t="s">
        <v>251</v>
      </c>
      <c r="M500" s="533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2" t="s">
        <v>252</v>
      </c>
      <c r="M501" s="533"/>
      <c r="N501" s="534">
        <f>'BD Team'!F53</f>
        <v>0</v>
      </c>
      <c r="O501" s="534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2" t="s">
        <v>253</v>
      </c>
      <c r="D503" s="533"/>
      <c r="E503" s="289">
        <f>'BD Team'!B54</f>
        <v>0</v>
      </c>
      <c r="F503" s="291" t="s">
        <v>254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2" t="s">
        <v>127</v>
      </c>
      <c r="M504" s="533"/>
      <c r="N504" s="536">
        <f>'BD Team'!G54</f>
        <v>0</v>
      </c>
      <c r="O504" s="536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2" t="s">
        <v>246</v>
      </c>
      <c r="M505" s="533"/>
      <c r="N505" s="534" t="str">
        <f>$F$6</f>
        <v>Grey powder coated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2" t="s">
        <v>178</v>
      </c>
      <c r="M506" s="533"/>
      <c r="N506" s="534">
        <f>$K$6</f>
        <v>0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2" t="s">
        <v>247</v>
      </c>
      <c r="M507" s="533"/>
      <c r="N507" s="536" t="s">
        <v>255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2" t="s">
        <v>248</v>
      </c>
      <c r="M508" s="533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2" t="s">
        <v>249</v>
      </c>
      <c r="M509" s="533"/>
      <c r="N509" s="537">
        <f>'BD Team'!J54</f>
        <v>0</v>
      </c>
      <c r="O509" s="537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2" t="s">
        <v>250</v>
      </c>
      <c r="M510" s="533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2" t="s">
        <v>251</v>
      </c>
      <c r="M511" s="533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2" t="s">
        <v>252</v>
      </c>
      <c r="M512" s="533"/>
      <c r="N512" s="534">
        <f>'BD Team'!F54</f>
        <v>0</v>
      </c>
      <c r="O512" s="534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2" t="s">
        <v>253</v>
      </c>
      <c r="D514" s="533"/>
      <c r="E514" s="289">
        <f>'BD Team'!B55</f>
        <v>0</v>
      </c>
      <c r="F514" s="291" t="s">
        <v>254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2" t="s">
        <v>127</v>
      </c>
      <c r="M515" s="533"/>
      <c r="N515" s="536">
        <f>'BD Team'!G55</f>
        <v>0</v>
      </c>
      <c r="O515" s="536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2" t="s">
        <v>246</v>
      </c>
      <c r="M516" s="533"/>
      <c r="N516" s="534" t="str">
        <f>$F$6</f>
        <v>Grey powder coated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2" t="s">
        <v>178</v>
      </c>
      <c r="M517" s="533"/>
      <c r="N517" s="534">
        <f>$K$6</f>
        <v>0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2" t="s">
        <v>247</v>
      </c>
      <c r="M518" s="533"/>
      <c r="N518" s="536" t="s">
        <v>255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2" t="s">
        <v>248</v>
      </c>
      <c r="M519" s="533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2" t="s">
        <v>249</v>
      </c>
      <c r="M520" s="533"/>
      <c r="N520" s="537">
        <f>'BD Team'!J55</f>
        <v>0</v>
      </c>
      <c r="O520" s="537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2" t="s">
        <v>250</v>
      </c>
      <c r="M521" s="533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2" t="s">
        <v>251</v>
      </c>
      <c r="M522" s="533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2" t="s">
        <v>252</v>
      </c>
      <c r="M523" s="533"/>
      <c r="N523" s="534">
        <f>'BD Team'!F55</f>
        <v>0</v>
      </c>
      <c r="O523" s="534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2" t="s">
        <v>253</v>
      </c>
      <c r="D525" s="533"/>
      <c r="E525" s="289">
        <f>'BD Team'!B56</f>
        <v>0</v>
      </c>
      <c r="F525" s="291" t="s">
        <v>254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2" t="s">
        <v>127</v>
      </c>
      <c r="M526" s="533"/>
      <c r="N526" s="536">
        <f>'BD Team'!G56</f>
        <v>0</v>
      </c>
      <c r="O526" s="536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2" t="s">
        <v>246</v>
      </c>
      <c r="M527" s="533"/>
      <c r="N527" s="534" t="str">
        <f>$F$6</f>
        <v>Grey powder coated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2" t="s">
        <v>178</v>
      </c>
      <c r="M528" s="533"/>
      <c r="N528" s="534">
        <f>$K$6</f>
        <v>0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2" t="s">
        <v>247</v>
      </c>
      <c r="M529" s="533"/>
      <c r="N529" s="536" t="s">
        <v>255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2" t="s">
        <v>248</v>
      </c>
      <c r="M530" s="533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2" t="s">
        <v>249</v>
      </c>
      <c r="M531" s="533"/>
      <c r="N531" s="537">
        <f>'BD Team'!J56</f>
        <v>0</v>
      </c>
      <c r="O531" s="537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2" t="s">
        <v>250</v>
      </c>
      <c r="M532" s="533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2" t="s">
        <v>251</v>
      </c>
      <c r="M533" s="533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2" t="s">
        <v>252</v>
      </c>
      <c r="M534" s="533"/>
      <c r="N534" s="534">
        <f>'BD Team'!F56</f>
        <v>0</v>
      </c>
      <c r="O534" s="534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2" t="s">
        <v>253</v>
      </c>
      <c r="D536" s="533"/>
      <c r="E536" s="289">
        <f>'BD Team'!B57</f>
        <v>0</v>
      </c>
      <c r="F536" s="291" t="s">
        <v>254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2" t="s">
        <v>127</v>
      </c>
      <c r="M537" s="533"/>
      <c r="N537" s="536">
        <f>'BD Team'!G57</f>
        <v>0</v>
      </c>
      <c r="O537" s="536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2" t="s">
        <v>246</v>
      </c>
      <c r="M538" s="533"/>
      <c r="N538" s="534" t="str">
        <f>$F$6</f>
        <v>Grey powder coated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2" t="s">
        <v>178</v>
      </c>
      <c r="M539" s="533"/>
      <c r="N539" s="534">
        <f>$K$6</f>
        <v>0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2" t="s">
        <v>247</v>
      </c>
      <c r="M540" s="533"/>
      <c r="N540" s="536" t="s">
        <v>255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2" t="s">
        <v>248</v>
      </c>
      <c r="M541" s="533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2" t="s">
        <v>249</v>
      </c>
      <c r="M542" s="533"/>
      <c r="N542" s="537">
        <f>'BD Team'!J57</f>
        <v>0</v>
      </c>
      <c r="O542" s="537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2" t="s">
        <v>250</v>
      </c>
      <c r="M543" s="533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2" t="s">
        <v>251</v>
      </c>
      <c r="M544" s="533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2" t="s">
        <v>252</v>
      </c>
      <c r="M545" s="533"/>
      <c r="N545" s="534">
        <f>'BD Team'!F57</f>
        <v>0</v>
      </c>
      <c r="O545" s="534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2" t="s">
        <v>253</v>
      </c>
      <c r="D547" s="533"/>
      <c r="E547" s="289">
        <f>'BD Team'!B58</f>
        <v>0</v>
      </c>
      <c r="F547" s="291" t="s">
        <v>254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2" t="s">
        <v>127</v>
      </c>
      <c r="M548" s="533"/>
      <c r="N548" s="536">
        <f>'BD Team'!G58</f>
        <v>0</v>
      </c>
      <c r="O548" s="536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2" t="s">
        <v>246</v>
      </c>
      <c r="M549" s="533"/>
      <c r="N549" s="534" t="str">
        <f>$F$6</f>
        <v>Grey powder coated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2" t="s">
        <v>178</v>
      </c>
      <c r="M550" s="533"/>
      <c r="N550" s="534">
        <f>$K$6</f>
        <v>0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2" t="s">
        <v>247</v>
      </c>
      <c r="M551" s="533"/>
      <c r="N551" s="536" t="s">
        <v>255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2" t="s">
        <v>248</v>
      </c>
      <c r="M552" s="533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2" t="s">
        <v>249</v>
      </c>
      <c r="M553" s="533"/>
      <c r="N553" s="537">
        <f>'BD Team'!J58</f>
        <v>0</v>
      </c>
      <c r="O553" s="537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2" t="s">
        <v>250</v>
      </c>
      <c r="M554" s="533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2" t="s">
        <v>251</v>
      </c>
      <c r="M555" s="533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2" t="s">
        <v>252</v>
      </c>
      <c r="M556" s="533"/>
      <c r="N556" s="534">
        <f>'BD Team'!F58</f>
        <v>0</v>
      </c>
      <c r="O556" s="534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2" t="s">
        <v>253</v>
      </c>
      <c r="D558" s="533"/>
      <c r="E558" s="292">
        <f>'BD Team'!B59</f>
        <v>0</v>
      </c>
      <c r="F558" s="291" t="s">
        <v>254</v>
      </c>
      <c r="G558" s="537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2" t="s">
        <v>127</v>
      </c>
      <c r="M559" s="533"/>
      <c r="N559" s="542">
        <f>'BD Team'!G59</f>
        <v>0</v>
      </c>
      <c r="O559" s="536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2" t="s">
        <v>246</v>
      </c>
      <c r="M560" s="533"/>
      <c r="N560" s="534" t="str">
        <f>$F$6</f>
        <v>Grey powder coated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2" t="s">
        <v>178</v>
      </c>
      <c r="M561" s="533"/>
      <c r="N561" s="534">
        <f>$K$6</f>
        <v>0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2" t="s">
        <v>247</v>
      </c>
      <c r="M562" s="533"/>
      <c r="N562" s="536" t="s">
        <v>255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2" t="s">
        <v>248</v>
      </c>
      <c r="M563" s="533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2" t="s">
        <v>249</v>
      </c>
      <c r="M564" s="533"/>
      <c r="N564" s="537">
        <f>'BD Team'!J59</f>
        <v>0</v>
      </c>
      <c r="O564" s="537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2" t="s">
        <v>250</v>
      </c>
      <c r="M565" s="533"/>
      <c r="N565" s="537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2" t="s">
        <v>251</v>
      </c>
      <c r="M566" s="533"/>
      <c r="N566" s="537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2" t="s">
        <v>252</v>
      </c>
      <c r="M567" s="533"/>
      <c r="N567" s="537">
        <f>'BD Team'!F59</f>
        <v>0</v>
      </c>
      <c r="O567" s="534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2" t="s">
        <v>253</v>
      </c>
      <c r="D569" s="533"/>
      <c r="E569" s="292">
        <f>'BD Team'!B60</f>
        <v>0</v>
      </c>
      <c r="F569" s="291" t="s">
        <v>254</v>
      </c>
      <c r="G569" s="537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2" t="s">
        <v>127</v>
      </c>
      <c r="M570" s="533"/>
      <c r="N570" s="542">
        <f>'BD Team'!G60</f>
        <v>0</v>
      </c>
      <c r="O570" s="536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2" t="s">
        <v>246</v>
      </c>
      <c r="M571" s="533"/>
      <c r="N571" s="534" t="str">
        <f>$F$6</f>
        <v>Grey powder coated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2" t="s">
        <v>178</v>
      </c>
      <c r="M572" s="533"/>
      <c r="N572" s="534">
        <f>$K$6</f>
        <v>0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2" t="s">
        <v>247</v>
      </c>
      <c r="M573" s="533"/>
      <c r="N573" s="536" t="s">
        <v>255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2" t="s">
        <v>248</v>
      </c>
      <c r="M574" s="533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2" t="s">
        <v>249</v>
      </c>
      <c r="M575" s="533"/>
      <c r="N575" s="537">
        <f>'BD Team'!J60</f>
        <v>0</v>
      </c>
      <c r="O575" s="537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2" t="s">
        <v>250</v>
      </c>
      <c r="M576" s="533"/>
      <c r="N576" s="537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2" t="s">
        <v>251</v>
      </c>
      <c r="M577" s="533"/>
      <c r="N577" s="537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2" t="s">
        <v>252</v>
      </c>
      <c r="M578" s="533"/>
      <c r="N578" s="537">
        <f>'BD Team'!F60</f>
        <v>0</v>
      </c>
      <c r="O578" s="534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2" t="s">
        <v>253</v>
      </c>
      <c r="D580" s="533"/>
      <c r="E580" s="292">
        <f>'BD Team'!B61</f>
        <v>0</v>
      </c>
      <c r="F580" s="291" t="s">
        <v>254</v>
      </c>
      <c r="G580" s="537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2" t="s">
        <v>127</v>
      </c>
      <c r="M581" s="533"/>
      <c r="N581" s="542">
        <f>'BD Team'!G61</f>
        <v>0</v>
      </c>
      <c r="O581" s="536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2" t="s">
        <v>246</v>
      </c>
      <c r="M582" s="533"/>
      <c r="N582" s="534" t="str">
        <f>$F$6</f>
        <v>Grey powder coated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2" t="s">
        <v>178</v>
      </c>
      <c r="M583" s="533"/>
      <c r="N583" s="534">
        <f>$K$6</f>
        <v>0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2" t="s">
        <v>247</v>
      </c>
      <c r="M584" s="533"/>
      <c r="N584" s="536" t="s">
        <v>255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2" t="s">
        <v>248</v>
      </c>
      <c r="M585" s="533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2" t="s">
        <v>249</v>
      </c>
      <c r="M586" s="533"/>
      <c r="N586" s="537">
        <f>'BD Team'!J61</f>
        <v>0</v>
      </c>
      <c r="O586" s="537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2" t="s">
        <v>250</v>
      </c>
      <c r="M587" s="533"/>
      <c r="N587" s="537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2" t="s">
        <v>251</v>
      </c>
      <c r="M588" s="533"/>
      <c r="N588" s="537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2" t="s">
        <v>252</v>
      </c>
      <c r="M589" s="533"/>
      <c r="N589" s="537">
        <f>'BD Team'!F61</f>
        <v>0</v>
      </c>
      <c r="O589" s="534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2" t="s">
        <v>253</v>
      </c>
      <c r="D591" s="533"/>
      <c r="E591" s="292">
        <f>'BD Team'!B62</f>
        <v>0</v>
      </c>
      <c r="F591" s="291" t="s">
        <v>254</v>
      </c>
      <c r="G591" s="537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2" t="s">
        <v>127</v>
      </c>
      <c r="M592" s="533"/>
      <c r="N592" s="542">
        <f>'BD Team'!G62</f>
        <v>0</v>
      </c>
      <c r="O592" s="536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2" t="s">
        <v>246</v>
      </c>
      <c r="M593" s="533"/>
      <c r="N593" s="534" t="str">
        <f>$F$6</f>
        <v>Grey powder coated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2" t="s">
        <v>178</v>
      </c>
      <c r="M594" s="533"/>
      <c r="N594" s="534">
        <f>$K$6</f>
        <v>0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2" t="s">
        <v>247</v>
      </c>
      <c r="M595" s="533"/>
      <c r="N595" s="536" t="s">
        <v>255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2" t="s">
        <v>248</v>
      </c>
      <c r="M596" s="533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2" t="s">
        <v>249</v>
      </c>
      <c r="M597" s="533"/>
      <c r="N597" s="537">
        <f>'BD Team'!J62</f>
        <v>0</v>
      </c>
      <c r="O597" s="537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2" t="s">
        <v>250</v>
      </c>
      <c r="M598" s="533"/>
      <c r="N598" s="537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2" t="s">
        <v>251</v>
      </c>
      <c r="M599" s="533"/>
      <c r="N599" s="537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2" t="s">
        <v>252</v>
      </c>
      <c r="M600" s="533"/>
      <c r="N600" s="537">
        <f>'BD Team'!F62</f>
        <v>0</v>
      </c>
      <c r="O600" s="534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2" t="s">
        <v>253</v>
      </c>
      <c r="D602" s="533"/>
      <c r="E602" s="292">
        <f>'BD Team'!B63</f>
        <v>0</v>
      </c>
      <c r="F602" s="291" t="s">
        <v>254</v>
      </c>
      <c r="G602" s="537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2" t="s">
        <v>127</v>
      </c>
      <c r="M603" s="533"/>
      <c r="N603" s="542">
        <f>'BD Team'!G63</f>
        <v>0</v>
      </c>
      <c r="O603" s="536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2" t="s">
        <v>246</v>
      </c>
      <c r="M604" s="533"/>
      <c r="N604" s="534" t="str">
        <f>$F$6</f>
        <v>Grey powder coated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2" t="s">
        <v>178</v>
      </c>
      <c r="M605" s="533"/>
      <c r="N605" s="534">
        <f>$K$6</f>
        <v>0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2" t="s">
        <v>247</v>
      </c>
      <c r="M606" s="533"/>
      <c r="N606" s="536" t="s">
        <v>255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2" t="s">
        <v>248</v>
      </c>
      <c r="M607" s="533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2" t="s">
        <v>249</v>
      </c>
      <c r="M608" s="533"/>
      <c r="N608" s="537">
        <f>'BD Team'!J63</f>
        <v>0</v>
      </c>
      <c r="O608" s="537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2" t="s">
        <v>250</v>
      </c>
      <c r="M609" s="533"/>
      <c r="N609" s="537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2" t="s">
        <v>251</v>
      </c>
      <c r="M610" s="533"/>
      <c r="N610" s="537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2" t="s">
        <v>252</v>
      </c>
      <c r="M611" s="533"/>
      <c r="N611" s="537">
        <f>'BD Team'!F63</f>
        <v>0</v>
      </c>
      <c r="O611" s="534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2" t="s">
        <v>253</v>
      </c>
      <c r="D613" s="533"/>
      <c r="E613" s="292">
        <f>'BD Team'!B64</f>
        <v>0</v>
      </c>
      <c r="F613" s="291" t="s">
        <v>254</v>
      </c>
      <c r="G613" s="537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2" t="s">
        <v>127</v>
      </c>
      <c r="M614" s="533"/>
      <c r="N614" s="542">
        <f>'BD Team'!G64</f>
        <v>0</v>
      </c>
      <c r="O614" s="536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2" t="s">
        <v>246</v>
      </c>
      <c r="M615" s="533"/>
      <c r="N615" s="534" t="str">
        <f>$F$6</f>
        <v>Grey powder coated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2" t="s">
        <v>178</v>
      </c>
      <c r="M616" s="533"/>
      <c r="N616" s="534">
        <f>$K$6</f>
        <v>0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2" t="s">
        <v>247</v>
      </c>
      <c r="M617" s="533"/>
      <c r="N617" s="536" t="s">
        <v>255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2" t="s">
        <v>248</v>
      </c>
      <c r="M618" s="533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2" t="s">
        <v>249</v>
      </c>
      <c r="M619" s="533"/>
      <c r="N619" s="537">
        <f>'BD Team'!J64</f>
        <v>0</v>
      </c>
      <c r="O619" s="537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2" t="s">
        <v>250</v>
      </c>
      <c r="M620" s="533"/>
      <c r="N620" s="537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2" t="s">
        <v>251</v>
      </c>
      <c r="M621" s="533"/>
      <c r="N621" s="537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2" t="s">
        <v>252</v>
      </c>
      <c r="M622" s="533"/>
      <c r="N622" s="537">
        <f>'BD Team'!F64</f>
        <v>0</v>
      </c>
      <c r="O622" s="534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2" t="s">
        <v>253</v>
      </c>
      <c r="D624" s="533"/>
      <c r="E624" s="292">
        <f>'BD Team'!B65</f>
        <v>0</v>
      </c>
      <c r="F624" s="291" t="s">
        <v>254</v>
      </c>
      <c r="G624" s="537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2" t="s">
        <v>127</v>
      </c>
      <c r="M625" s="533"/>
      <c r="N625" s="542">
        <f>'BD Team'!G65</f>
        <v>0</v>
      </c>
      <c r="O625" s="536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2" t="s">
        <v>246</v>
      </c>
      <c r="M626" s="533"/>
      <c r="N626" s="534" t="str">
        <f>$F$6</f>
        <v>Grey powder coated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2" t="s">
        <v>178</v>
      </c>
      <c r="M627" s="533"/>
      <c r="N627" s="534">
        <f>$K$6</f>
        <v>0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2" t="s">
        <v>247</v>
      </c>
      <c r="M628" s="533"/>
      <c r="N628" s="536" t="s">
        <v>255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2" t="s">
        <v>248</v>
      </c>
      <c r="M629" s="533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2" t="s">
        <v>249</v>
      </c>
      <c r="M630" s="533"/>
      <c r="N630" s="537">
        <f>'BD Team'!J65</f>
        <v>0</v>
      </c>
      <c r="O630" s="537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2" t="s">
        <v>250</v>
      </c>
      <c r="M631" s="533"/>
      <c r="N631" s="537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2" t="s">
        <v>251</v>
      </c>
      <c r="M632" s="533"/>
      <c r="N632" s="537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2" t="s">
        <v>252</v>
      </c>
      <c r="M633" s="533"/>
      <c r="N633" s="537">
        <f>'BD Team'!F65</f>
        <v>0</v>
      </c>
      <c r="O633" s="534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2" t="s">
        <v>253</v>
      </c>
      <c r="D635" s="533"/>
      <c r="E635" s="292">
        <f>'BD Team'!B66</f>
        <v>0</v>
      </c>
      <c r="F635" s="291" t="s">
        <v>254</v>
      </c>
      <c r="G635" s="537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2" t="s">
        <v>127</v>
      </c>
      <c r="M636" s="533"/>
      <c r="N636" s="542">
        <f>'BD Team'!G66</f>
        <v>0</v>
      </c>
      <c r="O636" s="536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2" t="s">
        <v>246</v>
      </c>
      <c r="M637" s="533"/>
      <c r="N637" s="534" t="str">
        <f>$F$6</f>
        <v>Grey powder coated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2" t="s">
        <v>178</v>
      </c>
      <c r="M638" s="533"/>
      <c r="N638" s="534">
        <f>$K$6</f>
        <v>0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2" t="s">
        <v>247</v>
      </c>
      <c r="M639" s="533"/>
      <c r="N639" s="536" t="s">
        <v>255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2" t="s">
        <v>248</v>
      </c>
      <c r="M640" s="533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2" t="s">
        <v>249</v>
      </c>
      <c r="M641" s="533"/>
      <c r="N641" s="537">
        <f>'BD Team'!J66</f>
        <v>0</v>
      </c>
      <c r="O641" s="537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2" t="s">
        <v>250</v>
      </c>
      <c r="M642" s="533"/>
      <c r="N642" s="537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2" t="s">
        <v>251</v>
      </c>
      <c r="M643" s="533"/>
      <c r="N643" s="537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2" t="s">
        <v>252</v>
      </c>
      <c r="M644" s="533"/>
      <c r="N644" s="537">
        <f>'BD Team'!F66</f>
        <v>0</v>
      </c>
      <c r="O644" s="534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2" t="s">
        <v>253</v>
      </c>
      <c r="D646" s="533"/>
      <c r="E646" s="292">
        <f>'BD Team'!B67</f>
        <v>0</v>
      </c>
      <c r="F646" s="291" t="s">
        <v>254</v>
      </c>
      <c r="G646" s="537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2" t="s">
        <v>127</v>
      </c>
      <c r="M647" s="533"/>
      <c r="N647" s="542">
        <f>'BD Team'!G67</f>
        <v>0</v>
      </c>
      <c r="O647" s="536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2" t="s">
        <v>246</v>
      </c>
      <c r="M648" s="533"/>
      <c r="N648" s="534" t="str">
        <f>$F$6</f>
        <v>Grey powder coated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2" t="s">
        <v>178</v>
      </c>
      <c r="M649" s="533"/>
      <c r="N649" s="534">
        <f>$K$6</f>
        <v>0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2" t="s">
        <v>247</v>
      </c>
      <c r="M650" s="533"/>
      <c r="N650" s="536" t="s">
        <v>255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2" t="s">
        <v>248</v>
      </c>
      <c r="M651" s="533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2" t="s">
        <v>249</v>
      </c>
      <c r="M652" s="533"/>
      <c r="N652" s="537">
        <f>'BD Team'!J67</f>
        <v>0</v>
      </c>
      <c r="O652" s="537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2" t="s">
        <v>250</v>
      </c>
      <c r="M653" s="533"/>
      <c r="N653" s="537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2" t="s">
        <v>251</v>
      </c>
      <c r="M654" s="533"/>
      <c r="N654" s="537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2" t="s">
        <v>252</v>
      </c>
      <c r="M655" s="533"/>
      <c r="N655" s="537">
        <f>'BD Team'!F67</f>
        <v>0</v>
      </c>
      <c r="O655" s="534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2" t="s">
        <v>253</v>
      </c>
      <c r="D657" s="533"/>
      <c r="E657" s="292">
        <f>'BD Team'!B68</f>
        <v>0</v>
      </c>
      <c r="F657" s="291" t="s">
        <v>254</v>
      </c>
      <c r="G657" s="537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2" t="s">
        <v>127</v>
      </c>
      <c r="M658" s="533"/>
      <c r="N658" s="542">
        <f>'BD Team'!G68</f>
        <v>0</v>
      </c>
      <c r="O658" s="536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2" t="s">
        <v>246</v>
      </c>
      <c r="M659" s="533"/>
      <c r="N659" s="534" t="str">
        <f>$F$6</f>
        <v>Grey powder coated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2" t="s">
        <v>178</v>
      </c>
      <c r="M660" s="533"/>
      <c r="N660" s="534">
        <f>$K$6</f>
        <v>0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2" t="s">
        <v>247</v>
      </c>
      <c r="M661" s="533"/>
      <c r="N661" s="536" t="s">
        <v>255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2" t="s">
        <v>248</v>
      </c>
      <c r="M662" s="533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2" t="s">
        <v>249</v>
      </c>
      <c r="M663" s="533"/>
      <c r="N663" s="537">
        <f>'BD Team'!J68</f>
        <v>0</v>
      </c>
      <c r="O663" s="537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2" t="s">
        <v>250</v>
      </c>
      <c r="M664" s="533"/>
      <c r="N664" s="537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2" t="s">
        <v>251</v>
      </c>
      <c r="M665" s="533"/>
      <c r="N665" s="537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2" t="s">
        <v>252</v>
      </c>
      <c r="M666" s="533"/>
      <c r="N666" s="537">
        <f>'BD Team'!F68</f>
        <v>0</v>
      </c>
      <c r="O666" s="534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2" t="s">
        <v>253</v>
      </c>
      <c r="D668" s="533"/>
      <c r="E668" s="292">
        <f>'BD Team'!B69</f>
        <v>0</v>
      </c>
      <c r="F668" s="291" t="s">
        <v>254</v>
      </c>
      <c r="G668" s="537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2" t="s">
        <v>127</v>
      </c>
      <c r="M669" s="533"/>
      <c r="N669" s="542">
        <f>'BD Team'!G69</f>
        <v>0</v>
      </c>
      <c r="O669" s="536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2" t="s">
        <v>246</v>
      </c>
      <c r="M670" s="533"/>
      <c r="N670" s="534" t="str">
        <f>$F$6</f>
        <v>Grey powder coated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2" t="s">
        <v>178</v>
      </c>
      <c r="M671" s="533"/>
      <c r="N671" s="534">
        <f>$K$6</f>
        <v>0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2" t="s">
        <v>247</v>
      </c>
      <c r="M672" s="533"/>
      <c r="N672" s="536" t="s">
        <v>255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2" t="s">
        <v>248</v>
      </c>
      <c r="M673" s="533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2" t="s">
        <v>249</v>
      </c>
      <c r="M674" s="533"/>
      <c r="N674" s="537">
        <f>'BD Team'!J69</f>
        <v>0</v>
      </c>
      <c r="O674" s="537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2" t="s">
        <v>250</v>
      </c>
      <c r="M675" s="533"/>
      <c r="N675" s="537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2" t="s">
        <v>251</v>
      </c>
      <c r="M676" s="533"/>
      <c r="N676" s="537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2" t="s">
        <v>252</v>
      </c>
      <c r="M677" s="533"/>
      <c r="N677" s="537">
        <f>'BD Team'!F69</f>
        <v>0</v>
      </c>
      <c r="O677" s="534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2" t="s">
        <v>253</v>
      </c>
      <c r="D679" s="533"/>
      <c r="E679" s="292">
        <f>'BD Team'!B70</f>
        <v>0</v>
      </c>
      <c r="F679" s="291" t="s">
        <v>254</v>
      </c>
      <c r="G679" s="537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2" t="s">
        <v>127</v>
      </c>
      <c r="M680" s="533"/>
      <c r="N680" s="542">
        <f>'BD Team'!G70</f>
        <v>0</v>
      </c>
      <c r="O680" s="536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2" t="s">
        <v>246</v>
      </c>
      <c r="M681" s="533"/>
      <c r="N681" s="534" t="str">
        <f>$F$6</f>
        <v>Grey powder coated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2" t="s">
        <v>178</v>
      </c>
      <c r="M682" s="533"/>
      <c r="N682" s="534">
        <f>$K$6</f>
        <v>0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2" t="s">
        <v>247</v>
      </c>
      <c r="M683" s="533"/>
      <c r="N683" s="536" t="s">
        <v>255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2" t="s">
        <v>248</v>
      </c>
      <c r="M684" s="533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2" t="s">
        <v>249</v>
      </c>
      <c r="M685" s="533"/>
      <c r="N685" s="537">
        <f>'BD Team'!J70</f>
        <v>0</v>
      </c>
      <c r="O685" s="537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2" t="s">
        <v>250</v>
      </c>
      <c r="M686" s="533"/>
      <c r="N686" s="537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2" t="s">
        <v>251</v>
      </c>
      <c r="M687" s="533"/>
      <c r="N687" s="537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2" t="s">
        <v>252</v>
      </c>
      <c r="M688" s="533"/>
      <c r="N688" s="537">
        <f>'BD Team'!F70</f>
        <v>0</v>
      </c>
      <c r="O688" s="534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2" t="s">
        <v>253</v>
      </c>
      <c r="D690" s="533"/>
      <c r="E690" s="292">
        <f>'BD Team'!B71</f>
        <v>0</v>
      </c>
      <c r="F690" s="291" t="s">
        <v>254</v>
      </c>
      <c r="G690" s="537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2" t="s">
        <v>127</v>
      </c>
      <c r="M691" s="533"/>
      <c r="N691" s="542">
        <f>'BD Team'!G71</f>
        <v>0</v>
      </c>
      <c r="O691" s="536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2" t="s">
        <v>246</v>
      </c>
      <c r="M692" s="533"/>
      <c r="N692" s="534" t="str">
        <f>$F$6</f>
        <v>Grey powder coated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2" t="s">
        <v>178</v>
      </c>
      <c r="M693" s="533"/>
      <c r="N693" s="534">
        <f>$K$6</f>
        <v>0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2" t="s">
        <v>247</v>
      </c>
      <c r="M694" s="533"/>
      <c r="N694" s="536" t="s">
        <v>255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2" t="s">
        <v>248</v>
      </c>
      <c r="M695" s="533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2" t="s">
        <v>249</v>
      </c>
      <c r="M696" s="533"/>
      <c r="N696" s="537">
        <f>'BD Team'!J71</f>
        <v>0</v>
      </c>
      <c r="O696" s="537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2" t="s">
        <v>250</v>
      </c>
      <c r="M697" s="533"/>
      <c r="N697" s="537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2" t="s">
        <v>251</v>
      </c>
      <c r="M698" s="533"/>
      <c r="N698" s="537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2" t="s">
        <v>252</v>
      </c>
      <c r="M699" s="533"/>
      <c r="N699" s="537">
        <f>'BD Team'!F71</f>
        <v>0</v>
      </c>
      <c r="O699" s="534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2" t="s">
        <v>253</v>
      </c>
      <c r="D701" s="533"/>
      <c r="E701" s="292">
        <f>'BD Team'!B72</f>
        <v>0</v>
      </c>
      <c r="F701" s="291" t="s">
        <v>254</v>
      </c>
      <c r="G701" s="537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2" t="s">
        <v>127</v>
      </c>
      <c r="M702" s="533"/>
      <c r="N702" s="542">
        <f>'BD Team'!G72</f>
        <v>0</v>
      </c>
      <c r="O702" s="536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2" t="s">
        <v>246</v>
      </c>
      <c r="M703" s="533"/>
      <c r="N703" s="534" t="str">
        <f>$F$6</f>
        <v>Grey powder coated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2" t="s">
        <v>178</v>
      </c>
      <c r="M704" s="533"/>
      <c r="N704" s="534">
        <f>$K$6</f>
        <v>0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2" t="s">
        <v>247</v>
      </c>
      <c r="M705" s="533"/>
      <c r="N705" s="536" t="s">
        <v>255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2" t="s">
        <v>248</v>
      </c>
      <c r="M706" s="533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2" t="s">
        <v>249</v>
      </c>
      <c r="M707" s="533"/>
      <c r="N707" s="537">
        <f>'BD Team'!J72</f>
        <v>0</v>
      </c>
      <c r="O707" s="537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2" t="s">
        <v>250</v>
      </c>
      <c r="M708" s="533"/>
      <c r="N708" s="537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2" t="s">
        <v>251</v>
      </c>
      <c r="M709" s="533"/>
      <c r="N709" s="537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2" t="s">
        <v>252</v>
      </c>
      <c r="M710" s="533"/>
      <c r="N710" s="537">
        <f>'BD Team'!F72</f>
        <v>0</v>
      </c>
      <c r="O710" s="534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2" t="s">
        <v>253</v>
      </c>
      <c r="D712" s="533"/>
      <c r="E712" s="292">
        <f>'BD Team'!B73</f>
        <v>0</v>
      </c>
      <c r="F712" s="291" t="s">
        <v>254</v>
      </c>
      <c r="G712" s="537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2" t="s">
        <v>127</v>
      </c>
      <c r="M713" s="533"/>
      <c r="N713" s="542">
        <f>'BD Team'!G73</f>
        <v>0</v>
      </c>
      <c r="O713" s="536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2" t="s">
        <v>246</v>
      </c>
      <c r="M714" s="533"/>
      <c r="N714" s="534" t="str">
        <f>$F$6</f>
        <v>Grey powder coated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2" t="s">
        <v>178</v>
      </c>
      <c r="M715" s="533"/>
      <c r="N715" s="534">
        <f>$K$6</f>
        <v>0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2" t="s">
        <v>247</v>
      </c>
      <c r="M716" s="533"/>
      <c r="N716" s="536" t="s">
        <v>255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2" t="s">
        <v>248</v>
      </c>
      <c r="M717" s="533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2" t="s">
        <v>249</v>
      </c>
      <c r="M718" s="533"/>
      <c r="N718" s="537">
        <f>'BD Team'!J73</f>
        <v>0</v>
      </c>
      <c r="O718" s="537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2" t="s">
        <v>250</v>
      </c>
      <c r="M719" s="533"/>
      <c r="N719" s="537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2" t="s">
        <v>251</v>
      </c>
      <c r="M720" s="533"/>
      <c r="N720" s="537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2" t="s">
        <v>252</v>
      </c>
      <c r="M721" s="533"/>
      <c r="N721" s="537">
        <f>'BD Team'!F73</f>
        <v>0</v>
      </c>
      <c r="O721" s="534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2" t="s">
        <v>253</v>
      </c>
      <c r="D723" s="533"/>
      <c r="E723" s="292">
        <f>'BD Team'!B74</f>
        <v>0</v>
      </c>
      <c r="F723" s="291" t="s">
        <v>254</v>
      </c>
      <c r="G723" s="537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2" t="s">
        <v>127</v>
      </c>
      <c r="M724" s="533"/>
      <c r="N724" s="542">
        <f>'BD Team'!G74</f>
        <v>0</v>
      </c>
      <c r="O724" s="536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2" t="s">
        <v>246</v>
      </c>
      <c r="M725" s="533"/>
      <c r="N725" s="534" t="str">
        <f>$F$6</f>
        <v>Grey powder coated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2" t="s">
        <v>178</v>
      </c>
      <c r="M726" s="533"/>
      <c r="N726" s="534">
        <f>$K$6</f>
        <v>0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2" t="s">
        <v>247</v>
      </c>
      <c r="M727" s="533"/>
      <c r="N727" s="536" t="s">
        <v>255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2" t="s">
        <v>248</v>
      </c>
      <c r="M728" s="533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2" t="s">
        <v>249</v>
      </c>
      <c r="M729" s="533"/>
      <c r="N729" s="537">
        <f>'BD Team'!J74</f>
        <v>0</v>
      </c>
      <c r="O729" s="537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2" t="s">
        <v>250</v>
      </c>
      <c r="M730" s="533"/>
      <c r="N730" s="537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2" t="s">
        <v>251</v>
      </c>
      <c r="M731" s="533"/>
      <c r="N731" s="537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2" t="s">
        <v>252</v>
      </c>
      <c r="M732" s="533"/>
      <c r="N732" s="537">
        <f>'BD Team'!F74</f>
        <v>0</v>
      </c>
      <c r="O732" s="534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2" t="s">
        <v>253</v>
      </c>
      <c r="D734" s="533"/>
      <c r="E734" s="292">
        <f>'BD Team'!B75</f>
        <v>0</v>
      </c>
      <c r="F734" s="291" t="s">
        <v>254</v>
      </c>
      <c r="G734" s="537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2" t="s">
        <v>127</v>
      </c>
      <c r="M735" s="533"/>
      <c r="N735" s="542">
        <f>'BD Team'!G75</f>
        <v>0</v>
      </c>
      <c r="O735" s="536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2" t="s">
        <v>246</v>
      </c>
      <c r="M736" s="533"/>
      <c r="N736" s="534" t="str">
        <f>$F$6</f>
        <v>Grey powder coated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2" t="s">
        <v>178</v>
      </c>
      <c r="M737" s="533"/>
      <c r="N737" s="534">
        <f>$K$6</f>
        <v>0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2" t="s">
        <v>247</v>
      </c>
      <c r="M738" s="533"/>
      <c r="N738" s="536" t="s">
        <v>255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2" t="s">
        <v>248</v>
      </c>
      <c r="M739" s="533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2" t="s">
        <v>249</v>
      </c>
      <c r="M740" s="533"/>
      <c r="N740" s="537">
        <f>'BD Team'!J75</f>
        <v>0</v>
      </c>
      <c r="O740" s="537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2" t="s">
        <v>250</v>
      </c>
      <c r="M741" s="533"/>
      <c r="N741" s="537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2" t="s">
        <v>251</v>
      </c>
      <c r="M742" s="533"/>
      <c r="N742" s="537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2" t="s">
        <v>252</v>
      </c>
      <c r="M743" s="533"/>
      <c r="N743" s="537">
        <f>'BD Team'!F75</f>
        <v>0</v>
      </c>
      <c r="O743" s="534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2" t="s">
        <v>253</v>
      </c>
      <c r="D745" s="533"/>
      <c r="E745" s="292">
        <f>'BD Team'!B76</f>
        <v>0</v>
      </c>
      <c r="F745" s="291" t="s">
        <v>254</v>
      </c>
      <c r="G745" s="537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2" t="s">
        <v>127</v>
      </c>
      <c r="M746" s="533"/>
      <c r="N746" s="542">
        <f>'BD Team'!G76</f>
        <v>0</v>
      </c>
      <c r="O746" s="536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2" t="s">
        <v>246</v>
      </c>
      <c r="M747" s="533"/>
      <c r="N747" s="534" t="str">
        <f>$F$6</f>
        <v>Grey powder coated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2" t="s">
        <v>178</v>
      </c>
      <c r="M748" s="533"/>
      <c r="N748" s="534">
        <f>$K$6</f>
        <v>0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2" t="s">
        <v>247</v>
      </c>
      <c r="M749" s="533"/>
      <c r="N749" s="536" t="s">
        <v>255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2" t="s">
        <v>248</v>
      </c>
      <c r="M750" s="533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2" t="s">
        <v>249</v>
      </c>
      <c r="M751" s="533"/>
      <c r="N751" s="537">
        <f>'BD Team'!J76</f>
        <v>0</v>
      </c>
      <c r="O751" s="537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2" t="s">
        <v>250</v>
      </c>
      <c r="M752" s="533"/>
      <c r="N752" s="537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2" t="s">
        <v>251</v>
      </c>
      <c r="M753" s="533"/>
      <c r="N753" s="537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2" t="s">
        <v>252</v>
      </c>
      <c r="M754" s="533"/>
      <c r="N754" s="537">
        <f>'BD Team'!F76</f>
        <v>0</v>
      </c>
      <c r="O754" s="534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2" t="s">
        <v>253</v>
      </c>
      <c r="D756" s="533"/>
      <c r="E756" s="292">
        <f>'BD Team'!B77</f>
        <v>0</v>
      </c>
      <c r="F756" s="291" t="s">
        <v>254</v>
      </c>
      <c r="G756" s="537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2" t="s">
        <v>127</v>
      </c>
      <c r="M757" s="533"/>
      <c r="N757" s="542">
        <f>'BD Team'!G77</f>
        <v>0</v>
      </c>
      <c r="O757" s="536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2" t="s">
        <v>246</v>
      </c>
      <c r="M758" s="533"/>
      <c r="N758" s="534" t="str">
        <f>$F$6</f>
        <v>Grey powder coated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2" t="s">
        <v>178</v>
      </c>
      <c r="M759" s="533"/>
      <c r="N759" s="534">
        <f>$K$6</f>
        <v>0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2" t="s">
        <v>247</v>
      </c>
      <c r="M760" s="533"/>
      <c r="N760" s="536" t="s">
        <v>255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2" t="s">
        <v>248</v>
      </c>
      <c r="M761" s="533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2" t="s">
        <v>249</v>
      </c>
      <c r="M762" s="533"/>
      <c r="N762" s="537">
        <f>'BD Team'!J77</f>
        <v>0</v>
      </c>
      <c r="O762" s="537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2" t="s">
        <v>250</v>
      </c>
      <c r="M763" s="533"/>
      <c r="N763" s="537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2" t="s">
        <v>251</v>
      </c>
      <c r="M764" s="533"/>
      <c r="N764" s="537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2" t="s">
        <v>252</v>
      </c>
      <c r="M765" s="533"/>
      <c r="N765" s="537">
        <f>'BD Team'!F77</f>
        <v>0</v>
      </c>
      <c r="O765" s="534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2" t="s">
        <v>253</v>
      </c>
      <c r="D767" s="533"/>
      <c r="E767" s="292">
        <f>'BD Team'!B78</f>
        <v>0</v>
      </c>
      <c r="F767" s="291" t="s">
        <v>254</v>
      </c>
      <c r="G767" s="537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2" t="s">
        <v>127</v>
      </c>
      <c r="M768" s="533"/>
      <c r="N768" s="542">
        <f>'BD Team'!G78</f>
        <v>0</v>
      </c>
      <c r="O768" s="536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2" t="s">
        <v>246</v>
      </c>
      <c r="M769" s="533"/>
      <c r="N769" s="534" t="str">
        <f>$F$6</f>
        <v>Grey powder coated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2" t="s">
        <v>178</v>
      </c>
      <c r="M770" s="533"/>
      <c r="N770" s="534">
        <f>$K$6</f>
        <v>0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2" t="s">
        <v>247</v>
      </c>
      <c r="M771" s="533"/>
      <c r="N771" s="536" t="s">
        <v>255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2" t="s">
        <v>248</v>
      </c>
      <c r="M772" s="533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2" t="s">
        <v>249</v>
      </c>
      <c r="M773" s="533"/>
      <c r="N773" s="537">
        <f>'BD Team'!J78</f>
        <v>0</v>
      </c>
      <c r="O773" s="537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2" t="s">
        <v>250</v>
      </c>
      <c r="M774" s="533"/>
      <c r="N774" s="537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2" t="s">
        <v>251</v>
      </c>
      <c r="M775" s="533"/>
      <c r="N775" s="537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2" t="s">
        <v>252</v>
      </c>
      <c r="M776" s="533"/>
      <c r="N776" s="537">
        <f>'BD Team'!F78</f>
        <v>0</v>
      </c>
      <c r="O776" s="534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2" t="s">
        <v>253</v>
      </c>
      <c r="D778" s="533"/>
      <c r="E778" s="292">
        <f>'BD Team'!B79</f>
        <v>0</v>
      </c>
      <c r="F778" s="291" t="s">
        <v>254</v>
      </c>
      <c r="G778" s="537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2" t="s">
        <v>127</v>
      </c>
      <c r="M779" s="533"/>
      <c r="N779" s="542">
        <f>'BD Team'!G79</f>
        <v>0</v>
      </c>
      <c r="O779" s="536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2" t="s">
        <v>246</v>
      </c>
      <c r="M780" s="533"/>
      <c r="N780" s="534" t="str">
        <f>$F$6</f>
        <v>Grey powder coated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2" t="s">
        <v>178</v>
      </c>
      <c r="M781" s="533"/>
      <c r="N781" s="534">
        <f>$K$6</f>
        <v>0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2" t="s">
        <v>247</v>
      </c>
      <c r="M782" s="533"/>
      <c r="N782" s="536" t="s">
        <v>255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2" t="s">
        <v>248</v>
      </c>
      <c r="M783" s="533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2" t="s">
        <v>249</v>
      </c>
      <c r="M784" s="533"/>
      <c r="N784" s="537">
        <f>'BD Team'!J79</f>
        <v>0</v>
      </c>
      <c r="O784" s="537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2" t="s">
        <v>250</v>
      </c>
      <c r="M785" s="533"/>
      <c r="N785" s="537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2" t="s">
        <v>251</v>
      </c>
      <c r="M786" s="533"/>
      <c r="N786" s="537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2" t="s">
        <v>252</v>
      </c>
      <c r="M787" s="533"/>
      <c r="N787" s="537">
        <f>'BD Team'!F79</f>
        <v>0</v>
      </c>
      <c r="O787" s="534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2" t="s">
        <v>253</v>
      </c>
      <c r="D789" s="533"/>
      <c r="E789" s="292">
        <f>'BD Team'!B80</f>
        <v>0</v>
      </c>
      <c r="F789" s="291" t="s">
        <v>254</v>
      </c>
      <c r="G789" s="537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2" t="s">
        <v>127</v>
      </c>
      <c r="M790" s="533"/>
      <c r="N790" s="542">
        <f>'BD Team'!G80</f>
        <v>0</v>
      </c>
      <c r="O790" s="536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2" t="s">
        <v>246</v>
      </c>
      <c r="M791" s="533"/>
      <c r="N791" s="534" t="str">
        <f>$F$6</f>
        <v>Grey powder coated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2" t="s">
        <v>178</v>
      </c>
      <c r="M792" s="533"/>
      <c r="N792" s="534">
        <f>$K$6</f>
        <v>0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2" t="s">
        <v>247</v>
      </c>
      <c r="M793" s="533"/>
      <c r="N793" s="536" t="s">
        <v>255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2" t="s">
        <v>248</v>
      </c>
      <c r="M794" s="533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2" t="s">
        <v>249</v>
      </c>
      <c r="M795" s="533"/>
      <c r="N795" s="537">
        <f>'BD Team'!J80</f>
        <v>0</v>
      </c>
      <c r="O795" s="537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2" t="s">
        <v>250</v>
      </c>
      <c r="M796" s="533"/>
      <c r="N796" s="537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2" t="s">
        <v>251</v>
      </c>
      <c r="M797" s="533"/>
      <c r="N797" s="537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2" t="s">
        <v>252</v>
      </c>
      <c r="M798" s="533"/>
      <c r="N798" s="537">
        <f>'BD Team'!F80</f>
        <v>0</v>
      </c>
      <c r="O798" s="534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2" t="s">
        <v>253</v>
      </c>
      <c r="D800" s="533"/>
      <c r="E800" s="292">
        <f>'BD Team'!B81</f>
        <v>0</v>
      </c>
      <c r="F800" s="291" t="s">
        <v>254</v>
      </c>
      <c r="G800" s="537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2" t="s">
        <v>127</v>
      </c>
      <c r="M801" s="533"/>
      <c r="N801" s="542">
        <f>'BD Team'!G81</f>
        <v>0</v>
      </c>
      <c r="O801" s="536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2" t="s">
        <v>246</v>
      </c>
      <c r="M802" s="533"/>
      <c r="N802" s="534" t="str">
        <f>$F$6</f>
        <v>Grey powder coated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2" t="s">
        <v>178</v>
      </c>
      <c r="M803" s="533"/>
      <c r="N803" s="534">
        <f>$K$6</f>
        <v>0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2" t="s">
        <v>247</v>
      </c>
      <c r="M804" s="533"/>
      <c r="N804" s="536" t="s">
        <v>255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2" t="s">
        <v>248</v>
      </c>
      <c r="M805" s="533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2" t="s">
        <v>249</v>
      </c>
      <c r="M806" s="533"/>
      <c r="N806" s="537">
        <f>'BD Team'!J81</f>
        <v>0</v>
      </c>
      <c r="O806" s="537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2" t="s">
        <v>250</v>
      </c>
      <c r="M807" s="533"/>
      <c r="N807" s="537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2" t="s">
        <v>251</v>
      </c>
      <c r="M808" s="533"/>
      <c r="N808" s="537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2" t="s">
        <v>252</v>
      </c>
      <c r="M809" s="533"/>
      <c r="N809" s="537">
        <f>'BD Team'!F81</f>
        <v>0</v>
      </c>
      <c r="O809" s="534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2" t="s">
        <v>253</v>
      </c>
      <c r="D811" s="533"/>
      <c r="E811" s="292">
        <f>'BD Team'!B82</f>
        <v>0</v>
      </c>
      <c r="F811" s="291" t="s">
        <v>254</v>
      </c>
      <c r="G811" s="537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2" t="s">
        <v>127</v>
      </c>
      <c r="M812" s="533"/>
      <c r="N812" s="542">
        <f>'BD Team'!G82</f>
        <v>0</v>
      </c>
      <c r="O812" s="536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2" t="s">
        <v>246</v>
      </c>
      <c r="M813" s="533"/>
      <c r="N813" s="534" t="str">
        <f>$F$6</f>
        <v>Grey powder coated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2" t="s">
        <v>178</v>
      </c>
      <c r="M814" s="533"/>
      <c r="N814" s="534">
        <f>$K$6</f>
        <v>0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2" t="s">
        <v>247</v>
      </c>
      <c r="M815" s="533"/>
      <c r="N815" s="536" t="s">
        <v>255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2" t="s">
        <v>248</v>
      </c>
      <c r="M816" s="533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2" t="s">
        <v>249</v>
      </c>
      <c r="M817" s="533"/>
      <c r="N817" s="537">
        <f>'BD Team'!J82</f>
        <v>0</v>
      </c>
      <c r="O817" s="537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2" t="s">
        <v>250</v>
      </c>
      <c r="M818" s="533"/>
      <c r="N818" s="537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2" t="s">
        <v>251</v>
      </c>
      <c r="M819" s="533"/>
      <c r="N819" s="537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2" t="s">
        <v>252</v>
      </c>
      <c r="M820" s="533"/>
      <c r="N820" s="537">
        <f>'BD Team'!F82</f>
        <v>0</v>
      </c>
      <c r="O820" s="534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2" t="s">
        <v>253</v>
      </c>
      <c r="D822" s="533"/>
      <c r="E822" s="292">
        <f>'BD Team'!B83</f>
        <v>0</v>
      </c>
      <c r="F822" s="291" t="s">
        <v>254</v>
      </c>
      <c r="G822" s="537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2" t="s">
        <v>127</v>
      </c>
      <c r="M823" s="533"/>
      <c r="N823" s="542">
        <f>'BD Team'!G83</f>
        <v>0</v>
      </c>
      <c r="O823" s="536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2" t="s">
        <v>246</v>
      </c>
      <c r="M824" s="533"/>
      <c r="N824" s="534" t="str">
        <f>$F$6</f>
        <v>Grey powder coated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2" t="s">
        <v>178</v>
      </c>
      <c r="M825" s="533"/>
      <c r="N825" s="534">
        <f>$K$6</f>
        <v>0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2" t="s">
        <v>247</v>
      </c>
      <c r="M826" s="533"/>
      <c r="N826" s="536" t="s">
        <v>255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2" t="s">
        <v>248</v>
      </c>
      <c r="M827" s="533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2" t="s">
        <v>249</v>
      </c>
      <c r="M828" s="533"/>
      <c r="N828" s="537">
        <f>'BD Team'!J83</f>
        <v>0</v>
      </c>
      <c r="O828" s="537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2" t="s">
        <v>250</v>
      </c>
      <c r="M829" s="533"/>
      <c r="N829" s="537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2" t="s">
        <v>251</v>
      </c>
      <c r="M830" s="533"/>
      <c r="N830" s="537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2" t="s">
        <v>252</v>
      </c>
      <c r="M831" s="533"/>
      <c r="N831" s="537">
        <f>'BD Team'!F83</f>
        <v>0</v>
      </c>
      <c r="O831" s="534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2" t="s">
        <v>253</v>
      </c>
      <c r="D833" s="533"/>
      <c r="E833" s="292">
        <f>'BD Team'!B84</f>
        <v>0</v>
      </c>
      <c r="F833" s="291" t="s">
        <v>254</v>
      </c>
      <c r="G833" s="537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2" t="s">
        <v>127</v>
      </c>
      <c r="M834" s="533"/>
      <c r="N834" s="542">
        <f>'BD Team'!G84</f>
        <v>0</v>
      </c>
      <c r="O834" s="536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2" t="s">
        <v>246</v>
      </c>
      <c r="M835" s="533"/>
      <c r="N835" s="534" t="str">
        <f>$F$6</f>
        <v>Grey powder coated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2" t="s">
        <v>178</v>
      </c>
      <c r="M836" s="533"/>
      <c r="N836" s="534">
        <f>$K$6</f>
        <v>0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2" t="s">
        <v>247</v>
      </c>
      <c r="M837" s="533"/>
      <c r="N837" s="536" t="s">
        <v>255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2" t="s">
        <v>248</v>
      </c>
      <c r="M838" s="533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2" t="s">
        <v>249</v>
      </c>
      <c r="M839" s="533"/>
      <c r="N839" s="537">
        <f>'BD Team'!J84</f>
        <v>0</v>
      </c>
      <c r="O839" s="537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2" t="s">
        <v>250</v>
      </c>
      <c r="M840" s="533"/>
      <c r="N840" s="537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2" t="s">
        <v>251</v>
      </c>
      <c r="M841" s="533"/>
      <c r="N841" s="537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2" t="s">
        <v>252</v>
      </c>
      <c r="M842" s="533"/>
      <c r="N842" s="537">
        <f>'BD Team'!F84</f>
        <v>0</v>
      </c>
      <c r="O842" s="534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2" t="s">
        <v>253</v>
      </c>
      <c r="D844" s="533"/>
      <c r="E844" s="292">
        <f>'BD Team'!B85</f>
        <v>0</v>
      </c>
      <c r="F844" s="291" t="s">
        <v>254</v>
      </c>
      <c r="G844" s="537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2" t="s">
        <v>127</v>
      </c>
      <c r="M845" s="533"/>
      <c r="N845" s="542">
        <f>'BD Team'!G85</f>
        <v>0</v>
      </c>
      <c r="O845" s="536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2" t="s">
        <v>246</v>
      </c>
      <c r="M846" s="533"/>
      <c r="N846" s="534" t="str">
        <f>$F$6</f>
        <v>Grey powder coated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2" t="s">
        <v>178</v>
      </c>
      <c r="M847" s="533"/>
      <c r="N847" s="534">
        <f>$K$6</f>
        <v>0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2" t="s">
        <v>247</v>
      </c>
      <c r="M848" s="533"/>
      <c r="N848" s="536" t="s">
        <v>255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2" t="s">
        <v>248</v>
      </c>
      <c r="M849" s="533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2" t="s">
        <v>249</v>
      </c>
      <c r="M850" s="533"/>
      <c r="N850" s="537">
        <f>'BD Team'!J85</f>
        <v>0</v>
      </c>
      <c r="O850" s="537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2" t="s">
        <v>250</v>
      </c>
      <c r="M851" s="533"/>
      <c r="N851" s="537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2" t="s">
        <v>251</v>
      </c>
      <c r="M852" s="533"/>
      <c r="N852" s="537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2" t="s">
        <v>252</v>
      </c>
      <c r="M853" s="533"/>
      <c r="N853" s="537">
        <f>'BD Team'!F85</f>
        <v>0</v>
      </c>
      <c r="O853" s="534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2" t="s">
        <v>253</v>
      </c>
      <c r="D855" s="533"/>
      <c r="E855" s="292">
        <f>'BD Team'!B86</f>
        <v>0</v>
      </c>
      <c r="F855" s="291" t="s">
        <v>254</v>
      </c>
      <c r="G855" s="537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2" t="s">
        <v>127</v>
      </c>
      <c r="M856" s="533"/>
      <c r="N856" s="542">
        <f>'BD Team'!G86</f>
        <v>0</v>
      </c>
      <c r="O856" s="536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2" t="s">
        <v>246</v>
      </c>
      <c r="M857" s="533"/>
      <c r="N857" s="534" t="str">
        <f>$F$6</f>
        <v>Grey powder coated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2" t="s">
        <v>178</v>
      </c>
      <c r="M858" s="533"/>
      <c r="N858" s="534">
        <f>$K$6</f>
        <v>0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2" t="s">
        <v>247</v>
      </c>
      <c r="M859" s="533"/>
      <c r="N859" s="536" t="s">
        <v>255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2" t="s">
        <v>248</v>
      </c>
      <c r="M860" s="533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2" t="s">
        <v>249</v>
      </c>
      <c r="M861" s="533"/>
      <c r="N861" s="537">
        <f>'BD Team'!J86</f>
        <v>0</v>
      </c>
      <c r="O861" s="537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2" t="s">
        <v>250</v>
      </c>
      <c r="M862" s="533"/>
      <c r="N862" s="537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2" t="s">
        <v>251</v>
      </c>
      <c r="M863" s="533"/>
      <c r="N863" s="537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2" t="s">
        <v>252</v>
      </c>
      <c r="M864" s="533"/>
      <c r="N864" s="537">
        <f>'BD Team'!F86</f>
        <v>0</v>
      </c>
      <c r="O864" s="534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2" t="s">
        <v>253</v>
      </c>
      <c r="D866" s="533"/>
      <c r="E866" s="292">
        <f>'BD Team'!B87</f>
        <v>0</v>
      </c>
      <c r="F866" s="291" t="s">
        <v>254</v>
      </c>
      <c r="G866" s="537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2" t="s">
        <v>127</v>
      </c>
      <c r="M867" s="533"/>
      <c r="N867" s="542">
        <f>'BD Team'!G87</f>
        <v>0</v>
      </c>
      <c r="O867" s="536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2" t="s">
        <v>246</v>
      </c>
      <c r="M868" s="533"/>
      <c r="N868" s="534" t="str">
        <f>$F$6</f>
        <v>Grey powder coated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2" t="s">
        <v>178</v>
      </c>
      <c r="M869" s="533"/>
      <c r="N869" s="534">
        <f>$K$6</f>
        <v>0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2" t="s">
        <v>247</v>
      </c>
      <c r="M870" s="533"/>
      <c r="N870" s="536" t="s">
        <v>255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2" t="s">
        <v>248</v>
      </c>
      <c r="M871" s="533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2" t="s">
        <v>249</v>
      </c>
      <c r="M872" s="533"/>
      <c r="N872" s="537">
        <f>'BD Team'!J87</f>
        <v>0</v>
      </c>
      <c r="O872" s="537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2" t="s">
        <v>250</v>
      </c>
      <c r="M873" s="533"/>
      <c r="N873" s="537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2" t="s">
        <v>251</v>
      </c>
      <c r="M874" s="533"/>
      <c r="N874" s="537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2" t="s">
        <v>252</v>
      </c>
      <c r="M875" s="533"/>
      <c r="N875" s="537">
        <f>'BD Team'!F87</f>
        <v>0</v>
      </c>
      <c r="O875" s="534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2" t="s">
        <v>253</v>
      </c>
      <c r="D877" s="533"/>
      <c r="E877" s="292">
        <f>'BD Team'!B88</f>
        <v>0</v>
      </c>
      <c r="F877" s="291" t="s">
        <v>254</v>
      </c>
      <c r="G877" s="537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2" t="s">
        <v>127</v>
      </c>
      <c r="M878" s="533"/>
      <c r="N878" s="542">
        <f>'BD Team'!G88</f>
        <v>0</v>
      </c>
      <c r="O878" s="536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2" t="s">
        <v>246</v>
      </c>
      <c r="M879" s="533"/>
      <c r="N879" s="534" t="str">
        <f>$F$6</f>
        <v>Grey powder coated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2" t="s">
        <v>178</v>
      </c>
      <c r="M880" s="533"/>
      <c r="N880" s="534">
        <f>$K$6</f>
        <v>0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2" t="s">
        <v>247</v>
      </c>
      <c r="M881" s="533"/>
      <c r="N881" s="536" t="s">
        <v>255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2" t="s">
        <v>248</v>
      </c>
      <c r="M882" s="533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2" t="s">
        <v>249</v>
      </c>
      <c r="M883" s="533"/>
      <c r="N883" s="537">
        <f>'BD Team'!J88</f>
        <v>0</v>
      </c>
      <c r="O883" s="537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2" t="s">
        <v>250</v>
      </c>
      <c r="M884" s="533"/>
      <c r="N884" s="537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2" t="s">
        <v>251</v>
      </c>
      <c r="M885" s="533"/>
      <c r="N885" s="537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2" t="s">
        <v>252</v>
      </c>
      <c r="M886" s="533"/>
      <c r="N886" s="537">
        <f>'BD Team'!F88</f>
        <v>0</v>
      </c>
      <c r="O886" s="534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2" t="s">
        <v>253</v>
      </c>
      <c r="D888" s="533"/>
      <c r="E888" s="292">
        <f>'BD Team'!B89</f>
        <v>0</v>
      </c>
      <c r="F888" s="291" t="s">
        <v>254</v>
      </c>
      <c r="G888" s="537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2" t="s">
        <v>127</v>
      </c>
      <c r="M889" s="533"/>
      <c r="N889" s="542">
        <f>'BD Team'!G89</f>
        <v>0</v>
      </c>
      <c r="O889" s="536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2" t="s">
        <v>246</v>
      </c>
      <c r="M890" s="533"/>
      <c r="N890" s="534" t="str">
        <f>$F$6</f>
        <v>Grey powder coated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2" t="s">
        <v>178</v>
      </c>
      <c r="M891" s="533"/>
      <c r="N891" s="534">
        <f>$K$6</f>
        <v>0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2" t="s">
        <v>247</v>
      </c>
      <c r="M892" s="533"/>
      <c r="N892" s="536" t="s">
        <v>255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2" t="s">
        <v>248</v>
      </c>
      <c r="M893" s="533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2" t="s">
        <v>249</v>
      </c>
      <c r="M894" s="533"/>
      <c r="N894" s="537">
        <f>'BD Team'!J89</f>
        <v>0</v>
      </c>
      <c r="O894" s="537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2" t="s">
        <v>250</v>
      </c>
      <c r="M895" s="533"/>
      <c r="N895" s="537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2" t="s">
        <v>251</v>
      </c>
      <c r="M896" s="533"/>
      <c r="N896" s="537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2" t="s">
        <v>252</v>
      </c>
      <c r="M897" s="533"/>
      <c r="N897" s="537">
        <f>'BD Team'!F89</f>
        <v>0</v>
      </c>
      <c r="O897" s="534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2" t="s">
        <v>253</v>
      </c>
      <c r="D899" s="533"/>
      <c r="E899" s="292">
        <f>'BD Team'!B90</f>
        <v>0</v>
      </c>
      <c r="F899" s="291" t="s">
        <v>254</v>
      </c>
      <c r="G899" s="537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2" t="s">
        <v>127</v>
      </c>
      <c r="M900" s="533"/>
      <c r="N900" s="542">
        <f>'BD Team'!G90</f>
        <v>0</v>
      </c>
      <c r="O900" s="536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2" t="s">
        <v>246</v>
      </c>
      <c r="M901" s="533"/>
      <c r="N901" s="534" t="str">
        <f>$F$6</f>
        <v>Grey powder coated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2" t="s">
        <v>178</v>
      </c>
      <c r="M902" s="533"/>
      <c r="N902" s="534">
        <f>$K$6</f>
        <v>0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2" t="s">
        <v>247</v>
      </c>
      <c r="M903" s="533"/>
      <c r="N903" s="536" t="s">
        <v>255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2" t="s">
        <v>248</v>
      </c>
      <c r="M904" s="533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2" t="s">
        <v>249</v>
      </c>
      <c r="M905" s="533"/>
      <c r="N905" s="537">
        <f>'BD Team'!J90</f>
        <v>0</v>
      </c>
      <c r="O905" s="537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2" t="s">
        <v>250</v>
      </c>
      <c r="M906" s="533"/>
      <c r="N906" s="537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2" t="s">
        <v>251</v>
      </c>
      <c r="M907" s="533"/>
      <c r="N907" s="537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2" t="s">
        <v>252</v>
      </c>
      <c r="M908" s="533"/>
      <c r="N908" s="537">
        <f>'BD Team'!F90</f>
        <v>0</v>
      </c>
      <c r="O908" s="534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2" t="s">
        <v>253</v>
      </c>
      <c r="D910" s="533"/>
      <c r="E910" s="292">
        <f>'BD Team'!B91</f>
        <v>0</v>
      </c>
      <c r="F910" s="291" t="s">
        <v>254</v>
      </c>
      <c r="G910" s="537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2" t="s">
        <v>127</v>
      </c>
      <c r="M911" s="533"/>
      <c r="N911" s="542">
        <f>'BD Team'!G91</f>
        <v>0</v>
      </c>
      <c r="O911" s="536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2" t="s">
        <v>246</v>
      </c>
      <c r="M912" s="533"/>
      <c r="N912" s="534" t="str">
        <f>$F$6</f>
        <v>Grey powder coated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2" t="s">
        <v>178</v>
      </c>
      <c r="M913" s="533"/>
      <c r="N913" s="534">
        <f>$K$6</f>
        <v>0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2" t="s">
        <v>247</v>
      </c>
      <c r="M914" s="533"/>
      <c r="N914" s="536" t="s">
        <v>255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2" t="s">
        <v>248</v>
      </c>
      <c r="M915" s="533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2" t="s">
        <v>249</v>
      </c>
      <c r="M916" s="533"/>
      <c r="N916" s="537">
        <f>'BD Team'!J91</f>
        <v>0</v>
      </c>
      <c r="O916" s="537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2" t="s">
        <v>250</v>
      </c>
      <c r="M917" s="533"/>
      <c r="N917" s="537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2" t="s">
        <v>251</v>
      </c>
      <c r="M918" s="533"/>
      <c r="N918" s="537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2" t="s">
        <v>252</v>
      </c>
      <c r="M919" s="533"/>
      <c r="N919" s="537">
        <f>'BD Team'!F91</f>
        <v>0</v>
      </c>
      <c r="O919" s="534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2" t="s">
        <v>253</v>
      </c>
      <c r="D921" s="533"/>
      <c r="E921" s="292">
        <f>'BD Team'!B92</f>
        <v>0</v>
      </c>
      <c r="F921" s="291" t="s">
        <v>254</v>
      </c>
      <c r="G921" s="537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2" t="s">
        <v>127</v>
      </c>
      <c r="M922" s="533"/>
      <c r="N922" s="542">
        <f>'BD Team'!G92</f>
        <v>0</v>
      </c>
      <c r="O922" s="536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2" t="s">
        <v>246</v>
      </c>
      <c r="M923" s="533"/>
      <c r="N923" s="534" t="str">
        <f>$F$6</f>
        <v>Grey powder coated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2" t="s">
        <v>178</v>
      </c>
      <c r="M924" s="533"/>
      <c r="N924" s="534">
        <f>$K$6</f>
        <v>0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2" t="s">
        <v>247</v>
      </c>
      <c r="M925" s="533"/>
      <c r="N925" s="536" t="s">
        <v>255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2" t="s">
        <v>248</v>
      </c>
      <c r="M926" s="533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2" t="s">
        <v>249</v>
      </c>
      <c r="M927" s="533"/>
      <c r="N927" s="537">
        <f>'BD Team'!J92</f>
        <v>0</v>
      </c>
      <c r="O927" s="537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2" t="s">
        <v>250</v>
      </c>
      <c r="M928" s="533"/>
      <c r="N928" s="537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2" t="s">
        <v>251</v>
      </c>
      <c r="M929" s="533"/>
      <c r="N929" s="537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2" t="s">
        <v>252</v>
      </c>
      <c r="M930" s="533"/>
      <c r="N930" s="537">
        <f>'BD Team'!F92</f>
        <v>0</v>
      </c>
      <c r="O930" s="534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2" t="s">
        <v>253</v>
      </c>
      <c r="D932" s="533"/>
      <c r="E932" s="292">
        <f>'BD Team'!B93</f>
        <v>0</v>
      </c>
      <c r="F932" s="291" t="s">
        <v>254</v>
      </c>
      <c r="G932" s="537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2" t="s">
        <v>127</v>
      </c>
      <c r="M933" s="533"/>
      <c r="N933" s="542">
        <f>'BD Team'!G93</f>
        <v>0</v>
      </c>
      <c r="O933" s="536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2" t="s">
        <v>246</v>
      </c>
      <c r="M934" s="533"/>
      <c r="N934" s="534" t="str">
        <f>$F$6</f>
        <v>Grey powder coated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2" t="s">
        <v>178</v>
      </c>
      <c r="M935" s="533"/>
      <c r="N935" s="534">
        <f>$K$6</f>
        <v>0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2" t="s">
        <v>247</v>
      </c>
      <c r="M936" s="533"/>
      <c r="N936" s="536" t="s">
        <v>255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2" t="s">
        <v>248</v>
      </c>
      <c r="M937" s="533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2" t="s">
        <v>249</v>
      </c>
      <c r="M938" s="533"/>
      <c r="N938" s="537">
        <f>'BD Team'!J93</f>
        <v>0</v>
      </c>
      <c r="O938" s="537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2" t="s">
        <v>250</v>
      </c>
      <c r="M939" s="533"/>
      <c r="N939" s="537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2" t="s">
        <v>251</v>
      </c>
      <c r="M940" s="533"/>
      <c r="N940" s="537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2" t="s">
        <v>252</v>
      </c>
      <c r="M941" s="533"/>
      <c r="N941" s="537">
        <f>'BD Team'!F93</f>
        <v>0</v>
      </c>
      <c r="O941" s="534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2" t="s">
        <v>253</v>
      </c>
      <c r="D943" s="533"/>
      <c r="E943" s="292">
        <f>'BD Team'!B94</f>
        <v>0</v>
      </c>
      <c r="F943" s="291" t="s">
        <v>254</v>
      </c>
      <c r="G943" s="537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2" t="s">
        <v>127</v>
      </c>
      <c r="M944" s="533"/>
      <c r="N944" s="542">
        <f>'BD Team'!G94</f>
        <v>0</v>
      </c>
      <c r="O944" s="536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2" t="s">
        <v>246</v>
      </c>
      <c r="M945" s="533"/>
      <c r="N945" s="534" t="str">
        <f>$F$6</f>
        <v>Grey powder coated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2" t="s">
        <v>178</v>
      </c>
      <c r="M946" s="533"/>
      <c r="N946" s="534">
        <f>$K$6</f>
        <v>0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2" t="s">
        <v>247</v>
      </c>
      <c r="M947" s="533"/>
      <c r="N947" s="536" t="s">
        <v>255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2" t="s">
        <v>248</v>
      </c>
      <c r="M948" s="533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2" t="s">
        <v>249</v>
      </c>
      <c r="M949" s="533"/>
      <c r="N949" s="537">
        <f>'BD Team'!J94</f>
        <v>0</v>
      </c>
      <c r="O949" s="537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2" t="s">
        <v>250</v>
      </c>
      <c r="M950" s="533"/>
      <c r="N950" s="537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2" t="s">
        <v>251</v>
      </c>
      <c r="M951" s="533"/>
      <c r="N951" s="537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2" t="s">
        <v>252</v>
      </c>
      <c r="M952" s="533"/>
      <c r="N952" s="537">
        <f>'BD Team'!F94</f>
        <v>0</v>
      </c>
      <c r="O952" s="534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2" t="s">
        <v>253</v>
      </c>
      <c r="D954" s="533"/>
      <c r="E954" s="292">
        <f>'BD Team'!B95</f>
        <v>0</v>
      </c>
      <c r="F954" s="291" t="s">
        <v>254</v>
      </c>
      <c r="G954" s="537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2" t="s">
        <v>127</v>
      </c>
      <c r="M955" s="533"/>
      <c r="N955" s="542">
        <f>'BD Team'!G95</f>
        <v>0</v>
      </c>
      <c r="O955" s="536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2" t="s">
        <v>246</v>
      </c>
      <c r="M956" s="533"/>
      <c r="N956" s="534" t="str">
        <f>$F$6</f>
        <v>Grey powder coated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2" t="s">
        <v>178</v>
      </c>
      <c r="M957" s="533"/>
      <c r="N957" s="534">
        <f>$K$6</f>
        <v>0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2" t="s">
        <v>247</v>
      </c>
      <c r="M958" s="533"/>
      <c r="N958" s="536" t="s">
        <v>255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2" t="s">
        <v>248</v>
      </c>
      <c r="M959" s="533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2" t="s">
        <v>249</v>
      </c>
      <c r="M960" s="533"/>
      <c r="N960" s="537">
        <f>'BD Team'!J95</f>
        <v>0</v>
      </c>
      <c r="O960" s="537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2" t="s">
        <v>250</v>
      </c>
      <c r="M961" s="533"/>
      <c r="N961" s="537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2" t="s">
        <v>251</v>
      </c>
      <c r="M962" s="533"/>
      <c r="N962" s="537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2" t="s">
        <v>252</v>
      </c>
      <c r="M963" s="533"/>
      <c r="N963" s="537">
        <f>'BD Team'!F95</f>
        <v>0</v>
      </c>
      <c r="O963" s="534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2" t="s">
        <v>253</v>
      </c>
      <c r="D965" s="533"/>
      <c r="E965" s="292">
        <f>'BD Team'!B96</f>
        <v>0</v>
      </c>
      <c r="F965" s="291" t="s">
        <v>254</v>
      </c>
      <c r="G965" s="537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2" t="s">
        <v>127</v>
      </c>
      <c r="M966" s="533"/>
      <c r="N966" s="542">
        <f>'BD Team'!G96</f>
        <v>0</v>
      </c>
      <c r="O966" s="536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2" t="s">
        <v>246</v>
      </c>
      <c r="M967" s="533"/>
      <c r="N967" s="534" t="str">
        <f>$F$6</f>
        <v>Grey powder coated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2" t="s">
        <v>178</v>
      </c>
      <c r="M968" s="533"/>
      <c r="N968" s="534">
        <f>$K$6</f>
        <v>0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2" t="s">
        <v>247</v>
      </c>
      <c r="M969" s="533"/>
      <c r="N969" s="536" t="s">
        <v>255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2" t="s">
        <v>248</v>
      </c>
      <c r="M970" s="533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2" t="s">
        <v>249</v>
      </c>
      <c r="M971" s="533"/>
      <c r="N971" s="537">
        <f>'BD Team'!J96</f>
        <v>0</v>
      </c>
      <c r="O971" s="537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2" t="s">
        <v>250</v>
      </c>
      <c r="M972" s="533"/>
      <c r="N972" s="537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2" t="s">
        <v>251</v>
      </c>
      <c r="M973" s="533"/>
      <c r="N973" s="537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2" t="s">
        <v>252</v>
      </c>
      <c r="M974" s="533"/>
      <c r="N974" s="537">
        <f>'BD Team'!F96</f>
        <v>0</v>
      </c>
      <c r="O974" s="534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2" t="s">
        <v>253</v>
      </c>
      <c r="D976" s="533"/>
      <c r="E976" s="292">
        <f>'BD Team'!B97</f>
        <v>0</v>
      </c>
      <c r="F976" s="291" t="s">
        <v>254</v>
      </c>
      <c r="G976" s="537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2" t="s">
        <v>127</v>
      </c>
      <c r="M977" s="533"/>
      <c r="N977" s="542">
        <f>'BD Team'!G97</f>
        <v>0</v>
      </c>
      <c r="O977" s="536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2" t="s">
        <v>246</v>
      </c>
      <c r="M978" s="533"/>
      <c r="N978" s="534" t="str">
        <f>$F$6</f>
        <v>Grey powder coated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2" t="s">
        <v>178</v>
      </c>
      <c r="M979" s="533"/>
      <c r="N979" s="534">
        <f>$K$6</f>
        <v>0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2" t="s">
        <v>247</v>
      </c>
      <c r="M980" s="533"/>
      <c r="N980" s="536" t="s">
        <v>255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2" t="s">
        <v>248</v>
      </c>
      <c r="M981" s="533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2" t="s">
        <v>249</v>
      </c>
      <c r="M982" s="533"/>
      <c r="N982" s="537">
        <f>'BD Team'!J97</f>
        <v>0</v>
      </c>
      <c r="O982" s="537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2" t="s">
        <v>250</v>
      </c>
      <c r="M983" s="533"/>
      <c r="N983" s="537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2" t="s">
        <v>251</v>
      </c>
      <c r="M984" s="533"/>
      <c r="N984" s="537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2" t="s">
        <v>252</v>
      </c>
      <c r="M985" s="533"/>
      <c r="N985" s="537">
        <f>'BD Team'!F97</f>
        <v>0</v>
      </c>
      <c r="O985" s="534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2" t="s">
        <v>253</v>
      </c>
      <c r="D987" s="533"/>
      <c r="E987" s="292">
        <f>'BD Team'!B98</f>
        <v>0</v>
      </c>
      <c r="F987" s="291" t="s">
        <v>254</v>
      </c>
      <c r="G987" s="537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2" t="s">
        <v>127</v>
      </c>
      <c r="M988" s="533"/>
      <c r="N988" s="542">
        <f>'BD Team'!G98</f>
        <v>0</v>
      </c>
      <c r="O988" s="536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2" t="s">
        <v>246</v>
      </c>
      <c r="M989" s="533"/>
      <c r="N989" s="534" t="str">
        <f>$F$6</f>
        <v>Grey powder coated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2" t="s">
        <v>178</v>
      </c>
      <c r="M990" s="533"/>
      <c r="N990" s="534">
        <f>$K$6</f>
        <v>0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2" t="s">
        <v>247</v>
      </c>
      <c r="M991" s="533"/>
      <c r="N991" s="536" t="s">
        <v>255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2" t="s">
        <v>248</v>
      </c>
      <c r="M992" s="533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2" t="s">
        <v>249</v>
      </c>
      <c r="M993" s="533"/>
      <c r="N993" s="537">
        <f>'BD Team'!J98</f>
        <v>0</v>
      </c>
      <c r="O993" s="537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2" t="s">
        <v>250</v>
      </c>
      <c r="M994" s="533"/>
      <c r="N994" s="537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2" t="s">
        <v>251</v>
      </c>
      <c r="M995" s="533"/>
      <c r="N995" s="537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2" t="s">
        <v>252</v>
      </c>
      <c r="M996" s="533"/>
      <c r="N996" s="537">
        <f>'BD Team'!F98</f>
        <v>0</v>
      </c>
      <c r="O996" s="534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2" t="s">
        <v>253</v>
      </c>
      <c r="D998" s="533"/>
      <c r="E998" s="292">
        <f>'BD Team'!B99</f>
        <v>0</v>
      </c>
      <c r="F998" s="291" t="s">
        <v>254</v>
      </c>
      <c r="G998" s="537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2" t="s">
        <v>127</v>
      </c>
      <c r="M999" s="533"/>
      <c r="N999" s="542">
        <f>'BD Team'!G99</f>
        <v>0</v>
      </c>
      <c r="O999" s="536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2" t="s">
        <v>246</v>
      </c>
      <c r="M1000" s="533"/>
      <c r="N1000" s="534" t="str">
        <f>$F$6</f>
        <v>Grey powder coated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2" t="s">
        <v>178</v>
      </c>
      <c r="M1001" s="533"/>
      <c r="N1001" s="534">
        <f>$K$6</f>
        <v>0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2" t="s">
        <v>247</v>
      </c>
      <c r="M1002" s="533"/>
      <c r="N1002" s="536" t="s">
        <v>255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2" t="s">
        <v>248</v>
      </c>
      <c r="M1003" s="533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2" t="s">
        <v>249</v>
      </c>
      <c r="M1004" s="533"/>
      <c r="N1004" s="537">
        <f>'BD Team'!J99</f>
        <v>0</v>
      </c>
      <c r="O1004" s="537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2" t="s">
        <v>250</v>
      </c>
      <c r="M1005" s="533"/>
      <c r="N1005" s="537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2" t="s">
        <v>251</v>
      </c>
      <c r="M1006" s="533"/>
      <c r="N1006" s="537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2" t="s">
        <v>252</v>
      </c>
      <c r="M1007" s="533"/>
      <c r="N1007" s="537">
        <f>'BD Team'!F99</f>
        <v>0</v>
      </c>
      <c r="O1007" s="534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2" t="s">
        <v>253</v>
      </c>
      <c r="D1009" s="533"/>
      <c r="E1009" s="292">
        <f>'BD Team'!B100</f>
        <v>0</v>
      </c>
      <c r="F1009" s="291" t="s">
        <v>254</v>
      </c>
      <c r="G1009" s="537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2" t="s">
        <v>127</v>
      </c>
      <c r="M1010" s="533"/>
      <c r="N1010" s="542">
        <f>'BD Team'!G100</f>
        <v>0</v>
      </c>
      <c r="O1010" s="536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2" t="s">
        <v>246</v>
      </c>
      <c r="M1011" s="533"/>
      <c r="N1011" s="534" t="str">
        <f>$F$6</f>
        <v>Grey powder coated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2" t="s">
        <v>178</v>
      </c>
      <c r="M1012" s="533"/>
      <c r="N1012" s="534">
        <f>$K$6</f>
        <v>0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2" t="s">
        <v>247</v>
      </c>
      <c r="M1013" s="533"/>
      <c r="N1013" s="536" t="s">
        <v>255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2" t="s">
        <v>248</v>
      </c>
      <c r="M1014" s="533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2" t="s">
        <v>249</v>
      </c>
      <c r="M1015" s="533"/>
      <c r="N1015" s="537">
        <f>'BD Team'!J100</f>
        <v>0</v>
      </c>
      <c r="O1015" s="537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2" t="s">
        <v>250</v>
      </c>
      <c r="M1016" s="533"/>
      <c r="N1016" s="537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2" t="s">
        <v>251</v>
      </c>
      <c r="M1017" s="533"/>
      <c r="N1017" s="537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2" t="s">
        <v>252</v>
      </c>
      <c r="M1018" s="533"/>
      <c r="N1018" s="537">
        <f>'BD Team'!F100</f>
        <v>0</v>
      </c>
      <c r="O1018" s="534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2" t="s">
        <v>253</v>
      </c>
      <c r="D1020" s="533"/>
      <c r="E1020" s="292">
        <f>'BD Team'!B101</f>
        <v>0</v>
      </c>
      <c r="F1020" s="291" t="s">
        <v>254</v>
      </c>
      <c r="G1020" s="537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2" t="s">
        <v>127</v>
      </c>
      <c r="M1021" s="533"/>
      <c r="N1021" s="542">
        <f>'BD Team'!G101</f>
        <v>0</v>
      </c>
      <c r="O1021" s="536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2" t="s">
        <v>246</v>
      </c>
      <c r="M1022" s="533"/>
      <c r="N1022" s="534" t="str">
        <f>$F$6</f>
        <v>Grey powder coated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2" t="s">
        <v>178</v>
      </c>
      <c r="M1023" s="533"/>
      <c r="N1023" s="534">
        <f>$K$6</f>
        <v>0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2" t="s">
        <v>247</v>
      </c>
      <c r="M1024" s="533"/>
      <c r="N1024" s="536" t="s">
        <v>255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2" t="s">
        <v>248</v>
      </c>
      <c r="M1025" s="533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2" t="s">
        <v>249</v>
      </c>
      <c r="M1026" s="533"/>
      <c r="N1026" s="537">
        <f>'BD Team'!J101</f>
        <v>0</v>
      </c>
      <c r="O1026" s="537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2" t="s">
        <v>250</v>
      </c>
      <c r="M1027" s="533"/>
      <c r="N1027" s="537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2" t="s">
        <v>251</v>
      </c>
      <c r="M1028" s="533"/>
      <c r="N1028" s="537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2" t="s">
        <v>252</v>
      </c>
      <c r="M1029" s="533"/>
      <c r="N1029" s="537">
        <f>'BD Team'!F101</f>
        <v>0</v>
      </c>
      <c r="O1029" s="534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2" t="s">
        <v>253</v>
      </c>
      <c r="D1031" s="533"/>
      <c r="E1031" s="292">
        <f>'BD Team'!B102</f>
        <v>0</v>
      </c>
      <c r="F1031" s="291" t="s">
        <v>254</v>
      </c>
      <c r="G1031" s="537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2" t="s">
        <v>127</v>
      </c>
      <c r="M1032" s="533"/>
      <c r="N1032" s="542">
        <f>'BD Team'!G102</f>
        <v>0</v>
      </c>
      <c r="O1032" s="536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2" t="s">
        <v>246</v>
      </c>
      <c r="M1033" s="533"/>
      <c r="N1033" s="534" t="str">
        <f>$F$6</f>
        <v>Grey powder coated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2" t="s">
        <v>178</v>
      </c>
      <c r="M1034" s="533"/>
      <c r="N1034" s="534">
        <f>$K$6</f>
        <v>0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2" t="s">
        <v>247</v>
      </c>
      <c r="M1035" s="533"/>
      <c r="N1035" s="536" t="s">
        <v>255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2" t="s">
        <v>248</v>
      </c>
      <c r="M1036" s="533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2" t="s">
        <v>249</v>
      </c>
      <c r="M1037" s="533"/>
      <c r="N1037" s="537">
        <f>'BD Team'!J102</f>
        <v>0</v>
      </c>
      <c r="O1037" s="537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2" t="s">
        <v>250</v>
      </c>
      <c r="M1038" s="533"/>
      <c r="N1038" s="537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2" t="s">
        <v>251</v>
      </c>
      <c r="M1039" s="533"/>
      <c r="N1039" s="537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2" t="s">
        <v>252</v>
      </c>
      <c r="M1040" s="533"/>
      <c r="N1040" s="537">
        <f>'BD Team'!F102</f>
        <v>0</v>
      </c>
      <c r="O1040" s="534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2" t="s">
        <v>253</v>
      </c>
      <c r="D1042" s="533"/>
      <c r="E1042" s="292">
        <f>'BD Team'!B103</f>
        <v>0</v>
      </c>
      <c r="F1042" s="291" t="s">
        <v>254</v>
      </c>
      <c r="G1042" s="537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2" t="s">
        <v>127</v>
      </c>
      <c r="M1043" s="533"/>
      <c r="N1043" s="542">
        <f>'BD Team'!G103</f>
        <v>0</v>
      </c>
      <c r="O1043" s="536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2" t="s">
        <v>246</v>
      </c>
      <c r="M1044" s="533"/>
      <c r="N1044" s="534" t="str">
        <f>$F$6</f>
        <v>Grey powder coated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2" t="s">
        <v>178</v>
      </c>
      <c r="M1045" s="533"/>
      <c r="N1045" s="534">
        <f>$K$6</f>
        <v>0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2" t="s">
        <v>247</v>
      </c>
      <c r="M1046" s="533"/>
      <c r="N1046" s="536" t="s">
        <v>255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2" t="s">
        <v>248</v>
      </c>
      <c r="M1047" s="533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2" t="s">
        <v>249</v>
      </c>
      <c r="M1048" s="533"/>
      <c r="N1048" s="537">
        <f>'BD Team'!J103</f>
        <v>0</v>
      </c>
      <c r="O1048" s="537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2" t="s">
        <v>250</v>
      </c>
      <c r="M1049" s="533"/>
      <c r="N1049" s="537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2" t="s">
        <v>251</v>
      </c>
      <c r="M1050" s="533"/>
      <c r="N1050" s="537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2" t="s">
        <v>252</v>
      </c>
      <c r="M1051" s="533"/>
      <c r="N1051" s="537">
        <f>'BD Team'!F103</f>
        <v>0</v>
      </c>
      <c r="O1051" s="534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2" t="s">
        <v>253</v>
      </c>
      <c r="D1053" s="533"/>
      <c r="E1053" s="292">
        <f>'BD Team'!B104</f>
        <v>0</v>
      </c>
      <c r="F1053" s="291" t="s">
        <v>254</v>
      </c>
      <c r="G1053" s="537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2" t="s">
        <v>127</v>
      </c>
      <c r="M1054" s="533"/>
      <c r="N1054" s="542">
        <f>'BD Team'!G104</f>
        <v>0</v>
      </c>
      <c r="O1054" s="536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2" t="s">
        <v>246</v>
      </c>
      <c r="M1055" s="533"/>
      <c r="N1055" s="534" t="str">
        <f>$F$6</f>
        <v>Grey powder coated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2" t="s">
        <v>178</v>
      </c>
      <c r="M1056" s="533"/>
      <c r="N1056" s="534">
        <f>$K$6</f>
        <v>0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2" t="s">
        <v>247</v>
      </c>
      <c r="M1057" s="533"/>
      <c r="N1057" s="536" t="s">
        <v>255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2" t="s">
        <v>248</v>
      </c>
      <c r="M1058" s="533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2" t="s">
        <v>249</v>
      </c>
      <c r="M1059" s="533"/>
      <c r="N1059" s="537">
        <f>'BD Team'!J104</f>
        <v>0</v>
      </c>
      <c r="O1059" s="537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2" t="s">
        <v>250</v>
      </c>
      <c r="M1060" s="533"/>
      <c r="N1060" s="537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2" t="s">
        <v>251</v>
      </c>
      <c r="M1061" s="533"/>
      <c r="N1061" s="537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2" t="s">
        <v>252</v>
      </c>
      <c r="M1062" s="533"/>
      <c r="N1062" s="537">
        <f>'BD Team'!F104</f>
        <v>0</v>
      </c>
      <c r="O1062" s="534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2" t="s">
        <v>253</v>
      </c>
      <c r="D1064" s="533"/>
      <c r="E1064" s="292">
        <f>'BD Team'!B105</f>
        <v>0</v>
      </c>
      <c r="F1064" s="291" t="s">
        <v>254</v>
      </c>
      <c r="G1064" s="537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2" t="s">
        <v>127</v>
      </c>
      <c r="M1065" s="533"/>
      <c r="N1065" s="542">
        <f>'BD Team'!G105</f>
        <v>0</v>
      </c>
      <c r="O1065" s="536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2" t="s">
        <v>246</v>
      </c>
      <c r="M1066" s="533"/>
      <c r="N1066" s="534" t="str">
        <f>$F$6</f>
        <v>Grey powder coated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2" t="s">
        <v>178</v>
      </c>
      <c r="M1067" s="533"/>
      <c r="N1067" s="534">
        <f>$K$6</f>
        <v>0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2" t="s">
        <v>247</v>
      </c>
      <c r="M1068" s="533"/>
      <c r="N1068" s="536" t="s">
        <v>255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2" t="s">
        <v>248</v>
      </c>
      <c r="M1069" s="533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2" t="s">
        <v>249</v>
      </c>
      <c r="M1070" s="533"/>
      <c r="N1070" s="537">
        <f>'BD Team'!J105</f>
        <v>0</v>
      </c>
      <c r="O1070" s="537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2" t="s">
        <v>250</v>
      </c>
      <c r="M1071" s="533"/>
      <c r="N1071" s="537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2" t="s">
        <v>251</v>
      </c>
      <c r="M1072" s="533"/>
      <c r="N1072" s="537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2" t="s">
        <v>252</v>
      </c>
      <c r="M1073" s="533"/>
      <c r="N1073" s="537">
        <f>'BD Team'!F105</f>
        <v>0</v>
      </c>
      <c r="O1073" s="534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2" t="s">
        <v>253</v>
      </c>
      <c r="D1075" s="533"/>
      <c r="E1075" s="292">
        <f>'BD Team'!B106</f>
        <v>0</v>
      </c>
      <c r="F1075" s="291" t="s">
        <v>254</v>
      </c>
      <c r="G1075" s="537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2" t="s">
        <v>127</v>
      </c>
      <c r="M1076" s="533"/>
      <c r="N1076" s="542">
        <f>'BD Team'!G106</f>
        <v>0</v>
      </c>
      <c r="O1076" s="536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2" t="s">
        <v>246</v>
      </c>
      <c r="M1077" s="533"/>
      <c r="N1077" s="534" t="str">
        <f>$F$6</f>
        <v>Grey powder coated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2" t="s">
        <v>178</v>
      </c>
      <c r="M1078" s="533"/>
      <c r="N1078" s="534">
        <f>$K$6</f>
        <v>0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2" t="s">
        <v>247</v>
      </c>
      <c r="M1079" s="533"/>
      <c r="N1079" s="536" t="s">
        <v>255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2" t="s">
        <v>248</v>
      </c>
      <c r="M1080" s="533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2" t="s">
        <v>249</v>
      </c>
      <c r="M1081" s="533"/>
      <c r="N1081" s="537">
        <f>'BD Team'!J106</f>
        <v>0</v>
      </c>
      <c r="O1081" s="537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2" t="s">
        <v>250</v>
      </c>
      <c r="M1082" s="533"/>
      <c r="N1082" s="537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2" t="s">
        <v>251</v>
      </c>
      <c r="M1083" s="533"/>
      <c r="N1083" s="537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2" t="s">
        <v>252</v>
      </c>
      <c r="M1084" s="533"/>
      <c r="N1084" s="537">
        <f>'BD Team'!F106</f>
        <v>0</v>
      </c>
      <c r="O1084" s="534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2" t="s">
        <v>253</v>
      </c>
      <c r="D1086" s="533"/>
      <c r="E1086" s="292">
        <f>'BD Team'!B107</f>
        <v>0</v>
      </c>
      <c r="F1086" s="291" t="s">
        <v>254</v>
      </c>
      <c r="G1086" s="537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2" t="s">
        <v>127</v>
      </c>
      <c r="M1087" s="533"/>
      <c r="N1087" s="542">
        <f>'BD Team'!G107</f>
        <v>0</v>
      </c>
      <c r="O1087" s="536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2" t="s">
        <v>246</v>
      </c>
      <c r="M1088" s="533"/>
      <c r="N1088" s="534" t="str">
        <f>$F$6</f>
        <v>Grey powder coated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2" t="s">
        <v>178</v>
      </c>
      <c r="M1089" s="533"/>
      <c r="N1089" s="534">
        <f>$K$6</f>
        <v>0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2" t="s">
        <v>247</v>
      </c>
      <c r="M1090" s="533"/>
      <c r="N1090" s="536" t="s">
        <v>255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2" t="s">
        <v>248</v>
      </c>
      <c r="M1091" s="533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2" t="s">
        <v>249</v>
      </c>
      <c r="M1092" s="533"/>
      <c r="N1092" s="537">
        <f>'BD Team'!J107</f>
        <v>0</v>
      </c>
      <c r="O1092" s="537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2" t="s">
        <v>250</v>
      </c>
      <c r="M1093" s="533"/>
      <c r="N1093" s="537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2" t="s">
        <v>251</v>
      </c>
      <c r="M1094" s="533"/>
      <c r="N1094" s="537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2" t="s">
        <v>252</v>
      </c>
      <c r="M1095" s="533"/>
      <c r="N1095" s="537">
        <f>'BD Team'!F107</f>
        <v>0</v>
      </c>
      <c r="O1095" s="534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2" t="s">
        <v>253</v>
      </c>
      <c r="D1097" s="533"/>
      <c r="E1097" s="292">
        <f>'BD Team'!B108</f>
        <v>0</v>
      </c>
      <c r="F1097" s="291" t="s">
        <v>254</v>
      </c>
      <c r="G1097" s="537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2" t="s">
        <v>127</v>
      </c>
      <c r="M1098" s="533"/>
      <c r="N1098" s="542">
        <f>'BD Team'!G108</f>
        <v>0</v>
      </c>
      <c r="O1098" s="536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2" t="s">
        <v>246</v>
      </c>
      <c r="M1099" s="533"/>
      <c r="N1099" s="534" t="str">
        <f>$F$6</f>
        <v>Grey powder coated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2" t="s">
        <v>178</v>
      </c>
      <c r="M1100" s="533"/>
      <c r="N1100" s="534">
        <f>$K$6</f>
        <v>0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2" t="s">
        <v>247</v>
      </c>
      <c r="M1101" s="533"/>
      <c r="N1101" s="536" t="s">
        <v>255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2" t="s">
        <v>248</v>
      </c>
      <c r="M1102" s="533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2" t="s">
        <v>249</v>
      </c>
      <c r="M1103" s="533"/>
      <c r="N1103" s="537">
        <f>'BD Team'!J108</f>
        <v>0</v>
      </c>
      <c r="O1103" s="537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2" t="s">
        <v>250</v>
      </c>
      <c r="M1104" s="533"/>
      <c r="N1104" s="537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2" t="s">
        <v>251</v>
      </c>
      <c r="M1105" s="533"/>
      <c r="N1105" s="537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2" t="s">
        <v>252</v>
      </c>
      <c r="M1106" s="533"/>
      <c r="N1106" s="537">
        <f>'BD Team'!F108</f>
        <v>0</v>
      </c>
      <c r="O1106" s="534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6" t="str">
        <f>CONCATENATE(C10,"+",C11,"+",C12,"+",C13,"+",C14)</f>
        <v>8mm CTG+28MM+10MM CTG++</v>
      </c>
      <c r="C9" s="547"/>
      <c r="D9" s="547"/>
      <c r="E9" s="547"/>
      <c r="F9" s="547"/>
      <c r="G9" t="s">
        <v>262</v>
      </c>
      <c r="H9">
        <f>E24</f>
        <v>4250.4134400000003</v>
      </c>
      <c r="J9" s="546" t="str">
        <f>CONCATENATE(K10,"+",K11,"+",K12,"+",K13,"+",K14)</f>
        <v>8mm CTG+28MM+10MM CTG++</v>
      </c>
      <c r="K9" s="547"/>
      <c r="L9" s="547"/>
      <c r="M9" s="547"/>
      <c r="N9" s="547"/>
      <c r="P9" s="546" t="str">
        <f>CONCATENATE(Q10,"+",Q11,"+",Q12,"+",Q13,"+",Q14)</f>
        <v>8mm CTG+12MM+8MM CTG++</v>
      </c>
      <c r="Q9" s="547"/>
      <c r="R9" s="547"/>
      <c r="S9" s="547"/>
      <c r="T9" s="547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8" t="s">
        <v>102</v>
      </c>
      <c r="C19" s="548"/>
      <c r="D19" s="548"/>
      <c r="E19" s="107">
        <f>SUM(E10:E18)</f>
        <v>3339</v>
      </c>
      <c r="F19" s="107"/>
      <c r="J19" s="548" t="s">
        <v>102</v>
      </c>
      <c r="K19" s="548"/>
      <c r="L19" s="548"/>
      <c r="M19" s="233">
        <f>SUM(M10:M18)</f>
        <v>3339</v>
      </c>
      <c r="N19" s="233"/>
      <c r="P19" s="548" t="s">
        <v>102</v>
      </c>
      <c r="Q19" s="548"/>
      <c r="R19" s="548"/>
      <c r="S19" s="233">
        <f>SUM(S10:S18)</f>
        <v>3129</v>
      </c>
      <c r="T19" s="233"/>
    </row>
    <row r="20" spans="2:20" ht="15">
      <c r="B20" s="544" t="s">
        <v>87</v>
      </c>
      <c r="C20" s="543"/>
      <c r="D20" s="106">
        <v>0.02</v>
      </c>
      <c r="E20" s="105">
        <f>E19*D20</f>
        <v>66.78</v>
      </c>
      <c r="F20" s="105"/>
      <c r="J20" s="544" t="s">
        <v>87</v>
      </c>
      <c r="K20" s="543"/>
      <c r="L20" s="106">
        <v>0.02</v>
      </c>
      <c r="M20" s="230">
        <f>M19*L20</f>
        <v>66.78</v>
      </c>
      <c r="N20" s="230"/>
      <c r="P20" s="544" t="s">
        <v>87</v>
      </c>
      <c r="Q20" s="543"/>
      <c r="R20" s="106">
        <v>0.02</v>
      </c>
      <c r="S20" s="230">
        <f>S19*R20</f>
        <v>62.58</v>
      </c>
      <c r="T20" s="230"/>
    </row>
    <row r="21" spans="2:20" ht="15">
      <c r="B21" s="543" t="s">
        <v>122</v>
      </c>
      <c r="C21" s="543"/>
      <c r="D21" s="106">
        <v>0.04</v>
      </c>
      <c r="E21" s="105">
        <f>SUM(E19:E20)*D21</f>
        <v>136.2312</v>
      </c>
      <c r="F21" s="105"/>
      <c r="J21" s="543" t="s">
        <v>122</v>
      </c>
      <c r="K21" s="543"/>
      <c r="L21" s="106">
        <v>0.04</v>
      </c>
      <c r="M21" s="230">
        <f>SUM(M19:M20)*L21</f>
        <v>136.2312</v>
      </c>
      <c r="N21" s="230"/>
      <c r="P21" s="543" t="s">
        <v>122</v>
      </c>
      <c r="Q21" s="543"/>
      <c r="R21" s="106">
        <v>0.04</v>
      </c>
      <c r="S21" s="230">
        <f>SUM(S19:S20)*R21</f>
        <v>127.6632</v>
      </c>
      <c r="T21" s="230"/>
    </row>
    <row r="22" spans="2:20" ht="15">
      <c r="B22" s="543" t="s">
        <v>4</v>
      </c>
      <c r="C22" s="543"/>
      <c r="D22" s="106">
        <v>0.2</v>
      </c>
      <c r="E22" s="124">
        <f>SUM(E19:E21)*D22</f>
        <v>708.40224000000012</v>
      </c>
      <c r="F22" s="124"/>
      <c r="J22" s="543" t="s">
        <v>4</v>
      </c>
      <c r="K22" s="543"/>
      <c r="L22" s="106">
        <v>0.2</v>
      </c>
      <c r="M22" s="230">
        <f>SUM(M19:M21)*L22</f>
        <v>708.40224000000012</v>
      </c>
      <c r="N22" s="230"/>
      <c r="P22" s="543" t="s">
        <v>4</v>
      </c>
      <c r="Q22" s="543"/>
      <c r="R22" s="106">
        <v>0.2</v>
      </c>
      <c r="S22" s="230">
        <f>SUM(S19:S21)*R22</f>
        <v>663.84864000000005</v>
      </c>
      <c r="T22" s="230"/>
    </row>
    <row r="23" spans="2:20" ht="15">
      <c r="B23" s="544" t="s">
        <v>128</v>
      </c>
      <c r="C23" s="543"/>
      <c r="D23" s="106">
        <v>0</v>
      </c>
      <c r="E23" s="105">
        <f>SUM(E19:E22)*D23</f>
        <v>0</v>
      </c>
      <c r="F23" s="105"/>
      <c r="J23" s="544" t="s">
        <v>128</v>
      </c>
      <c r="K23" s="543"/>
      <c r="L23" s="106">
        <v>0</v>
      </c>
      <c r="M23" s="230">
        <f>SUM(M19:M22)*L23</f>
        <v>0</v>
      </c>
      <c r="N23" s="230"/>
      <c r="P23" s="544" t="s">
        <v>128</v>
      </c>
      <c r="Q23" s="543"/>
      <c r="R23" s="106">
        <v>0</v>
      </c>
      <c r="S23" s="230">
        <f>SUM(S19:S22)*R23</f>
        <v>0</v>
      </c>
      <c r="T23" s="230"/>
    </row>
    <row r="24" spans="2:20" ht="15">
      <c r="B24" s="545" t="s">
        <v>123</v>
      </c>
      <c r="C24" s="545"/>
      <c r="D24" s="545"/>
      <c r="E24" s="108">
        <f>SUM(E19:E23)</f>
        <v>4250.4134400000003</v>
      </c>
      <c r="F24" s="109" t="s">
        <v>124</v>
      </c>
      <c r="J24" s="545" t="s">
        <v>123</v>
      </c>
      <c r="K24" s="545"/>
      <c r="L24" s="545"/>
      <c r="M24" s="108">
        <f>SUM(M19:M23)</f>
        <v>4250.4134400000003</v>
      </c>
      <c r="N24" s="232" t="s">
        <v>124</v>
      </c>
      <c r="P24" s="545" t="s">
        <v>123</v>
      </c>
      <c r="Q24" s="545"/>
      <c r="R24" s="545"/>
      <c r="S24" s="108">
        <f>SUM(S19:S23)</f>
        <v>3983.09184</v>
      </c>
      <c r="T24" s="232" t="s">
        <v>124</v>
      </c>
    </row>
    <row r="25" spans="2:20" ht="15">
      <c r="B25" s="543"/>
      <c r="C25" s="543"/>
      <c r="D25" s="105"/>
      <c r="E25" s="110">
        <f>E24/10.764</f>
        <v>394.87304347826091</v>
      </c>
      <c r="F25" s="111" t="s">
        <v>125</v>
      </c>
      <c r="J25" s="543"/>
      <c r="K25" s="543"/>
      <c r="L25" s="230"/>
      <c r="M25" s="110">
        <f>M24/10.764</f>
        <v>394.87304347826091</v>
      </c>
      <c r="N25" s="111" t="s">
        <v>125</v>
      </c>
      <c r="P25" s="543"/>
      <c r="Q25" s="543"/>
      <c r="R25" s="230"/>
      <c r="S25" s="110">
        <f>S24/10.764</f>
        <v>370.03826086956525</v>
      </c>
      <c r="T25" s="111" t="s">
        <v>125</v>
      </c>
    </row>
    <row r="28" spans="2:20" ht="15">
      <c r="B28" s="546" t="str">
        <f>CONCATENATE(C29,"+",C30,"+",C31,"+",C32,"+",C33)</f>
        <v>6mm CTG+12MM+6mm CTG++</v>
      </c>
      <c r="C28" s="547"/>
      <c r="D28" s="547"/>
      <c r="E28" s="547"/>
      <c r="F28" s="547"/>
      <c r="J28" s="546" t="str">
        <f>CONCATENATE(K29,"+",K30,"+",K31,"+",K32,"+",K33)</f>
        <v>6mm CTG+12MM+6mm CTG++</v>
      </c>
      <c r="K28" s="547"/>
      <c r="L28" s="547"/>
      <c r="M28" s="547"/>
      <c r="N28" s="547"/>
      <c r="P28" s="546" t="str">
        <f>CONCATENATE(Q29,"+",Q30,"+",Q31,"+",Q32,"+",Q33)</f>
        <v>8mm CTG+1.52mm pvb+8MM CTG++</v>
      </c>
      <c r="Q28" s="547"/>
      <c r="R28" s="547"/>
      <c r="S28" s="547"/>
      <c r="T28" s="547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8" t="s">
        <v>102</v>
      </c>
      <c r="C38" s="548"/>
      <c r="D38" s="548"/>
      <c r="E38" s="224">
        <f>SUM(E29:E37)</f>
        <v>2625</v>
      </c>
      <c r="F38" s="224"/>
      <c r="J38" s="548" t="s">
        <v>102</v>
      </c>
      <c r="K38" s="548"/>
      <c r="L38" s="548"/>
      <c r="M38" s="233">
        <f>SUM(M29:M37)</f>
        <v>3412.5</v>
      </c>
      <c r="N38" s="233"/>
      <c r="P38" s="548" t="s">
        <v>102</v>
      </c>
      <c r="Q38" s="548"/>
      <c r="R38" s="548"/>
      <c r="S38" s="233">
        <f>SUM(S29:S37)</f>
        <v>4179</v>
      </c>
      <c r="T38" s="233"/>
    </row>
    <row r="39" spans="2:20" ht="15">
      <c r="B39" s="544" t="s">
        <v>87</v>
      </c>
      <c r="C39" s="543"/>
      <c r="D39" s="106">
        <v>0.02</v>
      </c>
      <c r="E39" s="221">
        <f>E38*D39</f>
        <v>52.5</v>
      </c>
      <c r="F39" s="221"/>
      <c r="J39" s="544" t="s">
        <v>87</v>
      </c>
      <c r="K39" s="543"/>
      <c r="L39" s="106">
        <v>0.02</v>
      </c>
      <c r="M39" s="230">
        <f>M38*L39</f>
        <v>68.25</v>
      </c>
      <c r="N39" s="230"/>
      <c r="P39" s="544" t="s">
        <v>87</v>
      </c>
      <c r="Q39" s="543"/>
      <c r="R39" s="106">
        <v>0.02</v>
      </c>
      <c r="S39" s="230">
        <f>S38*R39</f>
        <v>83.58</v>
      </c>
      <c r="T39" s="230"/>
    </row>
    <row r="40" spans="2:20" ht="15">
      <c r="B40" s="543" t="s">
        <v>122</v>
      </c>
      <c r="C40" s="543"/>
      <c r="D40" s="106">
        <v>0.04</v>
      </c>
      <c r="E40" s="221">
        <f>SUM(E38:E39)*D40</f>
        <v>107.10000000000001</v>
      </c>
      <c r="F40" s="221"/>
      <c r="J40" s="543" t="s">
        <v>122</v>
      </c>
      <c r="K40" s="543"/>
      <c r="L40" s="106">
        <v>0.04</v>
      </c>
      <c r="M40" s="230">
        <f>SUM(M38:M39)*L40</f>
        <v>139.22999999999999</v>
      </c>
      <c r="N40" s="230"/>
      <c r="P40" s="543" t="s">
        <v>122</v>
      </c>
      <c r="Q40" s="543"/>
      <c r="R40" s="106">
        <v>0.04</v>
      </c>
      <c r="S40" s="230">
        <f>SUM(S38:S39)*R40</f>
        <v>170.50319999999999</v>
      </c>
      <c r="T40" s="230"/>
    </row>
    <row r="41" spans="2:20" ht="15">
      <c r="B41" s="543" t="s">
        <v>4</v>
      </c>
      <c r="C41" s="543"/>
      <c r="D41" s="106">
        <v>0.2</v>
      </c>
      <c r="E41" s="221">
        <f>SUM(E38:E40)*D41</f>
        <v>556.91999999999996</v>
      </c>
      <c r="F41" s="221"/>
      <c r="J41" s="543" t="s">
        <v>4</v>
      </c>
      <c r="K41" s="543"/>
      <c r="L41" s="106">
        <v>0.2</v>
      </c>
      <c r="M41" s="230">
        <f>SUM(M38:M40)*L41</f>
        <v>723.99600000000009</v>
      </c>
      <c r="N41" s="230"/>
      <c r="P41" s="543" t="s">
        <v>4</v>
      </c>
      <c r="Q41" s="543"/>
      <c r="R41" s="106">
        <v>0.2</v>
      </c>
      <c r="S41" s="230">
        <f>SUM(S38:S40)*R41</f>
        <v>886.61664000000007</v>
      </c>
      <c r="T41" s="230"/>
    </row>
    <row r="42" spans="2:20" ht="15">
      <c r="B42" s="544" t="s">
        <v>128</v>
      </c>
      <c r="C42" s="543"/>
      <c r="D42" s="106">
        <v>0</v>
      </c>
      <c r="E42" s="221">
        <f>SUM(E38:E41)*D42</f>
        <v>0</v>
      </c>
      <c r="F42" s="221"/>
      <c r="J42" s="544" t="s">
        <v>128</v>
      </c>
      <c r="K42" s="543"/>
      <c r="L42" s="106">
        <v>0</v>
      </c>
      <c r="M42" s="230">
        <f>SUM(M38:M41)*L42</f>
        <v>0</v>
      </c>
      <c r="N42" s="230"/>
      <c r="P42" s="544" t="s">
        <v>128</v>
      </c>
      <c r="Q42" s="543"/>
      <c r="R42" s="106">
        <v>0</v>
      </c>
      <c r="S42" s="230">
        <f>SUM(S38:S41)*R42</f>
        <v>0</v>
      </c>
      <c r="T42" s="230"/>
    </row>
    <row r="43" spans="2:20" ht="15">
      <c r="B43" s="545" t="s">
        <v>123</v>
      </c>
      <c r="C43" s="545"/>
      <c r="D43" s="545"/>
      <c r="E43" s="108">
        <f>SUM(E38:E42)</f>
        <v>3341.52</v>
      </c>
      <c r="F43" s="223" t="s">
        <v>124</v>
      </c>
      <c r="J43" s="545" t="s">
        <v>123</v>
      </c>
      <c r="K43" s="545"/>
      <c r="L43" s="545"/>
      <c r="M43" s="108">
        <f>SUM(M38:M42)</f>
        <v>4343.9760000000006</v>
      </c>
      <c r="N43" s="232" t="s">
        <v>124</v>
      </c>
      <c r="P43" s="545" t="s">
        <v>123</v>
      </c>
      <c r="Q43" s="545"/>
      <c r="R43" s="545"/>
      <c r="S43" s="108">
        <f>SUM(S38:S42)</f>
        <v>5319.6998400000002</v>
      </c>
      <c r="T43" s="232" t="s">
        <v>124</v>
      </c>
    </row>
    <row r="44" spans="2:20" ht="15">
      <c r="B44" s="543"/>
      <c r="C44" s="543"/>
      <c r="D44" s="221"/>
      <c r="E44" s="110">
        <f>E43/10.764</f>
        <v>310.43478260869568</v>
      </c>
      <c r="F44" s="111" t="s">
        <v>125</v>
      </c>
      <c r="J44" s="543"/>
      <c r="K44" s="543"/>
      <c r="L44" s="230"/>
      <c r="M44" s="110">
        <f>M43/10.764</f>
        <v>403.56521739130443</v>
      </c>
      <c r="N44" s="111" t="s">
        <v>125</v>
      </c>
      <c r="P44" s="543"/>
      <c r="Q44" s="543"/>
      <c r="R44" s="230"/>
      <c r="S44" s="110">
        <f>S43/10.764</f>
        <v>494.21217391304356</v>
      </c>
      <c r="T44" s="111" t="s">
        <v>125</v>
      </c>
    </row>
    <row r="46" spans="2:20" ht="15">
      <c r="B46" s="546" t="str">
        <f>CONCATENATE(C47,"+",C48,"+",C49,"+",C50,"+",C51)</f>
        <v>6mm CTG+10MM+5mm CTG++</v>
      </c>
      <c r="C46" s="547"/>
      <c r="D46" s="547"/>
      <c r="E46" s="547"/>
      <c r="F46" s="547"/>
      <c r="J46" s="546" t="str">
        <f>CONCATENATE(K47,"+",K48,"+",K49,"+",K50,"+",K51)</f>
        <v>6mm CTG+10MM+5mm CTG++</v>
      </c>
      <c r="K46" s="547"/>
      <c r="L46" s="547"/>
      <c r="M46" s="547"/>
      <c r="N46" s="547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8" t="s">
        <v>102</v>
      </c>
      <c r="C56" s="548"/>
      <c r="D56" s="548"/>
      <c r="E56" s="224">
        <f>SUM(E47:E55)</f>
        <v>2572.5</v>
      </c>
      <c r="F56" s="224"/>
      <c r="J56" s="548" t="s">
        <v>102</v>
      </c>
      <c r="K56" s="548"/>
      <c r="L56" s="548"/>
      <c r="M56" s="233">
        <f>SUM(M47:M55)</f>
        <v>3360</v>
      </c>
      <c r="N56" s="233"/>
    </row>
    <row r="57" spans="2:14" ht="15">
      <c r="B57" s="544" t="s">
        <v>87</v>
      </c>
      <c r="C57" s="543"/>
      <c r="D57" s="106">
        <v>0.02</v>
      </c>
      <c r="E57" s="221">
        <f>E56*D57</f>
        <v>51.45</v>
      </c>
      <c r="F57" s="221"/>
      <c r="J57" s="544" t="s">
        <v>87</v>
      </c>
      <c r="K57" s="543"/>
      <c r="L57" s="106">
        <v>0.02</v>
      </c>
      <c r="M57" s="230">
        <f>M56*L57</f>
        <v>67.2</v>
      </c>
      <c r="N57" s="230"/>
    </row>
    <row r="58" spans="2:14" ht="15">
      <c r="B58" s="543" t="s">
        <v>122</v>
      </c>
      <c r="C58" s="543"/>
      <c r="D58" s="106">
        <v>0.04</v>
      </c>
      <c r="E58" s="221">
        <f>SUM(E56:E57)*D58</f>
        <v>104.958</v>
      </c>
      <c r="F58" s="221"/>
      <c r="J58" s="543" t="s">
        <v>122</v>
      </c>
      <c r="K58" s="543"/>
      <c r="L58" s="106">
        <v>0.04</v>
      </c>
      <c r="M58" s="230">
        <f>SUM(M56:M57)*L58</f>
        <v>137.08799999999999</v>
      </c>
      <c r="N58" s="230"/>
    </row>
    <row r="59" spans="2:14" ht="15">
      <c r="B59" s="543" t="s">
        <v>4</v>
      </c>
      <c r="C59" s="543"/>
      <c r="D59" s="106">
        <v>0.2</v>
      </c>
      <c r="E59" s="221">
        <f>SUM(E56:E58)*D59</f>
        <v>545.78160000000003</v>
      </c>
      <c r="F59" s="221"/>
      <c r="J59" s="543" t="s">
        <v>4</v>
      </c>
      <c r="K59" s="543"/>
      <c r="L59" s="106">
        <v>0.2</v>
      </c>
      <c r="M59" s="230">
        <f>SUM(M56:M58)*L59</f>
        <v>712.85760000000005</v>
      </c>
      <c r="N59" s="230"/>
    </row>
    <row r="60" spans="2:14" ht="15">
      <c r="B60" s="544" t="s">
        <v>128</v>
      </c>
      <c r="C60" s="543"/>
      <c r="D60" s="106">
        <v>0</v>
      </c>
      <c r="E60" s="221">
        <f>SUM(E56:E59)*D60</f>
        <v>0</v>
      </c>
      <c r="F60" s="221"/>
      <c r="J60" s="544" t="s">
        <v>128</v>
      </c>
      <c r="K60" s="543"/>
      <c r="L60" s="106">
        <v>0</v>
      </c>
      <c r="M60" s="230">
        <f>SUM(M56:M59)*L60</f>
        <v>0</v>
      </c>
      <c r="N60" s="230"/>
    </row>
    <row r="61" spans="2:14" ht="15">
      <c r="B61" s="545" t="s">
        <v>123</v>
      </c>
      <c r="C61" s="545"/>
      <c r="D61" s="545"/>
      <c r="E61" s="108">
        <f>SUM(E56:E60)</f>
        <v>3274.6895999999997</v>
      </c>
      <c r="F61" s="223" t="s">
        <v>124</v>
      </c>
      <c r="J61" s="545" t="s">
        <v>123</v>
      </c>
      <c r="K61" s="545"/>
      <c r="L61" s="545"/>
      <c r="M61" s="108">
        <f>SUM(M56:M60)</f>
        <v>4277.1455999999998</v>
      </c>
      <c r="N61" s="232" t="s">
        <v>124</v>
      </c>
    </row>
    <row r="62" spans="2:14" ht="15">
      <c r="B62" s="543"/>
      <c r="C62" s="543"/>
      <c r="D62" s="221"/>
      <c r="E62" s="110">
        <f>E61/10.764</f>
        <v>304.22608695652173</v>
      </c>
      <c r="F62" s="111" t="s">
        <v>125</v>
      </c>
      <c r="J62" s="543"/>
      <c r="K62" s="54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12">
        <f>ROUND(Pricing!T104,0.1)</f>
        <v>47</v>
      </c>
    </row>
    <row r="5" spans="3:5">
      <c r="C5" s="236" t="s">
        <v>396</v>
      </c>
      <c r="D5" s="236" t="s">
        <v>394</v>
      </c>
      <c r="E5" s="312">
        <f>ROUND(Pricing!U104,0.1)/40</f>
        <v>0.7</v>
      </c>
    </row>
    <row r="6" spans="3:5">
      <c r="C6" s="236" t="s">
        <v>83</v>
      </c>
      <c r="D6" s="236" t="s">
        <v>393</v>
      </c>
      <c r="E6" s="312">
        <f>ROUND(Pricing!V104,0.1)</f>
        <v>3</v>
      </c>
    </row>
    <row r="7" spans="3:5">
      <c r="C7" s="236" t="s">
        <v>400</v>
      </c>
      <c r="D7" s="236" t="s">
        <v>392</v>
      </c>
      <c r="E7" s="312">
        <f>ROUND(Pricing!W104,0.1)</f>
        <v>47</v>
      </c>
    </row>
    <row r="8" spans="3:5">
      <c r="C8" s="236" t="s">
        <v>397</v>
      </c>
      <c r="D8" s="236" t="s">
        <v>392</v>
      </c>
      <c r="E8" s="312">
        <f>ROUND(Pricing!X104,0.1)</f>
        <v>94</v>
      </c>
    </row>
    <row r="9" spans="3:5">
      <c r="C9" t="s">
        <v>222</v>
      </c>
      <c r="D9" s="236" t="s">
        <v>395</v>
      </c>
      <c r="E9" s="312">
        <f>ROUND(Pricing!Y104,0.1)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6" sqref="G1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9" t="s">
        <v>126</v>
      </c>
      <c r="B2" s="319"/>
      <c r="C2" s="319"/>
      <c r="D2" s="319"/>
      <c r="E2" s="162" t="s">
        <v>402</v>
      </c>
      <c r="F2" s="137"/>
      <c r="G2" s="163"/>
      <c r="H2" s="320" t="s">
        <v>185</v>
      </c>
      <c r="I2" s="321"/>
      <c r="J2" s="165" t="s">
        <v>401</v>
      </c>
      <c r="K2" s="167"/>
      <c r="L2" s="104" t="s">
        <v>208</v>
      </c>
      <c r="M2" s="104" t="s">
        <v>381</v>
      </c>
    </row>
    <row r="3" spans="1:13" s="104" customFormat="1">
      <c r="A3" s="319" t="s">
        <v>127</v>
      </c>
      <c r="B3" s="319"/>
      <c r="C3" s="319"/>
      <c r="D3" s="319"/>
      <c r="E3" s="162" t="s">
        <v>403</v>
      </c>
      <c r="F3" s="136" t="s">
        <v>183</v>
      </c>
      <c r="G3" s="162" t="s">
        <v>282</v>
      </c>
      <c r="H3" s="320" t="s">
        <v>186</v>
      </c>
      <c r="I3" s="321"/>
      <c r="J3" s="166">
        <v>43602</v>
      </c>
      <c r="K3" s="167"/>
      <c r="L3" s="104" t="s">
        <v>257</v>
      </c>
      <c r="M3" s="104" t="s">
        <v>382</v>
      </c>
    </row>
    <row r="4" spans="1:13" s="104" customFormat="1" ht="18">
      <c r="A4" s="319" t="s">
        <v>169</v>
      </c>
      <c r="B4" s="319"/>
      <c r="C4" s="319"/>
      <c r="D4" s="319"/>
      <c r="E4" s="162" t="s">
        <v>281</v>
      </c>
      <c r="F4" s="135"/>
      <c r="G4" s="164"/>
      <c r="H4" s="320" t="s">
        <v>187</v>
      </c>
      <c r="I4" s="321"/>
      <c r="J4" s="165" t="s">
        <v>384</v>
      </c>
      <c r="K4" s="167"/>
      <c r="L4" s="104" t="s">
        <v>258</v>
      </c>
      <c r="M4" s="104" t="s">
        <v>383</v>
      </c>
    </row>
    <row r="5" spans="1:13" s="104" customFormat="1">
      <c r="A5" s="319" t="s">
        <v>177</v>
      </c>
      <c r="B5" s="319"/>
      <c r="C5" s="319"/>
      <c r="D5" s="319"/>
      <c r="E5" s="162" t="s">
        <v>411</v>
      </c>
      <c r="F5" s="136" t="s">
        <v>184</v>
      </c>
      <c r="G5" s="162"/>
      <c r="H5" s="320" t="s">
        <v>375</v>
      </c>
      <c r="I5" s="321"/>
      <c r="J5" s="165"/>
      <c r="K5" s="167"/>
      <c r="L5" s="104" t="s">
        <v>259</v>
      </c>
      <c r="M5" s="104" t="s">
        <v>384</v>
      </c>
    </row>
    <row r="6" spans="1:13" ht="18">
      <c r="A6" s="319"/>
      <c r="B6" s="319"/>
      <c r="C6" s="319"/>
      <c r="D6" s="319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</row>
    <row r="9" spans="1:13" ht="20.100000000000001" customHeight="1">
      <c r="A9" s="113">
        <v>1</v>
      </c>
      <c r="B9" s="113" t="s">
        <v>404</v>
      </c>
      <c r="C9" s="113" t="s">
        <v>405</v>
      </c>
      <c r="D9" s="113" t="s">
        <v>406</v>
      </c>
      <c r="E9" s="113" t="s">
        <v>407</v>
      </c>
      <c r="F9" s="113" t="s">
        <v>407</v>
      </c>
      <c r="G9" s="113" t="s">
        <v>413</v>
      </c>
      <c r="H9" s="113">
        <v>3965</v>
      </c>
      <c r="I9" s="113">
        <v>3050</v>
      </c>
      <c r="J9" s="113">
        <v>1</v>
      </c>
      <c r="K9" s="123">
        <v>500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Y4" sqref="Y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3" t="s">
        <v>190</v>
      </c>
      <c r="T2" s="332" t="s">
        <v>399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4" t="s">
        <v>227</v>
      </c>
      <c r="T3" s="316" t="s">
        <v>390</v>
      </c>
      <c r="U3" s="316" t="s">
        <v>396</v>
      </c>
      <c r="V3" s="316" t="s">
        <v>391</v>
      </c>
      <c r="W3" s="316" t="s">
        <v>397</v>
      </c>
      <c r="X3" s="316" t="s">
        <v>398</v>
      </c>
      <c r="Y3" s="316" t="s">
        <v>222</v>
      </c>
    </row>
    <row r="4" spans="1:25">
      <c r="A4" s="118">
        <f>'BD Team'!A9</f>
        <v>1</v>
      </c>
      <c r="B4" s="118" t="str">
        <f>'BD Team'!B9</f>
        <v>Motorized Fabric</v>
      </c>
      <c r="C4" s="118" t="str">
        <f>'BD Team'!C9</f>
        <v>smart screen</v>
      </c>
      <c r="D4" s="118" t="str">
        <f>'BD Team'!D9</f>
        <v>Motorized roll down fabric</v>
      </c>
      <c r="E4" s="118" t="str">
        <f>'BD Team'!F9</f>
        <v>-</v>
      </c>
      <c r="F4" s="121" t="str">
        <f>'BD Team'!G9</f>
        <v>GREY(B99-50354)</v>
      </c>
      <c r="G4" s="118">
        <f>'BD Team'!H9</f>
        <v>3965</v>
      </c>
      <c r="H4" s="118">
        <f>'BD Team'!I9</f>
        <v>3050</v>
      </c>
      <c r="I4" s="118">
        <f>'BD Team'!J9</f>
        <v>1</v>
      </c>
      <c r="J4" s="103">
        <f t="shared" ref="J4:J53" si="0">G4*H4*I4*10.764/1000000</f>
        <v>130.17174299999999</v>
      </c>
      <c r="K4" s="172">
        <f>'BD Team'!K9</f>
        <v>500</v>
      </c>
      <c r="L4" s="171">
        <f>K4*I4</f>
        <v>500</v>
      </c>
      <c r="M4" s="170">
        <f>L4*'Changable Values'!$D$4</f>
        <v>41500</v>
      </c>
      <c r="N4" s="170" t="str">
        <f>'BD Team'!E9</f>
        <v>-</v>
      </c>
      <c r="O4" s="172"/>
      <c r="P4" s="241"/>
      <c r="Q4" s="173"/>
      <c r="R4" s="185"/>
      <c r="S4" s="315"/>
      <c r="T4" s="316">
        <f>(G4+H4)*I4*2/300</f>
        <v>46.766666666666666</v>
      </c>
      <c r="U4" s="316">
        <f>SUM(G4:H4)*I4*2*2/1000</f>
        <v>28.06</v>
      </c>
      <c r="V4" s="316">
        <f>SUM(G4:H4)*I4*5*5*4/(1000*240)</f>
        <v>2.9229166666666666</v>
      </c>
      <c r="W4" s="316">
        <f>T4</f>
        <v>46.766666666666666</v>
      </c>
      <c r="X4" s="316">
        <f>W4*2</f>
        <v>93.533333333333331</v>
      </c>
      <c r="Y4" s="316">
        <f>SUM(G4:H4)*I4*4/1000</f>
        <v>28.06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5"/>
      <c r="T5" s="316">
        <f t="shared" ref="T5:T68" si="2">(G5+H5)*I5*2/300</f>
        <v>0</v>
      </c>
      <c r="U5" s="316">
        <f t="shared" ref="U5:U68" si="3">SUM(G5:H5)*I5*2*2/1000</f>
        <v>0</v>
      </c>
      <c r="V5" s="316">
        <f t="shared" ref="V5:V68" si="4">SUM(G5:H5)*I5*5*5*4/(1000*240)</f>
        <v>0</v>
      </c>
      <c r="W5" s="316">
        <f t="shared" ref="W5:W68" si="5">T5</f>
        <v>0</v>
      </c>
      <c r="X5" s="316">
        <f t="shared" ref="X5:X68" si="6">W5*2</f>
        <v>0</v>
      </c>
      <c r="Y5" s="316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5"/>
      <c r="T6" s="316">
        <f t="shared" si="2"/>
        <v>0</v>
      </c>
      <c r="U6" s="316">
        <f t="shared" si="3"/>
        <v>0</v>
      </c>
      <c r="V6" s="316">
        <f t="shared" si="4"/>
        <v>0</v>
      </c>
      <c r="W6" s="316">
        <f t="shared" si="5"/>
        <v>0</v>
      </c>
      <c r="X6" s="316">
        <f t="shared" si="6"/>
        <v>0</v>
      </c>
      <c r="Y6" s="316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5"/>
      <c r="T7" s="316">
        <f t="shared" si="2"/>
        <v>0</v>
      </c>
      <c r="U7" s="316">
        <f t="shared" si="3"/>
        <v>0</v>
      </c>
      <c r="V7" s="316">
        <f t="shared" si="4"/>
        <v>0</v>
      </c>
      <c r="W7" s="316">
        <f t="shared" si="5"/>
        <v>0</v>
      </c>
      <c r="X7" s="316">
        <f t="shared" si="6"/>
        <v>0</v>
      </c>
      <c r="Y7" s="316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5"/>
      <c r="T8" s="316">
        <f t="shared" si="2"/>
        <v>0</v>
      </c>
      <c r="U8" s="316">
        <f t="shared" si="3"/>
        <v>0</v>
      </c>
      <c r="V8" s="316">
        <f t="shared" si="4"/>
        <v>0</v>
      </c>
      <c r="W8" s="316">
        <f t="shared" si="5"/>
        <v>0</v>
      </c>
      <c r="X8" s="316">
        <f t="shared" si="6"/>
        <v>0</v>
      </c>
      <c r="Y8" s="316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5"/>
      <c r="T9" s="316">
        <f t="shared" si="2"/>
        <v>0</v>
      </c>
      <c r="U9" s="316">
        <f t="shared" si="3"/>
        <v>0</v>
      </c>
      <c r="V9" s="316">
        <f t="shared" si="4"/>
        <v>0</v>
      </c>
      <c r="W9" s="316">
        <f t="shared" si="5"/>
        <v>0</v>
      </c>
      <c r="X9" s="316">
        <f t="shared" si="6"/>
        <v>0</v>
      </c>
      <c r="Y9" s="316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5"/>
      <c r="T10" s="316">
        <f t="shared" si="2"/>
        <v>0</v>
      </c>
      <c r="U10" s="316">
        <f t="shared" si="3"/>
        <v>0</v>
      </c>
      <c r="V10" s="316">
        <f t="shared" si="4"/>
        <v>0</v>
      </c>
      <c r="W10" s="316">
        <f t="shared" si="5"/>
        <v>0</v>
      </c>
      <c r="X10" s="316">
        <f t="shared" si="6"/>
        <v>0</v>
      </c>
      <c r="Y10" s="316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500</v>
      </c>
      <c r="L104" s="168">
        <f>SUM(L4:L103)</f>
        <v>500</v>
      </c>
      <c r="M104" s="168">
        <f>SUM(M4:M103)</f>
        <v>41500</v>
      </c>
      <c r="T104" s="317">
        <f t="shared" ref="T104:Y104" si="16">SUM(T4:T103)</f>
        <v>46.766666666666666</v>
      </c>
      <c r="U104" s="317">
        <f t="shared" si="16"/>
        <v>28.06</v>
      </c>
      <c r="V104" s="317">
        <f t="shared" si="16"/>
        <v>2.9229166666666666</v>
      </c>
      <c r="W104" s="317">
        <f t="shared" si="16"/>
        <v>46.766666666666666</v>
      </c>
      <c r="X104" s="317">
        <f t="shared" si="16"/>
        <v>93.533333333333331</v>
      </c>
      <c r="Y104" s="317">
        <f t="shared" si="16"/>
        <v>28.06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3" t="s">
        <v>284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285</v>
      </c>
      <c r="B2" s="336">
        <f>K4</f>
        <v>0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0</v>
      </c>
      <c r="D4" s="255">
        <f>C4*D3</f>
        <v>0</v>
      </c>
      <c r="E4" s="255">
        <f>C4*E3</f>
        <v>0</v>
      </c>
      <c r="F4" s="255">
        <f>C4*F3</f>
        <v>0</v>
      </c>
      <c r="G4" s="255">
        <f>C4+D4+E4+F4</f>
        <v>0</v>
      </c>
      <c r="H4" s="255">
        <f>G4*H3</f>
        <v>0</v>
      </c>
      <c r="I4" s="255">
        <f>G4+H4</f>
        <v>0</v>
      </c>
      <c r="J4" s="255">
        <f>I4*J3</f>
        <v>0</v>
      </c>
      <c r="K4" s="255">
        <f>I4+J4</f>
        <v>0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0</v>
      </c>
      <c r="B7" s="270">
        <v>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294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5" t="s">
        <v>71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</row>
    <row r="3" spans="2:54" ht="13.5" thickBot="1">
      <c r="L3" s="406" t="s">
        <v>280</v>
      </c>
      <c r="M3" s="406"/>
      <c r="N3" s="406"/>
      <c r="O3" s="406"/>
      <c r="U3" s="50"/>
      <c r="AB3" s="50"/>
    </row>
    <row r="4" spans="2:54" s="50" customFormat="1" ht="15" customHeight="1" thickTop="1" thickBot="1">
      <c r="B4" s="347" t="s">
        <v>72</v>
      </c>
      <c r="C4" s="341" t="s">
        <v>73</v>
      </c>
      <c r="D4" s="341" t="s">
        <v>74</v>
      </c>
      <c r="E4" s="339" t="s">
        <v>106</v>
      </c>
      <c r="F4" s="339" t="s">
        <v>75</v>
      </c>
      <c r="G4" s="339" t="s">
        <v>189</v>
      </c>
      <c r="H4" s="339" t="s">
        <v>76</v>
      </c>
      <c r="I4" s="341" t="s">
        <v>77</v>
      </c>
      <c r="J4" s="339" t="s">
        <v>78</v>
      </c>
      <c r="K4" s="339" t="s">
        <v>79</v>
      </c>
      <c r="L4" s="361" t="s">
        <v>114</v>
      </c>
      <c r="M4" s="361" t="s">
        <v>115</v>
      </c>
      <c r="N4" s="361" t="s">
        <v>9</v>
      </c>
      <c r="O4" s="361" t="s">
        <v>2</v>
      </c>
      <c r="P4" s="358" t="s">
        <v>80</v>
      </c>
      <c r="Q4" s="359"/>
      <c r="R4" s="359"/>
      <c r="S4" s="359"/>
      <c r="T4" s="359"/>
      <c r="U4" s="360"/>
      <c r="V4" s="339" t="s">
        <v>134</v>
      </c>
      <c r="W4" s="365" t="s">
        <v>190</v>
      </c>
      <c r="X4" s="147"/>
      <c r="Y4" s="147"/>
      <c r="Z4" s="147"/>
      <c r="AA4" s="147"/>
      <c r="AB4" s="147"/>
      <c r="AC4" s="365" t="s">
        <v>81</v>
      </c>
      <c r="AD4" s="369" t="s">
        <v>106</v>
      </c>
      <c r="AE4" s="356" t="s">
        <v>82</v>
      </c>
      <c r="AF4" s="394" t="s">
        <v>83</v>
      </c>
      <c r="AG4" s="395"/>
      <c r="AH4" s="356" t="s">
        <v>84</v>
      </c>
      <c r="AI4" s="356" t="s">
        <v>85</v>
      </c>
      <c r="AJ4" s="339" t="s">
        <v>237</v>
      </c>
      <c r="AK4" s="339" t="s">
        <v>238</v>
      </c>
      <c r="AL4" s="341" t="s">
        <v>86</v>
      </c>
      <c r="AM4" s="341" t="s">
        <v>87</v>
      </c>
      <c r="AN4" s="341" t="s">
        <v>88</v>
      </c>
      <c r="AO4" s="391" t="s">
        <v>89</v>
      </c>
      <c r="AP4" s="341" t="s">
        <v>109</v>
      </c>
      <c r="AQ4" s="341" t="s">
        <v>4</v>
      </c>
      <c r="AR4" s="376" t="s">
        <v>90</v>
      </c>
      <c r="AS4" s="379" t="s">
        <v>91</v>
      </c>
      <c r="AT4" s="376" t="s">
        <v>92</v>
      </c>
      <c r="AU4" s="382" t="s">
        <v>93</v>
      </c>
      <c r="AV4" s="398" t="s">
        <v>214</v>
      </c>
      <c r="AW4" s="385" t="s">
        <v>212</v>
      </c>
      <c r="AX4" s="388" t="s">
        <v>213</v>
      </c>
    </row>
    <row r="5" spans="2:54" s="50" customFormat="1" ht="26.25" thickTop="1">
      <c r="B5" s="348"/>
      <c r="C5" s="350"/>
      <c r="D5" s="350"/>
      <c r="E5" s="352"/>
      <c r="F5" s="352"/>
      <c r="G5" s="352"/>
      <c r="H5" s="352"/>
      <c r="I5" s="354"/>
      <c r="J5" s="352"/>
      <c r="K5" s="352"/>
      <c r="L5" s="362"/>
      <c r="M5" s="362"/>
      <c r="N5" s="362"/>
      <c r="O5" s="362"/>
      <c r="P5" s="368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4" t="s">
        <v>99</v>
      </c>
      <c r="V5" s="340"/>
      <c r="W5" s="366"/>
      <c r="X5" s="144" t="s">
        <v>95</v>
      </c>
      <c r="Y5" s="144" t="s">
        <v>96</v>
      </c>
      <c r="Z5" s="144" t="s">
        <v>97</v>
      </c>
      <c r="AA5" s="145" t="s">
        <v>98</v>
      </c>
      <c r="AB5" s="364" t="s">
        <v>211</v>
      </c>
      <c r="AC5" s="366"/>
      <c r="AD5" s="370"/>
      <c r="AE5" s="357"/>
      <c r="AF5" s="396"/>
      <c r="AG5" s="397"/>
      <c r="AH5" s="357"/>
      <c r="AI5" s="357"/>
      <c r="AJ5" s="340"/>
      <c r="AK5" s="340"/>
      <c r="AL5" s="342"/>
      <c r="AM5" s="342"/>
      <c r="AN5" s="342"/>
      <c r="AO5" s="392"/>
      <c r="AP5" s="342"/>
      <c r="AQ5" s="342"/>
      <c r="AR5" s="377"/>
      <c r="AS5" s="380"/>
      <c r="AT5" s="377"/>
      <c r="AU5" s="383"/>
      <c r="AV5" s="398"/>
      <c r="AW5" s="386"/>
      <c r="AX5" s="389"/>
      <c r="AZ5" s="372" t="s">
        <v>100</v>
      </c>
    </row>
    <row r="6" spans="2:54" s="50" customFormat="1" ht="16.5" customHeight="1" thickBot="1">
      <c r="B6" s="349"/>
      <c r="C6" s="351"/>
      <c r="D6" s="351"/>
      <c r="E6" s="353"/>
      <c r="F6" s="353"/>
      <c r="G6" s="353"/>
      <c r="H6" s="353"/>
      <c r="I6" s="355"/>
      <c r="J6" s="353"/>
      <c r="K6" s="353"/>
      <c r="L6" s="363"/>
      <c r="M6" s="363"/>
      <c r="N6" s="363"/>
      <c r="O6" s="363"/>
      <c r="P6" s="35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3"/>
      <c r="V6" s="157">
        <f>'Changable Values'!D9</f>
        <v>1.4999999999999999E-2</v>
      </c>
      <c r="W6" s="367"/>
      <c r="X6" s="51"/>
      <c r="Y6" s="52"/>
      <c r="Z6" s="52"/>
      <c r="AA6" s="52"/>
      <c r="AB6" s="353"/>
      <c r="AC6" s="367"/>
      <c r="AD6" s="371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3"/>
      <c r="AP6" s="53">
        <f>'Changable Values'!D23</f>
        <v>1.25</v>
      </c>
      <c r="AQ6" s="51">
        <v>0</v>
      </c>
      <c r="AR6" s="378"/>
      <c r="AS6" s="381"/>
      <c r="AT6" s="378"/>
      <c r="AU6" s="384"/>
      <c r="AV6" s="398"/>
      <c r="AW6" s="387"/>
      <c r="AX6" s="390"/>
      <c r="AZ6" s="37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4">
        <f>'Changable Values'!D14</f>
        <v>150</v>
      </c>
      <c r="AG7" s="37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Motorized roll down fabric</v>
      </c>
      <c r="D8" s="131" t="str">
        <f>Pricing!B4</f>
        <v>Motorized Fabric</v>
      </c>
      <c r="E8" s="132" t="str">
        <f>Pricing!N4</f>
        <v>-</v>
      </c>
      <c r="F8" s="68">
        <f>Pricing!G4</f>
        <v>3965</v>
      </c>
      <c r="G8" s="68">
        <f>Pricing!H4</f>
        <v>3050</v>
      </c>
      <c r="H8" s="100">
        <f t="shared" ref="H8:H57" si="0">(F8*G8)/1000000</f>
        <v>12.093249999999999</v>
      </c>
      <c r="I8" s="70">
        <f>Pricing!I4</f>
        <v>1</v>
      </c>
      <c r="J8" s="69">
        <f t="shared" ref="J8" si="1">H8*I8</f>
        <v>12.093249999999999</v>
      </c>
      <c r="K8" s="71">
        <f t="shared" ref="K8" si="2">J8*10.764</f>
        <v>130.17174299999999</v>
      </c>
      <c r="L8" s="69"/>
      <c r="M8" s="72"/>
      <c r="N8" s="72"/>
      <c r="O8" s="72">
        <f t="shared" ref="O8:O35" si="3">N8*M8*L8/1000000</f>
        <v>0</v>
      </c>
      <c r="P8" s="73">
        <f>Pricing!M4</f>
        <v>41500</v>
      </c>
      <c r="Q8" s="74">
        <f t="shared" ref="Q8:Q56" si="4">P8*$Q$6</f>
        <v>4150</v>
      </c>
      <c r="R8" s="74">
        <f t="shared" ref="R8:R56" si="5">(P8+Q8)*$R$6</f>
        <v>5021.5</v>
      </c>
      <c r="S8" s="74">
        <f t="shared" ref="S8:S56" si="6">(P8+Q8+R8)*$S$6</f>
        <v>253.35750000000002</v>
      </c>
      <c r="T8" s="74">
        <f t="shared" ref="T8:T56" si="7">(P8+Q8+R8+S8)*$T$6</f>
        <v>509.24857500000002</v>
      </c>
      <c r="U8" s="72">
        <f t="shared" ref="U8:U56" si="8">SUM(P8:T8)</f>
        <v>51434.106074999996</v>
      </c>
      <c r="V8" s="74">
        <f t="shared" ref="V8:V56" si="9">U8*$V$6</f>
        <v>771.51159112499988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1150</v>
      </c>
      <c r="AF8" s="343">
        <f>(((((F8*4)+(G8*4))/1000)*$AF$6*$AG$6)/300)*I8*$AF$7</f>
        <v>505.07999999999993</v>
      </c>
      <c r="AG8" s="344"/>
      <c r="AH8" s="76">
        <f>(((F8+G8))*I8/1000)*4*$AH$7</f>
        <v>42.089999999999996</v>
      </c>
      <c r="AI8" s="76">
        <f t="shared" ref="AI8:AI57" si="15">(((F8+G8)*2*I8)/1000)*2*$AI$7</f>
        <v>140.29999999999998</v>
      </c>
      <c r="AJ8" s="76">
        <f>J8*Pricing!Q4</f>
        <v>0</v>
      </c>
      <c r="AK8" s="76">
        <f>J8*Pricing!R4</f>
        <v>0</v>
      </c>
      <c r="AL8" s="76">
        <f t="shared" ref="AL8:AL39" si="16">J8*$AL$6</f>
        <v>13017.174299999997</v>
      </c>
      <c r="AM8" s="77">
        <f t="shared" ref="AM8:AM39" si="17">$AM$6*J8</f>
        <v>0</v>
      </c>
      <c r="AN8" s="76">
        <f t="shared" ref="AN8:AN39" si="18">$AN$6*J8</f>
        <v>10413.739439999998</v>
      </c>
      <c r="AO8" s="72">
        <f t="shared" ref="AO8:AO39" si="19">SUM(U8:V8)+SUM(AC8:AI8)-AD8</f>
        <v>54043.087666125</v>
      </c>
      <c r="AP8" s="74">
        <f t="shared" ref="AP8:AP39" si="20">AO8*$AP$6</f>
        <v>67553.859582656252</v>
      </c>
      <c r="AQ8" s="74">
        <f t="shared" ref="AQ8:AQ56" si="21">(AO8+AP8)*$AQ$6</f>
        <v>0</v>
      </c>
      <c r="AR8" s="74">
        <f t="shared" ref="AR8:AR39" si="22">SUM(AO8:AQ8)/J8</f>
        <v>10054.943646148162</v>
      </c>
      <c r="AS8" s="72">
        <f t="shared" ref="AS8:AS39" si="23">SUM(AJ8:AQ8)+AD8+AB8</f>
        <v>145027.86098878126</v>
      </c>
      <c r="AT8" s="72">
        <f t="shared" ref="AT8:AT39" si="24">AS8/J8</f>
        <v>11992.463646148162</v>
      </c>
      <c r="AU8" s="78">
        <f t="shared" ref="AU8:AU56" si="25">AT8/10.764</f>
        <v>1114.1270574273656</v>
      </c>
      <c r="AV8" s="79">
        <f t="shared" ref="AV8:AV39" si="26">K8/$K$109</f>
        <v>1</v>
      </c>
      <c r="AW8" s="80">
        <f t="shared" ref="AW8:AW39" si="27">(U8+V8)/(J8*10.764)</f>
        <v>401.0518447626917</v>
      </c>
      <c r="AX8" s="81">
        <f t="shared" ref="AX8:AX39" si="28">SUM(W8:AN8,AP8)/(J8*10.764)</f>
        <v>713.0752126646737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3">
        <f t="shared" ref="AF9:AF57" si="44">(((((F9*4)+(G9*4))/1000)*$AF$6*$AG$6)/300)*I9*$AF$7</f>
        <v>0</v>
      </c>
      <c r="AG9" s="344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3">
        <f t="shared" si="44"/>
        <v>0</v>
      </c>
      <c r="AG10" s="344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3">
        <f t="shared" si="44"/>
        <v>0</v>
      </c>
      <c r="AG11" s="344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3">
        <f t="shared" si="44"/>
        <v>0</v>
      </c>
      <c r="AG12" s="344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3">
        <f t="shared" si="44"/>
        <v>0</v>
      </c>
      <c r="AG13" s="34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3">
        <f t="shared" si="44"/>
        <v>0</v>
      </c>
      <c r="AG14" s="34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9">
        <f t="shared" si="44"/>
        <v>0</v>
      </c>
      <c r="AG57" s="400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9">
        <f t="shared" si="128"/>
        <v>0</v>
      </c>
      <c r="AG107" s="400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1" t="s">
        <v>5</v>
      </c>
      <c r="C109" s="402"/>
      <c r="D109" s="402"/>
      <c r="E109" s="402"/>
      <c r="F109" s="402"/>
      <c r="G109" s="403"/>
      <c r="H109" s="149">
        <f>SUM(H8:H108)</f>
        <v>12.093249999999999</v>
      </c>
      <c r="I109" s="87">
        <f>SUM(I8:I108)</f>
        <v>1</v>
      </c>
      <c r="J109" s="88">
        <f>SUM(J8:J108)</f>
        <v>12.093249999999999</v>
      </c>
      <c r="K109" s="89">
        <f>SUM(K8:K108)</f>
        <v>130.17174299999999</v>
      </c>
      <c r="L109" s="88">
        <f>SUM(L8:L8)</f>
        <v>0</v>
      </c>
      <c r="M109" s="88"/>
      <c r="N109" s="88"/>
      <c r="O109" s="88"/>
      <c r="P109" s="87">
        <f>SUM(P8:P108)</f>
        <v>41500</v>
      </c>
      <c r="Q109" s="88">
        <f t="shared" ref="Q109:AE109" si="156">SUM(Q8:Q108)</f>
        <v>4150</v>
      </c>
      <c r="R109" s="88">
        <f t="shared" si="156"/>
        <v>5021.5</v>
      </c>
      <c r="S109" s="88">
        <f t="shared" si="156"/>
        <v>253.35750000000002</v>
      </c>
      <c r="T109" s="88">
        <f t="shared" si="156"/>
        <v>509.24857500000002</v>
      </c>
      <c r="U109" s="88">
        <f t="shared" si="156"/>
        <v>51434.106074999996</v>
      </c>
      <c r="V109" s="88">
        <f t="shared" si="156"/>
        <v>771.51159112499988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1150</v>
      </c>
      <c r="AF109" s="404">
        <f>SUM(AF8:AG108)</f>
        <v>505.07999999999993</v>
      </c>
      <c r="AG109" s="405"/>
      <c r="AH109" s="88">
        <f t="shared" ref="AH109:AQ109" si="157">SUM(AH8:AH108)</f>
        <v>42.089999999999996</v>
      </c>
      <c r="AI109" s="88">
        <f t="shared" si="157"/>
        <v>140.29999999999998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13017.174299999997</v>
      </c>
      <c r="AM109" s="88">
        <f t="shared" si="157"/>
        <v>0</v>
      </c>
      <c r="AN109" s="88">
        <f t="shared" si="157"/>
        <v>10413.739439999998</v>
      </c>
      <c r="AO109" s="88">
        <f t="shared" si="157"/>
        <v>54043.087666125</v>
      </c>
      <c r="AP109" s="88">
        <f t="shared" si="157"/>
        <v>67553.859582656252</v>
      </c>
      <c r="AQ109" s="88">
        <f t="shared" si="157"/>
        <v>0</v>
      </c>
      <c r="AR109" s="88"/>
      <c r="AS109" s="87">
        <f>SUM(AS8:AS108)</f>
        <v>145027.86098878126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505.07999999999993</v>
      </c>
      <c r="AW110" s="84"/>
    </row>
    <row r="111" spans="2:54">
      <c r="AF111" s="174"/>
      <c r="AG111" s="174"/>
      <c r="AH111" s="174">
        <f>SUM(AE109:AI109,AC109)</f>
        <v>1837.4699999999998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N117" sqref="N1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6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8"/>
    </row>
    <row r="2" spans="2:15" ht="23.25" customHeight="1">
      <c r="B2" s="499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23.25" customHeight="1">
      <c r="B3" s="499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1"/>
    </row>
    <row r="4" spans="2:15" ht="30" customHeight="1">
      <c r="B4" s="499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1"/>
    </row>
    <row r="5" spans="2:15" ht="30" customHeight="1" thickBot="1">
      <c r="B5" s="499"/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1"/>
    </row>
    <row r="6" spans="2:15" ht="24.95" customHeight="1" thickTop="1">
      <c r="B6" s="425"/>
      <c r="C6" s="426"/>
      <c r="D6" s="426"/>
      <c r="E6" s="426"/>
      <c r="F6" s="426"/>
      <c r="G6" s="426"/>
      <c r="H6" s="426"/>
      <c r="I6" s="426"/>
      <c r="J6" s="427"/>
      <c r="K6" s="432" t="s">
        <v>103</v>
      </c>
      <c r="L6" s="433"/>
      <c r="M6" s="428" t="str">
        <f>'BD Team'!J2</f>
        <v>ABPL-DE-19.20-2062</v>
      </c>
      <c r="N6" s="429"/>
    </row>
    <row r="7" spans="2:15" ht="24.95" customHeight="1">
      <c r="B7" s="410" t="s">
        <v>126</v>
      </c>
      <c r="C7" s="411"/>
      <c r="D7" s="411"/>
      <c r="E7" s="411"/>
      <c r="F7" s="445" t="str">
        <f>'BD Team'!E2</f>
        <v>Mr. Kishan</v>
      </c>
      <c r="G7" s="445"/>
      <c r="H7" s="445"/>
      <c r="I7" s="445"/>
      <c r="J7" s="446"/>
      <c r="K7" s="419" t="s">
        <v>104</v>
      </c>
      <c r="L7" s="411"/>
      <c r="M7" s="416">
        <f>'BD Team'!J3</f>
        <v>43602</v>
      </c>
      <c r="N7" s="417"/>
    </row>
    <row r="8" spans="2:15" ht="24.95" customHeight="1">
      <c r="B8" s="410" t="s">
        <v>127</v>
      </c>
      <c r="C8" s="411"/>
      <c r="D8" s="411"/>
      <c r="E8" s="411"/>
      <c r="F8" s="215" t="str">
        <f>'BD Team'!E3</f>
        <v>Hyderabad</v>
      </c>
      <c r="G8" s="447" t="s">
        <v>180</v>
      </c>
      <c r="H8" s="448"/>
      <c r="I8" s="445" t="str">
        <f>'BD Team'!G3</f>
        <v>1.5Kpa</v>
      </c>
      <c r="J8" s="446"/>
      <c r="K8" s="419" t="s">
        <v>105</v>
      </c>
      <c r="L8" s="411"/>
      <c r="M8" s="178" t="s">
        <v>365</v>
      </c>
      <c r="N8" s="179">
        <v>43602</v>
      </c>
    </row>
    <row r="9" spans="2:15" ht="24.95" customHeight="1">
      <c r="B9" s="410" t="s">
        <v>169</v>
      </c>
      <c r="C9" s="411"/>
      <c r="D9" s="411"/>
      <c r="E9" s="411"/>
      <c r="F9" s="445" t="str">
        <f>'BD Team'!E4</f>
        <v>Mr. Srinivas : 9949077279</v>
      </c>
      <c r="G9" s="445"/>
      <c r="H9" s="445"/>
      <c r="I9" s="445"/>
      <c r="J9" s="446"/>
      <c r="K9" s="419" t="s">
        <v>179</v>
      </c>
      <c r="L9" s="411"/>
      <c r="M9" s="430" t="str">
        <f>'BD Team'!J4</f>
        <v>Ravi</v>
      </c>
      <c r="N9" s="431"/>
    </row>
    <row r="10" spans="2:15" ht="27.75" customHeight="1" thickBot="1">
      <c r="B10" s="412" t="s">
        <v>177</v>
      </c>
      <c r="C10" s="413"/>
      <c r="D10" s="413"/>
      <c r="E10" s="413"/>
      <c r="F10" s="217" t="str">
        <f>'BD Team'!E5</f>
        <v>Grey powder coated</v>
      </c>
      <c r="G10" s="423" t="s">
        <v>178</v>
      </c>
      <c r="H10" s="424"/>
      <c r="I10" s="421">
        <f>'BD Team'!G5</f>
        <v>0</v>
      </c>
      <c r="J10" s="422"/>
      <c r="K10" s="420" t="s">
        <v>374</v>
      </c>
      <c r="L10" s="413"/>
      <c r="M10" s="414">
        <f>'BD Team'!J5</f>
        <v>0</v>
      </c>
      <c r="N10" s="415"/>
    </row>
    <row r="11" spans="2:15" ht="19.5" thickTop="1">
      <c r="B11" s="502"/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3"/>
      <c r="N11" s="504"/>
    </row>
    <row r="12" spans="2:15" s="93" customFormat="1" ht="19.5" thickBot="1">
      <c r="B12" s="502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4"/>
    </row>
    <row r="13" spans="2:15" s="93" customFormat="1" ht="18" customHeight="1" thickTop="1" thickBot="1">
      <c r="B13" s="449" t="s">
        <v>170</v>
      </c>
      <c r="C13" s="450"/>
      <c r="D13" s="418" t="s">
        <v>171</v>
      </c>
      <c r="E13" s="418" t="s">
        <v>172</v>
      </c>
      <c r="F13" s="418" t="s">
        <v>37</v>
      </c>
      <c r="G13" s="409" t="s">
        <v>63</v>
      </c>
      <c r="H13" s="409" t="s">
        <v>412</v>
      </c>
      <c r="I13" s="409" t="s">
        <v>209</v>
      </c>
      <c r="J13" s="451" t="s">
        <v>173</v>
      </c>
      <c r="K13" s="451" t="s">
        <v>174</v>
      </c>
      <c r="L13" s="450" t="s">
        <v>210</v>
      </c>
      <c r="M13" s="451" t="s">
        <v>175</v>
      </c>
      <c r="N13" s="452" t="s">
        <v>176</v>
      </c>
    </row>
    <row r="14" spans="2:15" s="94" customFormat="1" ht="18" customHeight="1" thickTop="1" thickBot="1">
      <c r="B14" s="449"/>
      <c r="C14" s="450"/>
      <c r="D14" s="418"/>
      <c r="E14" s="418"/>
      <c r="F14" s="418"/>
      <c r="G14" s="409"/>
      <c r="H14" s="409"/>
      <c r="I14" s="409"/>
      <c r="J14" s="451"/>
      <c r="K14" s="451"/>
      <c r="L14" s="450"/>
      <c r="M14" s="451"/>
      <c r="N14" s="452"/>
    </row>
    <row r="15" spans="2:15" s="94" customFormat="1" ht="26.25" customHeight="1" thickTop="1" thickBot="1">
      <c r="B15" s="449"/>
      <c r="C15" s="450"/>
      <c r="D15" s="418"/>
      <c r="E15" s="418"/>
      <c r="F15" s="418"/>
      <c r="G15" s="409"/>
      <c r="H15" s="409"/>
      <c r="I15" s="409"/>
      <c r="J15" s="451"/>
      <c r="K15" s="451"/>
      <c r="L15" s="450"/>
      <c r="M15" s="451"/>
      <c r="N15" s="452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Motorized Fabric</v>
      </c>
      <c r="E16" s="187" t="str">
        <f>Pricing!C4</f>
        <v>smart screen</v>
      </c>
      <c r="F16" s="187" t="str">
        <f>Pricing!D4</f>
        <v>Motorized roll down fabric</v>
      </c>
      <c r="G16" s="187" t="str">
        <f>Pricing!N4</f>
        <v>-</v>
      </c>
      <c r="H16" s="187" t="str">
        <f>Pricing!F4</f>
        <v>GREY(B99-50354)</v>
      </c>
      <c r="I16" s="216" t="str">
        <f>Pricing!E4</f>
        <v>-</v>
      </c>
      <c r="J16" s="216">
        <f>Pricing!G4</f>
        <v>3965</v>
      </c>
      <c r="K16" s="216">
        <f>Pricing!H4</f>
        <v>3050</v>
      </c>
      <c r="L16" s="216">
        <f>Pricing!I4</f>
        <v>1</v>
      </c>
      <c r="M16" s="188">
        <f t="shared" ref="M16:M24" si="0">J16*K16*L16/1000000</f>
        <v>12.093249999999999</v>
      </c>
      <c r="N16" s="189">
        <f>'Cost Calculation'!AS8</f>
        <v>145027.86098878126</v>
      </c>
      <c r="O16" s="95"/>
    </row>
    <row r="17" spans="2:15" s="94" customFormat="1" ht="49.9" hidden="1" customHeight="1" thickTop="1" thickBot="1">
      <c r="B17" s="407">
        <f>Pricing!A5</f>
        <v>2</v>
      </c>
      <c r="C17" s="408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7">
        <f>Pricing!A6</f>
        <v>3</v>
      </c>
      <c r="C18" s="408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7">
        <f>Pricing!A7</f>
        <v>4</v>
      </c>
      <c r="C19" s="408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7">
        <f>Pricing!A8</f>
        <v>5</v>
      </c>
      <c r="C20" s="408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7">
        <f>Pricing!A9</f>
        <v>6</v>
      </c>
      <c r="C21" s="408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7">
        <f>Pricing!A10</f>
        <v>7</v>
      </c>
      <c r="C22" s="408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7">
        <f>Pricing!A11</f>
        <v>8</v>
      </c>
      <c r="C23" s="408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7">
        <f>Pricing!A12</f>
        <v>9</v>
      </c>
      <c r="C24" s="408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6"/>
      <c r="C116" s="477"/>
      <c r="D116" s="477"/>
      <c r="E116" s="477"/>
      <c r="F116" s="477"/>
      <c r="G116" s="477"/>
      <c r="H116" s="477"/>
      <c r="I116" s="477"/>
      <c r="J116" s="477"/>
      <c r="K116" s="478"/>
      <c r="L116" s="190">
        <f>SUM(L16:L115)</f>
        <v>1</v>
      </c>
      <c r="M116" s="191">
        <f>SUM(M16:M115)</f>
        <v>12.093249999999999</v>
      </c>
      <c r="N116" s="186"/>
      <c r="O116" s="95"/>
    </row>
    <row r="117" spans="2:15" s="94" customFormat="1" ht="30" customHeight="1" thickTop="1" thickBot="1">
      <c r="B117" s="479" t="s">
        <v>181</v>
      </c>
      <c r="C117" s="480"/>
      <c r="D117" s="480"/>
      <c r="E117" s="480"/>
      <c r="F117" s="480"/>
      <c r="G117" s="480"/>
      <c r="H117" s="480"/>
      <c r="I117" s="480"/>
      <c r="J117" s="480"/>
      <c r="K117" s="480"/>
      <c r="L117" s="480"/>
      <c r="M117" s="481"/>
      <c r="N117" s="192">
        <f>ROUND(SUM(N16:N115),0.1)</f>
        <v>145028</v>
      </c>
      <c r="O117" s="95">
        <f>N117/SUM(M116)</f>
        <v>11992.475141091105</v>
      </c>
    </row>
    <row r="118" spans="2:15" s="94" customFormat="1" ht="30" customHeight="1" thickTop="1" thickBot="1">
      <c r="B118" s="479" t="s">
        <v>111</v>
      </c>
      <c r="C118" s="480"/>
      <c r="D118" s="480"/>
      <c r="E118" s="480"/>
      <c r="F118" s="480"/>
      <c r="G118" s="480"/>
      <c r="H118" s="480"/>
      <c r="I118" s="480"/>
      <c r="J118" s="480"/>
      <c r="K118" s="480"/>
      <c r="L118" s="480"/>
      <c r="M118" s="481"/>
      <c r="N118" s="192">
        <f>ROUND(N117*18%,0.1)</f>
        <v>26105</v>
      </c>
      <c r="O118" s="95">
        <f>N118/SUM(M116)</f>
        <v>2158.6422177661093</v>
      </c>
    </row>
    <row r="119" spans="2:15" s="94" customFormat="1" ht="30" customHeight="1" thickTop="1" thickBot="1">
      <c r="B119" s="479" t="s">
        <v>182</v>
      </c>
      <c r="C119" s="480"/>
      <c r="D119" s="480"/>
      <c r="E119" s="480"/>
      <c r="F119" s="480"/>
      <c r="G119" s="480"/>
      <c r="H119" s="480"/>
      <c r="I119" s="480"/>
      <c r="J119" s="480"/>
      <c r="K119" s="480"/>
      <c r="L119" s="480"/>
      <c r="M119" s="481"/>
      <c r="N119" s="192">
        <f>ROUND(SUM(N117:N118),0.1)</f>
        <v>171133</v>
      </c>
      <c r="O119" s="95">
        <f>N119/SUM(M116)</f>
        <v>14151.117358857215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1114.1281253336219</v>
      </c>
    </row>
    <row r="121" spans="2:15" s="139" customFormat="1" ht="30" customHeight="1" thickTop="1">
      <c r="B121" s="434" t="s">
        <v>236</v>
      </c>
      <c r="C121" s="435"/>
      <c r="D121" s="435"/>
      <c r="E121" s="435"/>
      <c r="F121" s="435"/>
      <c r="G121" s="435"/>
      <c r="H121" s="435"/>
      <c r="I121" s="435"/>
      <c r="J121" s="435"/>
      <c r="K121" s="435"/>
      <c r="L121" s="435"/>
      <c r="M121" s="435"/>
      <c r="N121" s="436"/>
      <c r="O121" s="138"/>
    </row>
    <row r="122" spans="2:15" s="93" customFormat="1" ht="24.95" customHeight="1">
      <c r="B122" s="437">
        <v>1</v>
      </c>
      <c r="C122" s="438"/>
      <c r="D122" s="439" t="s">
        <v>408</v>
      </c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</row>
    <row r="123" spans="2:15" s="93" customFormat="1" ht="24.95" customHeight="1">
      <c r="B123" s="441">
        <v>2</v>
      </c>
      <c r="C123" s="442"/>
      <c r="D123" s="443" t="s">
        <v>410</v>
      </c>
      <c r="E123" s="443"/>
      <c r="F123" s="443"/>
      <c r="G123" s="443"/>
      <c r="H123" s="443"/>
      <c r="I123" s="443"/>
      <c r="J123" s="443"/>
      <c r="K123" s="443"/>
      <c r="L123" s="443"/>
      <c r="M123" s="443"/>
      <c r="N123" s="444"/>
    </row>
    <row r="124" spans="2:15" s="139" customFormat="1" ht="30" customHeight="1">
      <c r="B124" s="482" t="s">
        <v>207</v>
      </c>
      <c r="C124" s="483"/>
      <c r="D124" s="483"/>
      <c r="E124" s="483"/>
      <c r="F124" s="483"/>
      <c r="G124" s="483"/>
      <c r="H124" s="483"/>
      <c r="I124" s="483"/>
      <c r="J124" s="483"/>
      <c r="K124" s="483"/>
      <c r="L124" s="483"/>
      <c r="M124" s="483"/>
      <c r="N124" s="484"/>
      <c r="O124" s="138"/>
    </row>
    <row r="125" spans="2:15" s="93" customFormat="1" ht="24.95" customHeight="1">
      <c r="B125" s="437">
        <v>1</v>
      </c>
      <c r="C125" s="438"/>
      <c r="D125" s="439"/>
      <c r="E125" s="439"/>
      <c r="F125" s="439"/>
      <c r="G125" s="439"/>
      <c r="H125" s="439"/>
      <c r="I125" s="439"/>
      <c r="J125" s="439"/>
      <c r="K125" s="439"/>
      <c r="L125" s="439"/>
      <c r="M125" s="439"/>
      <c r="N125" s="440"/>
    </row>
    <row r="126" spans="2:15" s="93" customFormat="1" ht="24.95" customHeight="1">
      <c r="B126" s="437">
        <v>2</v>
      </c>
      <c r="C126" s="438"/>
      <c r="D126" s="439"/>
      <c r="E126" s="439"/>
      <c r="F126" s="439"/>
      <c r="G126" s="439"/>
      <c r="H126" s="439"/>
      <c r="I126" s="439"/>
      <c r="J126" s="439"/>
      <c r="K126" s="439"/>
      <c r="L126" s="439"/>
      <c r="M126" s="439"/>
      <c r="N126" s="440"/>
    </row>
    <row r="127" spans="2:15" s="93" customFormat="1" ht="24.95" customHeight="1">
      <c r="B127" s="437">
        <v>3</v>
      </c>
      <c r="C127" s="438"/>
      <c r="D127" s="439"/>
      <c r="E127" s="439"/>
      <c r="F127" s="439"/>
      <c r="G127" s="439"/>
      <c r="H127" s="439"/>
      <c r="I127" s="439"/>
      <c r="J127" s="439"/>
      <c r="K127" s="439"/>
      <c r="L127" s="439"/>
      <c r="M127" s="439"/>
      <c r="N127" s="440"/>
    </row>
    <row r="128" spans="2:15" s="139" customFormat="1" ht="30" customHeight="1">
      <c r="B128" s="482" t="s">
        <v>140</v>
      </c>
      <c r="C128" s="483"/>
      <c r="D128" s="483"/>
      <c r="E128" s="483"/>
      <c r="F128" s="483"/>
      <c r="G128" s="483"/>
      <c r="H128" s="483"/>
      <c r="I128" s="483"/>
      <c r="J128" s="483"/>
      <c r="K128" s="483"/>
      <c r="L128" s="483"/>
      <c r="M128" s="483"/>
      <c r="N128" s="484"/>
      <c r="O128" s="138"/>
    </row>
    <row r="129" spans="2:14" s="93" customFormat="1" ht="24.95" customHeight="1">
      <c r="B129" s="437">
        <v>1</v>
      </c>
      <c r="C129" s="438"/>
      <c r="D129" s="439" t="s">
        <v>364</v>
      </c>
      <c r="E129" s="439"/>
      <c r="F129" s="439"/>
      <c r="G129" s="439"/>
      <c r="H129" s="439"/>
      <c r="I129" s="439"/>
      <c r="J129" s="439"/>
      <c r="K129" s="439"/>
      <c r="L129" s="439"/>
      <c r="M129" s="439"/>
      <c r="N129" s="440"/>
    </row>
    <row r="130" spans="2:14" s="93" customFormat="1" ht="24.95" customHeight="1">
      <c r="B130" s="437">
        <v>2</v>
      </c>
      <c r="C130" s="438"/>
      <c r="D130" s="439" t="s">
        <v>389</v>
      </c>
      <c r="E130" s="439"/>
      <c r="F130" s="439"/>
      <c r="G130" s="439"/>
      <c r="H130" s="439"/>
      <c r="I130" s="439"/>
      <c r="J130" s="439"/>
      <c r="K130" s="439"/>
      <c r="L130" s="439"/>
      <c r="M130" s="439"/>
      <c r="N130" s="440"/>
    </row>
    <row r="131" spans="2:14" s="139" customFormat="1" ht="30" customHeight="1">
      <c r="B131" s="490" t="s">
        <v>141</v>
      </c>
      <c r="C131" s="491"/>
      <c r="D131" s="491"/>
      <c r="E131" s="491"/>
      <c r="F131" s="491"/>
      <c r="G131" s="491"/>
      <c r="H131" s="491"/>
      <c r="I131" s="491"/>
      <c r="J131" s="491"/>
      <c r="K131" s="491"/>
      <c r="L131" s="491"/>
      <c r="M131" s="491"/>
      <c r="N131" s="492"/>
    </row>
    <row r="132" spans="2:14" s="93" customFormat="1" ht="24.95" customHeight="1">
      <c r="B132" s="437">
        <v>1</v>
      </c>
      <c r="C132" s="438"/>
      <c r="D132" s="439" t="s">
        <v>142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4" s="93" customFormat="1" ht="24.95" customHeight="1">
      <c r="B133" s="437">
        <v>2</v>
      </c>
      <c r="C133" s="438"/>
      <c r="D133" s="439" t="s">
        <v>143</v>
      </c>
      <c r="E133" s="439"/>
      <c r="F133" s="439"/>
      <c r="G133" s="439"/>
      <c r="H133" s="439"/>
      <c r="I133" s="439"/>
      <c r="J133" s="439"/>
      <c r="K133" s="439"/>
      <c r="L133" s="439"/>
      <c r="M133" s="439"/>
      <c r="N133" s="440"/>
    </row>
    <row r="134" spans="2:14" s="139" customFormat="1" ht="30" customHeight="1">
      <c r="B134" s="490" t="s">
        <v>144</v>
      </c>
      <c r="C134" s="491"/>
      <c r="D134" s="491"/>
      <c r="E134" s="491"/>
      <c r="F134" s="491"/>
      <c r="G134" s="491"/>
      <c r="H134" s="491"/>
      <c r="I134" s="491"/>
      <c r="J134" s="491"/>
      <c r="K134" s="491"/>
      <c r="L134" s="491"/>
      <c r="M134" s="491"/>
      <c r="N134" s="492"/>
    </row>
    <row r="135" spans="2:14" s="139" customFormat="1" ht="30" customHeight="1">
      <c r="B135" s="505" t="s">
        <v>145</v>
      </c>
      <c r="C135" s="506"/>
      <c r="D135" s="506"/>
      <c r="E135" s="506"/>
      <c r="F135" s="506"/>
      <c r="G135" s="506"/>
      <c r="H135" s="506"/>
      <c r="I135" s="506"/>
      <c r="J135" s="506"/>
      <c r="K135" s="506"/>
      <c r="L135" s="506"/>
      <c r="M135" s="506"/>
      <c r="N135" s="507"/>
    </row>
    <row r="136" spans="2:14" s="93" customFormat="1" ht="24.95" customHeight="1">
      <c r="B136" s="437">
        <v>1</v>
      </c>
      <c r="C136" s="438"/>
      <c r="D136" s="439" t="s">
        <v>146</v>
      </c>
      <c r="E136" s="439"/>
      <c r="F136" s="439"/>
      <c r="G136" s="439"/>
      <c r="H136" s="439"/>
      <c r="I136" s="439"/>
      <c r="J136" s="439"/>
      <c r="K136" s="439"/>
      <c r="L136" s="439"/>
      <c r="M136" s="439"/>
      <c r="N136" s="440"/>
    </row>
    <row r="137" spans="2:14" s="93" customFormat="1" ht="24.95" customHeight="1">
      <c r="B137" s="437">
        <v>2</v>
      </c>
      <c r="C137" s="438"/>
      <c r="D137" s="439" t="s">
        <v>147</v>
      </c>
      <c r="E137" s="439"/>
      <c r="F137" s="439"/>
      <c r="G137" s="439"/>
      <c r="H137" s="439"/>
      <c r="I137" s="439"/>
      <c r="J137" s="439"/>
      <c r="K137" s="439"/>
      <c r="L137" s="439"/>
      <c r="M137" s="439"/>
      <c r="N137" s="440"/>
    </row>
    <row r="138" spans="2:14" s="93" customFormat="1" ht="24.95" customHeight="1">
      <c r="B138" s="437">
        <v>3</v>
      </c>
      <c r="C138" s="438"/>
      <c r="D138" s="439" t="s">
        <v>148</v>
      </c>
      <c r="E138" s="439"/>
      <c r="F138" s="439"/>
      <c r="G138" s="439"/>
      <c r="H138" s="439"/>
      <c r="I138" s="439"/>
      <c r="J138" s="439"/>
      <c r="K138" s="439"/>
      <c r="L138" s="439"/>
      <c r="M138" s="439"/>
      <c r="N138" s="440"/>
    </row>
    <row r="139" spans="2:14" s="93" customFormat="1" ht="24.95" customHeight="1">
      <c r="B139" s="437">
        <v>4</v>
      </c>
      <c r="C139" s="438"/>
      <c r="D139" s="439" t="s">
        <v>149</v>
      </c>
      <c r="E139" s="439"/>
      <c r="F139" s="439"/>
      <c r="G139" s="439"/>
      <c r="H139" s="439"/>
      <c r="I139" s="439"/>
      <c r="J139" s="439"/>
      <c r="K139" s="439"/>
      <c r="L139" s="439"/>
      <c r="M139" s="439"/>
      <c r="N139" s="440"/>
    </row>
    <row r="140" spans="2:14" s="93" customFormat="1" ht="24.95" customHeight="1">
      <c r="B140" s="437">
        <v>5</v>
      </c>
      <c r="C140" s="438"/>
      <c r="D140" s="439" t="s">
        <v>150</v>
      </c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</row>
    <row r="141" spans="2:14" s="93" customFormat="1" ht="24.95" customHeight="1">
      <c r="B141" s="437">
        <v>6</v>
      </c>
      <c r="C141" s="438"/>
      <c r="D141" s="439" t="s">
        <v>409</v>
      </c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</row>
    <row r="142" spans="2:14" s="140" customFormat="1" ht="30" customHeight="1">
      <c r="B142" s="490" t="s">
        <v>151</v>
      </c>
      <c r="C142" s="491"/>
      <c r="D142" s="491"/>
      <c r="E142" s="491"/>
      <c r="F142" s="491"/>
      <c r="G142" s="491"/>
      <c r="H142" s="491"/>
      <c r="I142" s="491"/>
      <c r="J142" s="491"/>
      <c r="K142" s="491"/>
      <c r="L142" s="491"/>
      <c r="M142" s="491"/>
      <c r="N142" s="492"/>
    </row>
    <row r="143" spans="2:14" s="93" customFormat="1" ht="24.95" customHeight="1">
      <c r="B143" s="437">
        <v>1</v>
      </c>
      <c r="C143" s="438"/>
      <c r="D143" s="439" t="s">
        <v>152</v>
      </c>
      <c r="E143" s="439"/>
      <c r="F143" s="439"/>
      <c r="G143" s="439"/>
      <c r="H143" s="439"/>
      <c r="I143" s="439"/>
      <c r="J143" s="439"/>
      <c r="K143" s="439"/>
      <c r="L143" s="439"/>
      <c r="M143" s="439"/>
      <c r="N143" s="440"/>
    </row>
    <row r="144" spans="2:14" s="93" customFormat="1" ht="135" customHeight="1">
      <c r="B144" s="437">
        <v>2</v>
      </c>
      <c r="C144" s="438"/>
      <c r="D144" s="493" t="s">
        <v>153</v>
      </c>
      <c r="E144" s="494"/>
      <c r="F144" s="494"/>
      <c r="G144" s="494"/>
      <c r="H144" s="494"/>
      <c r="I144" s="494"/>
      <c r="J144" s="494"/>
      <c r="K144" s="494"/>
      <c r="L144" s="494"/>
      <c r="M144" s="494"/>
      <c r="N144" s="495"/>
    </row>
    <row r="145" spans="2:14" s="93" customFormat="1" ht="24.95" customHeight="1">
      <c r="B145" s="437">
        <v>3</v>
      </c>
      <c r="C145" s="438"/>
      <c r="D145" s="439" t="s">
        <v>154</v>
      </c>
      <c r="E145" s="439"/>
      <c r="F145" s="439"/>
      <c r="G145" s="439"/>
      <c r="H145" s="439"/>
      <c r="I145" s="439"/>
      <c r="J145" s="439"/>
      <c r="K145" s="439"/>
      <c r="L145" s="439"/>
      <c r="M145" s="439"/>
      <c r="N145" s="440"/>
    </row>
    <row r="146" spans="2:14" s="93" customFormat="1" ht="24.95" customHeight="1">
      <c r="B146" s="437">
        <v>4</v>
      </c>
      <c r="C146" s="438"/>
      <c r="D146" s="439" t="s">
        <v>155</v>
      </c>
      <c r="E146" s="439"/>
      <c r="F146" s="439"/>
      <c r="G146" s="439"/>
      <c r="H146" s="439"/>
      <c r="I146" s="439"/>
      <c r="J146" s="439"/>
      <c r="K146" s="439"/>
      <c r="L146" s="439"/>
      <c r="M146" s="439"/>
      <c r="N146" s="440"/>
    </row>
    <row r="147" spans="2:14" s="140" customFormat="1" ht="30" customHeight="1">
      <c r="B147" s="490" t="s">
        <v>156</v>
      </c>
      <c r="C147" s="491"/>
      <c r="D147" s="491"/>
      <c r="E147" s="491"/>
      <c r="F147" s="491"/>
      <c r="G147" s="491"/>
      <c r="H147" s="491"/>
      <c r="I147" s="491"/>
      <c r="J147" s="491"/>
      <c r="K147" s="491"/>
      <c r="L147" s="491"/>
      <c r="M147" s="491"/>
      <c r="N147" s="492"/>
    </row>
    <row r="148" spans="2:14" s="93" customFormat="1" ht="24.95" customHeight="1">
      <c r="B148" s="437">
        <v>1</v>
      </c>
      <c r="C148" s="438"/>
      <c r="D148" s="439" t="s">
        <v>157</v>
      </c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</row>
    <row r="149" spans="2:14" s="93" customFormat="1" ht="55.9" customHeight="1">
      <c r="B149" s="437">
        <v>2</v>
      </c>
      <c r="C149" s="438"/>
      <c r="D149" s="493" t="s">
        <v>158</v>
      </c>
      <c r="E149" s="494"/>
      <c r="F149" s="494"/>
      <c r="G149" s="494"/>
      <c r="H149" s="494"/>
      <c r="I149" s="494"/>
      <c r="J149" s="494"/>
      <c r="K149" s="494"/>
      <c r="L149" s="494"/>
      <c r="M149" s="494"/>
      <c r="N149" s="495"/>
    </row>
    <row r="150" spans="2:14" s="140" customFormat="1" ht="30" customHeight="1">
      <c r="B150" s="490" t="s">
        <v>159</v>
      </c>
      <c r="C150" s="491"/>
      <c r="D150" s="491"/>
      <c r="E150" s="491"/>
      <c r="F150" s="491"/>
      <c r="G150" s="491"/>
      <c r="H150" s="491"/>
      <c r="I150" s="491"/>
      <c r="J150" s="491"/>
      <c r="K150" s="491"/>
      <c r="L150" s="491"/>
      <c r="M150" s="491"/>
      <c r="N150" s="492"/>
    </row>
    <row r="151" spans="2:14" s="93" customFormat="1" ht="24.95" customHeight="1">
      <c r="B151" s="437">
        <v>1</v>
      </c>
      <c r="C151" s="438"/>
      <c r="D151" s="459" t="s">
        <v>160</v>
      </c>
      <c r="E151" s="459"/>
      <c r="F151" s="459"/>
      <c r="G151" s="459"/>
      <c r="H151" s="459"/>
      <c r="I151" s="459"/>
      <c r="J151" s="459"/>
      <c r="K151" s="459"/>
      <c r="L151" s="459"/>
      <c r="M151" s="459"/>
      <c r="N151" s="460"/>
    </row>
    <row r="152" spans="2:14" s="93" customFormat="1" ht="24.95" customHeight="1">
      <c r="B152" s="437">
        <v>2</v>
      </c>
      <c r="C152" s="438"/>
      <c r="D152" s="459" t="s">
        <v>161</v>
      </c>
      <c r="E152" s="459"/>
      <c r="F152" s="459"/>
      <c r="G152" s="459"/>
      <c r="H152" s="459"/>
      <c r="I152" s="459"/>
      <c r="J152" s="459"/>
      <c r="K152" s="459"/>
      <c r="L152" s="459"/>
      <c r="M152" s="459"/>
      <c r="N152" s="460"/>
    </row>
    <row r="153" spans="2:14" s="93" customFormat="1" ht="49.9" customHeight="1">
      <c r="B153" s="437">
        <v>3</v>
      </c>
      <c r="C153" s="438"/>
      <c r="D153" s="487" t="s">
        <v>162</v>
      </c>
      <c r="E153" s="488"/>
      <c r="F153" s="488"/>
      <c r="G153" s="488"/>
      <c r="H153" s="488"/>
      <c r="I153" s="488"/>
      <c r="J153" s="488"/>
      <c r="K153" s="488"/>
      <c r="L153" s="488"/>
      <c r="M153" s="488"/>
      <c r="N153" s="489"/>
    </row>
    <row r="154" spans="2:14" s="93" customFormat="1" ht="24.95" customHeight="1">
      <c r="B154" s="437">
        <v>4</v>
      </c>
      <c r="C154" s="438"/>
      <c r="D154" s="459" t="s">
        <v>163</v>
      </c>
      <c r="E154" s="459"/>
      <c r="F154" s="459"/>
      <c r="G154" s="459"/>
      <c r="H154" s="459"/>
      <c r="I154" s="459"/>
      <c r="J154" s="459"/>
      <c r="K154" s="459"/>
      <c r="L154" s="459"/>
      <c r="M154" s="459"/>
      <c r="N154" s="460"/>
    </row>
    <row r="155" spans="2:14" s="140" customFormat="1" ht="30" customHeight="1">
      <c r="B155" s="490" t="s">
        <v>164</v>
      </c>
      <c r="C155" s="491"/>
      <c r="D155" s="491"/>
      <c r="E155" s="491"/>
      <c r="F155" s="491"/>
      <c r="G155" s="491"/>
      <c r="H155" s="491"/>
      <c r="I155" s="491"/>
      <c r="J155" s="491"/>
      <c r="K155" s="491"/>
      <c r="L155" s="491"/>
      <c r="M155" s="491"/>
      <c r="N155" s="492"/>
    </row>
    <row r="156" spans="2:14" s="93" customFormat="1" ht="24.95" customHeight="1">
      <c r="B156" s="437">
        <v>1</v>
      </c>
      <c r="C156" s="438"/>
      <c r="D156" s="459" t="s">
        <v>165</v>
      </c>
      <c r="E156" s="459"/>
      <c r="F156" s="459"/>
      <c r="G156" s="459"/>
      <c r="H156" s="459"/>
      <c r="I156" s="459"/>
      <c r="J156" s="459"/>
      <c r="K156" s="459"/>
      <c r="L156" s="459"/>
      <c r="M156" s="459"/>
      <c r="N156" s="460"/>
    </row>
    <row r="157" spans="2:14" s="93" customFormat="1" ht="24.95" customHeight="1">
      <c r="B157" s="437">
        <v>2</v>
      </c>
      <c r="C157" s="438"/>
      <c r="D157" s="459" t="s">
        <v>166</v>
      </c>
      <c r="E157" s="459"/>
      <c r="F157" s="459"/>
      <c r="G157" s="459"/>
      <c r="H157" s="459"/>
      <c r="I157" s="459"/>
      <c r="J157" s="459"/>
      <c r="K157" s="459"/>
      <c r="L157" s="459"/>
      <c r="M157" s="459"/>
      <c r="N157" s="460"/>
    </row>
    <row r="158" spans="2:14" s="93" customFormat="1" ht="24.95" customHeight="1">
      <c r="B158" s="437">
        <v>3</v>
      </c>
      <c r="C158" s="438"/>
      <c r="D158" s="459" t="s">
        <v>167</v>
      </c>
      <c r="E158" s="459"/>
      <c r="F158" s="459"/>
      <c r="G158" s="459"/>
      <c r="H158" s="459"/>
      <c r="I158" s="459"/>
      <c r="J158" s="459"/>
      <c r="K158" s="459"/>
      <c r="L158" s="459"/>
      <c r="M158" s="459"/>
      <c r="N158" s="460"/>
    </row>
    <row r="159" spans="2:14" s="93" customFormat="1" ht="24.95" customHeight="1">
      <c r="B159" s="437">
        <v>4</v>
      </c>
      <c r="C159" s="438"/>
      <c r="D159" s="459" t="s">
        <v>168</v>
      </c>
      <c r="E159" s="459"/>
      <c r="F159" s="459"/>
      <c r="G159" s="459"/>
      <c r="H159" s="459"/>
      <c r="I159" s="459"/>
      <c r="J159" s="459"/>
      <c r="K159" s="459"/>
      <c r="L159" s="459"/>
      <c r="M159" s="459"/>
      <c r="N159" s="460"/>
    </row>
    <row r="160" spans="2:14" s="93" customFormat="1" ht="24.95" customHeight="1">
      <c r="B160" s="441" t="s">
        <v>239</v>
      </c>
      <c r="C160" s="485"/>
      <c r="D160" s="485"/>
      <c r="E160" s="485"/>
      <c r="F160" s="485"/>
      <c r="G160" s="485"/>
      <c r="H160" s="485"/>
      <c r="I160" s="485"/>
      <c r="J160" s="485"/>
      <c r="K160" s="485"/>
      <c r="L160" s="485"/>
      <c r="M160" s="485"/>
      <c r="N160" s="486"/>
    </row>
    <row r="161" spans="2:14" s="93" customFormat="1" ht="24.95" customHeight="1">
      <c r="B161" s="441" t="s">
        <v>240</v>
      </c>
      <c r="C161" s="485"/>
      <c r="D161" s="485"/>
      <c r="E161" s="485"/>
      <c r="F161" s="485"/>
      <c r="G161" s="485"/>
      <c r="H161" s="485"/>
      <c r="I161" s="485"/>
      <c r="J161" s="485"/>
      <c r="K161" s="485"/>
      <c r="L161" s="485"/>
      <c r="M161" s="485"/>
      <c r="N161" s="486"/>
    </row>
    <row r="162" spans="2:14" s="93" customFormat="1" ht="41.25" customHeight="1">
      <c r="B162" s="467"/>
      <c r="C162" s="468"/>
      <c r="D162" s="468"/>
      <c r="E162" s="468"/>
      <c r="F162" s="468"/>
      <c r="G162" s="468"/>
      <c r="H162" s="468"/>
      <c r="I162" s="468"/>
      <c r="J162" s="468"/>
      <c r="K162" s="468"/>
      <c r="L162" s="468"/>
      <c r="M162" s="468"/>
      <c r="N162" s="469"/>
    </row>
    <row r="163" spans="2:14" s="93" customFormat="1" ht="39.950000000000003" customHeight="1">
      <c r="B163" s="470"/>
      <c r="C163" s="471"/>
      <c r="D163" s="471"/>
      <c r="E163" s="471"/>
      <c r="F163" s="471"/>
      <c r="G163" s="471"/>
      <c r="H163" s="471"/>
      <c r="I163" s="471"/>
      <c r="J163" s="471"/>
      <c r="K163" s="471"/>
      <c r="L163" s="471"/>
      <c r="M163" s="471"/>
      <c r="N163" s="472"/>
    </row>
    <row r="164" spans="2:14" s="93" customFormat="1" ht="41.25" customHeight="1">
      <c r="B164" s="470"/>
      <c r="C164" s="471"/>
      <c r="D164" s="471"/>
      <c r="E164" s="471"/>
      <c r="F164" s="471"/>
      <c r="G164" s="471"/>
      <c r="H164" s="471"/>
      <c r="I164" s="471"/>
      <c r="J164" s="471"/>
      <c r="K164" s="471"/>
      <c r="L164" s="471"/>
      <c r="M164" s="471"/>
      <c r="N164" s="472"/>
    </row>
    <row r="165" spans="2:14" s="93" customFormat="1" ht="39.950000000000003" customHeight="1" thickBot="1">
      <c r="B165" s="473"/>
      <c r="C165" s="474"/>
      <c r="D165" s="474"/>
      <c r="E165" s="474"/>
      <c r="F165" s="474"/>
      <c r="G165" s="474"/>
      <c r="H165" s="474"/>
      <c r="I165" s="474"/>
      <c r="J165" s="474"/>
      <c r="K165" s="474"/>
      <c r="L165" s="474"/>
      <c r="M165" s="474"/>
      <c r="N165" s="475"/>
    </row>
    <row r="166" spans="2:14" s="93" customFormat="1" ht="30" customHeight="1" thickTop="1">
      <c r="B166" s="455" t="s">
        <v>110</v>
      </c>
      <c r="C166" s="456"/>
      <c r="D166" s="456"/>
      <c r="E166" s="461"/>
      <c r="F166" s="462"/>
      <c r="G166" s="462"/>
      <c r="H166" s="462"/>
      <c r="I166" s="462"/>
      <c r="J166" s="462"/>
      <c r="K166" s="462"/>
      <c r="L166" s="463"/>
      <c r="M166" s="456" t="s">
        <v>205</v>
      </c>
      <c r="N166" s="457"/>
    </row>
    <row r="167" spans="2:14" s="93" customFormat="1" ht="33" customHeight="1" thickBot="1">
      <c r="B167" s="458" t="s">
        <v>107</v>
      </c>
      <c r="C167" s="453"/>
      <c r="D167" s="453"/>
      <c r="E167" s="464"/>
      <c r="F167" s="465"/>
      <c r="G167" s="465"/>
      <c r="H167" s="465"/>
      <c r="I167" s="465"/>
      <c r="J167" s="465"/>
      <c r="K167" s="465"/>
      <c r="L167" s="466"/>
      <c r="M167" s="453" t="s">
        <v>108</v>
      </c>
      <c r="N167" s="454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9:C129"/>
    <mergeCell ref="D129:N129"/>
    <mergeCell ref="B130:C130"/>
    <mergeCell ref="D130:N130"/>
    <mergeCell ref="B133:C133"/>
    <mergeCell ref="D133:N133"/>
    <mergeCell ref="B132:C132"/>
    <mergeCell ref="D132:N132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D156:N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H24" sqref="H24:I2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377</v>
      </c>
      <c r="D2" s="309" t="str">
        <f>QUOTATION!M8</f>
        <v>R0</v>
      </c>
      <c r="E2" s="310">
        <f>QUOTATION!N8</f>
        <v>43602</v>
      </c>
      <c r="F2" s="512" t="s">
        <v>244</v>
      </c>
      <c r="G2" s="512"/>
    </row>
    <row r="3" spans="3:13">
      <c r="C3" s="300" t="s">
        <v>126</v>
      </c>
      <c r="D3" s="513" t="str">
        <f>QUOTATION!F7</f>
        <v>Mr. Kishan</v>
      </c>
      <c r="E3" s="513"/>
      <c r="F3" s="516" t="s">
        <v>245</v>
      </c>
      <c r="G3" s="517">
        <f>QUOTATION!N8</f>
        <v>43602</v>
      </c>
    </row>
    <row r="4" spans="3:13">
      <c r="C4" s="300" t="s">
        <v>242</v>
      </c>
      <c r="D4" s="514" t="str">
        <f>QUOTATION!M6</f>
        <v>ABPL-DE-19.20-2062</v>
      </c>
      <c r="E4" s="514"/>
      <c r="F4" s="516"/>
      <c r="G4" s="518"/>
    </row>
    <row r="5" spans="3:13">
      <c r="C5" s="300" t="s">
        <v>127</v>
      </c>
      <c r="D5" s="513" t="str">
        <f>QUOTATION!F8</f>
        <v>Hyderabad</v>
      </c>
      <c r="E5" s="513"/>
      <c r="F5" s="516"/>
      <c r="G5" s="518"/>
    </row>
    <row r="6" spans="3:13">
      <c r="C6" s="300" t="s">
        <v>169</v>
      </c>
      <c r="D6" s="513" t="str">
        <f>QUOTATION!F9</f>
        <v>Mr. Srinivas : 9949077279</v>
      </c>
      <c r="E6" s="513"/>
      <c r="F6" s="516"/>
      <c r="G6" s="518"/>
    </row>
    <row r="7" spans="3:13">
      <c r="C7" s="300" t="s">
        <v>376</v>
      </c>
      <c r="D7" s="513">
        <f>QUOTATION!M10</f>
        <v>0</v>
      </c>
      <c r="E7" s="513"/>
      <c r="F7" s="516"/>
      <c r="G7" s="518"/>
    </row>
    <row r="8" spans="3:13">
      <c r="C8" s="300" t="s">
        <v>177</v>
      </c>
      <c r="D8" s="513" t="str">
        <f>QUOTATION!F10</f>
        <v>Grey powder coated</v>
      </c>
      <c r="E8" s="513"/>
      <c r="F8" s="516"/>
      <c r="G8" s="518"/>
    </row>
    <row r="9" spans="3:13">
      <c r="C9" s="300" t="s">
        <v>178</v>
      </c>
      <c r="D9" s="513">
        <f>QUOTATION!I10</f>
        <v>0</v>
      </c>
      <c r="E9" s="513"/>
      <c r="F9" s="516"/>
      <c r="G9" s="518"/>
    </row>
    <row r="10" spans="3:13">
      <c r="C10" s="300" t="s">
        <v>180</v>
      </c>
      <c r="D10" s="513" t="str">
        <f>QUOTATION!I8</f>
        <v>1.5Kpa</v>
      </c>
      <c r="E10" s="513"/>
      <c r="F10" s="516"/>
      <c r="G10" s="518"/>
    </row>
    <row r="11" spans="3:13">
      <c r="C11" s="300" t="s">
        <v>241</v>
      </c>
      <c r="D11" s="513" t="str">
        <f>QUOTATION!M9</f>
        <v>Ravi</v>
      </c>
      <c r="E11" s="513"/>
      <c r="F11" s="516"/>
      <c r="G11" s="518"/>
    </row>
    <row r="12" spans="3:13">
      <c r="C12" s="300" t="s">
        <v>243</v>
      </c>
      <c r="D12" s="515">
        <f>QUOTATION!M7</f>
        <v>43602</v>
      </c>
      <c r="E12" s="515"/>
      <c r="F12" s="516"/>
      <c r="G12" s="519"/>
    </row>
    <row r="13" spans="3:13">
      <c r="C13" s="193" t="s">
        <v>235</v>
      </c>
      <c r="D13" s="508" t="s">
        <v>231</v>
      </c>
      <c r="E13" s="509"/>
      <c r="F13" s="510" t="s">
        <v>232</v>
      </c>
      <c r="G13" s="511"/>
    </row>
    <row r="14" spans="3:13">
      <c r="C14" s="194" t="s">
        <v>233</v>
      </c>
      <c r="D14" s="299"/>
      <c r="E14" s="244">
        <f>Pricing!L104</f>
        <v>500</v>
      </c>
      <c r="F14" s="205"/>
      <c r="G14" s="206">
        <f>E14</f>
        <v>500</v>
      </c>
    </row>
    <row r="15" spans="3:13">
      <c r="C15" s="194" t="s">
        <v>234</v>
      </c>
      <c r="D15" s="299">
        <f>'Changable Values'!D4</f>
        <v>83</v>
      </c>
      <c r="E15" s="199">
        <f>E14*D15</f>
        <v>41500</v>
      </c>
      <c r="F15" s="205"/>
      <c r="G15" s="207">
        <f>E15</f>
        <v>41500</v>
      </c>
    </row>
    <row r="16" spans="3:13">
      <c r="C16" s="195" t="s">
        <v>97</v>
      </c>
      <c r="D16" s="200">
        <f>'Changable Values'!D5</f>
        <v>0.1</v>
      </c>
      <c r="E16" s="199">
        <f>E15*D16</f>
        <v>4150</v>
      </c>
      <c r="F16" s="208">
        <f>'Changable Values'!D5</f>
        <v>0.1</v>
      </c>
      <c r="G16" s="207">
        <f>G15*F16</f>
        <v>4150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5021.5</v>
      </c>
      <c r="F17" s="208">
        <f>'Changable Values'!D6</f>
        <v>0.11</v>
      </c>
      <c r="G17" s="207">
        <f>SUM(G15:G16)*F17</f>
        <v>5021.5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253.35750000000002</v>
      </c>
      <c r="F18" s="208">
        <f>'Changable Values'!D7</f>
        <v>5.0000000000000001E-3</v>
      </c>
      <c r="G18" s="207">
        <f>SUM(G15:G17)*F18</f>
        <v>253.35750000000002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509.24857500000002</v>
      </c>
      <c r="F19" s="208">
        <f>'Changable Values'!D8</f>
        <v>0.01</v>
      </c>
      <c r="G19" s="207">
        <f>SUM(G15:G18)*F19</f>
        <v>509.24857500000002</v>
      </c>
    </row>
    <row r="20" spans="3:7">
      <c r="C20" s="195" t="s">
        <v>99</v>
      </c>
      <c r="D20" s="201"/>
      <c r="E20" s="199">
        <f>SUM(E15:E19)</f>
        <v>51434.106074999996</v>
      </c>
      <c r="F20" s="208"/>
      <c r="G20" s="207">
        <f>SUM(G15:G19)</f>
        <v>51434.106074999996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771.51159112499988</v>
      </c>
      <c r="F21" s="208">
        <f>'Changable Values'!D9</f>
        <v>1.4999999999999999E-2</v>
      </c>
      <c r="G21" s="207">
        <f>G20*F21</f>
        <v>771.51159112499988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0</v>
      </c>
      <c r="F23" s="209"/>
      <c r="G23" s="207">
        <f t="shared" si="0"/>
        <v>0</v>
      </c>
    </row>
    <row r="24" spans="3:7">
      <c r="C24" s="195" t="s">
        <v>229</v>
      </c>
      <c r="D24" s="198"/>
      <c r="E24" s="199">
        <f>'Cost Calculation'!AH111</f>
        <v>1837.4699999999998</v>
      </c>
      <c r="F24" s="209"/>
      <c r="G24" s="207">
        <f t="shared" si="0"/>
        <v>1837.4699999999998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13017.174299999997</v>
      </c>
      <c r="F27" s="209"/>
      <c r="G27" s="207">
        <f t="shared" si="0"/>
        <v>13017.174299999997</v>
      </c>
    </row>
    <row r="28" spans="3:7">
      <c r="C28" s="195" t="s">
        <v>88</v>
      </c>
      <c r="D28" s="198"/>
      <c r="E28" s="199">
        <f>'Cost Calculation'!AN109</f>
        <v>10413.739439999998</v>
      </c>
      <c r="F28" s="209"/>
      <c r="G28" s="207">
        <f t="shared" si="0"/>
        <v>10413.739439999998</v>
      </c>
    </row>
    <row r="29" spans="3:7">
      <c r="C29" s="296" t="s">
        <v>379</v>
      </c>
      <c r="D29" s="297"/>
      <c r="E29" s="298">
        <f>SUM(E20:E28)</f>
        <v>77474.001406124997</v>
      </c>
      <c r="F29" s="209"/>
      <c r="G29" s="207">
        <f>SUM(G20:G21,G24)</f>
        <v>54043.087666125</v>
      </c>
    </row>
    <row r="30" spans="3:7">
      <c r="C30" s="296" t="s">
        <v>380</v>
      </c>
      <c r="D30" s="297"/>
      <c r="E30" s="298">
        <f>E29/E33</f>
        <v>595.16758107882913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67553.859582656252</v>
      </c>
      <c r="F31" s="214">
        <f>'Changable Values'!D23</f>
        <v>1.25</v>
      </c>
      <c r="G31" s="207">
        <f>G29*F31</f>
        <v>67553.859582656252</v>
      </c>
    </row>
    <row r="32" spans="3:7">
      <c r="C32" s="293" t="s">
        <v>5</v>
      </c>
      <c r="D32" s="294"/>
      <c r="E32" s="295">
        <f>E31+E29</f>
        <v>145027.86098878126</v>
      </c>
      <c r="F32" s="205"/>
      <c r="G32" s="207">
        <f>SUM(G25:G31,G22:G23)</f>
        <v>145027.86098878126</v>
      </c>
    </row>
    <row r="33" spans="3:7">
      <c r="C33" s="303" t="s">
        <v>230</v>
      </c>
      <c r="D33" s="304"/>
      <c r="E33" s="311">
        <f>'Cost Calculation'!K109</f>
        <v>130.17174299999999</v>
      </c>
      <c r="F33" s="210"/>
      <c r="G33" s="211">
        <f>E33</f>
        <v>130.17174299999999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378</v>
      </c>
      <c r="D35" s="203"/>
      <c r="E35" s="204">
        <f>E32/(E33)</f>
        <v>1114.1270574273656</v>
      </c>
      <c r="F35" s="212"/>
      <c r="G35" s="213">
        <f>G32/(G33)</f>
        <v>1114.1270574273656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4"/>
      <c r="C4" s="525"/>
      <c r="D4" s="52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8" t="s">
        <v>39</v>
      </c>
      <c r="C5" s="529"/>
      <c r="D5" s="52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0"/>
      <c r="C6" s="53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0" t="s">
        <v>11</v>
      </c>
      <c r="C35" s="521"/>
      <c r="D35" s="521"/>
      <c r="E35" s="521"/>
      <c r="F35" s="521"/>
      <c r="G35" s="521"/>
      <c r="H35" s="521"/>
      <c r="I35" s="521"/>
      <c r="J35" s="522"/>
      <c r="K35" s="28">
        <f>SUM(K8:K34)</f>
        <v>0</v>
      </c>
    </row>
    <row r="36" spans="2:11" ht="15.75">
      <c r="B36" s="520" t="s">
        <v>4</v>
      </c>
      <c r="C36" s="521"/>
      <c r="D36" s="521"/>
      <c r="E36" s="521"/>
      <c r="F36" s="521"/>
      <c r="G36" s="521"/>
      <c r="H36" s="521"/>
      <c r="I36" s="522"/>
      <c r="J36" s="29">
        <v>0.1</v>
      </c>
      <c r="K36" s="28">
        <f>J36*K35</f>
        <v>0</v>
      </c>
    </row>
    <row r="37" spans="2:11" ht="15.75">
      <c r="B37" s="520" t="s">
        <v>5</v>
      </c>
      <c r="C37" s="521"/>
      <c r="D37" s="521"/>
      <c r="E37" s="521"/>
      <c r="F37" s="521"/>
      <c r="G37" s="521"/>
      <c r="H37" s="521"/>
      <c r="I37" s="521"/>
      <c r="J37" s="52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3" t="s">
        <v>21</v>
      </c>
      <c r="J38" s="52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2019-05-17T11:07:44Z</cp:lastPrinted>
  <dcterms:created xsi:type="dcterms:W3CDTF">2010-12-18T06:34:46Z</dcterms:created>
  <dcterms:modified xsi:type="dcterms:W3CDTF">2019-05-17T11:07:46Z</dcterms:modified>
</cp:coreProperties>
</file>