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Drawings!$C$2:$O$436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41" i="158" l="1"/>
  <c r="R38" i="158"/>
  <c r="R36" i="158"/>
  <c r="R35" i="158"/>
  <c r="R34" i="158"/>
  <c r="R31" i="158"/>
  <c r="R30" i="158"/>
  <c r="R29" i="158"/>
  <c r="R27" i="158"/>
  <c r="R26" i="158"/>
  <c r="R24" i="158"/>
  <c r="R22" i="158"/>
  <c r="R20" i="158"/>
  <c r="R19" i="158"/>
  <c r="R18" i="158"/>
  <c r="R17" i="158"/>
  <c r="R15" i="158"/>
  <c r="R14" i="158"/>
  <c r="R13" i="158"/>
  <c r="R12" i="158"/>
  <c r="R11" i="158"/>
  <c r="R9" i="158"/>
  <c r="R8" i="158"/>
  <c r="R5" i="158"/>
  <c r="Q40" i="158"/>
  <c r="Q37" i="158"/>
  <c r="Q32" i="158"/>
  <c r="Q28" i="158"/>
  <c r="Q25" i="158"/>
  <c r="Q23" i="158"/>
  <c r="Q21" i="158"/>
  <c r="Q16" i="158"/>
  <c r="Q10" i="158"/>
  <c r="Q7" i="158"/>
  <c r="Q6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F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D4" i="167" l="1"/>
  <c r="E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 s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P103" i="159" l="1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Q103" i="159" l="1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N68" i="160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T60" i="159"/>
  <c r="AU60" i="159" s="1"/>
  <c r="AZ60" i="159" s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1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69" i="160" l="1"/>
  <c r="AR63" i="159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11" i="159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U48" i="159" s="1"/>
  <c r="AZ48" i="159" s="1"/>
  <c r="AT39" i="159"/>
  <c r="AU39" i="159" s="1"/>
  <c r="AZ39" i="159" s="1"/>
  <c r="AT38" i="159"/>
  <c r="AU38" i="159" s="1"/>
  <c r="AZ38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5" i="165" s="1"/>
  <c r="AD8" i="159"/>
  <c r="AH111" i="159"/>
  <c r="E24" i="165" s="1"/>
  <c r="G24" i="165" s="1"/>
  <c r="G29" i="165" s="1"/>
  <c r="G31" i="165" s="1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<sst xmlns="http://schemas.openxmlformats.org/spreadsheetml/2006/main" count="2110" uniqueCount="503">
  <si>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</si>
  <si>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</si>
  <si>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</si>
  <si>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</si>
  <si>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</si>
  <si>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</si>
  <si>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</si>
  <si>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</si>
  <si>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</si>
  <si>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</si>
  <si>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</si>
  <si>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</si>
  <si>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</si>
  <si>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</si>
  <si>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</si>
  <si>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</si>
  <si>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</si>
  <si>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</si>
  <si>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</si>
  <si>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</si>
  <si>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</si>
  <si>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</si>
  <si>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</si>
  <si>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</si>
  <si>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</si>
  <si>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</si>
  <si>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</si>
  <si>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</si>
  <si>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</si>
  <si>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</si>
  <si>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</si>
  <si>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</si>
  <si>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</si>
  <si>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</si>
  <si>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</si>
  <si>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</si>
  <si>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</si>
  <si>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</si>
  <si>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</si>
  <si>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</si>
  <si>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</si>
  <si>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</si>
  <si>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</si>
  <si>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</si>
  <si>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</si>
  <si>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</si>
  <si>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</si>
  <si>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</si>
  <si>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</si>
  <si>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</si>
  <si>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</si>
  <si>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</si>
  <si>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</si>
  <si>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</si>
  <si>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</si>
  <si>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</si>
  <si>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</si>
  <si>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</si>
  <si>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</si>
  <si>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</si>
  <si>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</si>
  <si>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</si>
  <si>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</si>
  <si>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</si>
  <si>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</si>
  <si>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</si>
  <si>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</si>
  <si>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</si>
  <si>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</si>
  <si>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</si>
  <si>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</si>
  <si>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</si>
  <si>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</si>
  <si>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</si>
  <si>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</si>
  <si>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</si>
  <si>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</si>
  <si>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</si>
  <si>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</si>
  <si>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</si>
  <si>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</si>
  <si>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</si>
  <si>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</si>
  <si>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</si>
  <si>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</si>
  <si>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</si>
  <si>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</si>
  <si>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</si>
  <si>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</si>
  <si>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</si>
  <si>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</si>
  <si>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</si>
  <si>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</si>
  <si>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</si>
  <si>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</si>
  <si>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</si>
  <si>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</si>
  <si>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</si>
  <si>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</si>
  <si>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</si>
  <si>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</si>
  <si>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</si>
  <si>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</si>
  <si>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</si>
  <si>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</si>
  <si>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</si>
  <si>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</si>
  <si>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</si>
  <si>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</si>
  <si>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</si>
  <si>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</si>
  <si>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</si>
  <si>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</si>
  <si>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</si>
  <si>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</si>
  <si>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</si>
  <si>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</si>
  <si>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</si>
  <si>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</si>
  <si>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</si>
  <si>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</si>
  <si>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</si>
  <si>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</si>
  <si>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</si>
  <si>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</si>
  <si>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</si>
  <si>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</si>
  <si>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</si>
  <si>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</si>
  <si>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</si>
  <si>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</si>
  <si>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</si>
  <si>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</si>
  <si>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</si>
  <si>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</si>
  <si>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</si>
  <si>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</si>
  <si>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</si>
  <si>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</si>
  <si>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</si>
  <si>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</si>
  <si>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</si>
  <si>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</si>
  <si>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</si>
  <si>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</si>
  <si>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</si>
  <si>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</si>
  <si>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</si>
  <si>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</si>
  <si>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</si>
  <si>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</si>
  <si>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</si>
  <si>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</si>
  <si>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</si>
  <si>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</si>
  <si>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</si>
  <si>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</si>
  <si>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</si>
  <si>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</si>
  <si>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</si>
  <si>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</si>
  <si>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</si>
  <si>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</si>
  <si>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</si>
  <si>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</si>
  <si>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</si>
  <si>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</si>
  <si>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</si>
  <si>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</si>
  <si>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</si>
  <si>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</si>
  <si>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</si>
  <si>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</si>
  <si>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</si>
  <si>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</si>
  <si>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</si>
  <si>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</si>
  <si>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</si>
  <si>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</si>
  <si>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</si>
  <si>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</si>
  <si>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</si>
  <si>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</si>
  <si>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</si>
  <si>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</si>
  <si>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</si>
  <si>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</si>
  <si>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</si>
  <si>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</si>
  <si>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</si>
  <si>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</si>
  <si>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</si>
  <si>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</si>
  <si>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</si>
  <si>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</si>
  <si>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</si>
  <si>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</si>
  <si>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</si>
  <si>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</si>
  <si>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</si>
  <si>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</si>
  <si>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</si>
  <si>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</si>
  <si>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</si>
  <si>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</si>
  <si>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</si>
  <si>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</si>
  <si>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</si>
  <si>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</si>
  <si>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</si>
  <si>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</si>
  <si>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</si>
  <si>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</si>
  <si>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</si>
  <si>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</si>
  <si>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</si>
  <si>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</si>
  <si>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</si>
  <si>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</si>
  <si>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</si>
  <si>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</si>
  <si>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</si>
  <si>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</si>
  <si>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</si>
  <si>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</si>
  <si>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</si>
  <si>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</si>
  <si>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</si>
  <si>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</si>
  <si>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</si>
  <si>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</si>
  <si>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</si>
  <si>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</si>
  <si>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</si>
  <si>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</si>
  <si>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</si>
  <si>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</si>
  <si>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</si>
  <si>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</si>
  <si>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</si>
  <si>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</si>
  <si>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</si>
  <si>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</si>
  <si>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</si>
  <si>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</si>
  <si>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</si>
  <si>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</si>
  <si>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</si>
  <si>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</si>
  <si>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</si>
  <si>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</si>
  <si>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</si>
  <si>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</si>
  <si>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</si>
  <si>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</si>
  <si>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</si>
  <si>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</si>
  <si>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</si>
  <si>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</si>
  <si>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</si>
  <si>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</si>
  <si>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</si>
  <si>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</si>
  <si>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</si>
  <si>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</si>
  <si>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</si>
  <si>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</si>
  <si>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</si>
  <si>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</si>
  <si>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</si>
  <si>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</si>
  <si>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</si>
  <si>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</si>
  <si>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</si>
  <si>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</si>
  <si>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</si>
  <si>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</si>
  <si>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</si>
  <si>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</si>
  <si>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</si>
  <si>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</si>
  <si>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</si>
  <si>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</si>
  <si>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</si>
  <si>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</si>
  <si>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</si>
  <si>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</si>
  <si>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</si>
  <si>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</si>
  <si>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</si>
  <si>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</si>
  <si>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</si>
  <si>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</si>
  <si>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</si>
  <si>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</si>
  <si>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</si>
  <si>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</si>
  <si>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</si>
  <si>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</si>
  <si>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</si>
  <si>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</si>
  <si>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</si>
  <si>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</si>
  <si>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</si>
  <si>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</si>
  <si>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</si>
  <si>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</si>
  <si>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</si>
  <si>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</si>
  <si>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</si>
  <si>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</si>
  <si>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</si>
  <si>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</si>
  <si>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</si>
  <si>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</si>
  <si>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</si>
  <si>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</si>
  <si>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</si>
  <si>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</si>
  <si>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</si>
  <si>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</si>
  <si>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</si>
  <si>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</si>
  <si>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</si>
  <si>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</si>
  <si>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</si>
  <si>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</si>
  <si>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</si>
  <si>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</si>
  <si>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</si>
  <si>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</si>
  <si>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</si>
  <si>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</si>
  <si>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</si>
  <si>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</si>
  <si>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</si>
  <si>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</si>
  <si>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</si>
  <si>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</si>
  <si>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</si>
  <si>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</si>
  <si>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</si>
  <si>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</si>
  <si>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</si>
  <si>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</si>
  <si>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</si>
  <si>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</si>
  <si>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</si>
  <si>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</si>
  <si>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</si>
  <si>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</si>
  <si>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</si>
  <si>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</si>
  <si>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</si>
  <si>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</si>
  <si>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</si>
  <si>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</si>
  <si>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</si>
  <si>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</si>
  <si>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</si>
  <si>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</si>
  <si>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</si>
  <si>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</si>
  <si>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</si>
  <si>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</si>
  <si>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</si>
  <si>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</si>
  <si>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</si>
  <si>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</si>
  <si>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</si>
  <si>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</si>
  <si>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</si>
  <si>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</si>
  <si>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</si>
  <si>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</si>
  <si>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</si>
  <si>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</si>
  <si>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</si>
  <si>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</si>
  <si>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</si>
  <si>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</si>
  <si>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</si>
  <si>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</si>
  <si>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</si>
  <si>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</si>
  <si>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</si>
  <si>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</si>
  <si>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</si>
  <si>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</si>
  <si>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</si>
  <si>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</si>
  <si>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</si>
  <si>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ABPL-DE-19.20-1998</t>
  </si>
  <si>
    <t>Mr. Sunil Surana</t>
  </si>
  <si>
    <t>Hyderabad</t>
  </si>
  <si>
    <t>Anodized</t>
  </si>
  <si>
    <t>HP Lakhani Associates</t>
  </si>
  <si>
    <t>W3</t>
  </si>
  <si>
    <t>M15000</t>
  </si>
  <si>
    <t>FIXED GLASS 2 NO'S</t>
  </si>
  <si>
    <t>NO</t>
  </si>
  <si>
    <t>STAIRCASE</t>
  </si>
  <si>
    <t>V3</t>
  </si>
  <si>
    <t>TOP HUNG WITH TOP FIXED</t>
  </si>
  <si>
    <t>6MM (F)</t>
  </si>
  <si>
    <t>TOILETS</t>
  </si>
  <si>
    <t>W1</t>
  </si>
  <si>
    <t>M900</t>
  </si>
  <si>
    <t>6MM</t>
  </si>
  <si>
    <t>SERVANTS LOUNGE</t>
  </si>
  <si>
    <t>W2</t>
  </si>
  <si>
    <t>LAUNDRY WINDOW</t>
  </si>
  <si>
    <t>W4</t>
  </si>
  <si>
    <t>2 TOP HUNG WINDOWS</t>
  </si>
  <si>
    <t>GURIJI'S ROOM</t>
  </si>
  <si>
    <t>W5</t>
  </si>
  <si>
    <t>TOP HUNG WINDOW</t>
  </si>
  <si>
    <t>STORE WINDOW</t>
  </si>
  <si>
    <t>W6</t>
  </si>
  <si>
    <t>CORRIDOR</t>
  </si>
  <si>
    <t>W7</t>
  </si>
  <si>
    <t>PARKING</t>
  </si>
  <si>
    <t>W8</t>
  </si>
  <si>
    <t>SERVANT ROOM</t>
  </si>
  <si>
    <t>V1</t>
  </si>
  <si>
    <t>SERVANT TOILET</t>
  </si>
  <si>
    <t>V2</t>
  </si>
  <si>
    <t>MAID ROOM VENTILATOR</t>
  </si>
  <si>
    <t>W9</t>
  </si>
  <si>
    <t>2 SIDE HUNG WINDOWS WITH FIXED</t>
  </si>
  <si>
    <t>GF - DRAWING ROOM</t>
  </si>
  <si>
    <t>W10</t>
  </si>
  <si>
    <t>M14600</t>
  </si>
  <si>
    <t>W11</t>
  </si>
  <si>
    <t>POOJA ROOM</t>
  </si>
  <si>
    <t>W12</t>
  </si>
  <si>
    <t>GF - FAMILY LIVING</t>
  </si>
  <si>
    <t>W13</t>
  </si>
  <si>
    <t>SIDE HUNG WINDOW</t>
  </si>
  <si>
    <t>MASTER BED ROOM</t>
  </si>
  <si>
    <t>W14</t>
  </si>
  <si>
    <t>MASTER BED ROOM DRESS</t>
  </si>
  <si>
    <t>24MM (F)</t>
  </si>
  <si>
    <t>W15</t>
  </si>
  <si>
    <t>20MM</t>
  </si>
  <si>
    <t>HAND WASH AREA</t>
  </si>
  <si>
    <t>W16</t>
  </si>
  <si>
    <t>STORE</t>
  </si>
  <si>
    <t>KW1</t>
  </si>
  <si>
    <t>KITCHEN WINDOW</t>
  </si>
  <si>
    <t>KW2</t>
  </si>
  <si>
    <t>SD1</t>
  </si>
  <si>
    <t>SLIDING DOOR WITH FIXED GLASS WITH SILICON JOINT</t>
  </si>
  <si>
    <t>17.52MM</t>
  </si>
  <si>
    <t>FAMILY LOUNGE</t>
  </si>
  <si>
    <t>SD2</t>
  </si>
  <si>
    <t>3 TRACK 3 SHUTTER SLIDING DOOR</t>
  </si>
  <si>
    <t>OPEN KITCHEN</t>
  </si>
  <si>
    <t>1F -STUDY AREA</t>
  </si>
  <si>
    <t>W17</t>
  </si>
  <si>
    <t>1F - OFFICE</t>
  </si>
  <si>
    <t>1F - MOTHERS BEDROOM</t>
  </si>
  <si>
    <t>1F - SON'S BEDROOM</t>
  </si>
  <si>
    <t>W19</t>
  </si>
  <si>
    <t>1F - HOME THEATER</t>
  </si>
  <si>
    <t>SD3</t>
  </si>
  <si>
    <t>1F - STUDY</t>
  </si>
  <si>
    <t>W18</t>
  </si>
  <si>
    <t>W20</t>
  </si>
  <si>
    <t>2F - LOUNGE</t>
  </si>
  <si>
    <t>W21</t>
  </si>
  <si>
    <t>DAUGHTER'S BEDROOM</t>
  </si>
  <si>
    <t>DAUGHTER'S BEDROOM DRESS</t>
  </si>
  <si>
    <t>W22</t>
  </si>
  <si>
    <t>2F - MASSAGE / SPA</t>
  </si>
  <si>
    <t>W23</t>
  </si>
  <si>
    <t>2F - GUEST BEDROOM</t>
  </si>
  <si>
    <t>FG1</t>
  </si>
  <si>
    <t>FIXED GLASS</t>
  </si>
  <si>
    <t>SD4</t>
  </si>
  <si>
    <t>24mm (F) :- 6mm Clear Frosted Glass + 12mm Spacer + 6mm Clear Toughened Glass</t>
  </si>
  <si>
    <t>20mm :- 5mm Clear Toughened Glass + 10mm Spacer + 5mm Clear Toughened Glass</t>
  </si>
  <si>
    <t>6mm :- 6mm Clear Toughened Glass</t>
  </si>
  <si>
    <t>6mm (F) :- 6mm Frosted Toughened Glass</t>
  </si>
  <si>
    <t>12mm :- 12mm Clear Toughened Glass</t>
  </si>
  <si>
    <t>17.52mm :- 8mm Clear Toughened Glass + 1.52mm Clear PVB + 8mm Clear Toughened Glass</t>
  </si>
  <si>
    <t>Note:- Glass to Glass Silicon Joint</t>
  </si>
  <si>
    <t>3 TRACK 4 SHUTTER 2 MESH SHUTTER SLIDING WINDOW</t>
  </si>
  <si>
    <t xml:space="preserve">3 TRACK 2 SHUTTER 1 MESH SHUTTER SLIDING WINDOW </t>
  </si>
  <si>
    <t>3 TRACK 2 SHUTTER 1 MESH SHUTTER SLIDING WINDOW</t>
  </si>
  <si>
    <t>3 TRACK 2 SHUTTER 1 MESH SHUTTER SLIDING DOOR</t>
  </si>
  <si>
    <t>R2</t>
  </si>
  <si>
    <t>ROLL UP</t>
  </si>
  <si>
    <t>SS</t>
  </si>
  <si>
    <t>RETRACTABLE</t>
  </si>
  <si>
    <t>3 TRACK 2 SHUTTER 1 FIXED 2 MESH SHUTTER SLIDING WINDOW</t>
  </si>
  <si>
    <t>M14600 &amp; M15000</t>
  </si>
  <si>
    <t>3 TRACK 4 SHUTTER 2 MESH SHUTTER SLIDING WINDOW WITH BOTTOM FIXED</t>
  </si>
  <si>
    <t>SIDE HUNG WINDOW WITH BOTTOM FIXED</t>
  </si>
  <si>
    <t>2 SIDE HUNG WINDOWS WITH 4 FIXED</t>
  </si>
  <si>
    <t>M900 &amp; M15000</t>
  </si>
  <si>
    <t>3 TRACK 2 SHUTTER 1 MESH SHUTTER SLIDING WINDOW WITH BOTTOM FIXED</t>
  </si>
  <si>
    <t>24MM &amp;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</si>
</sst>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44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99" fontId="25" fillId="0" borderId="0" xfId="130" applyFill="1"/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2" Type="http://schemas.openxmlformats.org/officeDocument/2006/relationships/image" Target="../media/image4.tmp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41" Type="http://schemas.openxmlformats.org/officeDocument/2006/relationships/image" Target="../media/image43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tmp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113951</xdr:colOff>
      <xdr:row>0</xdr:row>
      <xdr:rowOff>121224</xdr:rowOff>
    </xdr:from>
    <xdr:to>
      <xdr:col>13</xdr:col>
      <xdr:colOff>1489362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8" y="121224"/>
          <a:ext cx="17325457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166</xdr:row>
      <xdr:rowOff>119150</xdr:rowOff>
    </xdr:from>
    <xdr:to>
      <xdr:col>13</xdr:col>
      <xdr:colOff>1575954</xdr:colOff>
      <xdr:row>169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47449741"/>
          <a:ext cx="17439412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339588</xdr:colOff>
      <xdr:row>239</xdr:row>
      <xdr:rowOff>115960</xdr:rowOff>
    </xdr:from>
    <xdr:to>
      <xdr:col>10</xdr:col>
      <xdr:colOff>57978</xdr:colOff>
      <xdr:row>247</xdr:row>
      <xdr:rowOff>192309</xdr:rowOff>
    </xdr:to>
    <xdr:grpSp>
      <xdr:nvGrpSpPr>
        <xdr:cNvPr id="31" name="Group 30"/>
        <xdr:cNvGrpSpPr/>
      </xdr:nvGrpSpPr>
      <xdr:grpSpPr>
        <a:xfrm>
          <a:off x="1515718" y="71164177"/>
          <a:ext cx="5400260" cy="2594262"/>
          <a:chOff x="1515718" y="71114479"/>
          <a:chExt cx="5400260" cy="2594262"/>
        </a:xfrm>
      </xdr:grpSpPr>
      <xdr:pic>
        <xdr:nvPicPr>
          <xdr:cNvPr id="23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19130" y="71155891"/>
            <a:ext cx="4596848" cy="2552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4" name="Picture 23" descr="Screen Clippi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6454" y="71992434"/>
            <a:ext cx="171474" cy="409632"/>
          </a:xfrm>
          <a:prstGeom prst="rect">
            <a:avLst/>
          </a:prstGeom>
        </xdr:spPr>
      </xdr:pic>
      <xdr:cxnSp macro="">
        <xdr:nvCxnSpPr>
          <xdr:cNvPr id="26" name="Straight Connector 25"/>
          <xdr:cNvCxnSpPr/>
        </xdr:nvCxnSpPr>
        <xdr:spPr>
          <a:xfrm flipV="1">
            <a:off x="4000500" y="71271849"/>
            <a:ext cx="0" cy="1880151"/>
          </a:xfrm>
          <a:prstGeom prst="line">
            <a:avLst/>
          </a:prstGeom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Arrow Connector 28"/>
          <xdr:cNvCxnSpPr/>
        </xdr:nvCxnSpPr>
        <xdr:spPr>
          <a:xfrm flipH="1" flipV="1">
            <a:off x="2062370" y="71487196"/>
            <a:ext cx="1913282" cy="1159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/>
          <xdr:cNvSpPr txBox="1"/>
        </xdr:nvSpPr>
        <xdr:spPr>
          <a:xfrm>
            <a:off x="1515718" y="71114479"/>
            <a:ext cx="538369" cy="132521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t"/>
          <a:lstStyle/>
          <a:p>
            <a:r>
              <a:rPr lang="en-US" sz="1100"/>
              <a:t>Glass to Glass Silicon Joint</a:t>
            </a:r>
          </a:p>
        </xdr:txBody>
      </xdr:sp>
    </xdr:grpSp>
    <xdr:clientData/>
  </xdr:twoCellAnchor>
  <xdr:twoCellAnchor>
    <xdr:from>
      <xdr:col>5</xdr:col>
      <xdr:colOff>314738</xdr:colOff>
      <xdr:row>19</xdr:row>
      <xdr:rowOff>273325</xdr:rowOff>
    </xdr:from>
    <xdr:to>
      <xdr:col>6</xdr:col>
      <xdr:colOff>149087</xdr:colOff>
      <xdr:row>26</xdr:row>
      <xdr:rowOff>67010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8" y="5060673"/>
          <a:ext cx="1813892" cy="199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455542</xdr:colOff>
      <xdr:row>30</xdr:row>
      <xdr:rowOff>207066</xdr:rowOff>
    </xdr:from>
    <xdr:to>
      <xdr:col>9</xdr:col>
      <xdr:colOff>256760</xdr:colOff>
      <xdr:row>37</xdr:row>
      <xdr:rowOff>305514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8" y="8307457"/>
          <a:ext cx="4306957" cy="2301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712304</xdr:colOff>
      <xdr:row>41</xdr:row>
      <xdr:rowOff>240196</xdr:rowOff>
    </xdr:from>
    <xdr:to>
      <xdr:col>6</xdr:col>
      <xdr:colOff>240196</xdr:colOff>
      <xdr:row>48</xdr:row>
      <xdr:rowOff>314261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4" y="11653631"/>
          <a:ext cx="1507435" cy="2277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53</xdr:row>
      <xdr:rowOff>248478</xdr:rowOff>
    </xdr:from>
    <xdr:to>
      <xdr:col>8</xdr:col>
      <xdr:colOff>431711</xdr:colOff>
      <xdr:row>58</xdr:row>
      <xdr:rowOff>91108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15289695"/>
          <a:ext cx="3239517" cy="1416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132521</xdr:colOff>
      <xdr:row>65</xdr:row>
      <xdr:rowOff>66261</xdr:rowOff>
    </xdr:from>
    <xdr:to>
      <xdr:col>5</xdr:col>
      <xdr:colOff>1838739</xdr:colOff>
      <xdr:row>68</xdr:row>
      <xdr:rowOff>271212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1" y="18735261"/>
          <a:ext cx="1706218" cy="1149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74</xdr:row>
      <xdr:rowOff>149087</xdr:rowOff>
    </xdr:from>
    <xdr:to>
      <xdr:col>8</xdr:col>
      <xdr:colOff>0</xdr:colOff>
      <xdr:row>82</xdr:row>
      <xdr:rowOff>169865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2" y="21501652"/>
          <a:ext cx="2849218" cy="2538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1275522</xdr:colOff>
      <xdr:row>76</xdr:row>
      <xdr:rowOff>182217</xdr:rowOff>
    </xdr:from>
    <xdr:to>
      <xdr:col>5</xdr:col>
      <xdr:colOff>1446996</xdr:colOff>
      <xdr:row>77</xdr:row>
      <xdr:rowOff>181846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522" y="22164260"/>
          <a:ext cx="171474" cy="314369"/>
        </a:xfrm>
        <a:prstGeom prst="rect">
          <a:avLst/>
        </a:prstGeom>
      </xdr:spPr>
    </xdr:pic>
    <xdr:clientData/>
  </xdr:twoCellAnchor>
  <xdr:twoCellAnchor>
    <xdr:from>
      <xdr:col>5</xdr:col>
      <xdr:colOff>1101587</xdr:colOff>
      <xdr:row>76</xdr:row>
      <xdr:rowOff>273327</xdr:rowOff>
    </xdr:from>
    <xdr:to>
      <xdr:col>5</xdr:col>
      <xdr:colOff>1101587</xdr:colOff>
      <xdr:row>77</xdr:row>
      <xdr:rowOff>207065</xdr:rowOff>
    </xdr:to>
    <xdr:cxnSp macro="">
      <xdr:nvCxnSpPr>
        <xdr:cNvPr id="28" name="Straight Connector 27"/>
        <xdr:cNvCxnSpPr/>
      </xdr:nvCxnSpPr>
      <xdr:spPr>
        <a:xfrm>
          <a:off x="4149587" y="22255370"/>
          <a:ext cx="0" cy="2484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380999</xdr:colOff>
      <xdr:row>86</xdr:row>
      <xdr:rowOff>140804</xdr:rowOff>
    </xdr:from>
    <xdr:to>
      <xdr:col>5</xdr:col>
      <xdr:colOff>1954696</xdr:colOff>
      <xdr:row>91</xdr:row>
      <xdr:rowOff>106595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5121152"/>
          <a:ext cx="1573697" cy="1539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98</xdr:row>
      <xdr:rowOff>240195</xdr:rowOff>
    </xdr:from>
    <xdr:to>
      <xdr:col>6</xdr:col>
      <xdr:colOff>215348</xdr:colOff>
      <xdr:row>102</xdr:row>
      <xdr:rowOff>41412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28848325"/>
          <a:ext cx="1822174" cy="1060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571499</xdr:colOff>
      <xdr:row>108</xdr:row>
      <xdr:rowOff>240196</xdr:rowOff>
    </xdr:from>
    <xdr:to>
      <xdr:col>6</xdr:col>
      <xdr:colOff>24848</xdr:colOff>
      <xdr:row>113</xdr:row>
      <xdr:rowOff>100841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9" y="31846631"/>
          <a:ext cx="1432892" cy="1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612911</xdr:colOff>
      <xdr:row>120</xdr:row>
      <xdr:rowOff>33130</xdr:rowOff>
    </xdr:from>
    <xdr:to>
      <xdr:col>5</xdr:col>
      <xdr:colOff>1689650</xdr:colOff>
      <xdr:row>123</xdr:row>
      <xdr:rowOff>165651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1" y="35267347"/>
          <a:ext cx="1076739" cy="1076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8</xdr:row>
      <xdr:rowOff>124239</xdr:rowOff>
    </xdr:from>
    <xdr:to>
      <xdr:col>8</xdr:col>
      <xdr:colOff>223630</xdr:colOff>
      <xdr:row>16</xdr:row>
      <xdr:rowOff>132873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7" y="1598543"/>
          <a:ext cx="3246783" cy="2526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240196</xdr:colOff>
      <xdr:row>129</xdr:row>
      <xdr:rowOff>190500</xdr:rowOff>
    </xdr:from>
    <xdr:to>
      <xdr:col>8</xdr:col>
      <xdr:colOff>198783</xdr:colOff>
      <xdr:row>137</xdr:row>
      <xdr:rowOff>71579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7" y="38108283"/>
          <a:ext cx="3288196" cy="2398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190499</xdr:colOff>
      <xdr:row>140</xdr:row>
      <xdr:rowOff>107674</xdr:rowOff>
    </xdr:from>
    <xdr:to>
      <xdr:col>9</xdr:col>
      <xdr:colOff>546652</xdr:colOff>
      <xdr:row>148</xdr:row>
      <xdr:rowOff>223616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695" y="41338500"/>
          <a:ext cx="4861892" cy="2633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828260</xdr:colOff>
      <xdr:row>151</xdr:row>
      <xdr:rowOff>91109</xdr:rowOff>
    </xdr:from>
    <xdr:to>
      <xdr:col>5</xdr:col>
      <xdr:colOff>1880152</xdr:colOff>
      <xdr:row>159</xdr:row>
      <xdr:rowOff>134323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44634979"/>
          <a:ext cx="1051892" cy="2561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604629</xdr:colOff>
      <xdr:row>162</xdr:row>
      <xdr:rowOff>140804</xdr:rowOff>
    </xdr:from>
    <xdr:to>
      <xdr:col>8</xdr:col>
      <xdr:colOff>8281</xdr:colOff>
      <xdr:row>170</xdr:row>
      <xdr:rowOff>213861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0" y="47997717"/>
          <a:ext cx="2733261" cy="2590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505239</xdr:colOff>
      <xdr:row>173</xdr:row>
      <xdr:rowOff>99391</xdr:rowOff>
    </xdr:from>
    <xdr:to>
      <xdr:col>5</xdr:col>
      <xdr:colOff>1822174</xdr:colOff>
      <xdr:row>181</xdr:row>
      <xdr:rowOff>156758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9" y="51269348"/>
          <a:ext cx="1316935" cy="257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372718</xdr:colOff>
      <xdr:row>185</xdr:row>
      <xdr:rowOff>74543</xdr:rowOff>
    </xdr:from>
    <xdr:to>
      <xdr:col>6</xdr:col>
      <xdr:colOff>57980</xdr:colOff>
      <xdr:row>191</xdr:row>
      <xdr:rowOff>56243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8" y="54872282"/>
          <a:ext cx="1664805" cy="1870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364435</xdr:colOff>
      <xdr:row>195</xdr:row>
      <xdr:rowOff>74543</xdr:rowOff>
    </xdr:from>
    <xdr:to>
      <xdr:col>6</xdr:col>
      <xdr:colOff>314740</xdr:colOff>
      <xdr:row>203</xdr:row>
      <xdr:rowOff>153768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5" y="57870586"/>
          <a:ext cx="1929848" cy="2597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447261</xdr:colOff>
      <xdr:row>206</xdr:row>
      <xdr:rowOff>306455</xdr:rowOff>
    </xdr:from>
    <xdr:to>
      <xdr:col>5</xdr:col>
      <xdr:colOff>1913283</xdr:colOff>
      <xdr:row>213</xdr:row>
      <xdr:rowOff>121716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61415542"/>
          <a:ext cx="1466022" cy="2018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217</xdr:row>
      <xdr:rowOff>82825</xdr:rowOff>
    </xdr:from>
    <xdr:to>
      <xdr:col>5</xdr:col>
      <xdr:colOff>1888435</xdr:colOff>
      <xdr:row>225</xdr:row>
      <xdr:rowOff>251451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64504955"/>
          <a:ext cx="1681370" cy="268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228</xdr:row>
      <xdr:rowOff>182216</xdr:rowOff>
    </xdr:from>
    <xdr:to>
      <xdr:col>5</xdr:col>
      <xdr:colOff>1623391</xdr:colOff>
      <xdr:row>236</xdr:row>
      <xdr:rowOff>60906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67917390"/>
          <a:ext cx="1341783" cy="2396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250</xdr:row>
      <xdr:rowOff>82826</xdr:rowOff>
    </xdr:from>
    <xdr:to>
      <xdr:col>8</xdr:col>
      <xdr:colOff>157369</xdr:colOff>
      <xdr:row>258</xdr:row>
      <xdr:rowOff>222448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74444087"/>
          <a:ext cx="2683566" cy="2657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</xdr:colOff>
      <xdr:row>426</xdr:row>
      <xdr:rowOff>74543</xdr:rowOff>
    </xdr:from>
    <xdr:to>
      <xdr:col>8</xdr:col>
      <xdr:colOff>182217</xdr:colOff>
      <xdr:row>434</xdr:row>
      <xdr:rowOff>257575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5" y="127444500"/>
          <a:ext cx="2799522" cy="2700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261</xdr:row>
      <xdr:rowOff>165653</xdr:rowOff>
    </xdr:from>
    <xdr:to>
      <xdr:col>9</xdr:col>
      <xdr:colOff>57978</xdr:colOff>
      <xdr:row>269</xdr:row>
      <xdr:rowOff>125291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77839957"/>
          <a:ext cx="3395870" cy="24775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372716</xdr:colOff>
      <xdr:row>272</xdr:row>
      <xdr:rowOff>124239</xdr:rowOff>
    </xdr:from>
    <xdr:to>
      <xdr:col>8</xdr:col>
      <xdr:colOff>16564</xdr:colOff>
      <xdr:row>280</xdr:row>
      <xdr:rowOff>176428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6" y="81111587"/>
          <a:ext cx="2277718" cy="2570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505238</xdr:colOff>
      <xdr:row>283</xdr:row>
      <xdr:rowOff>91109</xdr:rowOff>
    </xdr:from>
    <xdr:to>
      <xdr:col>5</xdr:col>
      <xdr:colOff>1863586</xdr:colOff>
      <xdr:row>291</xdr:row>
      <xdr:rowOff>229462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8" y="84391500"/>
          <a:ext cx="1358348" cy="2656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294</xdr:row>
      <xdr:rowOff>207066</xdr:rowOff>
    </xdr:from>
    <xdr:to>
      <xdr:col>6</xdr:col>
      <xdr:colOff>33131</xdr:colOff>
      <xdr:row>301</xdr:row>
      <xdr:rowOff>88023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87820501"/>
          <a:ext cx="1855305" cy="2084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530085</xdr:colOff>
      <xdr:row>305</xdr:row>
      <xdr:rowOff>165652</xdr:rowOff>
    </xdr:from>
    <xdr:to>
      <xdr:col>8</xdr:col>
      <xdr:colOff>165652</xdr:colOff>
      <xdr:row>313</xdr:row>
      <xdr:rowOff>127095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6" y="91092130"/>
          <a:ext cx="2965176" cy="2479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316</xdr:row>
      <xdr:rowOff>74543</xdr:rowOff>
    </xdr:from>
    <xdr:to>
      <xdr:col>7</xdr:col>
      <xdr:colOff>8283</xdr:colOff>
      <xdr:row>324</xdr:row>
      <xdr:rowOff>281039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94314065"/>
          <a:ext cx="1938131" cy="272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327</xdr:row>
      <xdr:rowOff>124240</xdr:rowOff>
    </xdr:from>
    <xdr:to>
      <xdr:col>8</xdr:col>
      <xdr:colOff>140804</xdr:colOff>
      <xdr:row>335</xdr:row>
      <xdr:rowOff>231956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97676805"/>
          <a:ext cx="2998305" cy="262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463825</xdr:colOff>
      <xdr:row>338</xdr:row>
      <xdr:rowOff>124239</xdr:rowOff>
    </xdr:from>
    <xdr:to>
      <xdr:col>8</xdr:col>
      <xdr:colOff>306456</xdr:colOff>
      <xdr:row>346</xdr:row>
      <xdr:rowOff>235234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6" y="100989848"/>
          <a:ext cx="3172240" cy="26289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349</xdr:row>
      <xdr:rowOff>66260</xdr:rowOff>
    </xdr:from>
    <xdr:to>
      <xdr:col>6</xdr:col>
      <xdr:colOff>41414</xdr:colOff>
      <xdr:row>357</xdr:row>
      <xdr:rowOff>279004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104244912"/>
          <a:ext cx="1350066" cy="2730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361</xdr:row>
      <xdr:rowOff>124240</xdr:rowOff>
    </xdr:from>
    <xdr:to>
      <xdr:col>6</xdr:col>
      <xdr:colOff>99391</xdr:colOff>
      <xdr:row>367</xdr:row>
      <xdr:rowOff>124549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107930675"/>
          <a:ext cx="1681370" cy="1888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371</xdr:row>
      <xdr:rowOff>99393</xdr:rowOff>
    </xdr:from>
    <xdr:to>
      <xdr:col>8</xdr:col>
      <xdr:colOff>323021</xdr:colOff>
      <xdr:row>379</xdr:row>
      <xdr:rowOff>155697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110904132"/>
          <a:ext cx="3039718" cy="2574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1010477</xdr:colOff>
      <xdr:row>382</xdr:row>
      <xdr:rowOff>41412</xdr:rowOff>
    </xdr:from>
    <xdr:to>
      <xdr:col>6</xdr:col>
      <xdr:colOff>231913</xdr:colOff>
      <xdr:row>390</xdr:row>
      <xdr:rowOff>283851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8477" y="114159195"/>
          <a:ext cx="1200979" cy="2760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281607</xdr:colOff>
      <xdr:row>393</xdr:row>
      <xdr:rowOff>66261</xdr:rowOff>
    </xdr:from>
    <xdr:to>
      <xdr:col>7</xdr:col>
      <xdr:colOff>132522</xdr:colOff>
      <xdr:row>401</xdr:row>
      <xdr:rowOff>261478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7" y="117497087"/>
          <a:ext cx="2219741" cy="2713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404</xdr:row>
      <xdr:rowOff>74543</xdr:rowOff>
    </xdr:from>
    <xdr:to>
      <xdr:col>6</xdr:col>
      <xdr:colOff>256761</xdr:colOff>
      <xdr:row>412</xdr:row>
      <xdr:rowOff>211182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120818413"/>
          <a:ext cx="1888435" cy="2654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415</xdr:row>
      <xdr:rowOff>74543</xdr:rowOff>
    </xdr:from>
    <xdr:to>
      <xdr:col>7</xdr:col>
      <xdr:colOff>231913</xdr:colOff>
      <xdr:row>423</xdr:row>
      <xdr:rowOff>227587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124131456"/>
          <a:ext cx="2476500" cy="2670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3" t="s">
        <v>227</v>
      </c>
      <c r="F12" s="313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0.89</v>
      </c>
      <c r="E23" s="175"/>
      <c r="F23" s="159">
        <f>'Final Summary'!E35</f>
        <v>2706.8415037935611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412" zoomScale="115" zoomScaleNormal="100" zoomScaleSheetLayoutView="115" workbookViewId="0">
      <selection activeCell="C416" sqref="C416:K42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ABPL-DE-19.20-1998</v>
      </c>
      <c r="O2" s="530"/>
      <c r="P2" s="219" t="s">
        <v>259</v>
      </c>
    </row>
    <row r="3" spans="2:16">
      <c r="B3" s="218"/>
      <c r="C3" s="528" t="s">
        <v>126</v>
      </c>
      <c r="D3" s="528"/>
      <c r="E3" s="528"/>
      <c r="F3" s="530" t="str">
        <f>QUOTATION!F7</f>
        <v>Mr. Sunil Surana</v>
      </c>
      <c r="G3" s="530"/>
      <c r="H3" s="530"/>
      <c r="I3" s="530"/>
      <c r="J3" s="530"/>
      <c r="K3" s="530"/>
      <c r="L3" s="530"/>
      <c r="M3" s="287" t="s">
        <v>104</v>
      </c>
      <c r="N3" s="535">
        <f>QUOTATION!M7</f>
        <v>43549</v>
      </c>
      <c r="O3" s="536"/>
      <c r="P3" s="219" t="s">
        <v>258</v>
      </c>
    </row>
    <row r="4" spans="2:16">
      <c r="B4" s="218"/>
      <c r="C4" s="528" t="s">
        <v>127</v>
      </c>
      <c r="D4" s="528"/>
      <c r="E4" s="528"/>
      <c r="F4" s="288" t="str">
        <f>QUOTATION!F8</f>
        <v>Hyderabad</v>
      </c>
      <c r="G4" s="528"/>
      <c r="H4" s="528"/>
      <c r="I4" s="531" t="s">
        <v>182</v>
      </c>
      <c r="J4" s="531"/>
      <c r="K4" s="530" t="str">
        <f>QUOTATION!I8</f>
        <v>1.5Kpa</v>
      </c>
      <c r="L4" s="530"/>
      <c r="M4" s="287" t="s">
        <v>105</v>
      </c>
      <c r="N4" s="289" t="str">
        <f>QUOTATION!M8</f>
        <v>R2</v>
      </c>
      <c r="O4" s="290">
        <f>QUOTATION!N8</f>
        <v>43559</v>
      </c>
    </row>
    <row r="5" spans="2:16">
      <c r="B5" s="218"/>
      <c r="C5" s="528" t="s">
        <v>171</v>
      </c>
      <c r="D5" s="528"/>
      <c r="E5" s="528"/>
      <c r="F5" s="530" t="str">
        <f>QUOTATION!F9</f>
        <v>Mr. Anamol Anand : 7702300826</v>
      </c>
      <c r="G5" s="530"/>
      <c r="H5" s="530"/>
      <c r="I5" s="530"/>
      <c r="J5" s="530"/>
      <c r="K5" s="530"/>
      <c r="L5" s="530"/>
      <c r="M5" s="287" t="s">
        <v>181</v>
      </c>
      <c r="N5" s="530" t="str">
        <f>QUOTATION!M9</f>
        <v>Nikhil</v>
      </c>
      <c r="O5" s="530"/>
    </row>
    <row r="6" spans="2:16">
      <c r="B6" s="218"/>
      <c r="C6" s="528" t="s">
        <v>179</v>
      </c>
      <c r="D6" s="528"/>
      <c r="E6" s="528"/>
      <c r="F6" s="288" t="str">
        <f>QUOTATION!F10</f>
        <v>Anodized</v>
      </c>
      <c r="G6" s="528"/>
      <c r="H6" s="528"/>
      <c r="I6" s="531" t="s">
        <v>180</v>
      </c>
      <c r="J6" s="531"/>
      <c r="K6" s="530" t="str">
        <f>QUOTATION!I10</f>
        <v>Silver</v>
      </c>
      <c r="L6" s="530"/>
      <c r="M6" s="287"/>
      <c r="N6" s="531"/>
      <c r="O6" s="531"/>
    </row>
    <row r="7" spans="2:16"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</row>
    <row r="8" spans="2:16" ht="25.15" customHeight="1">
      <c r="C8" s="527" t="s">
        <v>256</v>
      </c>
      <c r="D8" s="528"/>
      <c r="E8" s="289" t="str">
        <f>'BD Team'!B9</f>
        <v>W3</v>
      </c>
      <c r="F8" s="291" t="s">
        <v>257</v>
      </c>
      <c r="G8" s="530" t="str">
        <f>'BD Team'!D9</f>
        <v>FIXED GLASS 2 NO'S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7" t="s">
        <v>127</v>
      </c>
      <c r="M9" s="528"/>
      <c r="N9" s="533" t="str">
        <f>'BD Team'!G9</f>
        <v>STAIRCASE</v>
      </c>
      <c r="O9" s="533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7" t="s">
        <v>249</v>
      </c>
      <c r="M10" s="528"/>
      <c r="N10" s="530" t="str">
        <f>$F$6</f>
        <v>Anodized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7" t="s">
        <v>180</v>
      </c>
      <c r="M11" s="528"/>
      <c r="N11" s="530" t="str">
        <f>$K$6</f>
        <v>Silver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7" t="s">
        <v>250</v>
      </c>
      <c r="M12" s="528"/>
      <c r="N12" s="537" t="s">
        <v>258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7" t="s">
        <v>251</v>
      </c>
      <c r="M13" s="528"/>
      <c r="N13" s="530" t="str">
        <f>CONCATENATE('BD Team'!H9," X ",'BD Team'!I9)</f>
        <v>3050 X 2135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7" t="s">
        <v>252</v>
      </c>
      <c r="M14" s="528"/>
      <c r="N14" s="529">
        <f>'BD Team'!J9</f>
        <v>1</v>
      </c>
      <c r="O14" s="529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7" t="s">
        <v>253</v>
      </c>
      <c r="M15" s="528"/>
      <c r="N15" s="530" t="str">
        <f>'BD Team'!C9</f>
        <v>M15000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7" t="s">
        <v>254</v>
      </c>
      <c r="M16" s="528"/>
      <c r="N16" s="530" t="str">
        <f>'BD Team'!E9</f>
        <v>12MM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7" t="s">
        <v>255</v>
      </c>
      <c r="M17" s="528"/>
      <c r="N17" s="530" t="str">
        <f>'BD Team'!F9</f>
        <v>NO</v>
      </c>
      <c r="O17" s="530"/>
    </row>
    <row r="18" spans="3:15"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</row>
    <row r="19" spans="3:15" ht="25.15" customHeight="1">
      <c r="C19" s="527" t="s">
        <v>256</v>
      </c>
      <c r="D19" s="528"/>
      <c r="E19" s="289" t="str">
        <f>'BD Team'!B10</f>
        <v>V3</v>
      </c>
      <c r="F19" s="291" t="s">
        <v>257</v>
      </c>
      <c r="G19" s="530" t="str">
        <f>'BD Team'!D10</f>
        <v>TOP HUNG WITH TOP FIXED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7" t="s">
        <v>127</v>
      </c>
      <c r="M20" s="528"/>
      <c r="N20" s="533" t="str">
        <f>'BD Team'!G10</f>
        <v>TOILETS</v>
      </c>
      <c r="O20" s="533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7" t="s">
        <v>249</v>
      </c>
      <c r="M21" s="528"/>
      <c r="N21" s="530" t="str">
        <f>$F$6</f>
        <v>Anodized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7" t="s">
        <v>180</v>
      </c>
      <c r="M22" s="528"/>
      <c r="N22" s="530" t="str">
        <f>$K$6</f>
        <v>Silver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7" t="s">
        <v>250</v>
      </c>
      <c r="M23" s="528"/>
      <c r="N23" s="533" t="s">
        <v>258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7" t="s">
        <v>251</v>
      </c>
      <c r="M24" s="528"/>
      <c r="N24" s="530" t="str">
        <f>CONCATENATE('BD Team'!H10," X ",'BD Team'!I10)</f>
        <v>915 X 1220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7" t="s">
        <v>252</v>
      </c>
      <c r="M25" s="528"/>
      <c r="N25" s="529">
        <f>'BD Team'!J10</f>
        <v>8</v>
      </c>
      <c r="O25" s="529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7" t="s">
        <v>253</v>
      </c>
      <c r="M26" s="528"/>
      <c r="N26" s="530" t="str">
        <f>'BD Team'!C10</f>
        <v>M15000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7" t="s">
        <v>254</v>
      </c>
      <c r="M27" s="528"/>
      <c r="N27" s="530" t="str">
        <f>'BD Team'!E10</f>
        <v>6MM (F)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7" t="s">
        <v>255</v>
      </c>
      <c r="M28" s="528"/>
      <c r="N28" s="530" t="str">
        <f>'BD Team'!F10</f>
        <v>ROLL UP</v>
      </c>
      <c r="O28" s="530"/>
    </row>
    <row r="29" spans="3:15"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</row>
    <row r="30" spans="3:15" ht="25.15" customHeight="1">
      <c r="C30" s="527" t="s">
        <v>256</v>
      </c>
      <c r="D30" s="528"/>
      <c r="E30" s="289" t="str">
        <f>'BD Team'!B11</f>
        <v>W1</v>
      </c>
      <c r="F30" s="291" t="s">
        <v>257</v>
      </c>
      <c r="G30" s="530" t="str">
        <f>'BD Team'!D11</f>
        <v>3 TRACK 4 SHUTTER 2 MESH SHUTTER SLIDING WINDOW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7" t="s">
        <v>127</v>
      </c>
      <c r="M31" s="528"/>
      <c r="N31" s="533" t="str">
        <f>'BD Team'!G11</f>
        <v>SERVANTS LOUNGE</v>
      </c>
      <c r="O31" s="533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7" t="s">
        <v>249</v>
      </c>
      <c r="M32" s="528"/>
      <c r="N32" s="530" t="str">
        <f>$F$6</f>
        <v>Anodized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7" t="s">
        <v>180</v>
      </c>
      <c r="M33" s="528"/>
      <c r="N33" s="530" t="str">
        <f>$K$6</f>
        <v>Silver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7" t="s">
        <v>250</v>
      </c>
      <c r="M34" s="528"/>
      <c r="N34" s="533" t="s">
        <v>258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7" t="s">
        <v>251</v>
      </c>
      <c r="M35" s="528"/>
      <c r="N35" s="530" t="str">
        <f>CONCATENATE('BD Team'!H11," X ",'BD Team'!I11)</f>
        <v>3888 X 1525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7" t="s">
        <v>252</v>
      </c>
      <c r="M36" s="528"/>
      <c r="N36" s="529">
        <f>'BD Team'!J11</f>
        <v>1</v>
      </c>
      <c r="O36" s="529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7" t="s">
        <v>253</v>
      </c>
      <c r="M37" s="528"/>
      <c r="N37" s="530" t="str">
        <f>'BD Team'!C11</f>
        <v>M900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7" t="s">
        <v>254</v>
      </c>
      <c r="M38" s="528"/>
      <c r="N38" s="530" t="str">
        <f>'BD Team'!E11</f>
        <v>6MM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7" t="s">
        <v>255</v>
      </c>
      <c r="M39" s="528"/>
      <c r="N39" s="530" t="str">
        <f>'BD Team'!F11</f>
        <v>SS</v>
      </c>
      <c r="O39" s="530"/>
    </row>
    <row r="40" spans="3:15"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</row>
    <row r="41" spans="3:15" ht="25.15" customHeight="1">
      <c r="C41" s="527" t="s">
        <v>256</v>
      </c>
      <c r="D41" s="528"/>
      <c r="E41" s="289" t="str">
        <f>'BD Team'!B12</f>
        <v>W2</v>
      </c>
      <c r="F41" s="291" t="s">
        <v>257</v>
      </c>
      <c r="G41" s="530" t="str">
        <f>'BD Team'!D12</f>
        <v xml:space="preserve">3 TRACK 2 SHUTTER 1 MESH SHUTTER SLIDING WINDOW 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7" t="s">
        <v>127</v>
      </c>
      <c r="M42" s="528"/>
      <c r="N42" s="533" t="str">
        <f>'BD Team'!G12</f>
        <v>LAUNDRY WINDOW</v>
      </c>
      <c r="O42" s="533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7" t="s">
        <v>249</v>
      </c>
      <c r="M43" s="528"/>
      <c r="N43" s="530" t="str">
        <f>$F$6</f>
        <v>Anodized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7" t="s">
        <v>180</v>
      </c>
      <c r="M44" s="528"/>
      <c r="N44" s="530" t="str">
        <f>$K$6</f>
        <v>Silver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7" t="s">
        <v>250</v>
      </c>
      <c r="M45" s="528"/>
      <c r="N45" s="533" t="s">
        <v>258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7" t="s">
        <v>251</v>
      </c>
      <c r="M46" s="528"/>
      <c r="N46" s="530" t="str">
        <f>CONCATENATE('BD Team'!H12," X ",'BD Team'!I12)</f>
        <v>1220 X 1525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7" t="s">
        <v>252</v>
      </c>
      <c r="M47" s="528"/>
      <c r="N47" s="529">
        <f>'BD Team'!J12</f>
        <v>1</v>
      </c>
      <c r="O47" s="529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7" t="s">
        <v>253</v>
      </c>
      <c r="M48" s="528"/>
      <c r="N48" s="530" t="str">
        <f>'BD Team'!C12</f>
        <v>M900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7" t="s">
        <v>254</v>
      </c>
      <c r="M49" s="528"/>
      <c r="N49" s="530" t="str">
        <f>'BD Team'!E12</f>
        <v>6MM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7" t="s">
        <v>255</v>
      </c>
      <c r="M50" s="528"/>
      <c r="N50" s="530" t="str">
        <f>'BD Team'!F12</f>
        <v>SS</v>
      </c>
      <c r="O50" s="530"/>
    </row>
    <row r="51" spans="3:15"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</row>
    <row r="52" spans="3:15" ht="25.15" customHeight="1">
      <c r="C52" s="527" t="s">
        <v>256</v>
      </c>
      <c r="D52" s="528"/>
      <c r="E52" s="289" t="str">
        <f>'BD Team'!B13</f>
        <v>W4</v>
      </c>
      <c r="F52" s="291" t="s">
        <v>257</v>
      </c>
      <c r="G52" s="530" t="str">
        <f>'BD Team'!D13</f>
        <v>2 TOP HUNG WINDOWS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7" t="s">
        <v>127</v>
      </c>
      <c r="M53" s="528"/>
      <c r="N53" s="533" t="str">
        <f>'BD Team'!G13</f>
        <v>GURIJI'S ROOM</v>
      </c>
      <c r="O53" s="533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7" t="s">
        <v>249</v>
      </c>
      <c r="M54" s="528"/>
      <c r="N54" s="530" t="str">
        <f>$F$6</f>
        <v>Anodized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7" t="s">
        <v>180</v>
      </c>
      <c r="M55" s="528"/>
      <c r="N55" s="530" t="str">
        <f>$K$6</f>
        <v>Silver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7" t="s">
        <v>250</v>
      </c>
      <c r="M56" s="528"/>
      <c r="N56" s="533" t="s">
        <v>258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7" t="s">
        <v>251</v>
      </c>
      <c r="M57" s="528"/>
      <c r="N57" s="530" t="str">
        <f>CONCATENATE('BD Team'!H13," X ",'BD Team'!I13)</f>
        <v>2440 X 762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7" t="s">
        <v>252</v>
      </c>
      <c r="M58" s="528"/>
      <c r="N58" s="529">
        <f>'BD Team'!J13</f>
        <v>1</v>
      </c>
      <c r="O58" s="529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7" t="s">
        <v>253</v>
      </c>
      <c r="M59" s="528"/>
      <c r="N59" s="530" t="str">
        <f>'BD Team'!C13</f>
        <v>M15000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7" t="s">
        <v>254</v>
      </c>
      <c r="M60" s="528"/>
      <c r="N60" s="530" t="str">
        <f>'BD Team'!E13</f>
        <v>6MM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7" t="s">
        <v>255</v>
      </c>
      <c r="M61" s="528"/>
      <c r="N61" s="530" t="str">
        <f>'BD Team'!F13</f>
        <v>ROLL UP</v>
      </c>
      <c r="O61" s="530"/>
    </row>
    <row r="62" spans="3:15"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</row>
    <row r="63" spans="3:15" ht="25.15" customHeight="1">
      <c r="C63" s="527" t="s">
        <v>256</v>
      </c>
      <c r="D63" s="528"/>
      <c r="E63" s="289" t="str">
        <f>'BD Team'!B14</f>
        <v>W5</v>
      </c>
      <c r="F63" s="291" t="s">
        <v>257</v>
      </c>
      <c r="G63" s="530" t="str">
        <f>'BD Team'!D14</f>
        <v>TOP HUNG WINDOW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7" t="s">
        <v>127</v>
      </c>
      <c r="M64" s="528"/>
      <c r="N64" s="533" t="str">
        <f>'BD Team'!G14</f>
        <v>STORE WINDOW</v>
      </c>
      <c r="O64" s="533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7" t="s">
        <v>249</v>
      </c>
      <c r="M65" s="528"/>
      <c r="N65" s="530" t="str">
        <f>$F$6</f>
        <v>Anodized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7" t="s">
        <v>180</v>
      </c>
      <c r="M66" s="528"/>
      <c r="N66" s="530" t="str">
        <f>$K$6</f>
        <v>Silver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7" t="s">
        <v>250</v>
      </c>
      <c r="M67" s="528"/>
      <c r="N67" s="533" t="s">
        <v>258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7" t="s">
        <v>251</v>
      </c>
      <c r="M68" s="528"/>
      <c r="N68" s="530" t="str">
        <f>CONCATENATE('BD Team'!H14," X ",'BD Team'!I14)</f>
        <v>1220 X 762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7" t="s">
        <v>252</v>
      </c>
      <c r="M69" s="528"/>
      <c r="N69" s="529">
        <f>'BD Team'!J14</f>
        <v>1</v>
      </c>
      <c r="O69" s="529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7" t="s">
        <v>253</v>
      </c>
      <c r="M70" s="528"/>
      <c r="N70" s="530" t="str">
        <f>'BD Team'!C14</f>
        <v>M15000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7" t="s">
        <v>254</v>
      </c>
      <c r="M71" s="528"/>
      <c r="N71" s="530" t="str">
        <f>'BD Team'!E14</f>
        <v>6MM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7" t="s">
        <v>255</v>
      </c>
      <c r="M72" s="528"/>
      <c r="N72" s="530" t="str">
        <f>'BD Team'!F14</f>
        <v>ROLL UP</v>
      </c>
      <c r="O72" s="530"/>
    </row>
    <row r="73" spans="3:15"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</row>
    <row r="74" spans="3:15" ht="25.15" customHeight="1">
      <c r="C74" s="527" t="s">
        <v>256</v>
      </c>
      <c r="D74" s="528"/>
      <c r="E74" s="289" t="str">
        <f>'BD Team'!B15</f>
        <v>W6</v>
      </c>
      <c r="F74" s="291" t="s">
        <v>257</v>
      </c>
      <c r="G74" s="530" t="str">
        <f>'BD Team'!D15</f>
        <v>3 TRACK 2 SHUTTER 1 FIXED 2 MESH SHUTTER SLIDING WINDOW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7" t="s">
        <v>127</v>
      </c>
      <c r="M75" s="528"/>
      <c r="N75" s="533" t="str">
        <f>'BD Team'!G15</f>
        <v>CORRIDOR</v>
      </c>
      <c r="O75" s="533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7" t="s">
        <v>249</v>
      </c>
      <c r="M76" s="528"/>
      <c r="N76" s="530" t="str">
        <f>$F$6</f>
        <v>Anodized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7" t="s">
        <v>180</v>
      </c>
      <c r="M77" s="528"/>
      <c r="N77" s="530" t="str">
        <f>$K$6</f>
        <v>Silver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7" t="s">
        <v>250</v>
      </c>
      <c r="M78" s="528"/>
      <c r="N78" s="533" t="s">
        <v>258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7" t="s">
        <v>251</v>
      </c>
      <c r="M79" s="528"/>
      <c r="N79" s="530" t="str">
        <f>CONCATENATE('BD Team'!H15," X ",'BD Team'!I15)</f>
        <v>2364 X 1525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7" t="s">
        <v>252</v>
      </c>
      <c r="M80" s="528"/>
      <c r="N80" s="529">
        <f>'BD Team'!J15</f>
        <v>1</v>
      </c>
      <c r="O80" s="529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7" t="s">
        <v>253</v>
      </c>
      <c r="M81" s="528"/>
      <c r="N81" s="530" t="str">
        <f>'BD Team'!C15</f>
        <v>M900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7" t="s">
        <v>254</v>
      </c>
      <c r="M82" s="528"/>
      <c r="N82" s="530" t="str">
        <f>'BD Team'!E15</f>
        <v>6MM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7" t="s">
        <v>255</v>
      </c>
      <c r="M83" s="528"/>
      <c r="N83" s="530" t="str">
        <f>'BD Team'!F15</f>
        <v>SS</v>
      </c>
      <c r="O83" s="530"/>
    </row>
    <row r="84" spans="3:15"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</row>
    <row r="85" spans="3:15" ht="25.15" customHeight="1">
      <c r="C85" s="527" t="s">
        <v>256</v>
      </c>
      <c r="D85" s="528"/>
      <c r="E85" s="289" t="str">
        <f>'BD Team'!B16</f>
        <v>W7</v>
      </c>
      <c r="F85" s="291" t="s">
        <v>257</v>
      </c>
      <c r="G85" s="530" t="str">
        <f>'BD Team'!D16</f>
        <v>TOP HUNG WITH TOP FIXED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7" t="s">
        <v>127</v>
      </c>
      <c r="M86" s="528"/>
      <c r="N86" s="533" t="str">
        <f>'BD Team'!G16</f>
        <v>PARKING</v>
      </c>
      <c r="O86" s="533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7" t="s">
        <v>249</v>
      </c>
      <c r="M87" s="528"/>
      <c r="N87" s="530" t="str">
        <f>$F$6</f>
        <v>Anodized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7" t="s">
        <v>180</v>
      </c>
      <c r="M88" s="528"/>
      <c r="N88" s="530" t="str">
        <f>$K$6</f>
        <v>Silver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7" t="s">
        <v>250</v>
      </c>
      <c r="M89" s="528"/>
      <c r="N89" s="533" t="s">
        <v>258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7" t="s">
        <v>251</v>
      </c>
      <c r="M90" s="528"/>
      <c r="N90" s="530" t="str">
        <f>CONCATENATE('BD Team'!H16," X ",'BD Team'!I16)</f>
        <v>762 X 915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7" t="s">
        <v>252</v>
      </c>
      <c r="M91" s="528"/>
      <c r="N91" s="529">
        <f>'BD Team'!J16</f>
        <v>1</v>
      </c>
      <c r="O91" s="529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7" t="s">
        <v>253</v>
      </c>
      <c r="M92" s="528"/>
      <c r="N92" s="530" t="str">
        <f>'BD Team'!C16</f>
        <v>M15000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7" t="s">
        <v>254</v>
      </c>
      <c r="M93" s="528"/>
      <c r="N93" s="530" t="str">
        <f>'BD Team'!E16</f>
        <v>6MM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7" t="s">
        <v>255</v>
      </c>
      <c r="M94" s="528"/>
      <c r="N94" s="530" t="str">
        <f>'BD Team'!F16</f>
        <v>ROLL UP</v>
      </c>
      <c r="O94" s="530"/>
    </row>
    <row r="95" spans="3:15"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</row>
    <row r="96" spans="3:15" ht="25.15" customHeight="1">
      <c r="C96" s="527" t="s">
        <v>256</v>
      </c>
      <c r="D96" s="528"/>
      <c r="E96" s="289" t="str">
        <f>'BD Team'!B17</f>
        <v>W8</v>
      </c>
      <c r="F96" s="291" t="s">
        <v>257</v>
      </c>
      <c r="G96" s="530" t="str">
        <f>'BD Team'!D17</f>
        <v>TOP HUNG WINDOW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7" t="s">
        <v>127</v>
      </c>
      <c r="M97" s="528"/>
      <c r="N97" s="533" t="str">
        <f>'BD Team'!G17</f>
        <v>SERVANT ROOM</v>
      </c>
      <c r="O97" s="533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7" t="s">
        <v>249</v>
      </c>
      <c r="M98" s="528"/>
      <c r="N98" s="530" t="str">
        <f>$F$6</f>
        <v>Anodized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7" t="s">
        <v>180</v>
      </c>
      <c r="M99" s="528"/>
      <c r="N99" s="530" t="str">
        <f>$K$6</f>
        <v>Silver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7" t="s">
        <v>250</v>
      </c>
      <c r="M100" s="528"/>
      <c r="N100" s="533" t="s">
        <v>258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7" t="s">
        <v>251</v>
      </c>
      <c r="M101" s="528"/>
      <c r="N101" s="530" t="str">
        <f>CONCATENATE('BD Team'!H17," X ",'BD Team'!I17)</f>
        <v>1220 X 610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7" t="s">
        <v>252</v>
      </c>
      <c r="M102" s="528"/>
      <c r="N102" s="529">
        <f>'BD Team'!J17</f>
        <v>2</v>
      </c>
      <c r="O102" s="529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7" t="s">
        <v>253</v>
      </c>
      <c r="M103" s="528"/>
      <c r="N103" s="530" t="str">
        <f>'BD Team'!C17</f>
        <v>M15000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7" t="s">
        <v>254</v>
      </c>
      <c r="M104" s="528"/>
      <c r="N104" s="530" t="str">
        <f>'BD Team'!E17</f>
        <v>6MM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7" t="s">
        <v>255</v>
      </c>
      <c r="M105" s="528"/>
      <c r="N105" s="530" t="str">
        <f>'BD Team'!F17</f>
        <v>ROLL UP</v>
      </c>
      <c r="O105" s="530"/>
    </row>
    <row r="106" spans="3:15"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</row>
    <row r="107" spans="3:15" ht="25.15" customHeight="1">
      <c r="C107" s="527" t="s">
        <v>256</v>
      </c>
      <c r="D107" s="528"/>
      <c r="E107" s="289" t="str">
        <f>'BD Team'!B18</f>
        <v>V1</v>
      </c>
      <c r="F107" s="291" t="s">
        <v>257</v>
      </c>
      <c r="G107" s="530" t="str">
        <f>'BD Team'!D18</f>
        <v>TOP HUNG WINDOW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7" t="s">
        <v>127</v>
      </c>
      <c r="M108" s="528"/>
      <c r="N108" s="533" t="str">
        <f>'BD Team'!G18</f>
        <v>SERVANT TOILET</v>
      </c>
      <c r="O108" s="533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7" t="s">
        <v>249</v>
      </c>
      <c r="M109" s="528"/>
      <c r="N109" s="530" t="str">
        <f>$F$6</f>
        <v>Anodized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7" t="s">
        <v>180</v>
      </c>
      <c r="M110" s="528"/>
      <c r="N110" s="530" t="str">
        <f>$K$6</f>
        <v>Silver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7" t="s">
        <v>250</v>
      </c>
      <c r="M111" s="528"/>
      <c r="N111" s="533" t="s">
        <v>258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7" t="s">
        <v>251</v>
      </c>
      <c r="M112" s="528"/>
      <c r="N112" s="530" t="str">
        <f>CONCATENATE('BD Team'!H18," X ",'BD Team'!I18)</f>
        <v>915 X 915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7" t="s">
        <v>252</v>
      </c>
      <c r="M113" s="528"/>
      <c r="N113" s="529">
        <f>'BD Team'!J18</f>
        <v>1</v>
      </c>
      <c r="O113" s="529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7" t="s">
        <v>253</v>
      </c>
      <c r="M114" s="528"/>
      <c r="N114" s="530" t="str">
        <f>'BD Team'!C18</f>
        <v>M15000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7" t="s">
        <v>254</v>
      </c>
      <c r="M115" s="528"/>
      <c r="N115" s="530" t="str">
        <f>'BD Team'!E18</f>
        <v>6MM (F)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7" t="s">
        <v>255</v>
      </c>
      <c r="M116" s="528"/>
      <c r="N116" s="530" t="str">
        <f>'BD Team'!F18</f>
        <v>ROLL UP</v>
      </c>
      <c r="O116" s="530"/>
    </row>
    <row r="117" spans="3:15"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</row>
    <row r="118" spans="3:15" ht="25.15" customHeight="1">
      <c r="C118" s="527" t="s">
        <v>256</v>
      </c>
      <c r="D118" s="528"/>
      <c r="E118" s="289" t="str">
        <f>'BD Team'!B19</f>
        <v>V2</v>
      </c>
      <c r="F118" s="291" t="s">
        <v>257</v>
      </c>
      <c r="G118" s="530" t="str">
        <f>'BD Team'!D19</f>
        <v>TOP HUNG WINDOW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7" t="s">
        <v>127</v>
      </c>
      <c r="M119" s="528"/>
      <c r="N119" s="533" t="str">
        <f>'BD Team'!G19</f>
        <v>MAID ROOM VENTILATOR</v>
      </c>
      <c r="O119" s="533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7" t="s">
        <v>249</v>
      </c>
      <c r="M120" s="528"/>
      <c r="N120" s="530" t="str">
        <f>$F$6</f>
        <v>Anodized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7" t="s">
        <v>180</v>
      </c>
      <c r="M121" s="528"/>
      <c r="N121" s="530" t="str">
        <f>$K$6</f>
        <v>Silver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7" t="s">
        <v>250</v>
      </c>
      <c r="M122" s="528"/>
      <c r="N122" s="533" t="s">
        <v>258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7" t="s">
        <v>251</v>
      </c>
      <c r="M123" s="528"/>
      <c r="N123" s="530" t="str">
        <f>CONCATENATE('BD Team'!H19," X ",'BD Team'!I19)</f>
        <v>610 X 610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7" t="s">
        <v>252</v>
      </c>
      <c r="M124" s="528"/>
      <c r="N124" s="529">
        <f>'BD Team'!J19</f>
        <v>3</v>
      </c>
      <c r="O124" s="529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7" t="s">
        <v>253</v>
      </c>
      <c r="M125" s="528"/>
      <c r="N125" s="530" t="str">
        <f>'BD Team'!C19</f>
        <v>M15000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7" t="s">
        <v>254</v>
      </c>
      <c r="M126" s="528"/>
      <c r="N126" s="530" t="str">
        <f>'BD Team'!E19</f>
        <v>6MM (F)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7" t="s">
        <v>255</v>
      </c>
      <c r="M127" s="528"/>
      <c r="N127" s="530" t="str">
        <f>'BD Team'!F19</f>
        <v>ROLL UP</v>
      </c>
      <c r="O127" s="530"/>
    </row>
    <row r="128" spans="3:15"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</row>
    <row r="129" spans="3:15" ht="25.15" customHeight="1">
      <c r="C129" s="527" t="s">
        <v>256</v>
      </c>
      <c r="D129" s="528"/>
      <c r="E129" s="289" t="str">
        <f>'BD Team'!B20</f>
        <v>W9</v>
      </c>
      <c r="F129" s="291" t="s">
        <v>257</v>
      </c>
      <c r="G129" s="530" t="str">
        <f>'BD Team'!D20</f>
        <v>2 SIDE HUNG WINDOWS WITH FIXED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7" t="s">
        <v>127</v>
      </c>
      <c r="M130" s="528"/>
      <c r="N130" s="533" t="str">
        <f>'BD Team'!G20</f>
        <v>GF - DRAWING ROOM</v>
      </c>
      <c r="O130" s="533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7" t="s">
        <v>249</v>
      </c>
      <c r="M131" s="528"/>
      <c r="N131" s="530" t="str">
        <f>$F$6</f>
        <v>Anodized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7" t="s">
        <v>180</v>
      </c>
      <c r="M132" s="528"/>
      <c r="N132" s="530" t="str">
        <f>$K$6</f>
        <v>Silver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7" t="s">
        <v>250</v>
      </c>
      <c r="M133" s="528"/>
      <c r="N133" s="533" t="s">
        <v>258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7" t="s">
        <v>251</v>
      </c>
      <c r="M134" s="528"/>
      <c r="N134" s="530" t="str">
        <f>CONCATENATE('BD Team'!H20," X ",'BD Team'!I20)</f>
        <v>3050 X 1982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7" t="s">
        <v>252</v>
      </c>
      <c r="M135" s="528"/>
      <c r="N135" s="529">
        <f>'BD Team'!J20</f>
        <v>1</v>
      </c>
      <c r="O135" s="529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7" t="s">
        <v>253</v>
      </c>
      <c r="M136" s="528"/>
      <c r="N136" s="530" t="str">
        <f>'BD Team'!C20</f>
        <v>M15000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7" t="s">
        <v>254</v>
      </c>
      <c r="M137" s="528"/>
      <c r="N137" s="530" t="str">
        <f>'BD Team'!E20</f>
        <v>24MM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7" t="s">
        <v>255</v>
      </c>
      <c r="M138" s="528"/>
      <c r="N138" s="530" t="str">
        <f>'BD Team'!F20</f>
        <v>ROLL UP</v>
      </c>
      <c r="O138" s="530"/>
    </row>
    <row r="139" spans="3:15">
      <c r="C139" s="526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</row>
    <row r="140" spans="3:15" ht="25.15" customHeight="1">
      <c r="C140" s="527" t="s">
        <v>256</v>
      </c>
      <c r="D140" s="528"/>
      <c r="E140" s="289" t="str">
        <f>'BD Team'!B21</f>
        <v>W10</v>
      </c>
      <c r="F140" s="291" t="s">
        <v>257</v>
      </c>
      <c r="G140" s="530" t="str">
        <f>'BD Team'!D21</f>
        <v>3 TRACK 4 SHUTTER 2 MESH SHUTTER SLIDING WINDOW WITH BOTTOM FIXED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7" t="s">
        <v>127</v>
      </c>
      <c r="M141" s="528"/>
      <c r="N141" s="533" t="str">
        <f>'BD Team'!G21</f>
        <v>GF - DRAWING ROOM</v>
      </c>
      <c r="O141" s="533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7" t="s">
        <v>249</v>
      </c>
      <c r="M142" s="528"/>
      <c r="N142" s="530" t="str">
        <f>$F$6</f>
        <v>Anodized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7" t="s">
        <v>180</v>
      </c>
      <c r="M143" s="528"/>
      <c r="N143" s="530" t="str">
        <f>$K$6</f>
        <v>Silver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7" t="s">
        <v>250</v>
      </c>
      <c r="M144" s="528"/>
      <c r="N144" s="533" t="s">
        <v>258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7" t="s">
        <v>251</v>
      </c>
      <c r="M145" s="528"/>
      <c r="N145" s="530" t="str">
        <f>CONCATENATE('BD Team'!H21," X ",'BD Team'!I21)</f>
        <v>3965 X 2592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7" t="s">
        <v>252</v>
      </c>
      <c r="M146" s="528"/>
      <c r="N146" s="529">
        <f>'BD Team'!J21</f>
        <v>1</v>
      </c>
      <c r="O146" s="529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7" t="s">
        <v>253</v>
      </c>
      <c r="M147" s="528"/>
      <c r="N147" s="530" t="str">
        <f>'BD Team'!C21</f>
        <v>M14600 &amp; M15000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7" t="s">
        <v>254</v>
      </c>
      <c r="M148" s="528"/>
      <c r="N148" s="530" t="str">
        <f>'BD Team'!E21</f>
        <v>24MM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7" t="s">
        <v>255</v>
      </c>
      <c r="M149" s="528"/>
      <c r="N149" s="530" t="str">
        <f>'BD Team'!F21</f>
        <v>SS</v>
      </c>
      <c r="O149" s="530"/>
    </row>
    <row r="150" spans="3:15"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</row>
    <row r="151" spans="3:15" ht="25.15" customHeight="1">
      <c r="C151" s="527" t="s">
        <v>256</v>
      </c>
      <c r="D151" s="528"/>
      <c r="E151" s="289" t="str">
        <f>'BD Team'!B22</f>
        <v>W11</v>
      </c>
      <c r="F151" s="291" t="s">
        <v>257</v>
      </c>
      <c r="G151" s="530" t="str">
        <f>'BD Team'!D22</f>
        <v>SIDE HUNG WINDOW WITH BOTTOM FIXED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7" t="s">
        <v>127</v>
      </c>
      <c r="M152" s="528"/>
      <c r="N152" s="533" t="str">
        <f>'BD Team'!G22</f>
        <v>POOJA ROOM</v>
      </c>
      <c r="O152" s="533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7" t="s">
        <v>249</v>
      </c>
      <c r="M153" s="528"/>
      <c r="N153" s="530" t="str">
        <f>$F$6</f>
        <v>Anodized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7" t="s">
        <v>180</v>
      </c>
      <c r="M154" s="528"/>
      <c r="N154" s="530" t="str">
        <f>$K$6</f>
        <v>Silver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7" t="s">
        <v>250</v>
      </c>
      <c r="M155" s="528"/>
      <c r="N155" s="533" t="s">
        <v>258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7" t="s">
        <v>251</v>
      </c>
      <c r="M156" s="528"/>
      <c r="N156" s="530" t="str">
        <f>CONCATENATE('BD Team'!H22," X ",'BD Team'!I22)</f>
        <v>762 X 2592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7" t="s">
        <v>252</v>
      </c>
      <c r="M157" s="528"/>
      <c r="N157" s="529">
        <f>'BD Team'!J22</f>
        <v>1</v>
      </c>
      <c r="O157" s="529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7" t="s">
        <v>253</v>
      </c>
      <c r="M158" s="528"/>
      <c r="N158" s="530" t="str">
        <f>'BD Team'!C22</f>
        <v>M15000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7" t="s">
        <v>254</v>
      </c>
      <c r="M159" s="528"/>
      <c r="N159" s="530" t="str">
        <f>'BD Team'!E22</f>
        <v>24MM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7" t="s">
        <v>255</v>
      </c>
      <c r="M160" s="528"/>
      <c r="N160" s="530" t="str">
        <f>'BD Team'!F22</f>
        <v>ROLL UP</v>
      </c>
      <c r="O160" s="530"/>
    </row>
    <row r="161" spans="3:15">
      <c r="C161" s="526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</row>
    <row r="162" spans="3:15" ht="25.15" customHeight="1">
      <c r="C162" s="527" t="s">
        <v>256</v>
      </c>
      <c r="D162" s="528"/>
      <c r="E162" s="289" t="str">
        <f>'BD Team'!B23</f>
        <v>W12</v>
      </c>
      <c r="F162" s="291" t="s">
        <v>257</v>
      </c>
      <c r="G162" s="530" t="str">
        <f>'BD Team'!D23</f>
        <v>2 SIDE HUNG WINDOWS WITH 4 FIXED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7" t="s">
        <v>127</v>
      </c>
      <c r="M163" s="528"/>
      <c r="N163" s="533" t="str">
        <f>'BD Team'!G23</f>
        <v>GF - FAMILY LIVING</v>
      </c>
      <c r="O163" s="533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7" t="s">
        <v>249</v>
      </c>
      <c r="M164" s="528"/>
      <c r="N164" s="530" t="str">
        <f>$F$6</f>
        <v>Anodized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7" t="s">
        <v>180</v>
      </c>
      <c r="M165" s="528"/>
      <c r="N165" s="530" t="str">
        <f>$K$6</f>
        <v>Silver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7" t="s">
        <v>250</v>
      </c>
      <c r="M166" s="528"/>
      <c r="N166" s="533" t="s">
        <v>258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7" t="s">
        <v>251</v>
      </c>
      <c r="M167" s="528"/>
      <c r="N167" s="530" t="str">
        <f>CONCATENATE('BD Team'!H23," X ",'BD Team'!I23)</f>
        <v>2440 X 2288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7" t="s">
        <v>252</v>
      </c>
      <c r="M168" s="528"/>
      <c r="N168" s="529">
        <f>'BD Team'!J23</f>
        <v>1</v>
      </c>
      <c r="O168" s="529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7" t="s">
        <v>253</v>
      </c>
      <c r="M169" s="528"/>
      <c r="N169" s="530" t="str">
        <f>'BD Team'!C23</f>
        <v>M15000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7" t="s">
        <v>254</v>
      </c>
      <c r="M170" s="528"/>
      <c r="N170" s="530" t="str">
        <f>'BD Team'!E23</f>
        <v>24MM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7" t="s">
        <v>255</v>
      </c>
      <c r="M171" s="528"/>
      <c r="N171" s="530" t="str">
        <f>'BD Team'!F23</f>
        <v>ROLL UP</v>
      </c>
      <c r="O171" s="530"/>
    </row>
    <row r="172" spans="3:15">
      <c r="C172" s="526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</row>
    <row r="173" spans="3:15" ht="25.15" customHeight="1">
      <c r="C173" s="527" t="s">
        <v>256</v>
      </c>
      <c r="D173" s="528"/>
      <c r="E173" s="289" t="str">
        <f>'BD Team'!B24</f>
        <v>W13</v>
      </c>
      <c r="F173" s="291" t="s">
        <v>257</v>
      </c>
      <c r="G173" s="530" t="str">
        <f>'BD Team'!D24</f>
        <v>SIDE HUNG WINDOW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7" t="s">
        <v>127</v>
      </c>
      <c r="M174" s="528"/>
      <c r="N174" s="533" t="str">
        <f>'BD Team'!G24</f>
        <v>MASTER BED ROOM</v>
      </c>
      <c r="O174" s="533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7" t="s">
        <v>249</v>
      </c>
      <c r="M175" s="528"/>
      <c r="N175" s="530" t="str">
        <f>$F$6</f>
        <v>Anodized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7" t="s">
        <v>180</v>
      </c>
      <c r="M176" s="528"/>
      <c r="N176" s="530" t="str">
        <f>$K$6</f>
        <v>Silver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7" t="s">
        <v>250</v>
      </c>
      <c r="M177" s="528"/>
      <c r="N177" s="533" t="s">
        <v>258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7" t="s">
        <v>251</v>
      </c>
      <c r="M178" s="528"/>
      <c r="N178" s="530" t="str">
        <f>CONCATENATE('BD Team'!H24," X ",'BD Team'!I24)</f>
        <v>915 X 1982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7" t="s">
        <v>252</v>
      </c>
      <c r="M179" s="528"/>
      <c r="N179" s="529">
        <f>'BD Team'!J24</f>
        <v>2</v>
      </c>
      <c r="O179" s="529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7" t="s">
        <v>253</v>
      </c>
      <c r="M180" s="528"/>
      <c r="N180" s="530" t="str">
        <f>'BD Team'!C24</f>
        <v>M15000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7" t="s">
        <v>254</v>
      </c>
      <c r="M181" s="528"/>
      <c r="N181" s="530" t="str">
        <f>'BD Team'!E24</f>
        <v>24MM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7" t="s">
        <v>255</v>
      </c>
      <c r="M182" s="528"/>
      <c r="N182" s="530" t="str">
        <f>'BD Team'!F24</f>
        <v>ROLL UP</v>
      </c>
      <c r="O182" s="530"/>
    </row>
    <row r="183" spans="3:15">
      <c r="C183" s="526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</row>
    <row r="184" spans="3:15" ht="25.15" customHeight="1">
      <c r="C184" s="527" t="s">
        <v>256</v>
      </c>
      <c r="D184" s="528"/>
      <c r="E184" s="289" t="str">
        <f>'BD Team'!B25</f>
        <v>W14</v>
      </c>
      <c r="F184" s="291" t="s">
        <v>257</v>
      </c>
      <c r="G184" s="530" t="str">
        <f>'BD Team'!D25</f>
        <v>SIDE HUNG WINDOW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7" t="s">
        <v>127</v>
      </c>
      <c r="M185" s="528"/>
      <c r="N185" s="533" t="str">
        <f>'BD Team'!G25</f>
        <v>MASTER BED ROOM DRESS</v>
      </c>
      <c r="O185" s="533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7" t="s">
        <v>249</v>
      </c>
      <c r="M186" s="528"/>
      <c r="N186" s="530" t="str">
        <f>$F$6</f>
        <v>Anodized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7" t="s">
        <v>180</v>
      </c>
      <c r="M187" s="528"/>
      <c r="N187" s="530" t="str">
        <f>$K$6</f>
        <v>Silver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7" t="s">
        <v>250</v>
      </c>
      <c r="M188" s="528"/>
      <c r="N188" s="533" t="s">
        <v>258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7" t="s">
        <v>251</v>
      </c>
      <c r="M189" s="528"/>
      <c r="N189" s="530" t="str">
        <f>CONCATENATE('BD Team'!H25," X ",'BD Team'!I25)</f>
        <v>1068 X 1220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7" t="s">
        <v>252</v>
      </c>
      <c r="M190" s="528"/>
      <c r="N190" s="529">
        <f>'BD Team'!J25</f>
        <v>1</v>
      </c>
      <c r="O190" s="529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7" t="s">
        <v>253</v>
      </c>
      <c r="M191" s="528"/>
      <c r="N191" s="530" t="str">
        <f>'BD Team'!C25</f>
        <v>M15000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7" t="s">
        <v>254</v>
      </c>
      <c r="M192" s="528"/>
      <c r="N192" s="530" t="str">
        <f>'BD Team'!E25</f>
        <v>24MM (F)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7" t="s">
        <v>255</v>
      </c>
      <c r="M193" s="528"/>
      <c r="N193" s="530" t="str">
        <f>'BD Team'!F25</f>
        <v>ROLL UP</v>
      </c>
      <c r="O193" s="530"/>
    </row>
    <row r="194" spans="3:15">
      <c r="C194" s="526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</row>
    <row r="195" spans="3:15" ht="25.15" customHeight="1">
      <c r="C195" s="527" t="s">
        <v>256</v>
      </c>
      <c r="D195" s="528"/>
      <c r="E195" s="289" t="str">
        <f>'BD Team'!B26</f>
        <v>W15</v>
      </c>
      <c r="F195" s="291" t="s">
        <v>257</v>
      </c>
      <c r="G195" s="530" t="str">
        <f>'BD Team'!D26</f>
        <v>3 TRACK 2 SHUTTER 1 MESH SHUTTER SLIDING WINDOW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7" t="s">
        <v>127</v>
      </c>
      <c r="M196" s="528"/>
      <c r="N196" s="533" t="str">
        <f>'BD Team'!G26</f>
        <v>HAND WASH AREA</v>
      </c>
      <c r="O196" s="533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7" t="s">
        <v>249</v>
      </c>
      <c r="M197" s="528"/>
      <c r="N197" s="530" t="str">
        <f>$F$6</f>
        <v>Anodized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7" t="s">
        <v>180</v>
      </c>
      <c r="M198" s="528"/>
      <c r="N198" s="530" t="str">
        <f>$K$6</f>
        <v>Silver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7" t="s">
        <v>250</v>
      </c>
      <c r="M199" s="528"/>
      <c r="N199" s="533" t="s">
        <v>258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7" t="s">
        <v>251</v>
      </c>
      <c r="M200" s="528"/>
      <c r="N200" s="530" t="str">
        <f>CONCATENATE('BD Team'!H26," X ",'BD Team'!I26)</f>
        <v>1412 X 1525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7" t="s">
        <v>252</v>
      </c>
      <c r="M201" s="528"/>
      <c r="N201" s="529">
        <f>'BD Team'!J26</f>
        <v>1</v>
      </c>
      <c r="O201" s="529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7" t="s">
        <v>253</v>
      </c>
      <c r="M202" s="528"/>
      <c r="N202" s="530" t="str">
        <f>'BD Team'!C26</f>
        <v>M900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7" t="s">
        <v>254</v>
      </c>
      <c r="M203" s="528"/>
      <c r="N203" s="530" t="str">
        <f>'BD Team'!E26</f>
        <v>20MM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7" t="s">
        <v>255</v>
      </c>
      <c r="M204" s="528"/>
      <c r="N204" s="530" t="str">
        <f>'BD Team'!F26</f>
        <v>SS</v>
      </c>
      <c r="O204" s="530"/>
    </row>
    <row r="205" spans="3:15">
      <c r="C205" s="526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</row>
    <row r="206" spans="3:15" ht="25.15" customHeight="1">
      <c r="C206" s="527" t="s">
        <v>256</v>
      </c>
      <c r="D206" s="528"/>
      <c r="E206" s="289" t="str">
        <f>'BD Team'!B27</f>
        <v>W16</v>
      </c>
      <c r="F206" s="291" t="s">
        <v>257</v>
      </c>
      <c r="G206" s="530" t="str">
        <f>'BD Team'!D27</f>
        <v>SIDE HUNG WINDOW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7" t="s">
        <v>127</v>
      </c>
      <c r="M207" s="528"/>
      <c r="N207" s="533" t="str">
        <f>'BD Team'!G27</f>
        <v>STORE</v>
      </c>
      <c r="O207" s="533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7" t="s">
        <v>249</v>
      </c>
      <c r="M208" s="528"/>
      <c r="N208" s="530" t="str">
        <f>$F$6</f>
        <v>Anodized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7" t="s">
        <v>180</v>
      </c>
      <c r="M209" s="528"/>
      <c r="N209" s="530" t="str">
        <f>$K$6</f>
        <v>Silver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7" t="s">
        <v>250</v>
      </c>
      <c r="M210" s="528"/>
      <c r="N210" s="533" t="s">
        <v>258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7" t="s">
        <v>251</v>
      </c>
      <c r="M211" s="528"/>
      <c r="N211" s="530" t="str">
        <f>CONCATENATE('BD Team'!H27," X ",'BD Team'!I27)</f>
        <v>1030 X 1525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7" t="s">
        <v>252</v>
      </c>
      <c r="M212" s="528"/>
      <c r="N212" s="529">
        <f>'BD Team'!J27</f>
        <v>1</v>
      </c>
      <c r="O212" s="529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7" t="s">
        <v>253</v>
      </c>
      <c r="M213" s="528"/>
      <c r="N213" s="530" t="str">
        <f>'BD Team'!C27</f>
        <v>M15000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7" t="s">
        <v>254</v>
      </c>
      <c r="M214" s="528"/>
      <c r="N214" s="530" t="str">
        <f>'BD Team'!E27</f>
        <v>24MM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7" t="s">
        <v>255</v>
      </c>
      <c r="M215" s="528"/>
      <c r="N215" s="530" t="str">
        <f>'BD Team'!F27</f>
        <v>ROLL UP</v>
      </c>
      <c r="O215" s="530"/>
    </row>
    <row r="216" spans="3:15">
      <c r="C216" s="526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</row>
    <row r="217" spans="3:15" ht="25.15" customHeight="1">
      <c r="C217" s="527" t="s">
        <v>256</v>
      </c>
      <c r="D217" s="528"/>
      <c r="E217" s="289" t="str">
        <f>'BD Team'!B28</f>
        <v>KW1</v>
      </c>
      <c r="F217" s="291" t="s">
        <v>257</v>
      </c>
      <c r="G217" s="530" t="str">
        <f>'BD Team'!D28</f>
        <v>3 TRACK 2 SHUTTER 1 MESH SHUTTER SLIDING WINDOW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7" t="s">
        <v>127</v>
      </c>
      <c r="M218" s="528"/>
      <c r="N218" s="533" t="str">
        <f>'BD Team'!G28</f>
        <v>KITCHEN WINDOW</v>
      </c>
      <c r="O218" s="533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7" t="s">
        <v>249</v>
      </c>
      <c r="M219" s="528"/>
      <c r="N219" s="530" t="str">
        <f>$F$6</f>
        <v>Anodized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7" t="s">
        <v>180</v>
      </c>
      <c r="M220" s="528"/>
      <c r="N220" s="530" t="str">
        <f>$K$6</f>
        <v>Silver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7" t="s">
        <v>250</v>
      </c>
      <c r="M221" s="528"/>
      <c r="N221" s="533" t="s">
        <v>258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7" t="s">
        <v>251</v>
      </c>
      <c r="M222" s="528"/>
      <c r="N222" s="530" t="str">
        <f>CONCATENATE('BD Team'!H28," X ",'BD Team'!I28)</f>
        <v>1145 X 1525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7" t="s">
        <v>252</v>
      </c>
      <c r="M223" s="528"/>
      <c r="N223" s="529">
        <f>'BD Team'!J28</f>
        <v>1</v>
      </c>
      <c r="O223" s="529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7" t="s">
        <v>253</v>
      </c>
      <c r="M224" s="528"/>
      <c r="N224" s="530" t="str">
        <f>'BD Team'!C28</f>
        <v>M900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7" t="s">
        <v>254</v>
      </c>
      <c r="M225" s="528"/>
      <c r="N225" s="530" t="str">
        <f>'BD Team'!E28</f>
        <v>20MM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7" t="s">
        <v>255</v>
      </c>
      <c r="M226" s="528"/>
      <c r="N226" s="530" t="str">
        <f>'BD Team'!F28</f>
        <v>SS</v>
      </c>
      <c r="O226" s="530"/>
    </row>
    <row r="227" spans="3:15">
      <c r="C227" s="526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</row>
    <row r="228" spans="3:15" ht="25.15" customHeight="1">
      <c r="C228" s="527" t="s">
        <v>256</v>
      </c>
      <c r="D228" s="528"/>
      <c r="E228" s="289" t="str">
        <f>'BD Team'!B29</f>
        <v>KW2</v>
      </c>
      <c r="F228" s="291" t="s">
        <v>257</v>
      </c>
      <c r="G228" s="530" t="str">
        <f>'BD Team'!D29</f>
        <v>SIDE HUNG WINDOW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7" t="s">
        <v>127</v>
      </c>
      <c r="M229" s="528"/>
      <c r="N229" s="533" t="str">
        <f>'BD Team'!G29</f>
        <v>KITCHEN WINDOW</v>
      </c>
      <c r="O229" s="533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7" t="s">
        <v>249</v>
      </c>
      <c r="M230" s="528"/>
      <c r="N230" s="530" t="str">
        <f>$F$6</f>
        <v>Anodized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7" t="s">
        <v>180</v>
      </c>
      <c r="M231" s="528"/>
      <c r="N231" s="530" t="str">
        <f>$K$6</f>
        <v>Silver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7" t="s">
        <v>250</v>
      </c>
      <c r="M232" s="528"/>
      <c r="N232" s="533" t="s">
        <v>258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7" t="s">
        <v>251</v>
      </c>
      <c r="M233" s="528"/>
      <c r="N233" s="530" t="str">
        <f>CONCATENATE('BD Team'!H29," X ",'BD Team'!I29)</f>
        <v>762 X 1525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7" t="s">
        <v>252</v>
      </c>
      <c r="M234" s="528"/>
      <c r="N234" s="529">
        <f>'BD Team'!J29</f>
        <v>1</v>
      </c>
      <c r="O234" s="529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7" t="s">
        <v>253</v>
      </c>
      <c r="M235" s="528"/>
      <c r="N235" s="530" t="str">
        <f>'BD Team'!C29</f>
        <v>M15000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7" t="s">
        <v>254</v>
      </c>
      <c r="M236" s="528"/>
      <c r="N236" s="530" t="str">
        <f>'BD Team'!E29</f>
        <v>24MM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7" t="s">
        <v>255</v>
      </c>
      <c r="M237" s="528"/>
      <c r="N237" s="530" t="str">
        <f>'BD Team'!F29</f>
        <v>ROLL UP</v>
      </c>
      <c r="O237" s="530"/>
    </row>
    <row r="238" spans="3:15">
      <c r="C238" s="526"/>
      <c r="D238" s="526"/>
      <c r="E238" s="526"/>
      <c r="F238" s="526"/>
      <c r="G238" s="526"/>
      <c r="H238" s="526"/>
      <c r="I238" s="526"/>
      <c r="J238" s="526"/>
      <c r="K238" s="526"/>
      <c r="L238" s="526"/>
      <c r="M238" s="526"/>
      <c r="N238" s="526"/>
      <c r="O238" s="526"/>
    </row>
    <row r="239" spans="3:15" ht="25.15" customHeight="1">
      <c r="C239" s="527" t="s">
        <v>256</v>
      </c>
      <c r="D239" s="528"/>
      <c r="E239" s="289" t="str">
        <f>'BD Team'!B30</f>
        <v>SD1</v>
      </c>
      <c r="F239" s="291" t="s">
        <v>257</v>
      </c>
      <c r="G239" s="530" t="str">
        <f>'BD Team'!D30</f>
        <v>SLIDING DOOR WITH FIXED GLASS WITH SILICON JOINT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7" t="s">
        <v>127</v>
      </c>
      <c r="M240" s="528"/>
      <c r="N240" s="533" t="str">
        <f>'BD Team'!G30</f>
        <v>FAMILY LOUNGE</v>
      </c>
      <c r="O240" s="533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7" t="s">
        <v>249</v>
      </c>
      <c r="M241" s="528"/>
      <c r="N241" s="530" t="str">
        <f>$F$6</f>
        <v>Anodized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7" t="s">
        <v>180</v>
      </c>
      <c r="M242" s="528"/>
      <c r="N242" s="530" t="str">
        <f>$K$6</f>
        <v>Silver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7" t="s">
        <v>250</v>
      </c>
      <c r="M243" s="528"/>
      <c r="N243" s="533" t="s">
        <v>258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7" t="s">
        <v>251</v>
      </c>
      <c r="M244" s="528"/>
      <c r="N244" s="530" t="str">
        <f>CONCATENATE('BD Team'!H30," X ",'BD Team'!I30)</f>
        <v>5948 X 2745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7" t="s">
        <v>252</v>
      </c>
      <c r="M245" s="528"/>
      <c r="N245" s="529">
        <f>'BD Team'!J30</f>
        <v>1</v>
      </c>
      <c r="O245" s="529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7" t="s">
        <v>253</v>
      </c>
      <c r="M246" s="528"/>
      <c r="N246" s="530" t="str">
        <f>'BD Team'!C30</f>
        <v>M14600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7" t="s">
        <v>254</v>
      </c>
      <c r="M247" s="528"/>
      <c r="N247" s="530" t="str">
        <f>'BD Team'!E30</f>
        <v>17.52MM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7" t="s">
        <v>255</v>
      </c>
      <c r="M248" s="528"/>
      <c r="N248" s="530" t="str">
        <f>'BD Team'!F30</f>
        <v>SS</v>
      </c>
      <c r="O248" s="530"/>
    </row>
    <row r="249" spans="3:15">
      <c r="C249" s="534" t="s">
        <v>486</v>
      </c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27" t="s">
        <v>256</v>
      </c>
      <c r="D250" s="528"/>
      <c r="E250" s="289" t="str">
        <f>'BD Team'!B31</f>
        <v>SD2</v>
      </c>
      <c r="F250" s="291" t="s">
        <v>257</v>
      </c>
      <c r="G250" s="530" t="str">
        <f>'BD Team'!D31</f>
        <v>3 TRACK 3 SHUTTER SLIDING DOOR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7" t="s">
        <v>127</v>
      </c>
      <c r="M251" s="528"/>
      <c r="N251" s="533" t="str">
        <f>'BD Team'!G31</f>
        <v>OPEN KITCHEN</v>
      </c>
      <c r="O251" s="533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7" t="s">
        <v>249</v>
      </c>
      <c r="M252" s="528"/>
      <c r="N252" s="530" t="str">
        <f>$F$6</f>
        <v>Anodized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7" t="s">
        <v>180</v>
      </c>
      <c r="M253" s="528"/>
      <c r="N253" s="530" t="str">
        <f>$K$6</f>
        <v>Silver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7" t="s">
        <v>250</v>
      </c>
      <c r="M254" s="528"/>
      <c r="N254" s="533" t="s">
        <v>258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7" t="s">
        <v>251</v>
      </c>
      <c r="M255" s="528"/>
      <c r="N255" s="530" t="str">
        <f>CONCATENATE('BD Team'!H31," X ",'BD Team'!I31)</f>
        <v>3355 X 2745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7" t="s">
        <v>252</v>
      </c>
      <c r="M256" s="528"/>
      <c r="N256" s="529">
        <f>'BD Team'!J31</f>
        <v>1</v>
      </c>
      <c r="O256" s="529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7" t="s">
        <v>253</v>
      </c>
      <c r="M257" s="528"/>
      <c r="N257" s="530" t="str">
        <f>'BD Team'!C31</f>
        <v>M14600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7" t="s">
        <v>254</v>
      </c>
      <c r="M258" s="528"/>
      <c r="N258" s="530" t="str">
        <f>'BD Team'!E31</f>
        <v>24MM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7" t="s">
        <v>255</v>
      </c>
      <c r="M259" s="528"/>
      <c r="N259" s="530" t="str">
        <f>'BD Team'!F31</f>
        <v>RETRACTABLE</v>
      </c>
      <c r="O259" s="530"/>
    </row>
    <row r="260" spans="3:15">
      <c r="C260" s="526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</row>
    <row r="261" spans="3:15" ht="25.15" customHeight="1">
      <c r="C261" s="527" t="s">
        <v>256</v>
      </c>
      <c r="D261" s="528"/>
      <c r="E261" s="289" t="str">
        <f>'BD Team'!B32</f>
        <v>W10</v>
      </c>
      <c r="F261" s="291" t="s">
        <v>257</v>
      </c>
      <c r="G261" s="530" t="str">
        <f>'BD Team'!D32</f>
        <v>2 SIDE HUNG WINDOWS WITH FIXED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7" t="s">
        <v>127</v>
      </c>
      <c r="M262" s="528"/>
      <c r="N262" s="533" t="str">
        <f>'BD Team'!G32</f>
        <v>1F -STUDY AREA</v>
      </c>
      <c r="O262" s="533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7" t="s">
        <v>249</v>
      </c>
      <c r="M263" s="528"/>
      <c r="N263" s="530" t="str">
        <f>$F$6</f>
        <v>Anodized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7" t="s">
        <v>180</v>
      </c>
      <c r="M264" s="528"/>
      <c r="N264" s="530" t="str">
        <f>$K$6</f>
        <v>Silver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7" t="s">
        <v>250</v>
      </c>
      <c r="M265" s="528"/>
      <c r="N265" s="533" t="s">
        <v>258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7" t="s">
        <v>251</v>
      </c>
      <c r="M266" s="528"/>
      <c r="N266" s="530" t="str">
        <f>CONCATENATE('BD Team'!H32," X ",'BD Team'!I32)</f>
        <v>3050 X 1982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7" t="s">
        <v>252</v>
      </c>
      <c r="M267" s="528"/>
      <c r="N267" s="529">
        <f>'BD Team'!J32</f>
        <v>1</v>
      </c>
      <c r="O267" s="529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7" t="s">
        <v>253</v>
      </c>
      <c r="M268" s="528"/>
      <c r="N268" s="530" t="str">
        <f>'BD Team'!C32</f>
        <v>M15000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7" t="s">
        <v>254</v>
      </c>
      <c r="M269" s="528"/>
      <c r="N269" s="530" t="str">
        <f>'BD Team'!E32</f>
        <v>24MM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7" t="s">
        <v>255</v>
      </c>
      <c r="M270" s="528"/>
      <c r="N270" s="530" t="str">
        <f>'BD Team'!F32</f>
        <v>ROLL UP</v>
      </c>
      <c r="O270" s="530"/>
    </row>
    <row r="271" spans="3:15">
      <c r="C271" s="526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</row>
    <row r="272" spans="3:15" ht="25.15" customHeight="1">
      <c r="C272" s="527" t="s">
        <v>256</v>
      </c>
      <c r="D272" s="528"/>
      <c r="E272" s="289" t="str">
        <f>'BD Team'!B33</f>
        <v>W17</v>
      </c>
      <c r="F272" s="291" t="s">
        <v>257</v>
      </c>
      <c r="G272" s="530" t="str">
        <f>'BD Team'!D33</f>
        <v>3 TRACK 2 SHUTTER 1 MESH SHUTTER SLIDING WINDOW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7" t="s">
        <v>127</v>
      </c>
      <c r="M273" s="528"/>
      <c r="N273" s="533" t="str">
        <f>'BD Team'!G33</f>
        <v>1F - OFFICE</v>
      </c>
      <c r="O273" s="533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7" t="s">
        <v>249</v>
      </c>
      <c r="M274" s="528"/>
      <c r="N274" s="530" t="str">
        <f>$F$6</f>
        <v>Anodized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7" t="s">
        <v>180</v>
      </c>
      <c r="M275" s="528"/>
      <c r="N275" s="530" t="str">
        <f>$K$6</f>
        <v>Silver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7" t="s">
        <v>250</v>
      </c>
      <c r="M276" s="528"/>
      <c r="N276" s="533" t="s">
        <v>258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7" t="s">
        <v>251</v>
      </c>
      <c r="M277" s="528"/>
      <c r="N277" s="530" t="str">
        <f>CONCATENATE('BD Team'!H33," X ",'BD Team'!I33)</f>
        <v>2135 X 1982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7" t="s">
        <v>252</v>
      </c>
      <c r="M278" s="528"/>
      <c r="N278" s="529">
        <f>'BD Team'!J33</f>
        <v>1</v>
      </c>
      <c r="O278" s="529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7" t="s">
        <v>253</v>
      </c>
      <c r="M279" s="528"/>
      <c r="N279" s="530" t="str">
        <f>'BD Team'!C33</f>
        <v>M900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7" t="s">
        <v>254</v>
      </c>
      <c r="M280" s="528"/>
      <c r="N280" s="530" t="str">
        <f>'BD Team'!E33</f>
        <v>20MM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7" t="s">
        <v>255</v>
      </c>
      <c r="M281" s="528"/>
      <c r="N281" s="530" t="str">
        <f>'BD Team'!F33</f>
        <v>SS</v>
      </c>
      <c r="O281" s="530"/>
    </row>
    <row r="282" spans="3:15">
      <c r="C282" s="526"/>
      <c r="D282" s="526"/>
      <c r="E282" s="526"/>
      <c r="F282" s="526"/>
      <c r="G282" s="526"/>
      <c r="H282" s="526"/>
      <c r="I282" s="526"/>
      <c r="J282" s="526"/>
      <c r="K282" s="526"/>
      <c r="L282" s="526"/>
      <c r="M282" s="526"/>
      <c r="N282" s="526"/>
      <c r="O282" s="526"/>
    </row>
    <row r="283" spans="3:15" ht="25.15" customHeight="1">
      <c r="C283" s="527" t="s">
        <v>256</v>
      </c>
      <c r="D283" s="528"/>
      <c r="E283" s="289" t="str">
        <f>'BD Team'!B34</f>
        <v>W13</v>
      </c>
      <c r="F283" s="291" t="s">
        <v>257</v>
      </c>
      <c r="G283" s="530" t="str">
        <f>'BD Team'!D34</f>
        <v>SIDE HUNG WINDOW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7" t="s">
        <v>127</v>
      </c>
      <c r="M284" s="528"/>
      <c r="N284" s="533" t="str">
        <f>'BD Team'!G34</f>
        <v>1F - MOTHERS BEDROOM</v>
      </c>
      <c r="O284" s="533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7" t="s">
        <v>249</v>
      </c>
      <c r="M285" s="528"/>
      <c r="N285" s="530" t="str">
        <f>$F$6</f>
        <v>Anodized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7" t="s">
        <v>180</v>
      </c>
      <c r="M286" s="528"/>
      <c r="N286" s="530" t="str">
        <f>$K$6</f>
        <v>Silver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7" t="s">
        <v>250</v>
      </c>
      <c r="M287" s="528"/>
      <c r="N287" s="533" t="s">
        <v>258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7" t="s">
        <v>251</v>
      </c>
      <c r="M288" s="528"/>
      <c r="N288" s="530" t="str">
        <f>CONCATENATE('BD Team'!H34," X ",'BD Team'!I34)</f>
        <v>915 X 1982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7" t="s">
        <v>252</v>
      </c>
      <c r="M289" s="528"/>
      <c r="N289" s="529">
        <f>'BD Team'!J34</f>
        <v>6</v>
      </c>
      <c r="O289" s="529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7" t="s">
        <v>253</v>
      </c>
      <c r="M290" s="528"/>
      <c r="N290" s="530" t="str">
        <f>'BD Team'!C34</f>
        <v>M15000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7" t="s">
        <v>254</v>
      </c>
      <c r="M291" s="528"/>
      <c r="N291" s="530" t="str">
        <f>'BD Team'!E34</f>
        <v>24MM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7" t="s">
        <v>255</v>
      </c>
      <c r="M292" s="528"/>
      <c r="N292" s="530" t="str">
        <f>'BD Team'!F34</f>
        <v>ROLL UP</v>
      </c>
      <c r="O292" s="530"/>
    </row>
    <row r="293" spans="3:15">
      <c r="C293" s="526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</row>
    <row r="294" spans="3:15" ht="25.15" customHeight="1">
      <c r="C294" s="527" t="s">
        <v>256</v>
      </c>
      <c r="D294" s="528"/>
      <c r="E294" s="289" t="str">
        <f>'BD Team'!B35</f>
        <v>W14</v>
      </c>
      <c r="F294" s="291" t="s">
        <v>257</v>
      </c>
      <c r="G294" s="530" t="str">
        <f>'BD Team'!D35</f>
        <v>SIDE HUNG WINDOW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7" t="s">
        <v>127</v>
      </c>
      <c r="M295" s="528"/>
      <c r="N295" s="533" t="str">
        <f>'BD Team'!G35</f>
        <v>1F - SON'S BEDROOM</v>
      </c>
      <c r="O295" s="533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7" t="s">
        <v>249</v>
      </c>
      <c r="M296" s="528"/>
      <c r="N296" s="530" t="str">
        <f>$F$6</f>
        <v>Anodized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7" t="s">
        <v>180</v>
      </c>
      <c r="M297" s="528"/>
      <c r="N297" s="530" t="str">
        <f>$K$6</f>
        <v>Silver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7" t="s">
        <v>250</v>
      </c>
      <c r="M298" s="528"/>
      <c r="N298" s="533" t="s">
        <v>258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7" t="s">
        <v>251</v>
      </c>
      <c r="M299" s="528"/>
      <c r="N299" s="530" t="str">
        <f>CONCATENATE('BD Team'!H35," X ",'BD Team'!I35)</f>
        <v>1068 X 1220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7" t="s">
        <v>252</v>
      </c>
      <c r="M300" s="528"/>
      <c r="N300" s="529">
        <f>'BD Team'!J35</f>
        <v>2</v>
      </c>
      <c r="O300" s="529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7" t="s">
        <v>253</v>
      </c>
      <c r="M301" s="528"/>
      <c r="N301" s="530" t="str">
        <f>'BD Team'!C35</f>
        <v>M15000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7" t="s">
        <v>254</v>
      </c>
      <c r="M302" s="528"/>
      <c r="N302" s="530" t="str">
        <f>'BD Team'!E35</f>
        <v>24MM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7" t="s">
        <v>255</v>
      </c>
      <c r="M303" s="528"/>
      <c r="N303" s="530" t="str">
        <f>'BD Team'!F35</f>
        <v>ROLL UP</v>
      </c>
      <c r="O303" s="530"/>
    </row>
    <row r="304" spans="3:15">
      <c r="C304" s="526"/>
      <c r="D304" s="526"/>
      <c r="E304" s="526"/>
      <c r="F304" s="526"/>
      <c r="G304" s="526"/>
      <c r="H304" s="526"/>
      <c r="I304" s="526"/>
      <c r="J304" s="526"/>
      <c r="K304" s="526"/>
      <c r="L304" s="526"/>
      <c r="M304" s="526"/>
      <c r="N304" s="526"/>
      <c r="O304" s="526"/>
    </row>
    <row r="305" spans="3:15" ht="25.15" customHeight="1">
      <c r="C305" s="527" t="s">
        <v>256</v>
      </c>
      <c r="D305" s="528"/>
      <c r="E305" s="289" t="str">
        <f>'BD Team'!B36</f>
        <v>W19</v>
      </c>
      <c r="F305" s="291" t="s">
        <v>257</v>
      </c>
      <c r="G305" s="530" t="str">
        <f>'BD Team'!D36</f>
        <v>2 SIDE HUNG WINDOWS WITH 4 FIXED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7" t="s">
        <v>127</v>
      </c>
      <c r="M306" s="528"/>
      <c r="N306" s="533" t="str">
        <f>'BD Team'!G36</f>
        <v>1F - HOME THEATER</v>
      </c>
      <c r="O306" s="533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7" t="s">
        <v>249</v>
      </c>
      <c r="M307" s="528"/>
      <c r="N307" s="530" t="str">
        <f>$F$6</f>
        <v>Anodized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7" t="s">
        <v>180</v>
      </c>
      <c r="M308" s="528"/>
      <c r="N308" s="530" t="str">
        <f>$K$6</f>
        <v>Silver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7" t="s">
        <v>250</v>
      </c>
      <c r="M309" s="528"/>
      <c r="N309" s="533" t="s">
        <v>258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7" t="s">
        <v>251</v>
      </c>
      <c r="M310" s="528"/>
      <c r="N310" s="530" t="str">
        <f>CONCATENATE('BD Team'!H36," X ",'BD Team'!I36)</f>
        <v>2440 X 1982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7" t="s">
        <v>252</v>
      </c>
      <c r="M311" s="528"/>
      <c r="N311" s="529">
        <f>'BD Team'!J36</f>
        <v>1</v>
      </c>
      <c r="O311" s="529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7" t="s">
        <v>253</v>
      </c>
      <c r="M312" s="528"/>
      <c r="N312" s="530" t="str">
        <f>'BD Team'!C36</f>
        <v>M15000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7" t="s">
        <v>254</v>
      </c>
      <c r="M313" s="528"/>
      <c r="N313" s="530" t="str">
        <f>'BD Team'!E36</f>
        <v>24MM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7" t="s">
        <v>255</v>
      </c>
      <c r="M314" s="528"/>
      <c r="N314" s="530" t="str">
        <f>'BD Team'!F36</f>
        <v>ROLL UP</v>
      </c>
      <c r="O314" s="530"/>
    </row>
    <row r="315" spans="3:15">
      <c r="C315" s="526"/>
      <c r="D315" s="526"/>
      <c r="E315" s="526"/>
      <c r="F315" s="526"/>
      <c r="G315" s="526"/>
      <c r="H315" s="526"/>
      <c r="I315" s="526"/>
      <c r="J315" s="526"/>
      <c r="K315" s="526"/>
      <c r="L315" s="526"/>
      <c r="M315" s="526"/>
      <c r="N315" s="526"/>
      <c r="O315" s="526"/>
    </row>
    <row r="316" spans="3:15" ht="25.15" customHeight="1">
      <c r="C316" s="527" t="s">
        <v>256</v>
      </c>
      <c r="D316" s="528"/>
      <c r="E316" s="289" t="str">
        <f>'BD Team'!B37</f>
        <v>SD3</v>
      </c>
      <c r="F316" s="291" t="s">
        <v>257</v>
      </c>
      <c r="G316" s="530" t="str">
        <f>'BD Team'!D37</f>
        <v>3 TRACK 2 SHUTTER 1 MESH SHUTTER SLIDING DOOR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7" t="s">
        <v>127</v>
      </c>
      <c r="M317" s="528"/>
      <c r="N317" s="533" t="str">
        <f>'BD Team'!G37</f>
        <v>1F - STUDY</v>
      </c>
      <c r="O317" s="533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7" t="s">
        <v>249</v>
      </c>
      <c r="M318" s="528"/>
      <c r="N318" s="530" t="str">
        <f>$F$6</f>
        <v>Anodized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7" t="s">
        <v>180</v>
      </c>
      <c r="M319" s="528"/>
      <c r="N319" s="530" t="str">
        <f>$K$6</f>
        <v>Silver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7" t="s">
        <v>250</v>
      </c>
      <c r="M320" s="528"/>
      <c r="N320" s="533" t="s">
        <v>258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7" t="s">
        <v>251</v>
      </c>
      <c r="M321" s="528"/>
      <c r="N321" s="530" t="str">
        <f>CONCATENATE('BD Team'!H37," X ",'BD Team'!I37)</f>
        <v>2286 X 2745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7" t="s">
        <v>252</v>
      </c>
      <c r="M322" s="528"/>
      <c r="N322" s="529">
        <f>'BD Team'!J37</f>
        <v>2</v>
      </c>
      <c r="O322" s="529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7" t="s">
        <v>253</v>
      </c>
      <c r="M323" s="528"/>
      <c r="N323" s="530" t="str">
        <f>'BD Team'!C37</f>
        <v>M14600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7" t="s">
        <v>254</v>
      </c>
      <c r="M324" s="528"/>
      <c r="N324" s="530" t="str">
        <f>'BD Team'!E37</f>
        <v>24MM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7" t="s">
        <v>255</v>
      </c>
      <c r="M325" s="528"/>
      <c r="N325" s="530" t="str">
        <f>'BD Team'!F37</f>
        <v>SS</v>
      </c>
      <c r="O325" s="530"/>
    </row>
    <row r="326" spans="3:15">
      <c r="C326" s="526"/>
      <c r="D326" s="526"/>
      <c r="E326" s="526"/>
      <c r="F326" s="526"/>
      <c r="G326" s="526"/>
      <c r="H326" s="526"/>
      <c r="I326" s="526"/>
      <c r="J326" s="526"/>
      <c r="K326" s="526"/>
      <c r="L326" s="526"/>
      <c r="M326" s="526"/>
      <c r="N326" s="526"/>
      <c r="O326" s="526"/>
    </row>
    <row r="327" spans="3:15" ht="25.15" customHeight="1">
      <c r="C327" s="527" t="s">
        <v>256</v>
      </c>
      <c r="D327" s="528"/>
      <c r="E327" s="289" t="str">
        <f>'BD Team'!B38</f>
        <v>W18</v>
      </c>
      <c r="F327" s="291" t="s">
        <v>257</v>
      </c>
      <c r="G327" s="530" t="str">
        <f>'BD Team'!D38</f>
        <v>FIXED GLASS 2 NO'S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7" t="s">
        <v>127</v>
      </c>
      <c r="M328" s="528"/>
      <c r="N328" s="533" t="str">
        <f>'BD Team'!G38</f>
        <v>STAIRCASE</v>
      </c>
      <c r="O328" s="533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7" t="s">
        <v>249</v>
      </c>
      <c r="M329" s="528"/>
      <c r="N329" s="530" t="str">
        <f>$F$6</f>
        <v>Anodized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7" t="s">
        <v>180</v>
      </c>
      <c r="M330" s="528"/>
      <c r="N330" s="530" t="str">
        <f>$K$6</f>
        <v>Silver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7" t="s">
        <v>250</v>
      </c>
      <c r="M331" s="528"/>
      <c r="N331" s="533" t="s">
        <v>258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7" t="s">
        <v>251</v>
      </c>
      <c r="M332" s="528"/>
      <c r="N332" s="530" t="str">
        <f>CONCATENATE('BD Team'!H38," X ",'BD Team'!I38)</f>
        <v>3050 X 2440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7" t="s">
        <v>252</v>
      </c>
      <c r="M333" s="528"/>
      <c r="N333" s="529">
        <f>'BD Team'!J38</f>
        <v>1</v>
      </c>
      <c r="O333" s="529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7" t="s">
        <v>253</v>
      </c>
      <c r="M334" s="528"/>
      <c r="N334" s="530" t="str">
        <f>'BD Team'!C38</f>
        <v>M15000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7" t="s">
        <v>254</v>
      </c>
      <c r="M335" s="528"/>
      <c r="N335" s="530" t="str">
        <f>'BD Team'!E38</f>
        <v>12MM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7" t="s">
        <v>255</v>
      </c>
      <c r="M336" s="528"/>
      <c r="N336" s="530" t="str">
        <f>'BD Team'!F38</f>
        <v>NO</v>
      </c>
      <c r="O336" s="530"/>
    </row>
    <row r="337" spans="3:15">
      <c r="C337" s="526"/>
      <c r="D337" s="526"/>
      <c r="E337" s="526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</row>
    <row r="338" spans="3:15" ht="25.15" customHeight="1">
      <c r="C338" s="527" t="s">
        <v>256</v>
      </c>
      <c r="D338" s="528"/>
      <c r="E338" s="289" t="str">
        <f>'BD Team'!B39</f>
        <v>W20</v>
      </c>
      <c r="F338" s="291" t="s">
        <v>257</v>
      </c>
      <c r="G338" s="530" t="str">
        <f>'BD Team'!D39</f>
        <v>2 SIDE HUNG WINDOWS WITH 4 FIXED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7" t="s">
        <v>127</v>
      </c>
      <c r="M339" s="528"/>
      <c r="N339" s="533" t="str">
        <f>'BD Team'!G39</f>
        <v>2F - LOUNGE</v>
      </c>
      <c r="O339" s="533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7" t="s">
        <v>249</v>
      </c>
      <c r="M340" s="528"/>
      <c r="N340" s="530" t="str">
        <f>$F$6</f>
        <v>Anodized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7" t="s">
        <v>180</v>
      </c>
      <c r="M341" s="528"/>
      <c r="N341" s="530" t="str">
        <f>$K$6</f>
        <v>Silver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7" t="s">
        <v>250</v>
      </c>
      <c r="M342" s="528"/>
      <c r="N342" s="533" t="s">
        <v>258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7" t="s">
        <v>251</v>
      </c>
      <c r="M343" s="528"/>
      <c r="N343" s="530" t="str">
        <f>CONCATENATE('BD Team'!H39," X ",'BD Team'!I39)</f>
        <v>3050 X 2440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7" t="s">
        <v>252</v>
      </c>
      <c r="M344" s="528"/>
      <c r="N344" s="529">
        <f>'BD Team'!J39</f>
        <v>1</v>
      </c>
      <c r="O344" s="529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7" t="s">
        <v>253</v>
      </c>
      <c r="M345" s="528"/>
      <c r="N345" s="530" t="str">
        <f>'BD Team'!C39</f>
        <v>M15000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7" t="s">
        <v>254</v>
      </c>
      <c r="M346" s="528"/>
      <c r="N346" s="530" t="str">
        <f>'BD Team'!E39</f>
        <v>24MM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7" t="s">
        <v>255</v>
      </c>
      <c r="M347" s="528"/>
      <c r="N347" s="530" t="str">
        <f>'BD Team'!F39</f>
        <v>ROLL UP</v>
      </c>
      <c r="O347" s="530"/>
    </row>
    <row r="348" spans="3:15">
      <c r="C348" s="526"/>
      <c r="D348" s="526"/>
      <c r="E348" s="526"/>
      <c r="F348" s="526"/>
      <c r="G348" s="526"/>
      <c r="H348" s="526"/>
      <c r="I348" s="526"/>
      <c r="J348" s="526"/>
      <c r="K348" s="526"/>
      <c r="L348" s="526"/>
      <c r="M348" s="526"/>
      <c r="N348" s="526"/>
      <c r="O348" s="526"/>
    </row>
    <row r="349" spans="3:15" ht="25.15" customHeight="1">
      <c r="C349" s="527" t="s">
        <v>256</v>
      </c>
      <c r="D349" s="528"/>
      <c r="E349" s="289" t="str">
        <f>'BD Team'!B40</f>
        <v>W21</v>
      </c>
      <c r="F349" s="291" t="s">
        <v>257</v>
      </c>
      <c r="G349" s="530" t="str">
        <f>'BD Team'!D40</f>
        <v>SIDE HUNG WINDOW WITH BOTTOM FIXED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7" t="s">
        <v>127</v>
      </c>
      <c r="M350" s="528"/>
      <c r="N350" s="533" t="str">
        <f>'BD Team'!G40</f>
        <v>DAUGHTER'S BEDROOM</v>
      </c>
      <c r="O350" s="533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7" t="s">
        <v>249</v>
      </c>
      <c r="M351" s="528"/>
      <c r="N351" s="530" t="str">
        <f>$F$6</f>
        <v>Anodized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7" t="s">
        <v>180</v>
      </c>
      <c r="M352" s="528"/>
      <c r="N352" s="530" t="str">
        <f>$K$6</f>
        <v>Silver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7" t="s">
        <v>250</v>
      </c>
      <c r="M353" s="528"/>
      <c r="N353" s="533" t="s">
        <v>258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7" t="s">
        <v>251</v>
      </c>
      <c r="M354" s="528"/>
      <c r="N354" s="530" t="str">
        <f>CONCATENATE('BD Team'!H40," X ",'BD Team'!I40)</f>
        <v>915 X 2440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7" t="s">
        <v>252</v>
      </c>
      <c r="M355" s="528"/>
      <c r="N355" s="529">
        <f>'BD Team'!J40</f>
        <v>2</v>
      </c>
      <c r="O355" s="529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7" t="s">
        <v>253</v>
      </c>
      <c r="M356" s="528"/>
      <c r="N356" s="530" t="str">
        <f>'BD Team'!C40</f>
        <v>M15000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7" t="s">
        <v>254</v>
      </c>
      <c r="M357" s="528"/>
      <c r="N357" s="530" t="str">
        <f>'BD Team'!E40</f>
        <v>24MM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7" t="s">
        <v>255</v>
      </c>
      <c r="M358" s="528"/>
      <c r="N358" s="530" t="str">
        <f>'BD Team'!F40</f>
        <v>ROLL UP</v>
      </c>
      <c r="O358" s="530"/>
    </row>
    <row r="359" spans="3:15">
      <c r="C359" s="526"/>
      <c r="D359" s="526"/>
      <c r="E359" s="526"/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</row>
    <row r="360" spans="3:15" ht="25.15" customHeight="1">
      <c r="C360" s="527" t="s">
        <v>256</v>
      </c>
      <c r="D360" s="528"/>
      <c r="E360" s="289" t="str">
        <f>'BD Team'!B41</f>
        <v>W14</v>
      </c>
      <c r="F360" s="291" t="s">
        <v>257</v>
      </c>
      <c r="G360" s="530" t="str">
        <f>'BD Team'!D41</f>
        <v>SIDE HUNG WINDOW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7" t="s">
        <v>127</v>
      </c>
      <c r="M361" s="528"/>
      <c r="N361" s="533" t="str">
        <f>'BD Team'!G41</f>
        <v>DAUGHTER'S BEDROOM DRESS</v>
      </c>
      <c r="O361" s="533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7" t="s">
        <v>249</v>
      </c>
      <c r="M362" s="528"/>
      <c r="N362" s="530" t="str">
        <f>$F$6</f>
        <v>Anodized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7" t="s">
        <v>180</v>
      </c>
      <c r="M363" s="528"/>
      <c r="N363" s="530" t="str">
        <f>$K$6</f>
        <v>Silver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7" t="s">
        <v>250</v>
      </c>
      <c r="M364" s="528"/>
      <c r="N364" s="533" t="s">
        <v>258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7" t="s">
        <v>251</v>
      </c>
      <c r="M365" s="528"/>
      <c r="N365" s="530" t="str">
        <f>CONCATENATE('BD Team'!H41," X ",'BD Team'!I41)</f>
        <v>1068 X 1220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7" t="s">
        <v>252</v>
      </c>
      <c r="M366" s="528"/>
      <c r="N366" s="529">
        <f>'BD Team'!J41</f>
        <v>2</v>
      </c>
      <c r="O366" s="529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7" t="s">
        <v>253</v>
      </c>
      <c r="M367" s="528"/>
      <c r="N367" s="530" t="str">
        <f>'BD Team'!C41</f>
        <v>M15000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7" t="s">
        <v>254</v>
      </c>
      <c r="M368" s="528"/>
      <c r="N368" s="530" t="str">
        <f>'BD Team'!E41</f>
        <v>24MM (F)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7" t="s">
        <v>255</v>
      </c>
      <c r="M369" s="528"/>
      <c r="N369" s="530" t="str">
        <f>'BD Team'!F41</f>
        <v>ROLL UP</v>
      </c>
      <c r="O369" s="530"/>
    </row>
    <row r="370" spans="3:15">
      <c r="C370" s="526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</row>
    <row r="371" spans="3:15" ht="25.15" customHeight="1">
      <c r="C371" s="527" t="s">
        <v>256</v>
      </c>
      <c r="D371" s="528"/>
      <c r="E371" s="289" t="str">
        <f>'BD Team'!B42</f>
        <v>W22</v>
      </c>
      <c r="F371" s="291" t="s">
        <v>257</v>
      </c>
      <c r="G371" s="530" t="str">
        <f>'BD Team'!D42</f>
        <v>3 TRACK 2 SHUTTER 1 MESH SHUTTER SLIDING WINDOW WITH BOTTOM FIXED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7" t="s">
        <v>127</v>
      </c>
      <c r="M372" s="528"/>
      <c r="N372" s="533" t="str">
        <f>'BD Team'!G42</f>
        <v>2F - MASSAGE / SPA</v>
      </c>
      <c r="O372" s="533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7" t="s">
        <v>249</v>
      </c>
      <c r="M373" s="528"/>
      <c r="N373" s="530" t="str">
        <f>$F$6</f>
        <v>Anodized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7" t="s">
        <v>180</v>
      </c>
      <c r="M374" s="528"/>
      <c r="N374" s="530" t="str">
        <f>$K$6</f>
        <v>Silver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7" t="s">
        <v>250</v>
      </c>
      <c r="M375" s="528"/>
      <c r="N375" s="533" t="s">
        <v>258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7" t="s">
        <v>251</v>
      </c>
      <c r="M376" s="528"/>
      <c r="N376" s="530" t="str">
        <f>CONCATENATE('BD Team'!H42," X ",'BD Team'!I42)</f>
        <v>1220 X 1982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7" t="s">
        <v>252</v>
      </c>
      <c r="M377" s="528"/>
      <c r="N377" s="529">
        <f>'BD Team'!J42</f>
        <v>1</v>
      </c>
      <c r="O377" s="529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7" t="s">
        <v>253</v>
      </c>
      <c r="M378" s="528"/>
      <c r="N378" s="530" t="str">
        <f>'BD Team'!C42</f>
        <v>M900 &amp; M15000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7" t="s">
        <v>254</v>
      </c>
      <c r="M379" s="528"/>
      <c r="N379" s="530" t="str">
        <f>'BD Team'!E42</f>
        <v>24MM &amp; 20MM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7" t="s">
        <v>255</v>
      </c>
      <c r="M380" s="528"/>
      <c r="N380" s="530" t="str">
        <f>'BD Team'!F42</f>
        <v>SS</v>
      </c>
      <c r="O380" s="530"/>
    </row>
    <row r="381" spans="3:15">
      <c r="C381" s="526"/>
      <c r="D381" s="526"/>
      <c r="E381" s="526"/>
      <c r="F381" s="526"/>
      <c r="G381" s="526"/>
      <c r="H381" s="526"/>
      <c r="I381" s="526"/>
      <c r="J381" s="526"/>
      <c r="K381" s="526"/>
      <c r="L381" s="526"/>
      <c r="M381" s="526"/>
      <c r="N381" s="526"/>
      <c r="O381" s="526"/>
    </row>
    <row r="382" spans="3:15" ht="25.15" customHeight="1">
      <c r="C382" s="527" t="s">
        <v>256</v>
      </c>
      <c r="D382" s="528"/>
      <c r="E382" s="289" t="str">
        <f>'BD Team'!B43</f>
        <v>W23</v>
      </c>
      <c r="F382" s="291" t="s">
        <v>257</v>
      </c>
      <c r="G382" s="530" t="str">
        <f>'BD Team'!D43</f>
        <v>SIDE HUNG WINDOW WITH BOTTOM FIXED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7" t="s">
        <v>127</v>
      </c>
      <c r="M383" s="528"/>
      <c r="N383" s="533" t="str">
        <f>'BD Team'!G43</f>
        <v>2F - GUEST BEDROOM</v>
      </c>
      <c r="O383" s="533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7" t="s">
        <v>249</v>
      </c>
      <c r="M384" s="528"/>
      <c r="N384" s="530" t="str">
        <f>$F$6</f>
        <v>Anodized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7" t="s">
        <v>180</v>
      </c>
      <c r="M385" s="528"/>
      <c r="N385" s="530" t="str">
        <f>$K$6</f>
        <v>Silver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7" t="s">
        <v>250</v>
      </c>
      <c r="M386" s="528"/>
      <c r="N386" s="533" t="s">
        <v>258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7" t="s">
        <v>251</v>
      </c>
      <c r="M387" s="528"/>
      <c r="N387" s="530" t="str">
        <f>CONCATENATE('BD Team'!H43," X ",'BD Team'!I43)</f>
        <v>762 X 2440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7" t="s">
        <v>252</v>
      </c>
      <c r="M388" s="528"/>
      <c r="N388" s="529">
        <f>'BD Team'!J43</f>
        <v>2</v>
      </c>
      <c r="O388" s="529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7" t="s">
        <v>253</v>
      </c>
      <c r="M389" s="528"/>
      <c r="N389" s="530" t="str">
        <f>'BD Team'!C43</f>
        <v>M15000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7" t="s">
        <v>254</v>
      </c>
      <c r="M390" s="528"/>
      <c r="N390" s="530" t="str">
        <f>'BD Team'!E43</f>
        <v>24MM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7" t="s">
        <v>255</v>
      </c>
      <c r="M391" s="528"/>
      <c r="N391" s="530" t="str">
        <f>'BD Team'!F43</f>
        <v>ROLL UP</v>
      </c>
      <c r="O391" s="530"/>
    </row>
    <row r="392" spans="3:15">
      <c r="C392" s="526"/>
      <c r="D392" s="526"/>
      <c r="E392" s="526"/>
      <c r="F392" s="526"/>
      <c r="G392" s="526"/>
      <c r="H392" s="526"/>
      <c r="I392" s="526"/>
      <c r="J392" s="526"/>
      <c r="K392" s="526"/>
      <c r="L392" s="526"/>
      <c r="M392" s="526"/>
      <c r="N392" s="526"/>
      <c r="O392" s="526"/>
    </row>
    <row r="393" spans="3:15" ht="25.15" customHeight="1">
      <c r="C393" s="527" t="s">
        <v>256</v>
      </c>
      <c r="D393" s="528"/>
      <c r="E393" s="289" t="str">
        <f>'BD Team'!B44</f>
        <v>FG1</v>
      </c>
      <c r="F393" s="291" t="s">
        <v>257</v>
      </c>
      <c r="G393" s="530" t="str">
        <f>'BD Team'!D44</f>
        <v>FIXED GLASS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7" t="s">
        <v>127</v>
      </c>
      <c r="M394" s="528"/>
      <c r="N394" s="533" t="str">
        <f>'BD Team'!G44</f>
        <v>2F - LOUNGE</v>
      </c>
      <c r="O394" s="533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7" t="s">
        <v>249</v>
      </c>
      <c r="M395" s="528"/>
      <c r="N395" s="530" t="str">
        <f>$F$6</f>
        <v>Anodized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7" t="s">
        <v>180</v>
      </c>
      <c r="M396" s="528"/>
      <c r="N396" s="530" t="str">
        <f>$K$6</f>
        <v>Silver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7" t="s">
        <v>250</v>
      </c>
      <c r="M397" s="528"/>
      <c r="N397" s="533" t="s">
        <v>258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7" t="s">
        <v>251</v>
      </c>
      <c r="M398" s="528"/>
      <c r="N398" s="530" t="str">
        <f>CONCATENATE('BD Team'!H44," X ",'BD Team'!I44)</f>
        <v>2212 X 2745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7" t="s">
        <v>252</v>
      </c>
      <c r="M399" s="528"/>
      <c r="N399" s="529">
        <f>'BD Team'!J44</f>
        <v>1</v>
      </c>
      <c r="O399" s="529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7" t="s">
        <v>253</v>
      </c>
      <c r="M400" s="528"/>
      <c r="N400" s="530" t="str">
        <f>'BD Team'!C44</f>
        <v>M15000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7" t="s">
        <v>254</v>
      </c>
      <c r="M401" s="528"/>
      <c r="N401" s="530" t="str">
        <f>'BD Team'!E44</f>
        <v>12MM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7" t="s">
        <v>255</v>
      </c>
      <c r="M402" s="528"/>
      <c r="N402" s="530" t="str">
        <f>'BD Team'!F44</f>
        <v>NO</v>
      </c>
      <c r="O402" s="530"/>
    </row>
    <row r="403" spans="3:15">
      <c r="C403" s="526"/>
      <c r="D403" s="526"/>
      <c r="E403" s="526"/>
      <c r="F403" s="526"/>
      <c r="G403" s="526"/>
      <c r="H403" s="526"/>
      <c r="I403" s="526"/>
      <c r="J403" s="526"/>
      <c r="K403" s="526"/>
      <c r="L403" s="526"/>
      <c r="M403" s="526"/>
      <c r="N403" s="526"/>
      <c r="O403" s="526"/>
    </row>
    <row r="404" spans="3:15" ht="25.15" customHeight="1">
      <c r="C404" s="527" t="s">
        <v>256</v>
      </c>
      <c r="D404" s="528"/>
      <c r="E404" s="289" t="str">
        <f>'BD Team'!B45</f>
        <v>SD3</v>
      </c>
      <c r="F404" s="291" t="s">
        <v>257</v>
      </c>
      <c r="G404" s="530" t="str">
        <f>'BD Team'!D45</f>
        <v>3 TRACK 2 SHUTTER 1 MESH SHUTTER SLIDING DOOR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7" t="s">
        <v>127</v>
      </c>
      <c r="M405" s="528"/>
      <c r="N405" s="533" t="str">
        <f>'BD Team'!G45</f>
        <v>2F - LOUNGE</v>
      </c>
      <c r="O405" s="533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7" t="s">
        <v>249</v>
      </c>
      <c r="M406" s="528"/>
      <c r="N406" s="530" t="str">
        <f>$F$6</f>
        <v>Anodized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7" t="s">
        <v>180</v>
      </c>
      <c r="M407" s="528"/>
      <c r="N407" s="530" t="str">
        <f>$K$6</f>
        <v>Silver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7" t="s">
        <v>250</v>
      </c>
      <c r="M408" s="528"/>
      <c r="N408" s="533" t="s">
        <v>258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7" t="s">
        <v>251</v>
      </c>
      <c r="M409" s="528"/>
      <c r="N409" s="530" t="str">
        <f>CONCATENATE('BD Team'!H45," X ",'BD Team'!I45)</f>
        <v>2286 X 2745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7" t="s">
        <v>252</v>
      </c>
      <c r="M410" s="528"/>
      <c r="N410" s="529">
        <f>'BD Team'!J45</f>
        <v>1</v>
      </c>
      <c r="O410" s="529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7" t="s">
        <v>253</v>
      </c>
      <c r="M411" s="528"/>
      <c r="N411" s="530" t="str">
        <f>'BD Team'!C45</f>
        <v>M14600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7" t="s">
        <v>254</v>
      </c>
      <c r="M412" s="528"/>
      <c r="N412" s="530" t="str">
        <f>'BD Team'!E45</f>
        <v>24MM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7" t="s">
        <v>255</v>
      </c>
      <c r="M413" s="528"/>
      <c r="N413" s="530" t="str">
        <f>'BD Team'!F45</f>
        <v>SS</v>
      </c>
      <c r="O413" s="530"/>
    </row>
    <row r="414" spans="3:15">
      <c r="C414" s="526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</row>
    <row r="415" spans="3:15" ht="25.15" customHeight="1">
      <c r="C415" s="527" t="s">
        <v>256</v>
      </c>
      <c r="D415" s="528"/>
      <c r="E415" s="289" t="str">
        <f>'BD Team'!B46</f>
        <v>SD4</v>
      </c>
      <c r="F415" s="291" t="s">
        <v>257</v>
      </c>
      <c r="G415" s="530" t="str">
        <f>'BD Team'!D46</f>
        <v>3 TRACK 3 SHUTTER SLIDING DOOR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7" t="s">
        <v>127</v>
      </c>
      <c r="M416" s="528"/>
      <c r="N416" s="533" t="str">
        <f>'BD Team'!G46</f>
        <v>2F - LOUNGE</v>
      </c>
      <c r="O416" s="533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7" t="s">
        <v>249</v>
      </c>
      <c r="M417" s="528"/>
      <c r="N417" s="530" t="str">
        <f>$F$6</f>
        <v>Anodized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7" t="s">
        <v>180</v>
      </c>
      <c r="M418" s="528"/>
      <c r="N418" s="530" t="str">
        <f>$K$6</f>
        <v>Silver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7" t="s">
        <v>250</v>
      </c>
      <c r="M419" s="528"/>
      <c r="N419" s="533" t="s">
        <v>258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7" t="s">
        <v>251</v>
      </c>
      <c r="M420" s="528"/>
      <c r="N420" s="530" t="str">
        <f>CONCATENATE('BD Team'!H46," X ",'BD Team'!I46)</f>
        <v>3050 X 2745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7" t="s">
        <v>252</v>
      </c>
      <c r="M421" s="528"/>
      <c r="N421" s="529">
        <f>'BD Team'!J46</f>
        <v>1</v>
      </c>
      <c r="O421" s="529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7" t="s">
        <v>253</v>
      </c>
      <c r="M422" s="528"/>
      <c r="N422" s="530" t="str">
        <f>'BD Team'!C46</f>
        <v>M14600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7" t="s">
        <v>254</v>
      </c>
      <c r="M423" s="528"/>
      <c r="N423" s="530" t="str">
        <f>'BD Team'!E46</f>
        <v>24MM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7" t="s">
        <v>255</v>
      </c>
      <c r="M424" s="528"/>
      <c r="N424" s="530" t="str">
        <f>'BD Team'!F46</f>
        <v>RETRACTABLE</v>
      </c>
      <c r="O424" s="530"/>
    </row>
    <row r="425" spans="3:15">
      <c r="C425" s="526"/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</row>
    <row r="426" spans="3:15" ht="25.15" customHeight="1">
      <c r="C426" s="527" t="s">
        <v>256</v>
      </c>
      <c r="D426" s="528"/>
      <c r="E426" s="289" t="str">
        <f>'BD Team'!B47</f>
        <v>W3</v>
      </c>
      <c r="F426" s="291" t="s">
        <v>257</v>
      </c>
      <c r="G426" s="530" t="str">
        <f>'BD Team'!D47</f>
        <v>FIXED GLASS 2 NO'S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7" t="s">
        <v>127</v>
      </c>
      <c r="M427" s="528"/>
      <c r="N427" s="533" t="str">
        <f>'BD Team'!G47</f>
        <v>STAIRCASE</v>
      </c>
      <c r="O427" s="533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7" t="s">
        <v>249</v>
      </c>
      <c r="M428" s="528"/>
      <c r="N428" s="530" t="str">
        <f>$F$6</f>
        <v>Anodized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7" t="s">
        <v>180</v>
      </c>
      <c r="M429" s="528"/>
      <c r="N429" s="530" t="str">
        <f>$K$6</f>
        <v>Silver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7" t="s">
        <v>250</v>
      </c>
      <c r="M430" s="528"/>
      <c r="N430" s="533" t="s">
        <v>258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7" t="s">
        <v>251</v>
      </c>
      <c r="M431" s="528"/>
      <c r="N431" s="530" t="str">
        <f>CONCATENATE('BD Team'!H47," X ",'BD Team'!I47)</f>
        <v>3050 X 2745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7" t="s">
        <v>252</v>
      </c>
      <c r="M432" s="528"/>
      <c r="N432" s="529">
        <f>'BD Team'!J47</f>
        <v>1</v>
      </c>
      <c r="O432" s="529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7" t="s">
        <v>253</v>
      </c>
      <c r="M433" s="528"/>
      <c r="N433" s="530" t="str">
        <f>'BD Team'!C47</f>
        <v>M15000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7" t="s">
        <v>254</v>
      </c>
      <c r="M434" s="528"/>
      <c r="N434" s="530" t="str">
        <f>'BD Team'!E47</f>
        <v>12MM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7" t="s">
        <v>255</v>
      </c>
      <c r="M435" s="528"/>
      <c r="N435" s="530" t="str">
        <f>'BD Team'!F47</f>
        <v>NO</v>
      </c>
      <c r="O435" s="530"/>
    </row>
    <row r="436" spans="3:15">
      <c r="C436" s="526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</row>
    <row r="437" spans="3:15" ht="25.15" customHeight="1">
      <c r="C437" s="527" t="s">
        <v>256</v>
      </c>
      <c r="D437" s="528"/>
      <c r="E437" s="289">
        <f>'BD Team'!B48</f>
        <v>0</v>
      </c>
      <c r="F437" s="291" t="s">
        <v>257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7" t="s">
        <v>127</v>
      </c>
      <c r="M438" s="528"/>
      <c r="N438" s="533">
        <f>'BD Team'!G48</f>
        <v>0</v>
      </c>
      <c r="O438" s="533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7" t="s">
        <v>249</v>
      </c>
      <c r="M439" s="528"/>
      <c r="N439" s="530" t="str">
        <f>$F$6</f>
        <v>Anodized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7" t="s">
        <v>180</v>
      </c>
      <c r="M440" s="528"/>
      <c r="N440" s="530" t="str">
        <f>$K$6</f>
        <v>Silver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7" t="s">
        <v>250</v>
      </c>
      <c r="M441" s="528"/>
      <c r="N441" s="533" t="s">
        <v>258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7" t="s">
        <v>251</v>
      </c>
      <c r="M442" s="528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7" t="s">
        <v>252</v>
      </c>
      <c r="M443" s="528"/>
      <c r="N443" s="529">
        <f>'BD Team'!J48</f>
        <v>0</v>
      </c>
      <c r="O443" s="529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7" t="s">
        <v>253</v>
      </c>
      <c r="M444" s="528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7" t="s">
        <v>254</v>
      </c>
      <c r="M445" s="528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7" t="s">
        <v>255</v>
      </c>
      <c r="M446" s="528"/>
      <c r="N446" s="530">
        <f>'BD Team'!F48</f>
        <v>0</v>
      </c>
      <c r="O446" s="530"/>
    </row>
    <row r="447" spans="3:15">
      <c r="C447" s="526"/>
      <c r="D447" s="526"/>
      <c r="E447" s="526"/>
      <c r="F447" s="526"/>
      <c r="G447" s="526"/>
      <c r="H447" s="526"/>
      <c r="I447" s="526"/>
      <c r="J447" s="526"/>
      <c r="K447" s="526"/>
      <c r="L447" s="526"/>
      <c r="M447" s="526"/>
      <c r="N447" s="526"/>
      <c r="O447" s="526"/>
    </row>
    <row r="448" spans="3:15" ht="25.15" customHeight="1">
      <c r="C448" s="527" t="s">
        <v>256</v>
      </c>
      <c r="D448" s="528"/>
      <c r="E448" s="289">
        <f>'BD Team'!B49</f>
        <v>0</v>
      </c>
      <c r="F448" s="291" t="s">
        <v>257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7" t="s">
        <v>127</v>
      </c>
      <c r="M449" s="528"/>
      <c r="N449" s="533">
        <f>'BD Team'!G49</f>
        <v>0</v>
      </c>
      <c r="O449" s="533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7" t="s">
        <v>249</v>
      </c>
      <c r="M450" s="528"/>
      <c r="N450" s="530" t="str">
        <f>$F$6</f>
        <v>Anodized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7" t="s">
        <v>180</v>
      </c>
      <c r="M451" s="528"/>
      <c r="N451" s="530" t="str">
        <f>$K$6</f>
        <v>Silver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7" t="s">
        <v>250</v>
      </c>
      <c r="M452" s="528"/>
      <c r="N452" s="533" t="s">
        <v>258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7" t="s">
        <v>251</v>
      </c>
      <c r="M453" s="528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7" t="s">
        <v>252</v>
      </c>
      <c r="M454" s="528"/>
      <c r="N454" s="529">
        <f>'BD Team'!J49</f>
        <v>0</v>
      </c>
      <c r="O454" s="529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7" t="s">
        <v>253</v>
      </c>
      <c r="M455" s="528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7" t="s">
        <v>254</v>
      </c>
      <c r="M456" s="528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7" t="s">
        <v>255</v>
      </c>
      <c r="M457" s="528"/>
      <c r="N457" s="530">
        <f>'BD Team'!F49</f>
        <v>0</v>
      </c>
      <c r="O457" s="530"/>
    </row>
    <row r="458" spans="3:15">
      <c r="C458" s="526"/>
      <c r="D458" s="526"/>
      <c r="E458" s="526"/>
      <c r="F458" s="526"/>
      <c r="G458" s="526"/>
      <c r="H458" s="526"/>
      <c r="I458" s="526"/>
      <c r="J458" s="526"/>
      <c r="K458" s="526"/>
      <c r="L458" s="526"/>
      <c r="M458" s="526"/>
      <c r="N458" s="526"/>
      <c r="O458" s="526"/>
    </row>
    <row r="459" spans="3:15" ht="25.15" customHeight="1">
      <c r="C459" s="527" t="s">
        <v>256</v>
      </c>
      <c r="D459" s="528"/>
      <c r="E459" s="289">
        <f>'BD Team'!B50</f>
        <v>0</v>
      </c>
      <c r="F459" s="291" t="s">
        <v>257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7" t="s">
        <v>127</v>
      </c>
      <c r="M460" s="528"/>
      <c r="N460" s="533">
        <f>'BD Team'!G50</f>
        <v>0</v>
      </c>
      <c r="O460" s="533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7" t="s">
        <v>249</v>
      </c>
      <c r="M461" s="528"/>
      <c r="N461" s="530" t="str">
        <f>$F$6</f>
        <v>Anodized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7" t="s">
        <v>180</v>
      </c>
      <c r="M462" s="528"/>
      <c r="N462" s="530" t="str">
        <f>$K$6</f>
        <v>Silver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7" t="s">
        <v>250</v>
      </c>
      <c r="M463" s="528"/>
      <c r="N463" s="533" t="s">
        <v>258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7" t="s">
        <v>251</v>
      </c>
      <c r="M464" s="528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7" t="s">
        <v>252</v>
      </c>
      <c r="M465" s="528"/>
      <c r="N465" s="529">
        <f>'BD Team'!J50</f>
        <v>0</v>
      </c>
      <c r="O465" s="529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7" t="s">
        <v>253</v>
      </c>
      <c r="M466" s="528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7" t="s">
        <v>254</v>
      </c>
      <c r="M467" s="528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7" t="s">
        <v>255</v>
      </c>
      <c r="M468" s="528"/>
      <c r="N468" s="530">
        <f>'BD Team'!F50</f>
        <v>0</v>
      </c>
      <c r="O468" s="530"/>
    </row>
    <row r="469" spans="3:15">
      <c r="C469" s="526"/>
      <c r="D469" s="526"/>
      <c r="E469" s="526"/>
      <c r="F469" s="526"/>
      <c r="G469" s="526"/>
      <c r="H469" s="526"/>
      <c r="I469" s="526"/>
      <c r="J469" s="526"/>
      <c r="K469" s="526"/>
      <c r="L469" s="526"/>
      <c r="M469" s="526"/>
      <c r="N469" s="526"/>
      <c r="O469" s="526"/>
    </row>
    <row r="470" spans="3:15" ht="25.15" customHeight="1">
      <c r="C470" s="527" t="s">
        <v>256</v>
      </c>
      <c r="D470" s="528"/>
      <c r="E470" s="289">
        <f>'BD Team'!B51</f>
        <v>0</v>
      </c>
      <c r="F470" s="291" t="s">
        <v>257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7" t="s">
        <v>127</v>
      </c>
      <c r="M471" s="528"/>
      <c r="N471" s="533">
        <f>'BD Team'!G51</f>
        <v>0</v>
      </c>
      <c r="O471" s="533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7" t="s">
        <v>249</v>
      </c>
      <c r="M472" s="528"/>
      <c r="N472" s="530" t="str">
        <f>$F$6</f>
        <v>Anodized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7" t="s">
        <v>180</v>
      </c>
      <c r="M473" s="528"/>
      <c r="N473" s="530" t="str">
        <f>$K$6</f>
        <v>Silver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7" t="s">
        <v>250</v>
      </c>
      <c r="M474" s="528"/>
      <c r="N474" s="533" t="s">
        <v>258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7" t="s">
        <v>251</v>
      </c>
      <c r="M475" s="528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7" t="s">
        <v>252</v>
      </c>
      <c r="M476" s="528"/>
      <c r="N476" s="529">
        <f>'BD Team'!J51</f>
        <v>0</v>
      </c>
      <c r="O476" s="529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7" t="s">
        <v>253</v>
      </c>
      <c r="M477" s="528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7" t="s">
        <v>254</v>
      </c>
      <c r="M478" s="528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7" t="s">
        <v>255</v>
      </c>
      <c r="M479" s="528"/>
      <c r="N479" s="530">
        <f>'BD Team'!F51</f>
        <v>0</v>
      </c>
      <c r="O479" s="530"/>
    </row>
    <row r="480" spans="3:15">
      <c r="C480" s="526"/>
      <c r="D480" s="526"/>
      <c r="E480" s="526"/>
      <c r="F480" s="526"/>
      <c r="G480" s="526"/>
      <c r="H480" s="526"/>
      <c r="I480" s="526"/>
      <c r="J480" s="526"/>
      <c r="K480" s="526"/>
      <c r="L480" s="526"/>
      <c r="M480" s="526"/>
      <c r="N480" s="526"/>
      <c r="O480" s="526"/>
    </row>
    <row r="481" spans="3:15" ht="25.15" customHeight="1">
      <c r="C481" s="527" t="s">
        <v>256</v>
      </c>
      <c r="D481" s="528"/>
      <c r="E481" s="289">
        <f>'BD Team'!B52</f>
        <v>0</v>
      </c>
      <c r="F481" s="291" t="s">
        <v>257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7" t="s">
        <v>127</v>
      </c>
      <c r="M482" s="528"/>
      <c r="N482" s="533">
        <f>'BD Team'!G52</f>
        <v>0</v>
      </c>
      <c r="O482" s="533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7" t="s">
        <v>249</v>
      </c>
      <c r="M483" s="528"/>
      <c r="N483" s="530" t="str">
        <f>$F$6</f>
        <v>Anodized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7" t="s">
        <v>180</v>
      </c>
      <c r="M484" s="528"/>
      <c r="N484" s="530" t="str">
        <f>$K$6</f>
        <v>Silver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7" t="s">
        <v>250</v>
      </c>
      <c r="M485" s="528"/>
      <c r="N485" s="533" t="s">
        <v>258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7" t="s">
        <v>251</v>
      </c>
      <c r="M486" s="528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7" t="s">
        <v>252</v>
      </c>
      <c r="M487" s="528"/>
      <c r="N487" s="529">
        <f>'BD Team'!J52</f>
        <v>0</v>
      </c>
      <c r="O487" s="529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7" t="s">
        <v>253</v>
      </c>
      <c r="M488" s="528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7" t="s">
        <v>254</v>
      </c>
      <c r="M489" s="528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7" t="s">
        <v>255</v>
      </c>
      <c r="M490" s="528"/>
      <c r="N490" s="530">
        <f>'BD Team'!F52</f>
        <v>0</v>
      </c>
      <c r="O490" s="530"/>
    </row>
    <row r="491" spans="3:15">
      <c r="C491" s="526"/>
      <c r="D491" s="526"/>
      <c r="E491" s="526"/>
      <c r="F491" s="526"/>
      <c r="G491" s="526"/>
      <c r="H491" s="526"/>
      <c r="I491" s="526"/>
      <c r="J491" s="526"/>
      <c r="K491" s="526"/>
      <c r="L491" s="526"/>
      <c r="M491" s="526"/>
      <c r="N491" s="526"/>
      <c r="O491" s="526"/>
    </row>
    <row r="492" spans="3:15" ht="25.15" customHeight="1">
      <c r="C492" s="527" t="s">
        <v>256</v>
      </c>
      <c r="D492" s="528"/>
      <c r="E492" s="289">
        <f>'BD Team'!B53</f>
        <v>0</v>
      </c>
      <c r="F492" s="291" t="s">
        <v>257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7" t="s">
        <v>127</v>
      </c>
      <c r="M493" s="528"/>
      <c r="N493" s="533">
        <f>'BD Team'!G53</f>
        <v>0</v>
      </c>
      <c r="O493" s="533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7" t="s">
        <v>249</v>
      </c>
      <c r="M494" s="528"/>
      <c r="N494" s="530" t="str">
        <f>$F$6</f>
        <v>Anodized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7" t="s">
        <v>180</v>
      </c>
      <c r="M495" s="528"/>
      <c r="N495" s="530" t="str">
        <f>$K$6</f>
        <v>Silver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7" t="s">
        <v>250</v>
      </c>
      <c r="M496" s="528"/>
      <c r="N496" s="533" t="s">
        <v>258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7" t="s">
        <v>251</v>
      </c>
      <c r="M497" s="528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7" t="s">
        <v>252</v>
      </c>
      <c r="M498" s="528"/>
      <c r="N498" s="529">
        <f>'BD Team'!J53</f>
        <v>0</v>
      </c>
      <c r="O498" s="529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7" t="s">
        <v>253</v>
      </c>
      <c r="M499" s="528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7" t="s">
        <v>254</v>
      </c>
      <c r="M500" s="528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7" t="s">
        <v>255</v>
      </c>
      <c r="M501" s="528"/>
      <c r="N501" s="530">
        <f>'BD Team'!F53</f>
        <v>0</v>
      </c>
      <c r="O501" s="530"/>
    </row>
    <row r="502" spans="3:15">
      <c r="C502" s="526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</row>
    <row r="503" spans="3:15" ht="25.15" customHeight="1">
      <c r="C503" s="527" t="s">
        <v>256</v>
      </c>
      <c r="D503" s="528"/>
      <c r="E503" s="289">
        <f>'BD Team'!B54</f>
        <v>0</v>
      </c>
      <c r="F503" s="291" t="s">
        <v>257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7" t="s">
        <v>127</v>
      </c>
      <c r="M504" s="528"/>
      <c r="N504" s="533">
        <f>'BD Team'!G54</f>
        <v>0</v>
      </c>
      <c r="O504" s="533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7" t="s">
        <v>249</v>
      </c>
      <c r="M505" s="528"/>
      <c r="N505" s="530" t="str">
        <f>$F$6</f>
        <v>Anodized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7" t="s">
        <v>180</v>
      </c>
      <c r="M506" s="528"/>
      <c r="N506" s="530" t="str">
        <f>$K$6</f>
        <v>Silver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7" t="s">
        <v>250</v>
      </c>
      <c r="M507" s="528"/>
      <c r="N507" s="533" t="s">
        <v>258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7" t="s">
        <v>251</v>
      </c>
      <c r="M508" s="528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7" t="s">
        <v>252</v>
      </c>
      <c r="M509" s="528"/>
      <c r="N509" s="529">
        <f>'BD Team'!J54</f>
        <v>0</v>
      </c>
      <c r="O509" s="529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7" t="s">
        <v>253</v>
      </c>
      <c r="M510" s="528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7" t="s">
        <v>254</v>
      </c>
      <c r="M511" s="528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7" t="s">
        <v>255</v>
      </c>
      <c r="M512" s="528"/>
      <c r="N512" s="530">
        <f>'BD Team'!F54</f>
        <v>0</v>
      </c>
      <c r="O512" s="530"/>
    </row>
    <row r="513" spans="3:15">
      <c r="C513" s="526"/>
      <c r="D513" s="526"/>
      <c r="E513" s="526"/>
      <c r="F513" s="526"/>
      <c r="G513" s="526"/>
      <c r="H513" s="526"/>
      <c r="I513" s="526"/>
      <c r="J513" s="526"/>
      <c r="K513" s="526"/>
      <c r="L513" s="526"/>
      <c r="M513" s="526"/>
      <c r="N513" s="526"/>
      <c r="O513" s="526"/>
    </row>
    <row r="514" spans="3:15" ht="25.15" customHeight="1">
      <c r="C514" s="527" t="s">
        <v>256</v>
      </c>
      <c r="D514" s="528"/>
      <c r="E514" s="289">
        <f>'BD Team'!B55</f>
        <v>0</v>
      </c>
      <c r="F514" s="291" t="s">
        <v>257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7" t="s">
        <v>127</v>
      </c>
      <c r="M515" s="528"/>
      <c r="N515" s="533">
        <f>'BD Team'!G55</f>
        <v>0</v>
      </c>
      <c r="O515" s="533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7" t="s">
        <v>249</v>
      </c>
      <c r="M516" s="528"/>
      <c r="N516" s="530" t="str">
        <f>$F$6</f>
        <v>Anodized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7" t="s">
        <v>180</v>
      </c>
      <c r="M517" s="528"/>
      <c r="N517" s="530" t="str">
        <f>$K$6</f>
        <v>Silver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7" t="s">
        <v>250</v>
      </c>
      <c r="M518" s="528"/>
      <c r="N518" s="533" t="s">
        <v>258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7" t="s">
        <v>251</v>
      </c>
      <c r="M519" s="528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7" t="s">
        <v>252</v>
      </c>
      <c r="M520" s="528"/>
      <c r="N520" s="529">
        <f>'BD Team'!J55</f>
        <v>0</v>
      </c>
      <c r="O520" s="529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7" t="s">
        <v>253</v>
      </c>
      <c r="M521" s="528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7" t="s">
        <v>254</v>
      </c>
      <c r="M522" s="528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7" t="s">
        <v>255</v>
      </c>
      <c r="M523" s="528"/>
      <c r="N523" s="530">
        <f>'BD Team'!F55</f>
        <v>0</v>
      </c>
      <c r="O523" s="530"/>
    </row>
    <row r="524" spans="3:15">
      <c r="C524" s="526"/>
      <c r="D524" s="526"/>
      <c r="E524" s="526"/>
      <c r="F524" s="526"/>
      <c r="G524" s="526"/>
      <c r="H524" s="526"/>
      <c r="I524" s="526"/>
      <c r="J524" s="526"/>
      <c r="K524" s="526"/>
      <c r="L524" s="526"/>
      <c r="M524" s="526"/>
      <c r="N524" s="526"/>
      <c r="O524" s="526"/>
    </row>
    <row r="525" spans="3:15" ht="25.15" customHeight="1">
      <c r="C525" s="527" t="s">
        <v>256</v>
      </c>
      <c r="D525" s="528"/>
      <c r="E525" s="289">
        <f>'BD Team'!B56</f>
        <v>0</v>
      </c>
      <c r="F525" s="291" t="s">
        <v>257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7" t="s">
        <v>127</v>
      </c>
      <c r="M526" s="528"/>
      <c r="N526" s="533">
        <f>'BD Team'!G56</f>
        <v>0</v>
      </c>
      <c r="O526" s="533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7" t="s">
        <v>249</v>
      </c>
      <c r="M527" s="528"/>
      <c r="N527" s="530" t="str">
        <f>$F$6</f>
        <v>Anodized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7" t="s">
        <v>180</v>
      </c>
      <c r="M528" s="528"/>
      <c r="N528" s="530" t="str">
        <f>$K$6</f>
        <v>Silver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7" t="s">
        <v>250</v>
      </c>
      <c r="M529" s="528"/>
      <c r="N529" s="533" t="s">
        <v>258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7" t="s">
        <v>251</v>
      </c>
      <c r="M530" s="528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7" t="s">
        <v>252</v>
      </c>
      <c r="M531" s="528"/>
      <c r="N531" s="529">
        <f>'BD Team'!J56</f>
        <v>0</v>
      </c>
      <c r="O531" s="529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7" t="s">
        <v>253</v>
      </c>
      <c r="M532" s="528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7" t="s">
        <v>254</v>
      </c>
      <c r="M533" s="528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7" t="s">
        <v>255</v>
      </c>
      <c r="M534" s="528"/>
      <c r="N534" s="530">
        <f>'BD Team'!F56</f>
        <v>0</v>
      </c>
      <c r="O534" s="530"/>
    </row>
    <row r="535" spans="3:15">
      <c r="C535" s="526"/>
      <c r="D535" s="526"/>
      <c r="E535" s="526"/>
      <c r="F535" s="526"/>
      <c r="G535" s="526"/>
      <c r="H535" s="526"/>
      <c r="I535" s="526"/>
      <c r="J535" s="526"/>
      <c r="K535" s="526"/>
      <c r="L535" s="526"/>
      <c r="M535" s="526"/>
      <c r="N535" s="526"/>
      <c r="O535" s="526"/>
    </row>
    <row r="536" spans="3:15" ht="25.15" customHeight="1">
      <c r="C536" s="527" t="s">
        <v>256</v>
      </c>
      <c r="D536" s="528"/>
      <c r="E536" s="289">
        <f>'BD Team'!B57</f>
        <v>0</v>
      </c>
      <c r="F536" s="291" t="s">
        <v>257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7" t="s">
        <v>127</v>
      </c>
      <c r="M537" s="528"/>
      <c r="N537" s="533">
        <f>'BD Team'!G57</f>
        <v>0</v>
      </c>
      <c r="O537" s="533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7" t="s">
        <v>249</v>
      </c>
      <c r="M538" s="528"/>
      <c r="N538" s="530" t="str">
        <f>$F$6</f>
        <v>Anodized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7" t="s">
        <v>180</v>
      </c>
      <c r="M539" s="528"/>
      <c r="N539" s="530" t="str">
        <f>$K$6</f>
        <v>Silver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7" t="s">
        <v>250</v>
      </c>
      <c r="M540" s="528"/>
      <c r="N540" s="533" t="s">
        <v>258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7" t="s">
        <v>251</v>
      </c>
      <c r="M541" s="528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7" t="s">
        <v>252</v>
      </c>
      <c r="M542" s="528"/>
      <c r="N542" s="529">
        <f>'BD Team'!J57</f>
        <v>0</v>
      </c>
      <c r="O542" s="529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7" t="s">
        <v>253</v>
      </c>
      <c r="M543" s="528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7" t="s">
        <v>254</v>
      </c>
      <c r="M544" s="528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7" t="s">
        <v>255</v>
      </c>
      <c r="M545" s="528"/>
      <c r="N545" s="530">
        <f>'BD Team'!F57</f>
        <v>0</v>
      </c>
      <c r="O545" s="530"/>
    </row>
    <row r="546" spans="3:15">
      <c r="C546" s="526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</row>
    <row r="547" spans="3:15" ht="25.15" customHeight="1">
      <c r="C547" s="527" t="s">
        <v>256</v>
      </c>
      <c r="D547" s="528"/>
      <c r="E547" s="289">
        <f>'BD Team'!B58</f>
        <v>0</v>
      </c>
      <c r="F547" s="291" t="s">
        <v>257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7" t="s">
        <v>127</v>
      </c>
      <c r="M548" s="528"/>
      <c r="N548" s="533">
        <f>'BD Team'!G58</f>
        <v>0</v>
      </c>
      <c r="O548" s="533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7" t="s">
        <v>249</v>
      </c>
      <c r="M549" s="528"/>
      <c r="N549" s="530" t="str">
        <f>$F$6</f>
        <v>Anodized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7" t="s">
        <v>180</v>
      </c>
      <c r="M550" s="528"/>
      <c r="N550" s="530" t="str">
        <f>$K$6</f>
        <v>Silver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7" t="s">
        <v>250</v>
      </c>
      <c r="M551" s="528"/>
      <c r="N551" s="533" t="s">
        <v>258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7" t="s">
        <v>251</v>
      </c>
      <c r="M552" s="528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7" t="s">
        <v>252</v>
      </c>
      <c r="M553" s="528"/>
      <c r="N553" s="529">
        <f>'BD Team'!J58</f>
        <v>0</v>
      </c>
      <c r="O553" s="529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7" t="s">
        <v>253</v>
      </c>
      <c r="M554" s="528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7" t="s">
        <v>254</v>
      </c>
      <c r="M555" s="528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7" t="s">
        <v>255</v>
      </c>
      <c r="M556" s="528"/>
      <c r="N556" s="530">
        <f>'BD Team'!F58</f>
        <v>0</v>
      </c>
      <c r="O556" s="530"/>
    </row>
    <row r="557" spans="3:15">
      <c r="C557" s="526"/>
      <c r="D557" s="526"/>
      <c r="E557" s="526"/>
      <c r="F557" s="526"/>
      <c r="G557" s="526"/>
      <c r="H557" s="526"/>
      <c r="I557" s="526"/>
      <c r="J557" s="526"/>
      <c r="K557" s="526"/>
      <c r="L557" s="526"/>
      <c r="M557" s="526"/>
      <c r="N557" s="526"/>
      <c r="O557" s="526"/>
    </row>
    <row r="558" spans="3:15" ht="25.15" customHeight="1">
      <c r="C558" s="527" t="s">
        <v>256</v>
      </c>
      <c r="D558" s="528"/>
      <c r="E558" s="292">
        <f>'BD Team'!B59</f>
        <v>0</v>
      </c>
      <c r="F558" s="291" t="s">
        <v>257</v>
      </c>
      <c r="G558" s="529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7" t="s">
        <v>127</v>
      </c>
      <c r="M559" s="528"/>
      <c r="N559" s="532">
        <f>'BD Team'!G59</f>
        <v>0</v>
      </c>
      <c r="O559" s="533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7" t="s">
        <v>249</v>
      </c>
      <c r="M560" s="528"/>
      <c r="N560" s="530" t="str">
        <f>$F$6</f>
        <v>Anodized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7" t="s">
        <v>180</v>
      </c>
      <c r="M561" s="528"/>
      <c r="N561" s="530" t="str">
        <f>$K$6</f>
        <v>Silver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7" t="s">
        <v>250</v>
      </c>
      <c r="M562" s="528"/>
      <c r="N562" s="533" t="s">
        <v>258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7" t="s">
        <v>251</v>
      </c>
      <c r="M563" s="528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7" t="s">
        <v>252</v>
      </c>
      <c r="M564" s="528"/>
      <c r="N564" s="529">
        <f>'BD Team'!J59</f>
        <v>0</v>
      </c>
      <c r="O564" s="529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7" t="s">
        <v>253</v>
      </c>
      <c r="M565" s="528"/>
      <c r="N565" s="529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7" t="s">
        <v>254</v>
      </c>
      <c r="M566" s="528"/>
      <c r="N566" s="529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7" t="s">
        <v>255</v>
      </c>
      <c r="M567" s="528"/>
      <c r="N567" s="529">
        <f>'BD Team'!F59</f>
        <v>0</v>
      </c>
      <c r="O567" s="530"/>
    </row>
    <row r="568" spans="3:15">
      <c r="C568" s="526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</row>
    <row r="569" spans="3:15" ht="25.15" customHeight="1">
      <c r="C569" s="527" t="s">
        <v>256</v>
      </c>
      <c r="D569" s="528"/>
      <c r="E569" s="292">
        <f>'BD Team'!B60</f>
        <v>0</v>
      </c>
      <c r="F569" s="291" t="s">
        <v>257</v>
      </c>
      <c r="G569" s="529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7" t="s">
        <v>127</v>
      </c>
      <c r="M570" s="528"/>
      <c r="N570" s="532">
        <f>'BD Team'!G60</f>
        <v>0</v>
      </c>
      <c r="O570" s="533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7" t="s">
        <v>249</v>
      </c>
      <c r="M571" s="528"/>
      <c r="N571" s="530" t="str">
        <f>$F$6</f>
        <v>Anodized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7" t="s">
        <v>180</v>
      </c>
      <c r="M572" s="528"/>
      <c r="N572" s="530" t="str">
        <f>$K$6</f>
        <v>Silver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7" t="s">
        <v>250</v>
      </c>
      <c r="M573" s="528"/>
      <c r="N573" s="533" t="s">
        <v>258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7" t="s">
        <v>251</v>
      </c>
      <c r="M574" s="528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7" t="s">
        <v>252</v>
      </c>
      <c r="M575" s="528"/>
      <c r="N575" s="529">
        <f>'BD Team'!J60</f>
        <v>0</v>
      </c>
      <c r="O575" s="529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7" t="s">
        <v>253</v>
      </c>
      <c r="M576" s="528"/>
      <c r="N576" s="529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7" t="s">
        <v>254</v>
      </c>
      <c r="M577" s="528"/>
      <c r="N577" s="529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7" t="s">
        <v>255</v>
      </c>
      <c r="M578" s="528"/>
      <c r="N578" s="529">
        <f>'BD Team'!F60</f>
        <v>0</v>
      </c>
      <c r="O578" s="530"/>
    </row>
    <row r="579" spans="3:15">
      <c r="C579" s="526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</row>
    <row r="580" spans="3:15" ht="25.15" customHeight="1">
      <c r="C580" s="527" t="s">
        <v>256</v>
      </c>
      <c r="D580" s="528"/>
      <c r="E580" s="292">
        <f>'BD Team'!B61</f>
        <v>0</v>
      </c>
      <c r="F580" s="291" t="s">
        <v>257</v>
      </c>
      <c r="G580" s="529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7" t="s">
        <v>127</v>
      </c>
      <c r="M581" s="528"/>
      <c r="N581" s="532">
        <f>'BD Team'!G61</f>
        <v>0</v>
      </c>
      <c r="O581" s="533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7" t="s">
        <v>249</v>
      </c>
      <c r="M582" s="528"/>
      <c r="N582" s="530" t="str">
        <f>$F$6</f>
        <v>Anodized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7" t="s">
        <v>180</v>
      </c>
      <c r="M583" s="528"/>
      <c r="N583" s="530" t="str">
        <f>$K$6</f>
        <v>Silver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7" t="s">
        <v>250</v>
      </c>
      <c r="M584" s="528"/>
      <c r="N584" s="533" t="s">
        <v>258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7" t="s">
        <v>251</v>
      </c>
      <c r="M585" s="528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7" t="s">
        <v>252</v>
      </c>
      <c r="M586" s="528"/>
      <c r="N586" s="529">
        <f>'BD Team'!J61</f>
        <v>0</v>
      </c>
      <c r="O586" s="529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7" t="s">
        <v>253</v>
      </c>
      <c r="M587" s="528"/>
      <c r="N587" s="529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7" t="s">
        <v>254</v>
      </c>
      <c r="M588" s="528"/>
      <c r="N588" s="529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7" t="s">
        <v>255</v>
      </c>
      <c r="M589" s="528"/>
      <c r="N589" s="529">
        <f>'BD Team'!F61</f>
        <v>0</v>
      </c>
      <c r="O589" s="530"/>
    </row>
    <row r="590" spans="3:15">
      <c r="C590" s="526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</row>
    <row r="591" spans="3:15" ht="25.15" customHeight="1">
      <c r="C591" s="527" t="s">
        <v>256</v>
      </c>
      <c r="D591" s="528"/>
      <c r="E591" s="292">
        <f>'BD Team'!B62</f>
        <v>0</v>
      </c>
      <c r="F591" s="291" t="s">
        <v>257</v>
      </c>
      <c r="G591" s="529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7" t="s">
        <v>127</v>
      </c>
      <c r="M592" s="528"/>
      <c r="N592" s="532">
        <f>'BD Team'!G62</f>
        <v>0</v>
      </c>
      <c r="O592" s="533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7" t="s">
        <v>249</v>
      </c>
      <c r="M593" s="528"/>
      <c r="N593" s="530" t="str">
        <f>$F$6</f>
        <v>Anodized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7" t="s">
        <v>180</v>
      </c>
      <c r="M594" s="528"/>
      <c r="N594" s="530" t="str">
        <f>$K$6</f>
        <v>Silver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7" t="s">
        <v>250</v>
      </c>
      <c r="M595" s="528"/>
      <c r="N595" s="533" t="s">
        <v>258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7" t="s">
        <v>251</v>
      </c>
      <c r="M596" s="528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7" t="s">
        <v>252</v>
      </c>
      <c r="M597" s="528"/>
      <c r="N597" s="529">
        <f>'BD Team'!J62</f>
        <v>0</v>
      </c>
      <c r="O597" s="529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7" t="s">
        <v>253</v>
      </c>
      <c r="M598" s="528"/>
      <c r="N598" s="529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7" t="s">
        <v>254</v>
      </c>
      <c r="M599" s="528"/>
      <c r="N599" s="529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7" t="s">
        <v>255</v>
      </c>
      <c r="M600" s="528"/>
      <c r="N600" s="529">
        <f>'BD Team'!F62</f>
        <v>0</v>
      </c>
      <c r="O600" s="530"/>
    </row>
    <row r="601" spans="3:15">
      <c r="C601" s="526"/>
      <c r="D601" s="526"/>
      <c r="E601" s="526"/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</row>
    <row r="602" spans="3:15" ht="25.15" customHeight="1">
      <c r="C602" s="527" t="s">
        <v>256</v>
      </c>
      <c r="D602" s="528"/>
      <c r="E602" s="292">
        <f>'BD Team'!B63</f>
        <v>0</v>
      </c>
      <c r="F602" s="291" t="s">
        <v>257</v>
      </c>
      <c r="G602" s="529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7" t="s">
        <v>127</v>
      </c>
      <c r="M603" s="528"/>
      <c r="N603" s="532">
        <f>'BD Team'!G63</f>
        <v>0</v>
      </c>
      <c r="O603" s="533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7" t="s">
        <v>249</v>
      </c>
      <c r="M604" s="528"/>
      <c r="N604" s="530" t="str">
        <f>$F$6</f>
        <v>Anodized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7" t="s">
        <v>180</v>
      </c>
      <c r="M605" s="528"/>
      <c r="N605" s="530" t="str">
        <f>$K$6</f>
        <v>Silver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7" t="s">
        <v>250</v>
      </c>
      <c r="M606" s="528"/>
      <c r="N606" s="533" t="s">
        <v>258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7" t="s">
        <v>251</v>
      </c>
      <c r="M607" s="528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7" t="s">
        <v>252</v>
      </c>
      <c r="M608" s="528"/>
      <c r="N608" s="529">
        <f>'BD Team'!J63</f>
        <v>0</v>
      </c>
      <c r="O608" s="529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7" t="s">
        <v>253</v>
      </c>
      <c r="M609" s="528"/>
      <c r="N609" s="529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7" t="s">
        <v>254</v>
      </c>
      <c r="M610" s="528"/>
      <c r="N610" s="529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7" t="s">
        <v>255</v>
      </c>
      <c r="M611" s="528"/>
      <c r="N611" s="529">
        <f>'BD Team'!F63</f>
        <v>0</v>
      </c>
      <c r="O611" s="530"/>
    </row>
    <row r="612" spans="3:15">
      <c r="C612" s="526"/>
      <c r="D612" s="526"/>
      <c r="E612" s="526"/>
      <c r="F612" s="526"/>
      <c r="G612" s="526"/>
      <c r="H612" s="526"/>
      <c r="I612" s="526"/>
      <c r="J612" s="526"/>
      <c r="K612" s="526"/>
      <c r="L612" s="526"/>
      <c r="M612" s="526"/>
      <c r="N612" s="526"/>
      <c r="O612" s="526"/>
    </row>
    <row r="613" spans="3:15" ht="25.15" customHeight="1">
      <c r="C613" s="527" t="s">
        <v>256</v>
      </c>
      <c r="D613" s="528"/>
      <c r="E613" s="292">
        <f>'BD Team'!B64</f>
        <v>0</v>
      </c>
      <c r="F613" s="291" t="s">
        <v>257</v>
      </c>
      <c r="G613" s="529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7" t="s">
        <v>127</v>
      </c>
      <c r="M614" s="528"/>
      <c r="N614" s="532">
        <f>'BD Team'!G64</f>
        <v>0</v>
      </c>
      <c r="O614" s="533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7" t="s">
        <v>249</v>
      </c>
      <c r="M615" s="528"/>
      <c r="N615" s="530" t="str">
        <f>$F$6</f>
        <v>Anodized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7" t="s">
        <v>180</v>
      </c>
      <c r="M616" s="528"/>
      <c r="N616" s="530" t="str">
        <f>$K$6</f>
        <v>Silver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7" t="s">
        <v>250</v>
      </c>
      <c r="M617" s="528"/>
      <c r="N617" s="533" t="s">
        <v>258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7" t="s">
        <v>251</v>
      </c>
      <c r="M618" s="528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7" t="s">
        <v>252</v>
      </c>
      <c r="M619" s="528"/>
      <c r="N619" s="529">
        <f>'BD Team'!J64</f>
        <v>0</v>
      </c>
      <c r="O619" s="529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7" t="s">
        <v>253</v>
      </c>
      <c r="M620" s="528"/>
      <c r="N620" s="529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7" t="s">
        <v>254</v>
      </c>
      <c r="M621" s="528"/>
      <c r="N621" s="529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7" t="s">
        <v>255</v>
      </c>
      <c r="M622" s="528"/>
      <c r="N622" s="529">
        <f>'BD Team'!F64</f>
        <v>0</v>
      </c>
      <c r="O622" s="530"/>
    </row>
    <row r="623" spans="3:15">
      <c r="C623" s="526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</row>
    <row r="624" spans="3:15" ht="25.15" customHeight="1">
      <c r="C624" s="527" t="s">
        <v>256</v>
      </c>
      <c r="D624" s="528"/>
      <c r="E624" s="292">
        <f>'BD Team'!B65</f>
        <v>0</v>
      </c>
      <c r="F624" s="291" t="s">
        <v>257</v>
      </c>
      <c r="G624" s="529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7" t="s">
        <v>127</v>
      </c>
      <c r="M625" s="528"/>
      <c r="N625" s="532">
        <f>'BD Team'!G65</f>
        <v>0</v>
      </c>
      <c r="O625" s="533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7" t="s">
        <v>249</v>
      </c>
      <c r="M626" s="528"/>
      <c r="N626" s="530" t="str">
        <f>$F$6</f>
        <v>Anodized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7" t="s">
        <v>180</v>
      </c>
      <c r="M627" s="528"/>
      <c r="N627" s="530" t="str">
        <f>$K$6</f>
        <v>Silver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7" t="s">
        <v>250</v>
      </c>
      <c r="M628" s="528"/>
      <c r="N628" s="533" t="s">
        <v>258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7" t="s">
        <v>251</v>
      </c>
      <c r="M629" s="528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7" t="s">
        <v>252</v>
      </c>
      <c r="M630" s="528"/>
      <c r="N630" s="529">
        <f>'BD Team'!J65</f>
        <v>0</v>
      </c>
      <c r="O630" s="529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7" t="s">
        <v>253</v>
      </c>
      <c r="M631" s="528"/>
      <c r="N631" s="529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7" t="s">
        <v>254</v>
      </c>
      <c r="M632" s="528"/>
      <c r="N632" s="529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7" t="s">
        <v>255</v>
      </c>
      <c r="M633" s="528"/>
      <c r="N633" s="529">
        <f>'BD Team'!F65</f>
        <v>0</v>
      </c>
      <c r="O633" s="530"/>
    </row>
    <row r="634" spans="3:15">
      <c r="C634" s="526"/>
      <c r="D634" s="526"/>
      <c r="E634" s="526"/>
      <c r="F634" s="526"/>
      <c r="G634" s="526"/>
      <c r="H634" s="526"/>
      <c r="I634" s="526"/>
      <c r="J634" s="526"/>
      <c r="K634" s="526"/>
      <c r="L634" s="526"/>
      <c r="M634" s="526"/>
      <c r="N634" s="526"/>
      <c r="O634" s="526"/>
    </row>
    <row r="635" spans="3:15" ht="25.15" customHeight="1">
      <c r="C635" s="527" t="s">
        <v>256</v>
      </c>
      <c r="D635" s="528"/>
      <c r="E635" s="292">
        <f>'BD Team'!B66</f>
        <v>0</v>
      </c>
      <c r="F635" s="291" t="s">
        <v>257</v>
      </c>
      <c r="G635" s="529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7" t="s">
        <v>127</v>
      </c>
      <c r="M636" s="528"/>
      <c r="N636" s="532">
        <f>'BD Team'!G66</f>
        <v>0</v>
      </c>
      <c r="O636" s="533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7" t="s">
        <v>249</v>
      </c>
      <c r="M637" s="528"/>
      <c r="N637" s="530" t="str">
        <f>$F$6</f>
        <v>Anodized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7" t="s">
        <v>180</v>
      </c>
      <c r="M638" s="528"/>
      <c r="N638" s="530" t="str">
        <f>$K$6</f>
        <v>Silver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7" t="s">
        <v>250</v>
      </c>
      <c r="M639" s="528"/>
      <c r="N639" s="533" t="s">
        <v>258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7" t="s">
        <v>251</v>
      </c>
      <c r="M640" s="528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7" t="s">
        <v>252</v>
      </c>
      <c r="M641" s="528"/>
      <c r="N641" s="529">
        <f>'BD Team'!J66</f>
        <v>0</v>
      </c>
      <c r="O641" s="529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7" t="s">
        <v>253</v>
      </c>
      <c r="M642" s="528"/>
      <c r="N642" s="529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7" t="s">
        <v>254</v>
      </c>
      <c r="M643" s="528"/>
      <c r="N643" s="529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7" t="s">
        <v>255</v>
      </c>
      <c r="M644" s="528"/>
      <c r="N644" s="529">
        <f>'BD Team'!F66</f>
        <v>0</v>
      </c>
      <c r="O644" s="530"/>
    </row>
    <row r="645" spans="3:15">
      <c r="C645" s="526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</row>
    <row r="646" spans="3:15" ht="25.15" customHeight="1">
      <c r="C646" s="527" t="s">
        <v>256</v>
      </c>
      <c r="D646" s="528"/>
      <c r="E646" s="292">
        <f>'BD Team'!B67</f>
        <v>0</v>
      </c>
      <c r="F646" s="291" t="s">
        <v>257</v>
      </c>
      <c r="G646" s="529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7" t="s">
        <v>127</v>
      </c>
      <c r="M647" s="528"/>
      <c r="N647" s="532">
        <f>'BD Team'!G67</f>
        <v>0</v>
      </c>
      <c r="O647" s="533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7" t="s">
        <v>249</v>
      </c>
      <c r="M648" s="528"/>
      <c r="N648" s="530" t="str">
        <f>$F$6</f>
        <v>Anodized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7" t="s">
        <v>180</v>
      </c>
      <c r="M649" s="528"/>
      <c r="N649" s="530" t="str">
        <f>$K$6</f>
        <v>Silver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7" t="s">
        <v>250</v>
      </c>
      <c r="M650" s="528"/>
      <c r="N650" s="533" t="s">
        <v>258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7" t="s">
        <v>251</v>
      </c>
      <c r="M651" s="528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7" t="s">
        <v>252</v>
      </c>
      <c r="M652" s="528"/>
      <c r="N652" s="529">
        <f>'BD Team'!J67</f>
        <v>0</v>
      </c>
      <c r="O652" s="529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7" t="s">
        <v>253</v>
      </c>
      <c r="M653" s="528"/>
      <c r="N653" s="529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7" t="s">
        <v>254</v>
      </c>
      <c r="M654" s="528"/>
      <c r="N654" s="529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7" t="s">
        <v>255</v>
      </c>
      <c r="M655" s="528"/>
      <c r="N655" s="529">
        <f>'BD Team'!F67</f>
        <v>0</v>
      </c>
      <c r="O655" s="530"/>
    </row>
    <row r="656" spans="3:15">
      <c r="C656" s="526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</row>
    <row r="657" spans="3:15" ht="25.15" customHeight="1">
      <c r="C657" s="527" t="s">
        <v>256</v>
      </c>
      <c r="D657" s="528"/>
      <c r="E657" s="292">
        <f>'BD Team'!B68</f>
        <v>0</v>
      </c>
      <c r="F657" s="291" t="s">
        <v>257</v>
      </c>
      <c r="G657" s="529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7" t="s">
        <v>127</v>
      </c>
      <c r="M658" s="528"/>
      <c r="N658" s="532">
        <f>'BD Team'!G68</f>
        <v>0</v>
      </c>
      <c r="O658" s="533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7" t="s">
        <v>249</v>
      </c>
      <c r="M659" s="528"/>
      <c r="N659" s="530" t="str">
        <f>$F$6</f>
        <v>Anodized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7" t="s">
        <v>180</v>
      </c>
      <c r="M660" s="528"/>
      <c r="N660" s="530" t="str">
        <f>$K$6</f>
        <v>Silver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7" t="s">
        <v>250</v>
      </c>
      <c r="M661" s="528"/>
      <c r="N661" s="533" t="s">
        <v>258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7" t="s">
        <v>251</v>
      </c>
      <c r="M662" s="528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7" t="s">
        <v>252</v>
      </c>
      <c r="M663" s="528"/>
      <c r="N663" s="529">
        <f>'BD Team'!J68</f>
        <v>0</v>
      </c>
      <c r="O663" s="529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7" t="s">
        <v>253</v>
      </c>
      <c r="M664" s="528"/>
      <c r="N664" s="529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7" t="s">
        <v>254</v>
      </c>
      <c r="M665" s="528"/>
      <c r="N665" s="529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7" t="s">
        <v>255</v>
      </c>
      <c r="M666" s="528"/>
      <c r="N666" s="529">
        <f>'BD Team'!F68</f>
        <v>0</v>
      </c>
      <c r="O666" s="530"/>
    </row>
    <row r="667" spans="3:15">
      <c r="C667" s="526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</row>
    <row r="668" spans="3:15" ht="25.15" customHeight="1">
      <c r="C668" s="527" t="s">
        <v>256</v>
      </c>
      <c r="D668" s="528"/>
      <c r="E668" s="292">
        <f>'BD Team'!B69</f>
        <v>0</v>
      </c>
      <c r="F668" s="291" t="s">
        <v>257</v>
      </c>
      <c r="G668" s="529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7" t="s">
        <v>127</v>
      </c>
      <c r="M669" s="528"/>
      <c r="N669" s="532">
        <f>'BD Team'!G69</f>
        <v>0</v>
      </c>
      <c r="O669" s="533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7" t="s">
        <v>249</v>
      </c>
      <c r="M670" s="528"/>
      <c r="N670" s="530" t="str">
        <f>$F$6</f>
        <v>Anodized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7" t="s">
        <v>180</v>
      </c>
      <c r="M671" s="528"/>
      <c r="N671" s="530" t="str">
        <f>$K$6</f>
        <v>Silver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7" t="s">
        <v>250</v>
      </c>
      <c r="M672" s="528"/>
      <c r="N672" s="533" t="s">
        <v>258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7" t="s">
        <v>251</v>
      </c>
      <c r="M673" s="528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7" t="s">
        <v>252</v>
      </c>
      <c r="M674" s="528"/>
      <c r="N674" s="529">
        <f>'BD Team'!J69</f>
        <v>0</v>
      </c>
      <c r="O674" s="529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7" t="s">
        <v>253</v>
      </c>
      <c r="M675" s="528"/>
      <c r="N675" s="529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7" t="s">
        <v>254</v>
      </c>
      <c r="M676" s="528"/>
      <c r="N676" s="529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7" t="s">
        <v>255</v>
      </c>
      <c r="M677" s="528"/>
      <c r="N677" s="529">
        <f>'BD Team'!F69</f>
        <v>0</v>
      </c>
      <c r="O677" s="530"/>
    </row>
    <row r="678" spans="3:15">
      <c r="C678" s="526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</row>
    <row r="679" spans="3:15" ht="25.15" customHeight="1">
      <c r="C679" s="527" t="s">
        <v>256</v>
      </c>
      <c r="D679" s="528"/>
      <c r="E679" s="292">
        <f>'BD Team'!B70</f>
        <v>0</v>
      </c>
      <c r="F679" s="291" t="s">
        <v>257</v>
      </c>
      <c r="G679" s="529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7" t="s">
        <v>127</v>
      </c>
      <c r="M680" s="528"/>
      <c r="N680" s="532">
        <f>'BD Team'!G70</f>
        <v>0</v>
      </c>
      <c r="O680" s="533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7" t="s">
        <v>249</v>
      </c>
      <c r="M681" s="528"/>
      <c r="N681" s="530" t="str">
        <f>$F$6</f>
        <v>Anodized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7" t="s">
        <v>180</v>
      </c>
      <c r="M682" s="528"/>
      <c r="N682" s="530" t="str">
        <f>$K$6</f>
        <v>Silver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7" t="s">
        <v>250</v>
      </c>
      <c r="M683" s="528"/>
      <c r="N683" s="533" t="s">
        <v>258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7" t="s">
        <v>251</v>
      </c>
      <c r="M684" s="528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7" t="s">
        <v>252</v>
      </c>
      <c r="M685" s="528"/>
      <c r="N685" s="529">
        <f>'BD Team'!J70</f>
        <v>0</v>
      </c>
      <c r="O685" s="529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7" t="s">
        <v>253</v>
      </c>
      <c r="M686" s="528"/>
      <c r="N686" s="529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7" t="s">
        <v>254</v>
      </c>
      <c r="M687" s="528"/>
      <c r="N687" s="529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7" t="s">
        <v>255</v>
      </c>
      <c r="M688" s="528"/>
      <c r="N688" s="529">
        <f>'BD Team'!F70</f>
        <v>0</v>
      </c>
      <c r="O688" s="530"/>
    </row>
    <row r="689" spans="3:15">
      <c r="C689" s="526"/>
      <c r="D689" s="526"/>
      <c r="E689" s="526"/>
      <c r="F689" s="526"/>
      <c r="G689" s="526"/>
      <c r="H689" s="526"/>
      <c r="I689" s="526"/>
      <c r="J689" s="526"/>
      <c r="K689" s="526"/>
      <c r="L689" s="526"/>
      <c r="M689" s="526"/>
      <c r="N689" s="526"/>
      <c r="O689" s="526"/>
    </row>
    <row r="690" spans="3:15" ht="25.15" customHeight="1">
      <c r="C690" s="527" t="s">
        <v>256</v>
      </c>
      <c r="D690" s="528"/>
      <c r="E690" s="292">
        <f>'BD Team'!B71</f>
        <v>0</v>
      </c>
      <c r="F690" s="291" t="s">
        <v>257</v>
      </c>
      <c r="G690" s="529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7" t="s">
        <v>127</v>
      </c>
      <c r="M691" s="528"/>
      <c r="N691" s="532">
        <f>'BD Team'!G71</f>
        <v>0</v>
      </c>
      <c r="O691" s="533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7" t="s">
        <v>249</v>
      </c>
      <c r="M692" s="528"/>
      <c r="N692" s="530" t="str">
        <f>$F$6</f>
        <v>Anodized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7" t="s">
        <v>180</v>
      </c>
      <c r="M693" s="528"/>
      <c r="N693" s="530" t="str">
        <f>$K$6</f>
        <v>Silver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7" t="s">
        <v>250</v>
      </c>
      <c r="M694" s="528"/>
      <c r="N694" s="533" t="s">
        <v>258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7" t="s">
        <v>251</v>
      </c>
      <c r="M695" s="528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7" t="s">
        <v>252</v>
      </c>
      <c r="M696" s="528"/>
      <c r="N696" s="529">
        <f>'BD Team'!J71</f>
        <v>0</v>
      </c>
      <c r="O696" s="529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7" t="s">
        <v>253</v>
      </c>
      <c r="M697" s="528"/>
      <c r="N697" s="529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7" t="s">
        <v>254</v>
      </c>
      <c r="M698" s="528"/>
      <c r="N698" s="529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7" t="s">
        <v>255</v>
      </c>
      <c r="M699" s="528"/>
      <c r="N699" s="529">
        <f>'BD Team'!F71</f>
        <v>0</v>
      </c>
      <c r="O699" s="530"/>
    </row>
    <row r="700" spans="3:15">
      <c r="C700" s="526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</row>
    <row r="701" spans="3:15" ht="25.15" customHeight="1">
      <c r="C701" s="527" t="s">
        <v>256</v>
      </c>
      <c r="D701" s="528"/>
      <c r="E701" s="292">
        <f>'BD Team'!B72</f>
        <v>0</v>
      </c>
      <c r="F701" s="291" t="s">
        <v>257</v>
      </c>
      <c r="G701" s="529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7" t="s">
        <v>127</v>
      </c>
      <c r="M702" s="528"/>
      <c r="N702" s="532">
        <f>'BD Team'!G72</f>
        <v>0</v>
      </c>
      <c r="O702" s="533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7" t="s">
        <v>249</v>
      </c>
      <c r="M703" s="528"/>
      <c r="N703" s="530" t="str">
        <f>$F$6</f>
        <v>Anodized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7" t="s">
        <v>180</v>
      </c>
      <c r="M704" s="528"/>
      <c r="N704" s="530" t="str">
        <f>$K$6</f>
        <v>Silver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7" t="s">
        <v>250</v>
      </c>
      <c r="M705" s="528"/>
      <c r="N705" s="533" t="s">
        <v>258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7" t="s">
        <v>251</v>
      </c>
      <c r="M706" s="528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7" t="s">
        <v>252</v>
      </c>
      <c r="M707" s="528"/>
      <c r="N707" s="529">
        <f>'BD Team'!J72</f>
        <v>0</v>
      </c>
      <c r="O707" s="529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7" t="s">
        <v>253</v>
      </c>
      <c r="M708" s="528"/>
      <c r="N708" s="529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7" t="s">
        <v>254</v>
      </c>
      <c r="M709" s="528"/>
      <c r="N709" s="529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7" t="s">
        <v>255</v>
      </c>
      <c r="M710" s="528"/>
      <c r="N710" s="529">
        <f>'BD Team'!F72</f>
        <v>0</v>
      </c>
      <c r="O710" s="530"/>
    </row>
    <row r="711" spans="3:15">
      <c r="C711" s="526"/>
      <c r="D711" s="526"/>
      <c r="E711" s="526"/>
      <c r="F711" s="526"/>
      <c r="G711" s="526"/>
      <c r="H711" s="526"/>
      <c r="I711" s="526"/>
      <c r="J711" s="526"/>
      <c r="K711" s="526"/>
      <c r="L711" s="526"/>
      <c r="M711" s="526"/>
      <c r="N711" s="526"/>
      <c r="O711" s="526"/>
    </row>
    <row r="712" spans="3:15" ht="25.15" customHeight="1">
      <c r="C712" s="527" t="s">
        <v>256</v>
      </c>
      <c r="D712" s="528"/>
      <c r="E712" s="292">
        <f>'BD Team'!B73</f>
        <v>0</v>
      </c>
      <c r="F712" s="291" t="s">
        <v>257</v>
      </c>
      <c r="G712" s="529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7" t="s">
        <v>127</v>
      </c>
      <c r="M713" s="528"/>
      <c r="N713" s="532">
        <f>'BD Team'!G73</f>
        <v>0</v>
      </c>
      <c r="O713" s="533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7" t="s">
        <v>249</v>
      </c>
      <c r="M714" s="528"/>
      <c r="N714" s="530" t="str">
        <f>$F$6</f>
        <v>Anodized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7" t="s">
        <v>180</v>
      </c>
      <c r="M715" s="528"/>
      <c r="N715" s="530" t="str">
        <f>$K$6</f>
        <v>Silver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7" t="s">
        <v>250</v>
      </c>
      <c r="M716" s="528"/>
      <c r="N716" s="533" t="s">
        <v>258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7" t="s">
        <v>251</v>
      </c>
      <c r="M717" s="528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7" t="s">
        <v>252</v>
      </c>
      <c r="M718" s="528"/>
      <c r="N718" s="529">
        <f>'BD Team'!J73</f>
        <v>0</v>
      </c>
      <c r="O718" s="529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7" t="s">
        <v>253</v>
      </c>
      <c r="M719" s="528"/>
      <c r="N719" s="529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7" t="s">
        <v>254</v>
      </c>
      <c r="M720" s="528"/>
      <c r="N720" s="529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7" t="s">
        <v>255</v>
      </c>
      <c r="M721" s="528"/>
      <c r="N721" s="529">
        <f>'BD Team'!F73</f>
        <v>0</v>
      </c>
      <c r="O721" s="530"/>
    </row>
    <row r="722" spans="3:15">
      <c r="C722" s="526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</row>
    <row r="723" spans="3:15" ht="25.15" customHeight="1">
      <c r="C723" s="527" t="s">
        <v>256</v>
      </c>
      <c r="D723" s="528"/>
      <c r="E723" s="292">
        <f>'BD Team'!B74</f>
        <v>0</v>
      </c>
      <c r="F723" s="291" t="s">
        <v>257</v>
      </c>
      <c r="G723" s="529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7" t="s">
        <v>127</v>
      </c>
      <c r="M724" s="528"/>
      <c r="N724" s="532">
        <f>'BD Team'!G74</f>
        <v>0</v>
      </c>
      <c r="O724" s="533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7" t="s">
        <v>249</v>
      </c>
      <c r="M725" s="528"/>
      <c r="N725" s="530" t="str">
        <f>$F$6</f>
        <v>Anodized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7" t="s">
        <v>180</v>
      </c>
      <c r="M726" s="528"/>
      <c r="N726" s="530" t="str">
        <f>$K$6</f>
        <v>Silver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7" t="s">
        <v>250</v>
      </c>
      <c r="M727" s="528"/>
      <c r="N727" s="533" t="s">
        <v>258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7" t="s">
        <v>251</v>
      </c>
      <c r="M728" s="528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7" t="s">
        <v>252</v>
      </c>
      <c r="M729" s="528"/>
      <c r="N729" s="529">
        <f>'BD Team'!J74</f>
        <v>0</v>
      </c>
      <c r="O729" s="529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7" t="s">
        <v>253</v>
      </c>
      <c r="M730" s="528"/>
      <c r="N730" s="529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7" t="s">
        <v>254</v>
      </c>
      <c r="M731" s="528"/>
      <c r="N731" s="529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7" t="s">
        <v>255</v>
      </c>
      <c r="M732" s="528"/>
      <c r="N732" s="529">
        <f>'BD Team'!F74</f>
        <v>0</v>
      </c>
      <c r="O732" s="530"/>
    </row>
    <row r="733" spans="3:15">
      <c r="C733" s="526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</row>
    <row r="734" spans="3:15" ht="25.15" customHeight="1">
      <c r="C734" s="527" t="s">
        <v>256</v>
      </c>
      <c r="D734" s="528"/>
      <c r="E734" s="292">
        <f>'BD Team'!B75</f>
        <v>0</v>
      </c>
      <c r="F734" s="291" t="s">
        <v>257</v>
      </c>
      <c r="G734" s="529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7" t="s">
        <v>127</v>
      </c>
      <c r="M735" s="528"/>
      <c r="N735" s="532">
        <f>'BD Team'!G75</f>
        <v>0</v>
      </c>
      <c r="O735" s="533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7" t="s">
        <v>249</v>
      </c>
      <c r="M736" s="528"/>
      <c r="N736" s="530" t="str">
        <f>$F$6</f>
        <v>Anodized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7" t="s">
        <v>180</v>
      </c>
      <c r="M737" s="528"/>
      <c r="N737" s="530" t="str">
        <f>$K$6</f>
        <v>Silver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7" t="s">
        <v>250</v>
      </c>
      <c r="M738" s="528"/>
      <c r="N738" s="533" t="s">
        <v>258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7" t="s">
        <v>251</v>
      </c>
      <c r="M739" s="528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7" t="s">
        <v>252</v>
      </c>
      <c r="M740" s="528"/>
      <c r="N740" s="529">
        <f>'BD Team'!J75</f>
        <v>0</v>
      </c>
      <c r="O740" s="529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7" t="s">
        <v>253</v>
      </c>
      <c r="M741" s="528"/>
      <c r="N741" s="529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7" t="s">
        <v>254</v>
      </c>
      <c r="M742" s="528"/>
      <c r="N742" s="529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7" t="s">
        <v>255</v>
      </c>
      <c r="M743" s="528"/>
      <c r="N743" s="529">
        <f>'BD Team'!F75</f>
        <v>0</v>
      </c>
      <c r="O743" s="530"/>
    </row>
    <row r="744" spans="3:15">
      <c r="C744" s="526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</row>
    <row r="745" spans="3:15" ht="25.15" customHeight="1">
      <c r="C745" s="527" t="s">
        <v>256</v>
      </c>
      <c r="D745" s="528"/>
      <c r="E745" s="292">
        <f>'BD Team'!B76</f>
        <v>0</v>
      </c>
      <c r="F745" s="291" t="s">
        <v>257</v>
      </c>
      <c r="G745" s="529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7" t="s">
        <v>127</v>
      </c>
      <c r="M746" s="528"/>
      <c r="N746" s="532">
        <f>'BD Team'!G76</f>
        <v>0</v>
      </c>
      <c r="O746" s="533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7" t="s">
        <v>249</v>
      </c>
      <c r="M747" s="528"/>
      <c r="N747" s="530" t="str">
        <f>$F$6</f>
        <v>Anodized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7" t="s">
        <v>180</v>
      </c>
      <c r="M748" s="528"/>
      <c r="N748" s="530" t="str">
        <f>$K$6</f>
        <v>Silver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7" t="s">
        <v>250</v>
      </c>
      <c r="M749" s="528"/>
      <c r="N749" s="533" t="s">
        <v>258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7" t="s">
        <v>251</v>
      </c>
      <c r="M750" s="528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7" t="s">
        <v>252</v>
      </c>
      <c r="M751" s="528"/>
      <c r="N751" s="529">
        <f>'BD Team'!J76</f>
        <v>0</v>
      </c>
      <c r="O751" s="529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7" t="s">
        <v>253</v>
      </c>
      <c r="M752" s="528"/>
      <c r="N752" s="529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7" t="s">
        <v>254</v>
      </c>
      <c r="M753" s="528"/>
      <c r="N753" s="529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7" t="s">
        <v>255</v>
      </c>
      <c r="M754" s="528"/>
      <c r="N754" s="529">
        <f>'BD Team'!F76</f>
        <v>0</v>
      </c>
      <c r="O754" s="530"/>
    </row>
    <row r="755" spans="3:15">
      <c r="C755" s="526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</row>
    <row r="756" spans="3:15" ht="25.15" customHeight="1">
      <c r="C756" s="527" t="s">
        <v>256</v>
      </c>
      <c r="D756" s="528"/>
      <c r="E756" s="292">
        <f>'BD Team'!B77</f>
        <v>0</v>
      </c>
      <c r="F756" s="291" t="s">
        <v>257</v>
      </c>
      <c r="G756" s="529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7" t="s">
        <v>127</v>
      </c>
      <c r="M757" s="528"/>
      <c r="N757" s="532">
        <f>'BD Team'!G77</f>
        <v>0</v>
      </c>
      <c r="O757" s="533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7" t="s">
        <v>249</v>
      </c>
      <c r="M758" s="528"/>
      <c r="N758" s="530" t="str">
        <f>$F$6</f>
        <v>Anodized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7" t="s">
        <v>180</v>
      </c>
      <c r="M759" s="528"/>
      <c r="N759" s="530" t="str">
        <f>$K$6</f>
        <v>Silver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7" t="s">
        <v>250</v>
      </c>
      <c r="M760" s="528"/>
      <c r="N760" s="533" t="s">
        <v>258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7" t="s">
        <v>251</v>
      </c>
      <c r="M761" s="528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7" t="s">
        <v>252</v>
      </c>
      <c r="M762" s="528"/>
      <c r="N762" s="529">
        <f>'BD Team'!J77</f>
        <v>0</v>
      </c>
      <c r="O762" s="529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7" t="s">
        <v>253</v>
      </c>
      <c r="M763" s="528"/>
      <c r="N763" s="529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7" t="s">
        <v>254</v>
      </c>
      <c r="M764" s="528"/>
      <c r="N764" s="529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7" t="s">
        <v>255</v>
      </c>
      <c r="M765" s="528"/>
      <c r="N765" s="529">
        <f>'BD Team'!F77</f>
        <v>0</v>
      </c>
      <c r="O765" s="530"/>
    </row>
    <row r="766" spans="3:15">
      <c r="C766" s="526"/>
      <c r="D766" s="526"/>
      <c r="E766" s="526"/>
      <c r="F766" s="526"/>
      <c r="G766" s="526"/>
      <c r="H766" s="526"/>
      <c r="I766" s="526"/>
      <c r="J766" s="526"/>
      <c r="K766" s="526"/>
      <c r="L766" s="526"/>
      <c r="M766" s="526"/>
      <c r="N766" s="526"/>
      <c r="O766" s="526"/>
    </row>
    <row r="767" spans="3:15" ht="25.15" customHeight="1">
      <c r="C767" s="527" t="s">
        <v>256</v>
      </c>
      <c r="D767" s="528"/>
      <c r="E767" s="292">
        <f>'BD Team'!B78</f>
        <v>0</v>
      </c>
      <c r="F767" s="291" t="s">
        <v>257</v>
      </c>
      <c r="G767" s="529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7" t="s">
        <v>127</v>
      </c>
      <c r="M768" s="528"/>
      <c r="N768" s="532">
        <f>'BD Team'!G78</f>
        <v>0</v>
      </c>
      <c r="O768" s="533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7" t="s">
        <v>249</v>
      </c>
      <c r="M769" s="528"/>
      <c r="N769" s="530" t="str">
        <f>$F$6</f>
        <v>Anodized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7" t="s">
        <v>180</v>
      </c>
      <c r="M770" s="528"/>
      <c r="N770" s="530" t="str">
        <f>$K$6</f>
        <v>Silver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7" t="s">
        <v>250</v>
      </c>
      <c r="M771" s="528"/>
      <c r="N771" s="533" t="s">
        <v>258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7" t="s">
        <v>251</v>
      </c>
      <c r="M772" s="528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7" t="s">
        <v>252</v>
      </c>
      <c r="M773" s="528"/>
      <c r="N773" s="529">
        <f>'BD Team'!J78</f>
        <v>0</v>
      </c>
      <c r="O773" s="529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7" t="s">
        <v>253</v>
      </c>
      <c r="M774" s="528"/>
      <c r="N774" s="529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7" t="s">
        <v>254</v>
      </c>
      <c r="M775" s="528"/>
      <c r="N775" s="529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7" t="s">
        <v>255</v>
      </c>
      <c r="M776" s="528"/>
      <c r="N776" s="529">
        <f>'BD Team'!F78</f>
        <v>0</v>
      </c>
      <c r="O776" s="530"/>
    </row>
    <row r="777" spans="3:15">
      <c r="C777" s="526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</row>
    <row r="778" spans="3:15" ht="25.15" customHeight="1">
      <c r="C778" s="527" t="s">
        <v>256</v>
      </c>
      <c r="D778" s="528"/>
      <c r="E778" s="292">
        <f>'BD Team'!B79</f>
        <v>0</v>
      </c>
      <c r="F778" s="291" t="s">
        <v>257</v>
      </c>
      <c r="G778" s="529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7" t="s">
        <v>127</v>
      </c>
      <c r="M779" s="528"/>
      <c r="N779" s="532">
        <f>'BD Team'!G79</f>
        <v>0</v>
      </c>
      <c r="O779" s="533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7" t="s">
        <v>249</v>
      </c>
      <c r="M780" s="528"/>
      <c r="N780" s="530" t="str">
        <f>$F$6</f>
        <v>Anodized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7" t="s">
        <v>180</v>
      </c>
      <c r="M781" s="528"/>
      <c r="N781" s="530" t="str">
        <f>$K$6</f>
        <v>Silver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7" t="s">
        <v>250</v>
      </c>
      <c r="M782" s="528"/>
      <c r="N782" s="533" t="s">
        <v>258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7" t="s">
        <v>251</v>
      </c>
      <c r="M783" s="528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7" t="s">
        <v>252</v>
      </c>
      <c r="M784" s="528"/>
      <c r="N784" s="529">
        <f>'BD Team'!J79</f>
        <v>0</v>
      </c>
      <c r="O784" s="529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7" t="s">
        <v>253</v>
      </c>
      <c r="M785" s="528"/>
      <c r="N785" s="529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7" t="s">
        <v>254</v>
      </c>
      <c r="M786" s="528"/>
      <c r="N786" s="529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7" t="s">
        <v>255</v>
      </c>
      <c r="M787" s="528"/>
      <c r="N787" s="529">
        <f>'BD Team'!F79</f>
        <v>0</v>
      </c>
      <c r="O787" s="530"/>
    </row>
    <row r="788" spans="3:15">
      <c r="C788" s="526"/>
      <c r="D788" s="526"/>
      <c r="E788" s="526"/>
      <c r="F788" s="526"/>
      <c r="G788" s="526"/>
      <c r="H788" s="526"/>
      <c r="I788" s="526"/>
      <c r="J788" s="526"/>
      <c r="K788" s="526"/>
      <c r="L788" s="526"/>
      <c r="M788" s="526"/>
      <c r="N788" s="526"/>
      <c r="O788" s="526"/>
    </row>
    <row r="789" spans="3:15" ht="25.15" customHeight="1">
      <c r="C789" s="527" t="s">
        <v>256</v>
      </c>
      <c r="D789" s="528"/>
      <c r="E789" s="292">
        <f>'BD Team'!B80</f>
        <v>0</v>
      </c>
      <c r="F789" s="291" t="s">
        <v>257</v>
      </c>
      <c r="G789" s="529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7" t="s">
        <v>127</v>
      </c>
      <c r="M790" s="528"/>
      <c r="N790" s="532">
        <f>'BD Team'!G80</f>
        <v>0</v>
      </c>
      <c r="O790" s="533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7" t="s">
        <v>249</v>
      </c>
      <c r="M791" s="528"/>
      <c r="N791" s="530" t="str">
        <f>$F$6</f>
        <v>Anodized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7" t="s">
        <v>180</v>
      </c>
      <c r="M792" s="528"/>
      <c r="N792" s="530" t="str">
        <f>$K$6</f>
        <v>Silver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7" t="s">
        <v>250</v>
      </c>
      <c r="M793" s="528"/>
      <c r="N793" s="533" t="s">
        <v>258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7" t="s">
        <v>251</v>
      </c>
      <c r="M794" s="528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7" t="s">
        <v>252</v>
      </c>
      <c r="M795" s="528"/>
      <c r="N795" s="529">
        <f>'BD Team'!J80</f>
        <v>0</v>
      </c>
      <c r="O795" s="529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7" t="s">
        <v>253</v>
      </c>
      <c r="M796" s="528"/>
      <c r="N796" s="529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7" t="s">
        <v>254</v>
      </c>
      <c r="M797" s="528"/>
      <c r="N797" s="529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7" t="s">
        <v>255</v>
      </c>
      <c r="M798" s="528"/>
      <c r="N798" s="529">
        <f>'BD Team'!F80</f>
        <v>0</v>
      </c>
      <c r="O798" s="530"/>
    </row>
    <row r="799" spans="3:15">
      <c r="C799" s="526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</row>
    <row r="800" spans="3:15" ht="25.15" customHeight="1">
      <c r="C800" s="527" t="s">
        <v>256</v>
      </c>
      <c r="D800" s="528"/>
      <c r="E800" s="292">
        <f>'BD Team'!B81</f>
        <v>0</v>
      </c>
      <c r="F800" s="291" t="s">
        <v>257</v>
      </c>
      <c r="G800" s="529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7" t="s">
        <v>127</v>
      </c>
      <c r="M801" s="528"/>
      <c r="N801" s="532">
        <f>'BD Team'!G81</f>
        <v>0</v>
      </c>
      <c r="O801" s="533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7" t="s">
        <v>249</v>
      </c>
      <c r="M802" s="528"/>
      <c r="N802" s="530" t="str">
        <f>$F$6</f>
        <v>Anodized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7" t="s">
        <v>180</v>
      </c>
      <c r="M803" s="528"/>
      <c r="N803" s="530" t="str">
        <f>$K$6</f>
        <v>Silver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7" t="s">
        <v>250</v>
      </c>
      <c r="M804" s="528"/>
      <c r="N804" s="533" t="s">
        <v>258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7" t="s">
        <v>251</v>
      </c>
      <c r="M805" s="528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7" t="s">
        <v>252</v>
      </c>
      <c r="M806" s="528"/>
      <c r="N806" s="529">
        <f>'BD Team'!J81</f>
        <v>0</v>
      </c>
      <c r="O806" s="529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7" t="s">
        <v>253</v>
      </c>
      <c r="M807" s="528"/>
      <c r="N807" s="529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7" t="s">
        <v>254</v>
      </c>
      <c r="M808" s="528"/>
      <c r="N808" s="529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7" t="s">
        <v>255</v>
      </c>
      <c r="M809" s="528"/>
      <c r="N809" s="529">
        <f>'BD Team'!F81</f>
        <v>0</v>
      </c>
      <c r="O809" s="530"/>
    </row>
    <row r="810" spans="3:15">
      <c r="C810" s="526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</row>
    <row r="811" spans="3:15" ht="25.15" customHeight="1">
      <c r="C811" s="527" t="s">
        <v>256</v>
      </c>
      <c r="D811" s="528"/>
      <c r="E811" s="292">
        <f>'BD Team'!B82</f>
        <v>0</v>
      </c>
      <c r="F811" s="291" t="s">
        <v>257</v>
      </c>
      <c r="G811" s="529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7" t="s">
        <v>127</v>
      </c>
      <c r="M812" s="528"/>
      <c r="N812" s="532">
        <f>'BD Team'!G82</f>
        <v>0</v>
      </c>
      <c r="O812" s="533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7" t="s">
        <v>249</v>
      </c>
      <c r="M813" s="528"/>
      <c r="N813" s="530" t="str">
        <f>$F$6</f>
        <v>Anodized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7" t="s">
        <v>180</v>
      </c>
      <c r="M814" s="528"/>
      <c r="N814" s="530" t="str">
        <f>$K$6</f>
        <v>Silver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7" t="s">
        <v>250</v>
      </c>
      <c r="M815" s="528"/>
      <c r="N815" s="533" t="s">
        <v>258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7" t="s">
        <v>251</v>
      </c>
      <c r="M816" s="528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7" t="s">
        <v>252</v>
      </c>
      <c r="M817" s="528"/>
      <c r="N817" s="529">
        <f>'BD Team'!J82</f>
        <v>0</v>
      </c>
      <c r="O817" s="529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7" t="s">
        <v>253</v>
      </c>
      <c r="M818" s="528"/>
      <c r="N818" s="529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7" t="s">
        <v>254</v>
      </c>
      <c r="M819" s="528"/>
      <c r="N819" s="529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7" t="s">
        <v>255</v>
      </c>
      <c r="M820" s="528"/>
      <c r="N820" s="529">
        <f>'BD Team'!F82</f>
        <v>0</v>
      </c>
      <c r="O820" s="530"/>
    </row>
    <row r="821" spans="3:15">
      <c r="C821" s="526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</row>
    <row r="822" spans="3:15" ht="25.15" customHeight="1">
      <c r="C822" s="527" t="s">
        <v>256</v>
      </c>
      <c r="D822" s="528"/>
      <c r="E822" s="292">
        <f>'BD Team'!B83</f>
        <v>0</v>
      </c>
      <c r="F822" s="291" t="s">
        <v>257</v>
      </c>
      <c r="G822" s="529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7" t="s">
        <v>127</v>
      </c>
      <c r="M823" s="528"/>
      <c r="N823" s="532">
        <f>'BD Team'!G83</f>
        <v>0</v>
      </c>
      <c r="O823" s="533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7" t="s">
        <v>249</v>
      </c>
      <c r="M824" s="528"/>
      <c r="N824" s="530" t="str">
        <f>$F$6</f>
        <v>Anodized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7" t="s">
        <v>180</v>
      </c>
      <c r="M825" s="528"/>
      <c r="N825" s="530" t="str">
        <f>$K$6</f>
        <v>Silver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7" t="s">
        <v>250</v>
      </c>
      <c r="M826" s="528"/>
      <c r="N826" s="533" t="s">
        <v>258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7" t="s">
        <v>251</v>
      </c>
      <c r="M827" s="528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7" t="s">
        <v>252</v>
      </c>
      <c r="M828" s="528"/>
      <c r="N828" s="529">
        <f>'BD Team'!J83</f>
        <v>0</v>
      </c>
      <c r="O828" s="529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7" t="s">
        <v>253</v>
      </c>
      <c r="M829" s="528"/>
      <c r="N829" s="529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7" t="s">
        <v>254</v>
      </c>
      <c r="M830" s="528"/>
      <c r="N830" s="529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7" t="s">
        <v>255</v>
      </c>
      <c r="M831" s="528"/>
      <c r="N831" s="529">
        <f>'BD Team'!F83</f>
        <v>0</v>
      </c>
      <c r="O831" s="530"/>
    </row>
    <row r="832" spans="3:15">
      <c r="C832" s="526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</row>
    <row r="833" spans="3:15" ht="25.15" customHeight="1">
      <c r="C833" s="527" t="s">
        <v>256</v>
      </c>
      <c r="D833" s="528"/>
      <c r="E833" s="292">
        <f>'BD Team'!B84</f>
        <v>0</v>
      </c>
      <c r="F833" s="291" t="s">
        <v>257</v>
      </c>
      <c r="G833" s="529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7" t="s">
        <v>127</v>
      </c>
      <c r="M834" s="528"/>
      <c r="N834" s="532">
        <f>'BD Team'!G84</f>
        <v>0</v>
      </c>
      <c r="O834" s="533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7" t="s">
        <v>249</v>
      </c>
      <c r="M835" s="528"/>
      <c r="N835" s="530" t="str">
        <f>$F$6</f>
        <v>Anodized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7" t="s">
        <v>180</v>
      </c>
      <c r="M836" s="528"/>
      <c r="N836" s="530" t="str">
        <f>$K$6</f>
        <v>Silver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7" t="s">
        <v>250</v>
      </c>
      <c r="M837" s="528"/>
      <c r="N837" s="533" t="s">
        <v>258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7" t="s">
        <v>251</v>
      </c>
      <c r="M838" s="528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7" t="s">
        <v>252</v>
      </c>
      <c r="M839" s="528"/>
      <c r="N839" s="529">
        <f>'BD Team'!J84</f>
        <v>0</v>
      </c>
      <c r="O839" s="529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7" t="s">
        <v>253</v>
      </c>
      <c r="M840" s="528"/>
      <c r="N840" s="529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7" t="s">
        <v>254</v>
      </c>
      <c r="M841" s="528"/>
      <c r="N841" s="529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7" t="s">
        <v>255</v>
      </c>
      <c r="M842" s="528"/>
      <c r="N842" s="529">
        <f>'BD Team'!F84</f>
        <v>0</v>
      </c>
      <c r="O842" s="530"/>
    </row>
    <row r="843" spans="3:15">
      <c r="C843" s="526"/>
      <c r="D843" s="526"/>
      <c r="E843" s="526"/>
      <c r="F843" s="526"/>
      <c r="G843" s="526"/>
      <c r="H843" s="526"/>
      <c r="I843" s="526"/>
      <c r="J843" s="526"/>
      <c r="K843" s="526"/>
      <c r="L843" s="526"/>
      <c r="M843" s="526"/>
      <c r="N843" s="526"/>
      <c r="O843" s="526"/>
    </row>
    <row r="844" spans="3:15" ht="25.15" customHeight="1">
      <c r="C844" s="527" t="s">
        <v>256</v>
      </c>
      <c r="D844" s="528"/>
      <c r="E844" s="292">
        <f>'BD Team'!B85</f>
        <v>0</v>
      </c>
      <c r="F844" s="291" t="s">
        <v>257</v>
      </c>
      <c r="G844" s="529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7" t="s">
        <v>127</v>
      </c>
      <c r="M845" s="528"/>
      <c r="N845" s="532">
        <f>'BD Team'!G85</f>
        <v>0</v>
      </c>
      <c r="O845" s="533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7" t="s">
        <v>249</v>
      </c>
      <c r="M846" s="528"/>
      <c r="N846" s="530" t="str">
        <f>$F$6</f>
        <v>Anodized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7" t="s">
        <v>180</v>
      </c>
      <c r="M847" s="528"/>
      <c r="N847" s="530" t="str">
        <f>$K$6</f>
        <v>Silver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7" t="s">
        <v>250</v>
      </c>
      <c r="M848" s="528"/>
      <c r="N848" s="533" t="s">
        <v>258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7" t="s">
        <v>251</v>
      </c>
      <c r="M849" s="528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7" t="s">
        <v>252</v>
      </c>
      <c r="M850" s="528"/>
      <c r="N850" s="529">
        <f>'BD Team'!J85</f>
        <v>0</v>
      </c>
      <c r="O850" s="529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7" t="s">
        <v>253</v>
      </c>
      <c r="M851" s="528"/>
      <c r="N851" s="529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7" t="s">
        <v>254</v>
      </c>
      <c r="M852" s="528"/>
      <c r="N852" s="529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7" t="s">
        <v>255</v>
      </c>
      <c r="M853" s="528"/>
      <c r="N853" s="529">
        <f>'BD Team'!F85</f>
        <v>0</v>
      </c>
      <c r="O853" s="530"/>
    </row>
    <row r="854" spans="3:15">
      <c r="C854" s="526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</row>
    <row r="855" spans="3:15" ht="25.15" customHeight="1">
      <c r="C855" s="527" t="s">
        <v>256</v>
      </c>
      <c r="D855" s="528"/>
      <c r="E855" s="292">
        <f>'BD Team'!B86</f>
        <v>0</v>
      </c>
      <c r="F855" s="291" t="s">
        <v>257</v>
      </c>
      <c r="G855" s="529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7" t="s">
        <v>127</v>
      </c>
      <c r="M856" s="528"/>
      <c r="N856" s="532">
        <f>'BD Team'!G86</f>
        <v>0</v>
      </c>
      <c r="O856" s="533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7" t="s">
        <v>249</v>
      </c>
      <c r="M857" s="528"/>
      <c r="N857" s="530" t="str">
        <f>$F$6</f>
        <v>Anodized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7" t="s">
        <v>180</v>
      </c>
      <c r="M858" s="528"/>
      <c r="N858" s="530" t="str">
        <f>$K$6</f>
        <v>Silver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7" t="s">
        <v>250</v>
      </c>
      <c r="M859" s="528"/>
      <c r="N859" s="533" t="s">
        <v>258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7" t="s">
        <v>251</v>
      </c>
      <c r="M860" s="528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7" t="s">
        <v>252</v>
      </c>
      <c r="M861" s="528"/>
      <c r="N861" s="529">
        <f>'BD Team'!J86</f>
        <v>0</v>
      </c>
      <c r="O861" s="529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7" t="s">
        <v>253</v>
      </c>
      <c r="M862" s="528"/>
      <c r="N862" s="529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7" t="s">
        <v>254</v>
      </c>
      <c r="M863" s="528"/>
      <c r="N863" s="529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7" t="s">
        <v>255</v>
      </c>
      <c r="M864" s="528"/>
      <c r="N864" s="529">
        <f>'BD Team'!F86</f>
        <v>0</v>
      </c>
      <c r="O864" s="530"/>
    </row>
    <row r="865" spans="3:15">
      <c r="C865" s="526"/>
      <c r="D865" s="526"/>
      <c r="E865" s="526"/>
      <c r="F865" s="526"/>
      <c r="G865" s="526"/>
      <c r="H865" s="526"/>
      <c r="I865" s="526"/>
      <c r="J865" s="526"/>
      <c r="K865" s="526"/>
      <c r="L865" s="526"/>
      <c r="M865" s="526"/>
      <c r="N865" s="526"/>
      <c r="O865" s="526"/>
    </row>
    <row r="866" spans="3:15" ht="25.15" customHeight="1">
      <c r="C866" s="527" t="s">
        <v>256</v>
      </c>
      <c r="D866" s="528"/>
      <c r="E866" s="292">
        <f>'BD Team'!B87</f>
        <v>0</v>
      </c>
      <c r="F866" s="291" t="s">
        <v>257</v>
      </c>
      <c r="G866" s="529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7" t="s">
        <v>127</v>
      </c>
      <c r="M867" s="528"/>
      <c r="N867" s="532">
        <f>'BD Team'!G87</f>
        <v>0</v>
      </c>
      <c r="O867" s="533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7" t="s">
        <v>249</v>
      </c>
      <c r="M868" s="528"/>
      <c r="N868" s="530" t="str">
        <f>$F$6</f>
        <v>Anodized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7" t="s">
        <v>180</v>
      </c>
      <c r="M869" s="528"/>
      <c r="N869" s="530" t="str">
        <f>$K$6</f>
        <v>Silver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7" t="s">
        <v>250</v>
      </c>
      <c r="M870" s="528"/>
      <c r="N870" s="533" t="s">
        <v>258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7" t="s">
        <v>251</v>
      </c>
      <c r="M871" s="528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7" t="s">
        <v>252</v>
      </c>
      <c r="M872" s="528"/>
      <c r="N872" s="529">
        <f>'BD Team'!J87</f>
        <v>0</v>
      </c>
      <c r="O872" s="529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7" t="s">
        <v>253</v>
      </c>
      <c r="M873" s="528"/>
      <c r="N873" s="529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7" t="s">
        <v>254</v>
      </c>
      <c r="M874" s="528"/>
      <c r="N874" s="529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7" t="s">
        <v>255</v>
      </c>
      <c r="M875" s="528"/>
      <c r="N875" s="529">
        <f>'BD Team'!F87</f>
        <v>0</v>
      </c>
      <c r="O875" s="530"/>
    </row>
    <row r="876" spans="3:15">
      <c r="C876" s="526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</row>
    <row r="877" spans="3:15" ht="25.15" customHeight="1">
      <c r="C877" s="527" t="s">
        <v>256</v>
      </c>
      <c r="D877" s="528"/>
      <c r="E877" s="292">
        <f>'BD Team'!B88</f>
        <v>0</v>
      </c>
      <c r="F877" s="291" t="s">
        <v>257</v>
      </c>
      <c r="G877" s="529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7" t="s">
        <v>127</v>
      </c>
      <c r="M878" s="528"/>
      <c r="N878" s="532">
        <f>'BD Team'!G88</f>
        <v>0</v>
      </c>
      <c r="O878" s="533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7" t="s">
        <v>249</v>
      </c>
      <c r="M879" s="528"/>
      <c r="N879" s="530" t="str">
        <f>$F$6</f>
        <v>Anodized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7" t="s">
        <v>180</v>
      </c>
      <c r="M880" s="528"/>
      <c r="N880" s="530" t="str">
        <f>$K$6</f>
        <v>Silver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7" t="s">
        <v>250</v>
      </c>
      <c r="M881" s="528"/>
      <c r="N881" s="533" t="s">
        <v>258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7" t="s">
        <v>251</v>
      </c>
      <c r="M882" s="528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7" t="s">
        <v>252</v>
      </c>
      <c r="M883" s="528"/>
      <c r="N883" s="529">
        <f>'BD Team'!J88</f>
        <v>0</v>
      </c>
      <c r="O883" s="529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7" t="s">
        <v>253</v>
      </c>
      <c r="M884" s="528"/>
      <c r="N884" s="529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7" t="s">
        <v>254</v>
      </c>
      <c r="M885" s="528"/>
      <c r="N885" s="529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7" t="s">
        <v>255</v>
      </c>
      <c r="M886" s="528"/>
      <c r="N886" s="529">
        <f>'BD Team'!F88</f>
        <v>0</v>
      </c>
      <c r="O886" s="530"/>
    </row>
    <row r="887" spans="3:15">
      <c r="C887" s="526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</row>
    <row r="888" spans="3:15" ht="25.15" customHeight="1">
      <c r="C888" s="527" t="s">
        <v>256</v>
      </c>
      <c r="D888" s="528"/>
      <c r="E888" s="292">
        <f>'BD Team'!B89</f>
        <v>0</v>
      </c>
      <c r="F888" s="291" t="s">
        <v>257</v>
      </c>
      <c r="G888" s="529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7" t="s">
        <v>127</v>
      </c>
      <c r="M889" s="528"/>
      <c r="N889" s="532">
        <f>'BD Team'!G89</f>
        <v>0</v>
      </c>
      <c r="O889" s="533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7" t="s">
        <v>249</v>
      </c>
      <c r="M890" s="528"/>
      <c r="N890" s="530" t="str">
        <f>$F$6</f>
        <v>Anodized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7" t="s">
        <v>180</v>
      </c>
      <c r="M891" s="528"/>
      <c r="N891" s="530" t="str">
        <f>$K$6</f>
        <v>Silver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7" t="s">
        <v>250</v>
      </c>
      <c r="M892" s="528"/>
      <c r="N892" s="533" t="s">
        <v>258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7" t="s">
        <v>251</v>
      </c>
      <c r="M893" s="528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7" t="s">
        <v>252</v>
      </c>
      <c r="M894" s="528"/>
      <c r="N894" s="529">
        <f>'BD Team'!J89</f>
        <v>0</v>
      </c>
      <c r="O894" s="529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7" t="s">
        <v>253</v>
      </c>
      <c r="M895" s="528"/>
      <c r="N895" s="529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7" t="s">
        <v>254</v>
      </c>
      <c r="M896" s="528"/>
      <c r="N896" s="529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7" t="s">
        <v>255</v>
      </c>
      <c r="M897" s="528"/>
      <c r="N897" s="529">
        <f>'BD Team'!F89</f>
        <v>0</v>
      </c>
      <c r="O897" s="530"/>
    </row>
    <row r="898" spans="3:15">
      <c r="C898" s="526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</row>
    <row r="899" spans="3:15" ht="25.15" customHeight="1">
      <c r="C899" s="527" t="s">
        <v>256</v>
      </c>
      <c r="D899" s="528"/>
      <c r="E899" s="292">
        <f>'BD Team'!B90</f>
        <v>0</v>
      </c>
      <c r="F899" s="291" t="s">
        <v>257</v>
      </c>
      <c r="G899" s="529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7" t="s">
        <v>127</v>
      </c>
      <c r="M900" s="528"/>
      <c r="N900" s="532">
        <f>'BD Team'!G90</f>
        <v>0</v>
      </c>
      <c r="O900" s="533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7" t="s">
        <v>249</v>
      </c>
      <c r="M901" s="528"/>
      <c r="N901" s="530" t="str">
        <f>$F$6</f>
        <v>Anodized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7" t="s">
        <v>180</v>
      </c>
      <c r="M902" s="528"/>
      <c r="N902" s="530" t="str">
        <f>$K$6</f>
        <v>Silver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7" t="s">
        <v>250</v>
      </c>
      <c r="M903" s="528"/>
      <c r="N903" s="533" t="s">
        <v>258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7" t="s">
        <v>251</v>
      </c>
      <c r="M904" s="528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7" t="s">
        <v>252</v>
      </c>
      <c r="M905" s="528"/>
      <c r="N905" s="529">
        <f>'BD Team'!J90</f>
        <v>0</v>
      </c>
      <c r="O905" s="529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7" t="s">
        <v>253</v>
      </c>
      <c r="M906" s="528"/>
      <c r="N906" s="529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7" t="s">
        <v>254</v>
      </c>
      <c r="M907" s="528"/>
      <c r="N907" s="529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7" t="s">
        <v>255</v>
      </c>
      <c r="M908" s="528"/>
      <c r="N908" s="529">
        <f>'BD Team'!F90</f>
        <v>0</v>
      </c>
      <c r="O908" s="530"/>
    </row>
    <row r="909" spans="3:15">
      <c r="C909" s="526"/>
      <c r="D909" s="526"/>
      <c r="E909" s="526"/>
      <c r="F909" s="526"/>
      <c r="G909" s="526"/>
      <c r="H909" s="526"/>
      <c r="I909" s="526"/>
      <c r="J909" s="526"/>
      <c r="K909" s="526"/>
      <c r="L909" s="526"/>
      <c r="M909" s="526"/>
      <c r="N909" s="526"/>
      <c r="O909" s="526"/>
    </row>
    <row r="910" spans="3:15" ht="25.15" customHeight="1">
      <c r="C910" s="527" t="s">
        <v>256</v>
      </c>
      <c r="D910" s="528"/>
      <c r="E910" s="292">
        <f>'BD Team'!B91</f>
        <v>0</v>
      </c>
      <c r="F910" s="291" t="s">
        <v>257</v>
      </c>
      <c r="G910" s="529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7" t="s">
        <v>127</v>
      </c>
      <c r="M911" s="528"/>
      <c r="N911" s="532">
        <f>'BD Team'!G91</f>
        <v>0</v>
      </c>
      <c r="O911" s="533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7" t="s">
        <v>249</v>
      </c>
      <c r="M912" s="528"/>
      <c r="N912" s="530" t="str">
        <f>$F$6</f>
        <v>Anodized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7" t="s">
        <v>180</v>
      </c>
      <c r="M913" s="528"/>
      <c r="N913" s="530" t="str">
        <f>$K$6</f>
        <v>Silver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7" t="s">
        <v>250</v>
      </c>
      <c r="M914" s="528"/>
      <c r="N914" s="533" t="s">
        <v>258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7" t="s">
        <v>251</v>
      </c>
      <c r="M915" s="528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7" t="s">
        <v>252</v>
      </c>
      <c r="M916" s="528"/>
      <c r="N916" s="529">
        <f>'BD Team'!J91</f>
        <v>0</v>
      </c>
      <c r="O916" s="529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7" t="s">
        <v>253</v>
      </c>
      <c r="M917" s="528"/>
      <c r="N917" s="529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7" t="s">
        <v>254</v>
      </c>
      <c r="M918" s="528"/>
      <c r="N918" s="529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7" t="s">
        <v>255</v>
      </c>
      <c r="M919" s="528"/>
      <c r="N919" s="529">
        <f>'BD Team'!F91</f>
        <v>0</v>
      </c>
      <c r="O919" s="530"/>
    </row>
    <row r="920" spans="3:15">
      <c r="C920" s="526"/>
      <c r="D920" s="526"/>
      <c r="E920" s="526"/>
      <c r="F920" s="526"/>
      <c r="G920" s="526"/>
      <c r="H920" s="526"/>
      <c r="I920" s="526"/>
      <c r="J920" s="526"/>
      <c r="K920" s="526"/>
      <c r="L920" s="526"/>
      <c r="M920" s="526"/>
      <c r="N920" s="526"/>
      <c r="O920" s="526"/>
    </row>
    <row r="921" spans="3:15" ht="25.15" customHeight="1">
      <c r="C921" s="527" t="s">
        <v>256</v>
      </c>
      <c r="D921" s="528"/>
      <c r="E921" s="292">
        <f>'BD Team'!B92</f>
        <v>0</v>
      </c>
      <c r="F921" s="291" t="s">
        <v>257</v>
      </c>
      <c r="G921" s="529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7" t="s">
        <v>127</v>
      </c>
      <c r="M922" s="528"/>
      <c r="N922" s="532">
        <f>'BD Team'!G92</f>
        <v>0</v>
      </c>
      <c r="O922" s="533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7" t="s">
        <v>249</v>
      </c>
      <c r="M923" s="528"/>
      <c r="N923" s="530" t="str">
        <f>$F$6</f>
        <v>Anodized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7" t="s">
        <v>180</v>
      </c>
      <c r="M924" s="528"/>
      <c r="N924" s="530" t="str">
        <f>$K$6</f>
        <v>Silver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7" t="s">
        <v>250</v>
      </c>
      <c r="M925" s="528"/>
      <c r="N925" s="533" t="s">
        <v>258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7" t="s">
        <v>251</v>
      </c>
      <c r="M926" s="528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7" t="s">
        <v>252</v>
      </c>
      <c r="M927" s="528"/>
      <c r="N927" s="529">
        <f>'BD Team'!J92</f>
        <v>0</v>
      </c>
      <c r="O927" s="529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7" t="s">
        <v>253</v>
      </c>
      <c r="M928" s="528"/>
      <c r="N928" s="529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7" t="s">
        <v>254</v>
      </c>
      <c r="M929" s="528"/>
      <c r="N929" s="529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7" t="s">
        <v>255</v>
      </c>
      <c r="M930" s="528"/>
      <c r="N930" s="529">
        <f>'BD Team'!F92</f>
        <v>0</v>
      </c>
      <c r="O930" s="530"/>
    </row>
    <row r="931" spans="3:15">
      <c r="C931" s="526"/>
      <c r="D931" s="526"/>
      <c r="E931" s="526"/>
      <c r="F931" s="526"/>
      <c r="G931" s="526"/>
      <c r="H931" s="526"/>
      <c r="I931" s="526"/>
      <c r="J931" s="526"/>
      <c r="K931" s="526"/>
      <c r="L931" s="526"/>
      <c r="M931" s="526"/>
      <c r="N931" s="526"/>
      <c r="O931" s="526"/>
    </row>
    <row r="932" spans="3:15" ht="25.15" customHeight="1">
      <c r="C932" s="527" t="s">
        <v>256</v>
      </c>
      <c r="D932" s="528"/>
      <c r="E932" s="292">
        <f>'BD Team'!B93</f>
        <v>0</v>
      </c>
      <c r="F932" s="291" t="s">
        <v>257</v>
      </c>
      <c r="G932" s="529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7" t="s">
        <v>127</v>
      </c>
      <c r="M933" s="528"/>
      <c r="N933" s="532">
        <f>'BD Team'!G93</f>
        <v>0</v>
      </c>
      <c r="O933" s="533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7" t="s">
        <v>249</v>
      </c>
      <c r="M934" s="528"/>
      <c r="N934" s="530" t="str">
        <f>$F$6</f>
        <v>Anodized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7" t="s">
        <v>180</v>
      </c>
      <c r="M935" s="528"/>
      <c r="N935" s="530" t="str">
        <f>$K$6</f>
        <v>Silver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7" t="s">
        <v>250</v>
      </c>
      <c r="M936" s="528"/>
      <c r="N936" s="533" t="s">
        <v>258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7" t="s">
        <v>251</v>
      </c>
      <c r="M937" s="528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7" t="s">
        <v>252</v>
      </c>
      <c r="M938" s="528"/>
      <c r="N938" s="529">
        <f>'BD Team'!J93</f>
        <v>0</v>
      </c>
      <c r="O938" s="529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7" t="s">
        <v>253</v>
      </c>
      <c r="M939" s="528"/>
      <c r="N939" s="529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7" t="s">
        <v>254</v>
      </c>
      <c r="M940" s="528"/>
      <c r="N940" s="529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7" t="s">
        <v>255</v>
      </c>
      <c r="M941" s="528"/>
      <c r="N941" s="529">
        <f>'BD Team'!F93</f>
        <v>0</v>
      </c>
      <c r="O941" s="530"/>
    </row>
    <row r="942" spans="3:15">
      <c r="C942" s="526"/>
      <c r="D942" s="526"/>
      <c r="E942" s="526"/>
      <c r="F942" s="526"/>
      <c r="G942" s="526"/>
      <c r="H942" s="526"/>
      <c r="I942" s="526"/>
      <c r="J942" s="526"/>
      <c r="K942" s="526"/>
      <c r="L942" s="526"/>
      <c r="M942" s="526"/>
      <c r="N942" s="526"/>
      <c r="O942" s="526"/>
    </row>
    <row r="943" spans="3:15" ht="25.15" customHeight="1">
      <c r="C943" s="527" t="s">
        <v>256</v>
      </c>
      <c r="D943" s="528"/>
      <c r="E943" s="292">
        <f>'BD Team'!B94</f>
        <v>0</v>
      </c>
      <c r="F943" s="291" t="s">
        <v>257</v>
      </c>
      <c r="G943" s="529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7" t="s">
        <v>127</v>
      </c>
      <c r="M944" s="528"/>
      <c r="N944" s="532">
        <f>'BD Team'!G94</f>
        <v>0</v>
      </c>
      <c r="O944" s="533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7" t="s">
        <v>249</v>
      </c>
      <c r="M945" s="528"/>
      <c r="N945" s="530" t="str">
        <f>$F$6</f>
        <v>Anodized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7" t="s">
        <v>180</v>
      </c>
      <c r="M946" s="528"/>
      <c r="N946" s="530" t="str">
        <f>$K$6</f>
        <v>Silver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7" t="s">
        <v>250</v>
      </c>
      <c r="M947" s="528"/>
      <c r="N947" s="533" t="s">
        <v>258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7" t="s">
        <v>251</v>
      </c>
      <c r="M948" s="528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7" t="s">
        <v>252</v>
      </c>
      <c r="M949" s="528"/>
      <c r="N949" s="529">
        <f>'BD Team'!J94</f>
        <v>0</v>
      </c>
      <c r="O949" s="529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7" t="s">
        <v>253</v>
      </c>
      <c r="M950" s="528"/>
      <c r="N950" s="529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7" t="s">
        <v>254</v>
      </c>
      <c r="M951" s="528"/>
      <c r="N951" s="529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7" t="s">
        <v>255</v>
      </c>
      <c r="M952" s="528"/>
      <c r="N952" s="529">
        <f>'BD Team'!F94</f>
        <v>0</v>
      </c>
      <c r="O952" s="530"/>
    </row>
    <row r="953" spans="3:15">
      <c r="C953" s="526"/>
      <c r="D953" s="526"/>
      <c r="E953" s="526"/>
      <c r="F953" s="526"/>
      <c r="G953" s="526"/>
      <c r="H953" s="526"/>
      <c r="I953" s="526"/>
      <c r="J953" s="526"/>
      <c r="K953" s="526"/>
      <c r="L953" s="526"/>
      <c r="M953" s="526"/>
      <c r="N953" s="526"/>
      <c r="O953" s="526"/>
    </row>
    <row r="954" spans="3:15" ht="25.15" customHeight="1">
      <c r="C954" s="527" t="s">
        <v>256</v>
      </c>
      <c r="D954" s="528"/>
      <c r="E954" s="292">
        <f>'BD Team'!B95</f>
        <v>0</v>
      </c>
      <c r="F954" s="291" t="s">
        <v>257</v>
      </c>
      <c r="G954" s="529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7" t="s">
        <v>127</v>
      </c>
      <c r="M955" s="528"/>
      <c r="N955" s="532">
        <f>'BD Team'!G95</f>
        <v>0</v>
      </c>
      <c r="O955" s="533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7" t="s">
        <v>249</v>
      </c>
      <c r="M956" s="528"/>
      <c r="N956" s="530" t="str">
        <f>$F$6</f>
        <v>Anodized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7" t="s">
        <v>180</v>
      </c>
      <c r="M957" s="528"/>
      <c r="N957" s="530" t="str">
        <f>$K$6</f>
        <v>Silver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7" t="s">
        <v>250</v>
      </c>
      <c r="M958" s="528"/>
      <c r="N958" s="533" t="s">
        <v>258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7" t="s">
        <v>251</v>
      </c>
      <c r="M959" s="528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7" t="s">
        <v>252</v>
      </c>
      <c r="M960" s="528"/>
      <c r="N960" s="529">
        <f>'BD Team'!J95</f>
        <v>0</v>
      </c>
      <c r="O960" s="529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7" t="s">
        <v>253</v>
      </c>
      <c r="M961" s="528"/>
      <c r="N961" s="529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7" t="s">
        <v>254</v>
      </c>
      <c r="M962" s="528"/>
      <c r="N962" s="529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7" t="s">
        <v>255</v>
      </c>
      <c r="M963" s="528"/>
      <c r="N963" s="529">
        <f>'BD Team'!F95</f>
        <v>0</v>
      </c>
      <c r="O963" s="530"/>
    </row>
    <row r="964" spans="3:15">
      <c r="C964" s="526"/>
      <c r="D964" s="526"/>
      <c r="E964" s="526"/>
      <c r="F964" s="526"/>
      <c r="G964" s="526"/>
      <c r="H964" s="526"/>
      <c r="I964" s="526"/>
      <c r="J964" s="526"/>
      <c r="K964" s="526"/>
      <c r="L964" s="526"/>
      <c r="M964" s="526"/>
      <c r="N964" s="526"/>
      <c r="O964" s="526"/>
    </row>
    <row r="965" spans="3:15" ht="25.15" customHeight="1">
      <c r="C965" s="527" t="s">
        <v>256</v>
      </c>
      <c r="D965" s="528"/>
      <c r="E965" s="292">
        <f>'BD Team'!B96</f>
        <v>0</v>
      </c>
      <c r="F965" s="291" t="s">
        <v>257</v>
      </c>
      <c r="G965" s="529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7" t="s">
        <v>127</v>
      </c>
      <c r="M966" s="528"/>
      <c r="N966" s="532">
        <f>'BD Team'!G96</f>
        <v>0</v>
      </c>
      <c r="O966" s="533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7" t="s">
        <v>249</v>
      </c>
      <c r="M967" s="528"/>
      <c r="N967" s="530" t="str">
        <f>$F$6</f>
        <v>Anodized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7" t="s">
        <v>180</v>
      </c>
      <c r="M968" s="528"/>
      <c r="N968" s="530" t="str">
        <f>$K$6</f>
        <v>Silver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7" t="s">
        <v>250</v>
      </c>
      <c r="M969" s="528"/>
      <c r="N969" s="533" t="s">
        <v>258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7" t="s">
        <v>251</v>
      </c>
      <c r="M970" s="528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7" t="s">
        <v>252</v>
      </c>
      <c r="M971" s="528"/>
      <c r="N971" s="529">
        <f>'BD Team'!J96</f>
        <v>0</v>
      </c>
      <c r="O971" s="529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7" t="s">
        <v>253</v>
      </c>
      <c r="M972" s="528"/>
      <c r="N972" s="529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7" t="s">
        <v>254</v>
      </c>
      <c r="M973" s="528"/>
      <c r="N973" s="529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7" t="s">
        <v>255</v>
      </c>
      <c r="M974" s="528"/>
      <c r="N974" s="529">
        <f>'BD Team'!F96</f>
        <v>0</v>
      </c>
      <c r="O974" s="530"/>
    </row>
    <row r="975" spans="3:15">
      <c r="C975" s="526"/>
      <c r="D975" s="526"/>
      <c r="E975" s="526"/>
      <c r="F975" s="526"/>
      <c r="G975" s="526"/>
      <c r="H975" s="526"/>
      <c r="I975" s="526"/>
      <c r="J975" s="526"/>
      <c r="K975" s="526"/>
      <c r="L975" s="526"/>
      <c r="M975" s="526"/>
      <c r="N975" s="526"/>
      <c r="O975" s="526"/>
    </row>
    <row r="976" spans="3:15" ht="25.15" customHeight="1">
      <c r="C976" s="527" t="s">
        <v>256</v>
      </c>
      <c r="D976" s="528"/>
      <c r="E976" s="292">
        <f>'BD Team'!B97</f>
        <v>0</v>
      </c>
      <c r="F976" s="291" t="s">
        <v>257</v>
      </c>
      <c r="G976" s="529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7" t="s">
        <v>127</v>
      </c>
      <c r="M977" s="528"/>
      <c r="N977" s="532">
        <f>'BD Team'!G97</f>
        <v>0</v>
      </c>
      <c r="O977" s="533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7" t="s">
        <v>249</v>
      </c>
      <c r="M978" s="528"/>
      <c r="N978" s="530" t="str">
        <f>$F$6</f>
        <v>Anodized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7" t="s">
        <v>180</v>
      </c>
      <c r="M979" s="528"/>
      <c r="N979" s="530" t="str">
        <f>$K$6</f>
        <v>Silver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7" t="s">
        <v>250</v>
      </c>
      <c r="M980" s="528"/>
      <c r="N980" s="533" t="s">
        <v>258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7" t="s">
        <v>251</v>
      </c>
      <c r="M981" s="528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7" t="s">
        <v>252</v>
      </c>
      <c r="M982" s="528"/>
      <c r="N982" s="529">
        <f>'BD Team'!J97</f>
        <v>0</v>
      </c>
      <c r="O982" s="529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7" t="s">
        <v>253</v>
      </c>
      <c r="M983" s="528"/>
      <c r="N983" s="529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7" t="s">
        <v>254</v>
      </c>
      <c r="M984" s="528"/>
      <c r="N984" s="529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7" t="s">
        <v>255</v>
      </c>
      <c r="M985" s="528"/>
      <c r="N985" s="529">
        <f>'BD Team'!F97</f>
        <v>0</v>
      </c>
      <c r="O985" s="530"/>
    </row>
    <row r="986" spans="3:15">
      <c r="C986" s="526"/>
      <c r="D986" s="526"/>
      <c r="E986" s="526"/>
      <c r="F986" s="526"/>
      <c r="G986" s="526"/>
      <c r="H986" s="526"/>
      <c r="I986" s="526"/>
      <c r="J986" s="526"/>
      <c r="K986" s="526"/>
      <c r="L986" s="526"/>
      <c r="M986" s="526"/>
      <c r="N986" s="526"/>
      <c r="O986" s="526"/>
    </row>
    <row r="987" spans="3:15" ht="25.15" customHeight="1">
      <c r="C987" s="527" t="s">
        <v>256</v>
      </c>
      <c r="D987" s="528"/>
      <c r="E987" s="292">
        <f>'BD Team'!B98</f>
        <v>0</v>
      </c>
      <c r="F987" s="291" t="s">
        <v>257</v>
      </c>
      <c r="G987" s="529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7" t="s">
        <v>127</v>
      </c>
      <c r="M988" s="528"/>
      <c r="N988" s="532">
        <f>'BD Team'!G98</f>
        <v>0</v>
      </c>
      <c r="O988" s="533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7" t="s">
        <v>249</v>
      </c>
      <c r="M989" s="528"/>
      <c r="N989" s="530" t="str">
        <f>$F$6</f>
        <v>Anodized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7" t="s">
        <v>180</v>
      </c>
      <c r="M990" s="528"/>
      <c r="N990" s="530" t="str">
        <f>$K$6</f>
        <v>Silver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7" t="s">
        <v>250</v>
      </c>
      <c r="M991" s="528"/>
      <c r="N991" s="533" t="s">
        <v>258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7" t="s">
        <v>251</v>
      </c>
      <c r="M992" s="528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7" t="s">
        <v>252</v>
      </c>
      <c r="M993" s="528"/>
      <c r="N993" s="529">
        <f>'BD Team'!J98</f>
        <v>0</v>
      </c>
      <c r="O993" s="529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7" t="s">
        <v>253</v>
      </c>
      <c r="M994" s="528"/>
      <c r="N994" s="529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7" t="s">
        <v>254</v>
      </c>
      <c r="M995" s="528"/>
      <c r="N995" s="529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7" t="s">
        <v>255</v>
      </c>
      <c r="M996" s="528"/>
      <c r="N996" s="529">
        <f>'BD Team'!F98</f>
        <v>0</v>
      </c>
      <c r="O996" s="530"/>
    </row>
    <row r="997" spans="3:15">
      <c r="C997" s="526"/>
      <c r="D997" s="526"/>
      <c r="E997" s="526"/>
      <c r="F997" s="526"/>
      <c r="G997" s="526"/>
      <c r="H997" s="526"/>
      <c r="I997" s="526"/>
      <c r="J997" s="526"/>
      <c r="K997" s="526"/>
      <c r="L997" s="526"/>
      <c r="M997" s="526"/>
      <c r="N997" s="526"/>
      <c r="O997" s="526"/>
    </row>
    <row r="998" spans="3:15" ht="25.15" customHeight="1">
      <c r="C998" s="527" t="s">
        <v>256</v>
      </c>
      <c r="D998" s="528"/>
      <c r="E998" s="292">
        <f>'BD Team'!B99</f>
        <v>0</v>
      </c>
      <c r="F998" s="291" t="s">
        <v>257</v>
      </c>
      <c r="G998" s="529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7" t="s">
        <v>127</v>
      </c>
      <c r="M999" s="528"/>
      <c r="N999" s="532">
        <f>'BD Team'!G99</f>
        <v>0</v>
      </c>
      <c r="O999" s="533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7" t="s">
        <v>249</v>
      </c>
      <c r="M1000" s="528"/>
      <c r="N1000" s="530" t="str">
        <f>$F$6</f>
        <v>Anodized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7" t="s">
        <v>180</v>
      </c>
      <c r="M1001" s="528"/>
      <c r="N1001" s="530" t="str">
        <f>$K$6</f>
        <v>Silver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7" t="s">
        <v>250</v>
      </c>
      <c r="M1002" s="528"/>
      <c r="N1002" s="533" t="s">
        <v>258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7" t="s">
        <v>251</v>
      </c>
      <c r="M1003" s="528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7" t="s">
        <v>252</v>
      </c>
      <c r="M1004" s="528"/>
      <c r="N1004" s="529">
        <f>'BD Team'!J99</f>
        <v>0</v>
      </c>
      <c r="O1004" s="529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7" t="s">
        <v>253</v>
      </c>
      <c r="M1005" s="528"/>
      <c r="N1005" s="529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7" t="s">
        <v>254</v>
      </c>
      <c r="M1006" s="528"/>
      <c r="N1006" s="529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7" t="s">
        <v>255</v>
      </c>
      <c r="M1007" s="528"/>
      <c r="N1007" s="529">
        <f>'BD Team'!F99</f>
        <v>0</v>
      </c>
      <c r="O1007" s="530"/>
    </row>
    <row r="1008" spans="3:15">
      <c r="C1008" s="526"/>
      <c r="D1008" s="526"/>
      <c r="E1008" s="526"/>
      <c r="F1008" s="526"/>
      <c r="G1008" s="526"/>
      <c r="H1008" s="526"/>
      <c r="I1008" s="526"/>
      <c r="J1008" s="526"/>
      <c r="K1008" s="526"/>
      <c r="L1008" s="526"/>
      <c r="M1008" s="526"/>
      <c r="N1008" s="526"/>
      <c r="O1008" s="526"/>
    </row>
    <row r="1009" spans="3:15" ht="25.15" customHeight="1">
      <c r="C1009" s="527" t="s">
        <v>256</v>
      </c>
      <c r="D1009" s="528"/>
      <c r="E1009" s="292">
        <f>'BD Team'!B100</f>
        <v>0</v>
      </c>
      <c r="F1009" s="291" t="s">
        <v>257</v>
      </c>
      <c r="G1009" s="529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7" t="s">
        <v>127</v>
      </c>
      <c r="M1010" s="528"/>
      <c r="N1010" s="532">
        <f>'BD Team'!G100</f>
        <v>0</v>
      </c>
      <c r="O1010" s="533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7" t="s">
        <v>249</v>
      </c>
      <c r="M1011" s="528"/>
      <c r="N1011" s="530" t="str">
        <f>$F$6</f>
        <v>Anodized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7" t="s">
        <v>180</v>
      </c>
      <c r="M1012" s="528"/>
      <c r="N1012" s="530" t="str">
        <f>$K$6</f>
        <v>Silver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7" t="s">
        <v>250</v>
      </c>
      <c r="M1013" s="528"/>
      <c r="N1013" s="533" t="s">
        <v>258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7" t="s">
        <v>251</v>
      </c>
      <c r="M1014" s="528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7" t="s">
        <v>252</v>
      </c>
      <c r="M1015" s="528"/>
      <c r="N1015" s="529">
        <f>'BD Team'!J100</f>
        <v>0</v>
      </c>
      <c r="O1015" s="529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7" t="s">
        <v>253</v>
      </c>
      <c r="M1016" s="528"/>
      <c r="N1016" s="529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7" t="s">
        <v>254</v>
      </c>
      <c r="M1017" s="528"/>
      <c r="N1017" s="529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7" t="s">
        <v>255</v>
      </c>
      <c r="M1018" s="528"/>
      <c r="N1018" s="529">
        <f>'BD Team'!F100</f>
        <v>0</v>
      </c>
      <c r="O1018" s="530"/>
    </row>
    <row r="1019" spans="3:15">
      <c r="C1019" s="526"/>
      <c r="D1019" s="526"/>
      <c r="E1019" s="526"/>
      <c r="F1019" s="526"/>
      <c r="G1019" s="526"/>
      <c r="H1019" s="526"/>
      <c r="I1019" s="526"/>
      <c r="J1019" s="526"/>
      <c r="K1019" s="526"/>
      <c r="L1019" s="526"/>
      <c r="M1019" s="526"/>
      <c r="N1019" s="526"/>
      <c r="O1019" s="526"/>
    </row>
    <row r="1020" spans="3:15" ht="25.15" customHeight="1">
      <c r="C1020" s="527" t="s">
        <v>256</v>
      </c>
      <c r="D1020" s="528"/>
      <c r="E1020" s="292">
        <f>'BD Team'!B101</f>
        <v>0</v>
      </c>
      <c r="F1020" s="291" t="s">
        <v>257</v>
      </c>
      <c r="G1020" s="529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7" t="s">
        <v>127</v>
      </c>
      <c r="M1021" s="528"/>
      <c r="N1021" s="532">
        <f>'BD Team'!G101</f>
        <v>0</v>
      </c>
      <c r="O1021" s="533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7" t="s">
        <v>249</v>
      </c>
      <c r="M1022" s="528"/>
      <c r="N1022" s="530" t="str">
        <f>$F$6</f>
        <v>Anodized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7" t="s">
        <v>180</v>
      </c>
      <c r="M1023" s="528"/>
      <c r="N1023" s="530" t="str">
        <f>$K$6</f>
        <v>Silver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7" t="s">
        <v>250</v>
      </c>
      <c r="M1024" s="528"/>
      <c r="N1024" s="533" t="s">
        <v>258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7" t="s">
        <v>251</v>
      </c>
      <c r="M1025" s="528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7" t="s">
        <v>252</v>
      </c>
      <c r="M1026" s="528"/>
      <c r="N1026" s="529">
        <f>'BD Team'!J101</f>
        <v>0</v>
      </c>
      <c r="O1026" s="529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7" t="s">
        <v>253</v>
      </c>
      <c r="M1027" s="528"/>
      <c r="N1027" s="529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7" t="s">
        <v>254</v>
      </c>
      <c r="M1028" s="528"/>
      <c r="N1028" s="529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7" t="s">
        <v>255</v>
      </c>
      <c r="M1029" s="528"/>
      <c r="N1029" s="529">
        <f>'BD Team'!F101</f>
        <v>0</v>
      </c>
      <c r="O1029" s="530"/>
    </row>
    <row r="1030" spans="3:15">
      <c r="C1030" s="526"/>
      <c r="D1030" s="526"/>
      <c r="E1030" s="526"/>
      <c r="F1030" s="526"/>
      <c r="G1030" s="526"/>
      <c r="H1030" s="526"/>
      <c r="I1030" s="526"/>
      <c r="J1030" s="526"/>
      <c r="K1030" s="526"/>
      <c r="L1030" s="526"/>
      <c r="M1030" s="526"/>
      <c r="N1030" s="526"/>
      <c r="O1030" s="526"/>
    </row>
    <row r="1031" spans="3:15" ht="25.15" customHeight="1">
      <c r="C1031" s="527" t="s">
        <v>256</v>
      </c>
      <c r="D1031" s="528"/>
      <c r="E1031" s="292">
        <f>'BD Team'!B102</f>
        <v>0</v>
      </c>
      <c r="F1031" s="291" t="s">
        <v>257</v>
      </c>
      <c r="G1031" s="529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7" t="s">
        <v>127</v>
      </c>
      <c r="M1032" s="528"/>
      <c r="N1032" s="532">
        <f>'BD Team'!G102</f>
        <v>0</v>
      </c>
      <c r="O1032" s="533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7" t="s">
        <v>249</v>
      </c>
      <c r="M1033" s="528"/>
      <c r="N1033" s="530" t="str">
        <f>$F$6</f>
        <v>Anodized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7" t="s">
        <v>180</v>
      </c>
      <c r="M1034" s="528"/>
      <c r="N1034" s="530" t="str">
        <f>$K$6</f>
        <v>Silver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7" t="s">
        <v>250</v>
      </c>
      <c r="M1035" s="528"/>
      <c r="N1035" s="533" t="s">
        <v>258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7" t="s">
        <v>251</v>
      </c>
      <c r="M1036" s="528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7" t="s">
        <v>252</v>
      </c>
      <c r="M1037" s="528"/>
      <c r="N1037" s="529">
        <f>'BD Team'!J102</f>
        <v>0</v>
      </c>
      <c r="O1037" s="529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7" t="s">
        <v>253</v>
      </c>
      <c r="M1038" s="528"/>
      <c r="N1038" s="529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7" t="s">
        <v>254</v>
      </c>
      <c r="M1039" s="528"/>
      <c r="N1039" s="529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7" t="s">
        <v>255</v>
      </c>
      <c r="M1040" s="528"/>
      <c r="N1040" s="529">
        <f>'BD Team'!F102</f>
        <v>0</v>
      </c>
      <c r="O1040" s="530"/>
    </row>
    <row r="1041" spans="3:15">
      <c r="C1041" s="526"/>
      <c r="D1041" s="526"/>
      <c r="E1041" s="526"/>
      <c r="F1041" s="526"/>
      <c r="G1041" s="526"/>
      <c r="H1041" s="526"/>
      <c r="I1041" s="526"/>
      <c r="J1041" s="526"/>
      <c r="K1041" s="526"/>
      <c r="L1041" s="526"/>
      <c r="M1041" s="526"/>
      <c r="N1041" s="526"/>
      <c r="O1041" s="526"/>
    </row>
    <row r="1042" spans="3:15" ht="25.15" customHeight="1">
      <c r="C1042" s="527" t="s">
        <v>256</v>
      </c>
      <c r="D1042" s="528"/>
      <c r="E1042" s="292">
        <f>'BD Team'!B103</f>
        <v>0</v>
      </c>
      <c r="F1042" s="291" t="s">
        <v>257</v>
      </c>
      <c r="G1042" s="529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7" t="s">
        <v>127</v>
      </c>
      <c r="M1043" s="528"/>
      <c r="N1043" s="532">
        <f>'BD Team'!G103</f>
        <v>0</v>
      </c>
      <c r="O1043" s="533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7" t="s">
        <v>249</v>
      </c>
      <c r="M1044" s="528"/>
      <c r="N1044" s="530" t="str">
        <f>$F$6</f>
        <v>Anodized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7" t="s">
        <v>180</v>
      </c>
      <c r="M1045" s="528"/>
      <c r="N1045" s="530" t="str">
        <f>$K$6</f>
        <v>Silver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7" t="s">
        <v>250</v>
      </c>
      <c r="M1046" s="528"/>
      <c r="N1046" s="533" t="s">
        <v>258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7" t="s">
        <v>251</v>
      </c>
      <c r="M1047" s="528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7" t="s">
        <v>252</v>
      </c>
      <c r="M1048" s="528"/>
      <c r="N1048" s="529">
        <f>'BD Team'!J103</f>
        <v>0</v>
      </c>
      <c r="O1048" s="529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7" t="s">
        <v>253</v>
      </c>
      <c r="M1049" s="528"/>
      <c r="N1049" s="529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7" t="s">
        <v>254</v>
      </c>
      <c r="M1050" s="528"/>
      <c r="N1050" s="529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7" t="s">
        <v>255</v>
      </c>
      <c r="M1051" s="528"/>
      <c r="N1051" s="529">
        <f>'BD Team'!F103</f>
        <v>0</v>
      </c>
      <c r="O1051" s="530"/>
    </row>
    <row r="1052" spans="3:15">
      <c r="C1052" s="526"/>
      <c r="D1052" s="526"/>
      <c r="E1052" s="526"/>
      <c r="F1052" s="526"/>
      <c r="G1052" s="526"/>
      <c r="H1052" s="526"/>
      <c r="I1052" s="526"/>
      <c r="J1052" s="526"/>
      <c r="K1052" s="526"/>
      <c r="L1052" s="526"/>
      <c r="M1052" s="526"/>
      <c r="N1052" s="526"/>
      <c r="O1052" s="526"/>
    </row>
    <row r="1053" spans="3:15" ht="25.15" customHeight="1">
      <c r="C1053" s="527" t="s">
        <v>256</v>
      </c>
      <c r="D1053" s="528"/>
      <c r="E1053" s="292">
        <f>'BD Team'!B104</f>
        <v>0</v>
      </c>
      <c r="F1053" s="291" t="s">
        <v>257</v>
      </c>
      <c r="G1053" s="529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7" t="s">
        <v>127</v>
      </c>
      <c r="M1054" s="528"/>
      <c r="N1054" s="532">
        <f>'BD Team'!G104</f>
        <v>0</v>
      </c>
      <c r="O1054" s="533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7" t="s">
        <v>249</v>
      </c>
      <c r="M1055" s="528"/>
      <c r="N1055" s="530" t="str">
        <f>$F$6</f>
        <v>Anodized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7" t="s">
        <v>180</v>
      </c>
      <c r="M1056" s="528"/>
      <c r="N1056" s="530" t="str">
        <f>$K$6</f>
        <v>Silver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7" t="s">
        <v>250</v>
      </c>
      <c r="M1057" s="528"/>
      <c r="N1057" s="533" t="s">
        <v>258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7" t="s">
        <v>251</v>
      </c>
      <c r="M1058" s="528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7" t="s">
        <v>252</v>
      </c>
      <c r="M1059" s="528"/>
      <c r="N1059" s="529">
        <f>'BD Team'!J104</f>
        <v>0</v>
      </c>
      <c r="O1059" s="529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7" t="s">
        <v>253</v>
      </c>
      <c r="M1060" s="528"/>
      <c r="N1060" s="529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7" t="s">
        <v>254</v>
      </c>
      <c r="M1061" s="528"/>
      <c r="N1061" s="529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7" t="s">
        <v>255</v>
      </c>
      <c r="M1062" s="528"/>
      <c r="N1062" s="529">
        <f>'BD Team'!F104</f>
        <v>0</v>
      </c>
      <c r="O1062" s="530"/>
    </row>
    <row r="1063" spans="3:15">
      <c r="C1063" s="526"/>
      <c r="D1063" s="526"/>
      <c r="E1063" s="526"/>
      <c r="F1063" s="526"/>
      <c r="G1063" s="526"/>
      <c r="H1063" s="526"/>
      <c r="I1063" s="526"/>
      <c r="J1063" s="526"/>
      <c r="K1063" s="526"/>
      <c r="L1063" s="526"/>
      <c r="M1063" s="526"/>
      <c r="N1063" s="526"/>
      <c r="O1063" s="526"/>
    </row>
    <row r="1064" spans="3:15" ht="25.15" customHeight="1">
      <c r="C1064" s="527" t="s">
        <v>256</v>
      </c>
      <c r="D1064" s="528"/>
      <c r="E1064" s="292">
        <f>'BD Team'!B105</f>
        <v>0</v>
      </c>
      <c r="F1064" s="291" t="s">
        <v>257</v>
      </c>
      <c r="G1064" s="529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7" t="s">
        <v>127</v>
      </c>
      <c r="M1065" s="528"/>
      <c r="N1065" s="532">
        <f>'BD Team'!G105</f>
        <v>0</v>
      </c>
      <c r="O1065" s="533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7" t="s">
        <v>249</v>
      </c>
      <c r="M1066" s="528"/>
      <c r="N1066" s="530" t="str">
        <f>$F$6</f>
        <v>Anodized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7" t="s">
        <v>180</v>
      </c>
      <c r="M1067" s="528"/>
      <c r="N1067" s="530" t="str">
        <f>$K$6</f>
        <v>Silver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7" t="s">
        <v>250</v>
      </c>
      <c r="M1068" s="528"/>
      <c r="N1068" s="533" t="s">
        <v>258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7" t="s">
        <v>251</v>
      </c>
      <c r="M1069" s="528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7" t="s">
        <v>252</v>
      </c>
      <c r="M1070" s="528"/>
      <c r="N1070" s="529">
        <f>'BD Team'!J105</f>
        <v>0</v>
      </c>
      <c r="O1070" s="529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7" t="s">
        <v>253</v>
      </c>
      <c r="M1071" s="528"/>
      <c r="N1071" s="529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7" t="s">
        <v>254</v>
      </c>
      <c r="M1072" s="528"/>
      <c r="N1072" s="529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7" t="s">
        <v>255</v>
      </c>
      <c r="M1073" s="528"/>
      <c r="N1073" s="529">
        <f>'BD Team'!F105</f>
        <v>0</v>
      </c>
      <c r="O1073" s="530"/>
    </row>
    <row r="1074" spans="3:15">
      <c r="C1074" s="526"/>
      <c r="D1074" s="526"/>
      <c r="E1074" s="526"/>
      <c r="F1074" s="526"/>
      <c r="G1074" s="526"/>
      <c r="H1074" s="526"/>
      <c r="I1074" s="526"/>
      <c r="J1074" s="526"/>
      <c r="K1074" s="526"/>
      <c r="L1074" s="526"/>
      <c r="M1074" s="526"/>
      <c r="N1074" s="526"/>
      <c r="O1074" s="526"/>
    </row>
    <row r="1075" spans="3:15" ht="25.15" customHeight="1">
      <c r="C1075" s="527" t="s">
        <v>256</v>
      </c>
      <c r="D1075" s="528"/>
      <c r="E1075" s="292">
        <f>'BD Team'!B106</f>
        <v>0</v>
      </c>
      <c r="F1075" s="291" t="s">
        <v>257</v>
      </c>
      <c r="G1075" s="529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7" t="s">
        <v>127</v>
      </c>
      <c r="M1076" s="528"/>
      <c r="N1076" s="532">
        <f>'BD Team'!G106</f>
        <v>0</v>
      </c>
      <c r="O1076" s="533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7" t="s">
        <v>249</v>
      </c>
      <c r="M1077" s="528"/>
      <c r="N1077" s="530" t="str">
        <f>$F$6</f>
        <v>Anodized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7" t="s">
        <v>180</v>
      </c>
      <c r="M1078" s="528"/>
      <c r="N1078" s="530" t="str">
        <f>$K$6</f>
        <v>Silver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7" t="s">
        <v>250</v>
      </c>
      <c r="M1079" s="528"/>
      <c r="N1079" s="533" t="s">
        <v>258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7" t="s">
        <v>251</v>
      </c>
      <c r="M1080" s="528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7" t="s">
        <v>252</v>
      </c>
      <c r="M1081" s="528"/>
      <c r="N1081" s="529">
        <f>'BD Team'!J106</f>
        <v>0</v>
      </c>
      <c r="O1081" s="529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7" t="s">
        <v>253</v>
      </c>
      <c r="M1082" s="528"/>
      <c r="N1082" s="529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7" t="s">
        <v>254</v>
      </c>
      <c r="M1083" s="528"/>
      <c r="N1083" s="529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7" t="s">
        <v>255</v>
      </c>
      <c r="M1084" s="528"/>
      <c r="N1084" s="529">
        <f>'BD Team'!F106</f>
        <v>0</v>
      </c>
      <c r="O1084" s="530"/>
    </row>
    <row r="1085" spans="3:15">
      <c r="C1085" s="526"/>
      <c r="D1085" s="526"/>
      <c r="E1085" s="526"/>
      <c r="F1085" s="526"/>
      <c r="G1085" s="526"/>
      <c r="H1085" s="526"/>
      <c r="I1085" s="526"/>
      <c r="J1085" s="526"/>
      <c r="K1085" s="526"/>
      <c r="L1085" s="526"/>
      <c r="M1085" s="526"/>
      <c r="N1085" s="526"/>
      <c r="O1085" s="526"/>
    </row>
    <row r="1086" spans="3:15" ht="25.15" customHeight="1">
      <c r="C1086" s="527" t="s">
        <v>256</v>
      </c>
      <c r="D1086" s="528"/>
      <c r="E1086" s="292">
        <f>'BD Team'!B107</f>
        <v>0</v>
      </c>
      <c r="F1086" s="291" t="s">
        <v>257</v>
      </c>
      <c r="G1086" s="529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7" t="s">
        <v>127</v>
      </c>
      <c r="M1087" s="528"/>
      <c r="N1087" s="532">
        <f>'BD Team'!G107</f>
        <v>0</v>
      </c>
      <c r="O1087" s="533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7" t="s">
        <v>249</v>
      </c>
      <c r="M1088" s="528"/>
      <c r="N1088" s="530" t="str">
        <f>$F$6</f>
        <v>Anodized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7" t="s">
        <v>180</v>
      </c>
      <c r="M1089" s="528"/>
      <c r="N1089" s="530" t="str">
        <f>$K$6</f>
        <v>Silver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7" t="s">
        <v>250</v>
      </c>
      <c r="M1090" s="528"/>
      <c r="N1090" s="533" t="s">
        <v>258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7" t="s">
        <v>251</v>
      </c>
      <c r="M1091" s="528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7" t="s">
        <v>252</v>
      </c>
      <c r="M1092" s="528"/>
      <c r="N1092" s="529">
        <f>'BD Team'!J107</f>
        <v>0</v>
      </c>
      <c r="O1092" s="529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7" t="s">
        <v>253</v>
      </c>
      <c r="M1093" s="528"/>
      <c r="N1093" s="529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7" t="s">
        <v>254</v>
      </c>
      <c r="M1094" s="528"/>
      <c r="N1094" s="529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7" t="s">
        <v>255</v>
      </c>
      <c r="M1095" s="528"/>
      <c r="N1095" s="529">
        <f>'BD Team'!F107</f>
        <v>0</v>
      </c>
      <c r="O1095" s="530"/>
    </row>
    <row r="1096" spans="3:15">
      <c r="C1096" s="526"/>
      <c r="D1096" s="526"/>
      <c r="E1096" s="526"/>
      <c r="F1096" s="526"/>
      <c r="G1096" s="526"/>
      <c r="H1096" s="526"/>
      <c r="I1096" s="526"/>
      <c r="J1096" s="526"/>
      <c r="K1096" s="526"/>
      <c r="L1096" s="526"/>
      <c r="M1096" s="526"/>
      <c r="N1096" s="526"/>
      <c r="O1096" s="526"/>
    </row>
    <row r="1097" spans="3:15" ht="25.15" customHeight="1">
      <c r="C1097" s="527" t="s">
        <v>256</v>
      </c>
      <c r="D1097" s="528"/>
      <c r="E1097" s="292">
        <f>'BD Team'!B108</f>
        <v>0</v>
      </c>
      <c r="F1097" s="291" t="s">
        <v>257</v>
      </c>
      <c r="G1097" s="529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7" t="s">
        <v>127</v>
      </c>
      <c r="M1098" s="528"/>
      <c r="N1098" s="532">
        <f>'BD Team'!G108</f>
        <v>0</v>
      </c>
      <c r="O1098" s="533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7" t="s">
        <v>249</v>
      </c>
      <c r="M1099" s="528"/>
      <c r="N1099" s="530" t="str">
        <f>$F$6</f>
        <v>Anodized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7" t="s">
        <v>180</v>
      </c>
      <c r="M1100" s="528"/>
      <c r="N1100" s="530" t="str">
        <f>$K$6</f>
        <v>Silver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7" t="s">
        <v>250</v>
      </c>
      <c r="M1101" s="528"/>
      <c r="N1101" s="533" t="s">
        <v>258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7" t="s">
        <v>251</v>
      </c>
      <c r="M1102" s="528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7" t="s">
        <v>252</v>
      </c>
      <c r="M1103" s="528"/>
      <c r="N1103" s="529">
        <f>'BD Team'!J108</f>
        <v>0</v>
      </c>
      <c r="O1103" s="529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7" t="s">
        <v>253</v>
      </c>
      <c r="M1104" s="528"/>
      <c r="N1104" s="529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7" t="s">
        <v>254</v>
      </c>
      <c r="M1105" s="528"/>
      <c r="N1105" s="529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7" t="s">
        <v>255</v>
      </c>
      <c r="M1106" s="528"/>
      <c r="N1106" s="529">
        <f>'BD Team'!F108</f>
        <v>0</v>
      </c>
      <c r="O1106" s="530"/>
    </row>
    <row r="1107" spans="3:15">
      <c r="C1107" s="526"/>
      <c r="D1107" s="526"/>
      <c r="E1107" s="526"/>
      <c r="F1107" s="526"/>
      <c r="G1107" s="526"/>
      <c r="H1107" s="526"/>
      <c r="I1107" s="526"/>
      <c r="J1107" s="526"/>
      <c r="K1107" s="526"/>
      <c r="L1107" s="526"/>
      <c r="M1107" s="526"/>
      <c r="N1107" s="526"/>
      <c r="O1107" s="52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1" t="str">
        <f>CONCATENATE(C10,"+",C11,"+",C12,"+",C13,"+",C14)</f>
        <v>8mm CTG+28MM+10MM CTG++</v>
      </c>
      <c r="C9" s="542"/>
      <c r="D9" s="542"/>
      <c r="E9" s="542"/>
      <c r="F9" s="542"/>
      <c r="G9" t="s">
        <v>265</v>
      </c>
      <c r="H9">
        <f>E24</f>
        <v>4250.4134400000003</v>
      </c>
      <c r="J9" s="541" t="str">
        <f>CONCATENATE(K10,"+",K11,"+",K12,"+",K13,"+",K14)</f>
        <v>8mm CTG+28MM+10MM CTG++</v>
      </c>
      <c r="K9" s="542"/>
      <c r="L9" s="542"/>
      <c r="M9" s="542"/>
      <c r="N9" s="542"/>
      <c r="P9" s="541" t="str">
        <f>CONCATENATE(Q10,"+",Q11,"+",Q12,"+",Q13,"+",Q14)</f>
        <v>8mm CTG+12MM+8MM CTG++</v>
      </c>
      <c r="Q9" s="542"/>
      <c r="R9" s="542"/>
      <c r="S9" s="542"/>
      <c r="T9" s="542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3" t="s">
        <v>102</v>
      </c>
      <c r="C19" s="543"/>
      <c r="D19" s="543"/>
      <c r="E19" s="107">
        <f>SUM(E10:E18)</f>
        <v>3339</v>
      </c>
      <c r="F19" s="107"/>
      <c r="J19" s="543" t="s">
        <v>102</v>
      </c>
      <c r="K19" s="543"/>
      <c r="L19" s="543"/>
      <c r="M19" s="233">
        <f>SUM(M10:M18)</f>
        <v>3339</v>
      </c>
      <c r="N19" s="233"/>
      <c r="P19" s="543" t="s">
        <v>102</v>
      </c>
      <c r="Q19" s="543"/>
      <c r="R19" s="543"/>
      <c r="S19" s="233">
        <f>SUM(S10:S18)</f>
        <v>3129</v>
      </c>
      <c r="T19" s="233"/>
    </row>
    <row r="20" spans="2:20" ht="15">
      <c r="B20" s="539" t="s">
        <v>87</v>
      </c>
      <c r="C20" s="538"/>
      <c r="D20" s="106">
        <v>0.02</v>
      </c>
      <c r="E20" s="105">
        <f>E19*D20</f>
        <v>66.78</v>
      </c>
      <c r="F20" s="105"/>
      <c r="J20" s="539" t="s">
        <v>87</v>
      </c>
      <c r="K20" s="538"/>
      <c r="L20" s="106">
        <v>0.02</v>
      </c>
      <c r="M20" s="230">
        <f>M19*L20</f>
        <v>66.78</v>
      </c>
      <c r="N20" s="230"/>
      <c r="P20" s="539" t="s">
        <v>87</v>
      </c>
      <c r="Q20" s="538"/>
      <c r="R20" s="106">
        <v>0.02</v>
      </c>
      <c r="S20" s="230">
        <f>S19*R20</f>
        <v>62.58</v>
      </c>
      <c r="T20" s="230"/>
    </row>
    <row r="21" spans="2:20" ht="15">
      <c r="B21" s="538" t="s">
        <v>122</v>
      </c>
      <c r="C21" s="538"/>
      <c r="D21" s="106">
        <v>0.04</v>
      </c>
      <c r="E21" s="105">
        <f>SUM(E19:E20)*D21</f>
        <v>136.2312</v>
      </c>
      <c r="F21" s="105"/>
      <c r="J21" s="538" t="s">
        <v>122</v>
      </c>
      <c r="K21" s="538"/>
      <c r="L21" s="106">
        <v>0.04</v>
      </c>
      <c r="M21" s="230">
        <f>SUM(M19:M20)*L21</f>
        <v>136.2312</v>
      </c>
      <c r="N21" s="230"/>
      <c r="P21" s="538" t="s">
        <v>122</v>
      </c>
      <c r="Q21" s="538"/>
      <c r="R21" s="106">
        <v>0.04</v>
      </c>
      <c r="S21" s="230">
        <f>SUM(S19:S20)*R21</f>
        <v>127.6632</v>
      </c>
      <c r="T21" s="230"/>
    </row>
    <row r="22" spans="2:20" ht="15">
      <c r="B22" s="538" t="s">
        <v>4</v>
      </c>
      <c r="C22" s="538"/>
      <c r="D22" s="106">
        <v>0.2</v>
      </c>
      <c r="E22" s="124">
        <f>SUM(E19:E21)*D22</f>
        <v>708.40224000000012</v>
      </c>
      <c r="F22" s="124"/>
      <c r="J22" s="538" t="s">
        <v>4</v>
      </c>
      <c r="K22" s="538"/>
      <c r="L22" s="106">
        <v>0.2</v>
      </c>
      <c r="M22" s="230">
        <f>SUM(M19:M21)*L22</f>
        <v>708.40224000000012</v>
      </c>
      <c r="N22" s="230"/>
      <c r="P22" s="538" t="s">
        <v>4</v>
      </c>
      <c r="Q22" s="538"/>
      <c r="R22" s="106">
        <v>0.2</v>
      </c>
      <c r="S22" s="230">
        <f>SUM(S19:S21)*R22</f>
        <v>663.84864000000005</v>
      </c>
      <c r="T22" s="230"/>
    </row>
    <row r="23" spans="2:20" ht="15">
      <c r="B23" s="539" t="s">
        <v>128</v>
      </c>
      <c r="C23" s="538"/>
      <c r="D23" s="106">
        <v>0</v>
      </c>
      <c r="E23" s="105">
        <f>SUM(E19:E22)*D23</f>
        <v>0</v>
      </c>
      <c r="F23" s="105"/>
      <c r="J23" s="539" t="s">
        <v>128</v>
      </c>
      <c r="K23" s="538"/>
      <c r="L23" s="106">
        <v>0</v>
      </c>
      <c r="M23" s="230">
        <f>SUM(M19:M22)*L23</f>
        <v>0</v>
      </c>
      <c r="N23" s="230"/>
      <c r="P23" s="539" t="s">
        <v>128</v>
      </c>
      <c r="Q23" s="538"/>
      <c r="R23" s="106">
        <v>0</v>
      </c>
      <c r="S23" s="230">
        <f>SUM(S19:S22)*R23</f>
        <v>0</v>
      </c>
      <c r="T23" s="230"/>
    </row>
    <row r="24" spans="2:20" ht="15">
      <c r="B24" s="540" t="s">
        <v>123</v>
      </c>
      <c r="C24" s="540"/>
      <c r="D24" s="540"/>
      <c r="E24" s="108">
        <f>SUM(E19:E23)</f>
        <v>4250.4134400000003</v>
      </c>
      <c r="F24" s="109" t="s">
        <v>124</v>
      </c>
      <c r="J24" s="540" t="s">
        <v>123</v>
      </c>
      <c r="K24" s="540"/>
      <c r="L24" s="540"/>
      <c r="M24" s="108">
        <f>SUM(M19:M23)</f>
        <v>4250.4134400000003</v>
      </c>
      <c r="N24" s="232" t="s">
        <v>124</v>
      </c>
      <c r="P24" s="540" t="s">
        <v>123</v>
      </c>
      <c r="Q24" s="540"/>
      <c r="R24" s="540"/>
      <c r="S24" s="108">
        <f>SUM(S19:S23)</f>
        <v>3983.09184</v>
      </c>
      <c r="T24" s="232" t="s">
        <v>124</v>
      </c>
    </row>
    <row r="25" spans="2:20" ht="15">
      <c r="B25" s="538"/>
      <c r="C25" s="538"/>
      <c r="D25" s="105"/>
      <c r="E25" s="110">
        <f>E24/10.764</f>
        <v>394.87304347826091</v>
      </c>
      <c r="F25" s="111" t="s">
        <v>125</v>
      </c>
      <c r="J25" s="538"/>
      <c r="K25" s="538"/>
      <c r="L25" s="230"/>
      <c r="M25" s="110">
        <f>M24/10.764</f>
        <v>394.87304347826091</v>
      </c>
      <c r="N25" s="111" t="s">
        <v>125</v>
      </c>
      <c r="P25" s="538"/>
      <c r="Q25" s="538"/>
      <c r="R25" s="230"/>
      <c r="S25" s="110">
        <f>S24/10.764</f>
        <v>370.03826086956525</v>
      </c>
      <c r="T25" s="111" t="s">
        <v>125</v>
      </c>
    </row>
    <row r="28" spans="2:20" ht="15">
      <c r="B28" s="541" t="str">
        <f>CONCATENATE(C29,"+",C30,"+",C31,"+",C32,"+",C33)</f>
        <v>6mm CTG+12MM+6mm CTG++</v>
      </c>
      <c r="C28" s="542"/>
      <c r="D28" s="542"/>
      <c r="E28" s="542"/>
      <c r="F28" s="542"/>
      <c r="J28" s="541" t="str">
        <f>CONCATENATE(K29,"+",K30,"+",K31,"+",K32,"+",K33)</f>
        <v>6mm CTG+12MM+6mm CTG++</v>
      </c>
      <c r="K28" s="542"/>
      <c r="L28" s="542"/>
      <c r="M28" s="542"/>
      <c r="N28" s="542"/>
      <c r="P28" s="541" t="str">
        <f>CONCATENATE(Q29,"+",Q30,"+",Q31,"+",Q32,"+",Q33)</f>
        <v>8mm CTG+1.52mm pvb+8MM CTG++</v>
      </c>
      <c r="Q28" s="542"/>
      <c r="R28" s="542"/>
      <c r="S28" s="542"/>
      <c r="T28" s="542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3" t="s">
        <v>102</v>
      </c>
      <c r="C38" s="543"/>
      <c r="D38" s="543"/>
      <c r="E38" s="224">
        <f>SUM(E29:E37)</f>
        <v>2625</v>
      </c>
      <c r="F38" s="224"/>
      <c r="J38" s="543" t="s">
        <v>102</v>
      </c>
      <c r="K38" s="543"/>
      <c r="L38" s="543"/>
      <c r="M38" s="233">
        <f>SUM(M29:M37)</f>
        <v>3412.5</v>
      </c>
      <c r="N38" s="233"/>
      <c r="P38" s="543" t="s">
        <v>102</v>
      </c>
      <c r="Q38" s="543"/>
      <c r="R38" s="543"/>
      <c r="S38" s="233">
        <f>SUM(S29:S37)</f>
        <v>4179</v>
      </c>
      <c r="T38" s="233"/>
    </row>
    <row r="39" spans="2:20" ht="15">
      <c r="B39" s="539" t="s">
        <v>87</v>
      </c>
      <c r="C39" s="538"/>
      <c r="D39" s="106">
        <v>0.02</v>
      </c>
      <c r="E39" s="221">
        <f>E38*D39</f>
        <v>52.5</v>
      </c>
      <c r="F39" s="221"/>
      <c r="J39" s="539" t="s">
        <v>87</v>
      </c>
      <c r="K39" s="538"/>
      <c r="L39" s="106">
        <v>0.02</v>
      </c>
      <c r="M39" s="230">
        <f>M38*L39</f>
        <v>68.25</v>
      </c>
      <c r="N39" s="230"/>
      <c r="P39" s="539" t="s">
        <v>87</v>
      </c>
      <c r="Q39" s="538"/>
      <c r="R39" s="106">
        <v>0.02</v>
      </c>
      <c r="S39" s="230">
        <f>S38*R39</f>
        <v>83.58</v>
      </c>
      <c r="T39" s="230"/>
    </row>
    <row r="40" spans="2:20" ht="15">
      <c r="B40" s="538" t="s">
        <v>122</v>
      </c>
      <c r="C40" s="538"/>
      <c r="D40" s="106">
        <v>0.04</v>
      </c>
      <c r="E40" s="221">
        <f>SUM(E38:E39)*D40</f>
        <v>107.10000000000001</v>
      </c>
      <c r="F40" s="221"/>
      <c r="J40" s="538" t="s">
        <v>122</v>
      </c>
      <c r="K40" s="538"/>
      <c r="L40" s="106">
        <v>0.04</v>
      </c>
      <c r="M40" s="230">
        <f>SUM(M38:M39)*L40</f>
        <v>139.22999999999999</v>
      </c>
      <c r="N40" s="230"/>
      <c r="P40" s="538" t="s">
        <v>122</v>
      </c>
      <c r="Q40" s="538"/>
      <c r="R40" s="106">
        <v>0.04</v>
      </c>
      <c r="S40" s="230">
        <f>SUM(S38:S39)*R40</f>
        <v>170.50319999999999</v>
      </c>
      <c r="T40" s="230"/>
    </row>
    <row r="41" spans="2:20" ht="15">
      <c r="B41" s="538" t="s">
        <v>4</v>
      </c>
      <c r="C41" s="538"/>
      <c r="D41" s="106">
        <v>0.2</v>
      </c>
      <c r="E41" s="221">
        <f>SUM(E38:E40)*D41</f>
        <v>556.91999999999996</v>
      </c>
      <c r="F41" s="221"/>
      <c r="J41" s="538" t="s">
        <v>4</v>
      </c>
      <c r="K41" s="538"/>
      <c r="L41" s="106">
        <v>0.2</v>
      </c>
      <c r="M41" s="230">
        <f>SUM(M38:M40)*L41</f>
        <v>723.99600000000009</v>
      </c>
      <c r="N41" s="230"/>
      <c r="P41" s="538" t="s">
        <v>4</v>
      </c>
      <c r="Q41" s="538"/>
      <c r="R41" s="106">
        <v>0.2</v>
      </c>
      <c r="S41" s="230">
        <f>SUM(S38:S40)*R41</f>
        <v>886.61664000000007</v>
      </c>
      <c r="T41" s="230"/>
    </row>
    <row r="42" spans="2:20" ht="15">
      <c r="B42" s="539" t="s">
        <v>128</v>
      </c>
      <c r="C42" s="538"/>
      <c r="D42" s="106">
        <v>0</v>
      </c>
      <c r="E42" s="221">
        <f>SUM(E38:E41)*D42</f>
        <v>0</v>
      </c>
      <c r="F42" s="221"/>
      <c r="J42" s="539" t="s">
        <v>128</v>
      </c>
      <c r="K42" s="538"/>
      <c r="L42" s="106">
        <v>0</v>
      </c>
      <c r="M42" s="230">
        <f>SUM(M38:M41)*L42</f>
        <v>0</v>
      </c>
      <c r="N42" s="230"/>
      <c r="P42" s="539" t="s">
        <v>128</v>
      </c>
      <c r="Q42" s="538"/>
      <c r="R42" s="106">
        <v>0</v>
      </c>
      <c r="S42" s="230">
        <f>SUM(S38:S41)*R42</f>
        <v>0</v>
      </c>
      <c r="T42" s="230"/>
    </row>
    <row r="43" spans="2:20" ht="15">
      <c r="B43" s="540" t="s">
        <v>123</v>
      </c>
      <c r="C43" s="540"/>
      <c r="D43" s="540"/>
      <c r="E43" s="108">
        <f>SUM(E38:E42)</f>
        <v>3341.52</v>
      </c>
      <c r="F43" s="223" t="s">
        <v>124</v>
      </c>
      <c r="J43" s="540" t="s">
        <v>123</v>
      </c>
      <c r="K43" s="540"/>
      <c r="L43" s="540"/>
      <c r="M43" s="108">
        <f>SUM(M38:M42)</f>
        <v>4343.9760000000006</v>
      </c>
      <c r="N43" s="232" t="s">
        <v>124</v>
      </c>
      <c r="P43" s="540" t="s">
        <v>123</v>
      </c>
      <c r="Q43" s="540"/>
      <c r="R43" s="540"/>
      <c r="S43" s="108">
        <f>SUM(S38:S42)</f>
        <v>5319.6998400000002</v>
      </c>
      <c r="T43" s="232" t="s">
        <v>124</v>
      </c>
    </row>
    <row r="44" spans="2:20" ht="15">
      <c r="B44" s="538"/>
      <c r="C44" s="538"/>
      <c r="D44" s="221"/>
      <c r="E44" s="110">
        <f>E43/10.764</f>
        <v>310.43478260869568</v>
      </c>
      <c r="F44" s="111" t="s">
        <v>125</v>
      </c>
      <c r="J44" s="538"/>
      <c r="K44" s="538"/>
      <c r="L44" s="230"/>
      <c r="M44" s="110">
        <f>M43/10.764</f>
        <v>403.56521739130443</v>
      </c>
      <c r="N44" s="111" t="s">
        <v>125</v>
      </c>
      <c r="P44" s="538"/>
      <c r="Q44" s="538"/>
      <c r="R44" s="230"/>
      <c r="S44" s="110">
        <f>S43/10.764</f>
        <v>494.21217391304356</v>
      </c>
      <c r="T44" s="111" t="s">
        <v>125</v>
      </c>
    </row>
    <row r="46" spans="2:20" ht="15">
      <c r="B46" s="541" t="str">
        <f>CONCATENATE(C47,"+",C48,"+",C49,"+",C50,"+",C51)</f>
        <v>6mm CTG+10MM+5mm CTG++</v>
      </c>
      <c r="C46" s="542"/>
      <c r="D46" s="542"/>
      <c r="E46" s="542"/>
      <c r="F46" s="542"/>
      <c r="J46" s="541" t="str">
        <f>CONCATENATE(K47,"+",K48,"+",K49,"+",K50,"+",K51)</f>
        <v>6mm CTG+10MM+5mm CTG++</v>
      </c>
      <c r="K46" s="542"/>
      <c r="L46" s="542"/>
      <c r="M46" s="542"/>
      <c r="N46" s="542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3" t="s">
        <v>102</v>
      </c>
      <c r="C56" s="543"/>
      <c r="D56" s="543"/>
      <c r="E56" s="224">
        <f>SUM(E47:E55)</f>
        <v>2572.5</v>
      </c>
      <c r="F56" s="224"/>
      <c r="J56" s="543" t="s">
        <v>102</v>
      </c>
      <c r="K56" s="543"/>
      <c r="L56" s="543"/>
      <c r="M56" s="233">
        <f>SUM(M47:M55)</f>
        <v>3360</v>
      </c>
      <c r="N56" s="233"/>
    </row>
    <row r="57" spans="2:14" ht="15">
      <c r="B57" s="539" t="s">
        <v>87</v>
      </c>
      <c r="C57" s="538"/>
      <c r="D57" s="106">
        <v>0.02</v>
      </c>
      <c r="E57" s="221">
        <f>E56*D57</f>
        <v>51.45</v>
      </c>
      <c r="F57" s="221"/>
      <c r="J57" s="539" t="s">
        <v>87</v>
      </c>
      <c r="K57" s="538"/>
      <c r="L57" s="106">
        <v>0.02</v>
      </c>
      <c r="M57" s="230">
        <f>M56*L57</f>
        <v>67.2</v>
      </c>
      <c r="N57" s="230"/>
    </row>
    <row r="58" spans="2:14" ht="15">
      <c r="B58" s="538" t="s">
        <v>122</v>
      </c>
      <c r="C58" s="538"/>
      <c r="D58" s="106">
        <v>0.04</v>
      </c>
      <c r="E58" s="221">
        <f>SUM(E56:E57)*D58</f>
        <v>104.958</v>
      </c>
      <c r="F58" s="221"/>
      <c r="J58" s="538" t="s">
        <v>122</v>
      </c>
      <c r="K58" s="538"/>
      <c r="L58" s="106">
        <v>0.04</v>
      </c>
      <c r="M58" s="230">
        <f>SUM(M56:M57)*L58</f>
        <v>137.08799999999999</v>
      </c>
      <c r="N58" s="230"/>
    </row>
    <row r="59" spans="2:14" ht="15">
      <c r="B59" s="538" t="s">
        <v>4</v>
      </c>
      <c r="C59" s="538"/>
      <c r="D59" s="106">
        <v>0.2</v>
      </c>
      <c r="E59" s="221">
        <f>SUM(E56:E58)*D59</f>
        <v>545.78160000000003</v>
      </c>
      <c r="F59" s="221"/>
      <c r="J59" s="538" t="s">
        <v>4</v>
      </c>
      <c r="K59" s="538"/>
      <c r="L59" s="106">
        <v>0.2</v>
      </c>
      <c r="M59" s="230">
        <f>SUM(M56:M58)*L59</f>
        <v>712.85760000000005</v>
      </c>
      <c r="N59" s="230"/>
    </row>
    <row r="60" spans="2:14" ht="15">
      <c r="B60" s="539" t="s">
        <v>128</v>
      </c>
      <c r="C60" s="538"/>
      <c r="D60" s="106">
        <v>0</v>
      </c>
      <c r="E60" s="221">
        <f>SUM(E56:E59)*D60</f>
        <v>0</v>
      </c>
      <c r="F60" s="221"/>
      <c r="J60" s="539" t="s">
        <v>128</v>
      </c>
      <c r="K60" s="538"/>
      <c r="L60" s="106">
        <v>0</v>
      </c>
      <c r="M60" s="230">
        <f>SUM(M56:M59)*L60</f>
        <v>0</v>
      </c>
      <c r="N60" s="230"/>
    </row>
    <row r="61" spans="2:14" ht="15">
      <c r="B61" s="540" t="s">
        <v>123</v>
      </c>
      <c r="C61" s="540"/>
      <c r="D61" s="540"/>
      <c r="E61" s="108">
        <f>SUM(E56:E60)</f>
        <v>3274.6895999999997</v>
      </c>
      <c r="F61" s="223" t="s">
        <v>124</v>
      </c>
      <c r="J61" s="540" t="s">
        <v>123</v>
      </c>
      <c r="K61" s="540"/>
      <c r="L61" s="540"/>
      <c r="M61" s="108">
        <f>SUM(M56:M60)</f>
        <v>4277.1455999999998</v>
      </c>
      <c r="N61" s="232" t="s">
        <v>124</v>
      </c>
    </row>
    <row r="62" spans="2:14" ht="15">
      <c r="B62" s="538"/>
      <c r="C62" s="538"/>
      <c r="D62" s="221"/>
      <c r="E62" s="110">
        <f>E61/10.764</f>
        <v>304.22608695652173</v>
      </c>
      <c r="F62" s="111" t="s">
        <v>125</v>
      </c>
      <c r="J62" s="538"/>
      <c r="K62" s="538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5" zoomScale="75" zoomScaleNormal="75" zoomScaleSheetLayoutView="75" workbookViewId="0">
      <selection activeCell="B47" sqref="B4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393</v>
      </c>
      <c r="F2" s="137"/>
      <c r="G2" s="163"/>
      <c r="H2" s="323" t="s">
        <v>187</v>
      </c>
      <c r="I2" s="324"/>
      <c r="J2" s="165" t="s">
        <v>392</v>
      </c>
      <c r="K2" s="167"/>
      <c r="L2" s="104" t="s">
        <v>210</v>
      </c>
      <c r="M2" s="104" t="s">
        <v>384</v>
      </c>
    </row>
    <row r="3" spans="1:13" s="104" customFormat="1">
      <c r="A3" s="322" t="s">
        <v>127</v>
      </c>
      <c r="B3" s="322"/>
      <c r="C3" s="322"/>
      <c r="D3" s="322"/>
      <c r="E3" s="162" t="s">
        <v>394</v>
      </c>
      <c r="F3" s="136" t="s">
        <v>185</v>
      </c>
      <c r="G3" s="162" t="s">
        <v>285</v>
      </c>
      <c r="H3" s="323" t="s">
        <v>188</v>
      </c>
      <c r="I3" s="324"/>
      <c r="J3" s="166">
        <v>43549</v>
      </c>
      <c r="K3" s="167"/>
      <c r="L3" s="104" t="s">
        <v>260</v>
      </c>
      <c r="M3" s="104" t="s">
        <v>385</v>
      </c>
    </row>
    <row r="4" spans="1:13" s="104" customFormat="1" ht="18">
      <c r="A4" s="322" t="s">
        <v>171</v>
      </c>
      <c r="B4" s="322"/>
      <c r="C4" s="322"/>
      <c r="D4" s="322"/>
      <c r="E4" s="162" t="s">
        <v>286</v>
      </c>
      <c r="F4" s="135"/>
      <c r="G4" s="164"/>
      <c r="H4" s="323" t="s">
        <v>189</v>
      </c>
      <c r="I4" s="324"/>
      <c r="J4" s="165" t="s">
        <v>384</v>
      </c>
      <c r="K4" s="167"/>
      <c r="L4" s="104" t="s">
        <v>261</v>
      </c>
      <c r="M4" s="104" t="s">
        <v>386</v>
      </c>
    </row>
    <row r="5" spans="1:13" s="104" customFormat="1">
      <c r="A5" s="322" t="s">
        <v>179</v>
      </c>
      <c r="B5" s="322"/>
      <c r="C5" s="322"/>
      <c r="D5" s="322"/>
      <c r="E5" s="162" t="s">
        <v>395</v>
      </c>
      <c r="F5" s="136" t="s">
        <v>186</v>
      </c>
      <c r="G5" s="162" t="s">
        <v>210</v>
      </c>
      <c r="H5" s="323" t="s">
        <v>378</v>
      </c>
      <c r="I5" s="324"/>
      <c r="J5" s="165" t="s">
        <v>396</v>
      </c>
      <c r="K5" s="167"/>
      <c r="L5" s="104" t="s">
        <v>262</v>
      </c>
      <c r="M5" s="104" t="s">
        <v>387</v>
      </c>
    </row>
    <row r="6" spans="1:13" ht="18">
      <c r="A6" s="322"/>
      <c r="B6" s="322"/>
      <c r="C6" s="322"/>
      <c r="D6" s="322"/>
      <c r="E6" s="133"/>
      <c r="F6" s="133"/>
      <c r="G6" s="316"/>
      <c r="H6" s="316"/>
      <c r="I6" s="316"/>
      <c r="J6" s="316"/>
      <c r="K6" s="134"/>
      <c r="L6" s="47" t="s">
        <v>263</v>
      </c>
      <c r="M6" s="47" t="s">
        <v>110</v>
      </c>
    </row>
    <row r="7" spans="1:13" ht="38.25" customHeight="1">
      <c r="A7" s="317" t="s">
        <v>62</v>
      </c>
      <c r="B7" s="319" t="s">
        <v>116</v>
      </c>
      <c r="C7" s="151" t="s">
        <v>208</v>
      </c>
      <c r="D7" s="319" t="s">
        <v>118</v>
      </c>
      <c r="E7" s="319" t="s">
        <v>117</v>
      </c>
      <c r="F7" s="31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4" t="s">
        <v>222</v>
      </c>
      <c r="L7" s="47" t="s">
        <v>264</v>
      </c>
      <c r="M7" s="47" t="s">
        <v>388</v>
      </c>
    </row>
    <row r="8" spans="1:13">
      <c r="A8" s="318"/>
      <c r="B8" s="320"/>
      <c r="C8" s="152"/>
      <c r="D8" s="320"/>
      <c r="E8" s="320"/>
      <c r="F8" s="321"/>
      <c r="G8" s="102" t="s">
        <v>2</v>
      </c>
      <c r="H8" s="102" t="s">
        <v>68</v>
      </c>
      <c r="I8" s="115" t="s">
        <v>68</v>
      </c>
      <c r="J8" s="116" t="s">
        <v>113</v>
      </c>
      <c r="K8" s="315"/>
    </row>
    <row r="9" spans="1:13" s="312" customFormat="1" ht="20.100000000000001" customHeight="1">
      <c r="A9" s="113">
        <v>1</v>
      </c>
      <c r="B9" s="113" t="s">
        <v>397</v>
      </c>
      <c r="C9" s="113" t="s">
        <v>398</v>
      </c>
      <c r="D9" s="113" t="s">
        <v>399</v>
      </c>
      <c r="E9" s="113" t="s">
        <v>272</v>
      </c>
      <c r="F9" s="113" t="s">
        <v>400</v>
      </c>
      <c r="G9" s="113" t="s">
        <v>401</v>
      </c>
      <c r="H9" s="113">
        <v>3050</v>
      </c>
      <c r="I9" s="113">
        <v>2135</v>
      </c>
      <c r="J9" s="113">
        <v>1</v>
      </c>
      <c r="K9" s="123">
        <v>238.08</v>
      </c>
    </row>
    <row r="10" spans="1:13" ht="20.100000000000001" customHeight="1">
      <c r="A10" s="113">
        <v>2</v>
      </c>
      <c r="B10" s="113" t="s">
        <v>402</v>
      </c>
      <c r="C10" s="113" t="s">
        <v>398</v>
      </c>
      <c r="D10" s="113" t="s">
        <v>403</v>
      </c>
      <c r="E10" s="113" t="s">
        <v>404</v>
      </c>
      <c r="F10" s="113" t="s">
        <v>492</v>
      </c>
      <c r="G10" s="113" t="s">
        <v>405</v>
      </c>
      <c r="H10" s="113">
        <v>915</v>
      </c>
      <c r="I10" s="113">
        <v>1220</v>
      </c>
      <c r="J10" s="113">
        <v>8</v>
      </c>
      <c r="K10" s="123">
        <v>204.93</v>
      </c>
      <c r="L10" s="47" t="s">
        <v>286</v>
      </c>
    </row>
    <row r="11" spans="1:13" ht="20.100000000000001" customHeight="1">
      <c r="A11" s="113">
        <v>3</v>
      </c>
      <c r="B11" s="113" t="s">
        <v>406</v>
      </c>
      <c r="C11" s="113" t="s">
        <v>407</v>
      </c>
      <c r="D11" s="113" t="s">
        <v>487</v>
      </c>
      <c r="E11" s="113" t="s">
        <v>408</v>
      </c>
      <c r="F11" s="113" t="s">
        <v>493</v>
      </c>
      <c r="G11" s="113" t="s">
        <v>409</v>
      </c>
      <c r="H11" s="113">
        <v>3888</v>
      </c>
      <c r="I11" s="113">
        <v>1525</v>
      </c>
      <c r="J11" s="113">
        <v>1</v>
      </c>
      <c r="K11" s="123">
        <v>417.68</v>
      </c>
      <c r="L11" s="47" t="s">
        <v>284</v>
      </c>
    </row>
    <row r="12" spans="1:13" ht="20.100000000000001" customHeight="1">
      <c r="A12" s="113">
        <v>4</v>
      </c>
      <c r="B12" s="113" t="s">
        <v>410</v>
      </c>
      <c r="C12" s="113" t="s">
        <v>407</v>
      </c>
      <c r="D12" s="113" t="s">
        <v>488</v>
      </c>
      <c r="E12" s="113" t="s">
        <v>408</v>
      </c>
      <c r="F12" s="113" t="s">
        <v>493</v>
      </c>
      <c r="G12" s="113" t="s">
        <v>411</v>
      </c>
      <c r="H12" s="113">
        <v>1220</v>
      </c>
      <c r="I12" s="113">
        <v>1525</v>
      </c>
      <c r="J12" s="113">
        <v>1</v>
      </c>
      <c r="K12" s="123">
        <v>171.04</v>
      </c>
      <c r="L12" s="47" t="s">
        <v>368</v>
      </c>
    </row>
    <row r="13" spans="1:13" ht="20.100000000000001" customHeight="1">
      <c r="A13" s="113">
        <v>5</v>
      </c>
      <c r="B13" s="113" t="s">
        <v>412</v>
      </c>
      <c r="C13" s="113" t="s">
        <v>398</v>
      </c>
      <c r="D13" s="113" t="s">
        <v>413</v>
      </c>
      <c r="E13" s="113" t="s">
        <v>408</v>
      </c>
      <c r="F13" s="113" t="s">
        <v>492</v>
      </c>
      <c r="G13" s="113" t="s">
        <v>414</v>
      </c>
      <c r="H13" s="113">
        <v>2440</v>
      </c>
      <c r="I13" s="113">
        <v>762</v>
      </c>
      <c r="J13" s="113">
        <v>1</v>
      </c>
      <c r="K13" s="123">
        <v>367.16</v>
      </c>
      <c r="L13" s="47" t="s">
        <v>369</v>
      </c>
    </row>
    <row r="14" spans="1:13">
      <c r="A14" s="113">
        <v>6</v>
      </c>
      <c r="B14" s="113" t="s">
        <v>415</v>
      </c>
      <c r="C14" s="113" t="s">
        <v>398</v>
      </c>
      <c r="D14" s="113" t="s">
        <v>416</v>
      </c>
      <c r="E14" s="113" t="s">
        <v>408</v>
      </c>
      <c r="F14" s="113" t="s">
        <v>492</v>
      </c>
      <c r="G14" s="113" t="s">
        <v>417</v>
      </c>
      <c r="H14" s="113">
        <v>1220</v>
      </c>
      <c r="I14" s="113">
        <v>762</v>
      </c>
      <c r="J14" s="113">
        <v>1</v>
      </c>
      <c r="K14" s="123">
        <v>184.94</v>
      </c>
      <c r="L14" s="47" t="s">
        <v>370</v>
      </c>
    </row>
    <row r="15" spans="1:13" ht="20.100000000000001" customHeight="1">
      <c r="A15" s="113">
        <v>7</v>
      </c>
      <c r="B15" s="113" t="s">
        <v>418</v>
      </c>
      <c r="C15" s="113" t="s">
        <v>407</v>
      </c>
      <c r="D15" s="113" t="s">
        <v>495</v>
      </c>
      <c r="E15" s="113" t="s">
        <v>408</v>
      </c>
      <c r="F15" s="113" t="s">
        <v>493</v>
      </c>
      <c r="G15" s="113" t="s">
        <v>419</v>
      </c>
      <c r="H15" s="113">
        <v>2364</v>
      </c>
      <c r="I15" s="113">
        <v>1525</v>
      </c>
      <c r="J15" s="113">
        <v>1</v>
      </c>
      <c r="K15" s="123">
        <v>350.67</v>
      </c>
      <c r="L15" s="47" t="s">
        <v>371</v>
      </c>
    </row>
    <row r="16" spans="1:13" ht="20.100000000000001" customHeight="1">
      <c r="A16" s="113">
        <v>8</v>
      </c>
      <c r="B16" s="113" t="s">
        <v>420</v>
      </c>
      <c r="C16" s="113" t="s">
        <v>398</v>
      </c>
      <c r="D16" s="113" t="s">
        <v>403</v>
      </c>
      <c r="E16" s="113" t="s">
        <v>408</v>
      </c>
      <c r="F16" s="113" t="s">
        <v>492</v>
      </c>
      <c r="G16" s="113" t="s">
        <v>421</v>
      </c>
      <c r="H16" s="113">
        <v>762</v>
      </c>
      <c r="I16" s="113">
        <v>915</v>
      </c>
      <c r="J16" s="113">
        <v>1</v>
      </c>
      <c r="K16" s="123">
        <v>185.18</v>
      </c>
      <c r="L16" s="47" t="s">
        <v>372</v>
      </c>
    </row>
    <row r="17" spans="1:12" ht="20.100000000000001" customHeight="1">
      <c r="A17" s="113">
        <v>9</v>
      </c>
      <c r="B17" s="113" t="s">
        <v>422</v>
      </c>
      <c r="C17" s="113" t="s">
        <v>398</v>
      </c>
      <c r="D17" s="113" t="s">
        <v>416</v>
      </c>
      <c r="E17" s="113" t="s">
        <v>408</v>
      </c>
      <c r="F17" s="113" t="s">
        <v>492</v>
      </c>
      <c r="G17" s="113" t="s">
        <v>423</v>
      </c>
      <c r="H17" s="113">
        <v>1220</v>
      </c>
      <c r="I17" s="113">
        <v>610</v>
      </c>
      <c r="J17" s="113">
        <v>2</v>
      </c>
      <c r="K17" s="123">
        <v>173.2</v>
      </c>
      <c r="L17" s="47" t="s">
        <v>373</v>
      </c>
    </row>
    <row r="18" spans="1:12" ht="20.100000000000001" customHeight="1">
      <c r="A18" s="113">
        <v>10</v>
      </c>
      <c r="B18" s="113" t="s">
        <v>424</v>
      </c>
      <c r="C18" s="113" t="s">
        <v>398</v>
      </c>
      <c r="D18" s="113" t="s">
        <v>416</v>
      </c>
      <c r="E18" s="113" t="s">
        <v>404</v>
      </c>
      <c r="F18" s="113" t="s">
        <v>492</v>
      </c>
      <c r="G18" s="113" t="s">
        <v>425</v>
      </c>
      <c r="H18" s="113">
        <v>915</v>
      </c>
      <c r="I18" s="113">
        <v>915</v>
      </c>
      <c r="J18" s="113">
        <v>1</v>
      </c>
      <c r="K18" s="123">
        <v>183.91</v>
      </c>
      <c r="L18" s="47" t="s">
        <v>374</v>
      </c>
    </row>
    <row r="19" spans="1:12" ht="20.100000000000001" customHeight="1">
      <c r="A19" s="113">
        <v>11</v>
      </c>
      <c r="B19" s="113" t="s">
        <v>426</v>
      </c>
      <c r="C19" s="113" t="s">
        <v>398</v>
      </c>
      <c r="D19" s="113" t="s">
        <v>416</v>
      </c>
      <c r="E19" s="113" t="s">
        <v>404</v>
      </c>
      <c r="F19" s="113" t="s">
        <v>492</v>
      </c>
      <c r="G19" s="113" t="s">
        <v>427</v>
      </c>
      <c r="H19" s="113">
        <v>610</v>
      </c>
      <c r="I19" s="113">
        <v>610</v>
      </c>
      <c r="J19" s="113">
        <v>3</v>
      </c>
      <c r="K19" s="123">
        <v>142.19999999999999</v>
      </c>
      <c r="L19" s="47" t="s">
        <v>375</v>
      </c>
    </row>
    <row r="20" spans="1:12">
      <c r="A20" s="113">
        <v>12</v>
      </c>
      <c r="B20" s="113" t="s">
        <v>428</v>
      </c>
      <c r="C20" s="113" t="s">
        <v>398</v>
      </c>
      <c r="D20" s="113" t="s">
        <v>429</v>
      </c>
      <c r="E20" s="113" t="s">
        <v>266</v>
      </c>
      <c r="F20" s="113" t="s">
        <v>492</v>
      </c>
      <c r="G20" s="113" t="s">
        <v>430</v>
      </c>
      <c r="H20" s="113">
        <v>3050</v>
      </c>
      <c r="I20" s="113">
        <v>1982</v>
      </c>
      <c r="J20" s="113">
        <v>1</v>
      </c>
      <c r="K20" s="123">
        <v>580.11</v>
      </c>
      <c r="L20" s="47" t="s">
        <v>389</v>
      </c>
    </row>
    <row r="21" spans="1:12" ht="20.100000000000001" customHeight="1">
      <c r="A21" s="113">
        <v>13</v>
      </c>
      <c r="B21" s="113" t="s">
        <v>431</v>
      </c>
      <c r="C21" s="113" t="s">
        <v>496</v>
      </c>
      <c r="D21" s="113" t="s">
        <v>497</v>
      </c>
      <c r="E21" s="113" t="s">
        <v>266</v>
      </c>
      <c r="F21" s="113" t="s">
        <v>493</v>
      </c>
      <c r="G21" s="113" t="s">
        <v>430</v>
      </c>
      <c r="H21" s="113">
        <v>3965</v>
      </c>
      <c r="I21" s="113">
        <v>2592</v>
      </c>
      <c r="J21" s="113">
        <v>1</v>
      </c>
      <c r="K21" s="123">
        <v>1455.39</v>
      </c>
      <c r="L21" s="47" t="s">
        <v>390</v>
      </c>
    </row>
    <row r="22" spans="1:12" ht="20.100000000000001" customHeight="1">
      <c r="A22" s="113">
        <v>14</v>
      </c>
      <c r="B22" s="113" t="s">
        <v>433</v>
      </c>
      <c r="C22" s="113" t="s">
        <v>398</v>
      </c>
      <c r="D22" s="113" t="s">
        <v>498</v>
      </c>
      <c r="E22" s="113" t="s">
        <v>266</v>
      </c>
      <c r="F22" s="113" t="s">
        <v>492</v>
      </c>
      <c r="G22" s="113" t="s">
        <v>434</v>
      </c>
      <c r="H22" s="113">
        <v>762</v>
      </c>
      <c r="I22" s="113">
        <v>2592</v>
      </c>
      <c r="J22" s="113">
        <v>1</v>
      </c>
      <c r="K22" s="123">
        <v>247.47</v>
      </c>
      <c r="L22" s="47" t="s">
        <v>391</v>
      </c>
    </row>
    <row r="23" spans="1:12" ht="20.100000000000001" customHeight="1">
      <c r="A23" s="113">
        <v>15</v>
      </c>
      <c r="B23" s="113" t="s">
        <v>435</v>
      </c>
      <c r="C23" s="113" t="s">
        <v>398</v>
      </c>
      <c r="D23" s="113" t="s">
        <v>499</v>
      </c>
      <c r="E23" s="113" t="s">
        <v>266</v>
      </c>
      <c r="F23" s="113" t="s">
        <v>492</v>
      </c>
      <c r="G23" s="113" t="s">
        <v>436</v>
      </c>
      <c r="H23" s="113">
        <v>2440</v>
      </c>
      <c r="I23" s="113">
        <v>2288</v>
      </c>
      <c r="J23" s="113">
        <v>1</v>
      </c>
      <c r="K23" s="123">
        <v>626.63</v>
      </c>
    </row>
    <row r="24" spans="1:12" ht="20.100000000000001" customHeight="1">
      <c r="A24" s="113">
        <v>16</v>
      </c>
      <c r="B24" s="113" t="s">
        <v>437</v>
      </c>
      <c r="C24" s="113" t="s">
        <v>398</v>
      </c>
      <c r="D24" s="113" t="s">
        <v>438</v>
      </c>
      <c r="E24" s="113" t="s">
        <v>266</v>
      </c>
      <c r="F24" s="113" t="s">
        <v>492</v>
      </c>
      <c r="G24" s="113" t="s">
        <v>439</v>
      </c>
      <c r="H24" s="113">
        <v>915</v>
      </c>
      <c r="I24" s="113">
        <v>1982</v>
      </c>
      <c r="J24" s="113">
        <v>2</v>
      </c>
      <c r="K24" s="123">
        <v>194.07</v>
      </c>
    </row>
    <row r="25" spans="1:12" ht="20.100000000000001" customHeight="1">
      <c r="A25" s="113">
        <v>17</v>
      </c>
      <c r="B25" s="113" t="s">
        <v>440</v>
      </c>
      <c r="C25" s="113" t="s">
        <v>398</v>
      </c>
      <c r="D25" s="113" t="s">
        <v>438</v>
      </c>
      <c r="E25" s="113" t="s">
        <v>442</v>
      </c>
      <c r="F25" s="113" t="s">
        <v>492</v>
      </c>
      <c r="G25" s="113" t="s">
        <v>441</v>
      </c>
      <c r="H25" s="113">
        <v>1068</v>
      </c>
      <c r="I25" s="113">
        <v>1220</v>
      </c>
      <c r="J25" s="113">
        <v>1</v>
      </c>
      <c r="K25" s="123">
        <v>163.91</v>
      </c>
    </row>
    <row r="26" spans="1:12">
      <c r="A26" s="113">
        <v>18</v>
      </c>
      <c r="B26" s="113" t="s">
        <v>443</v>
      </c>
      <c r="C26" s="113" t="s">
        <v>407</v>
      </c>
      <c r="D26" s="113" t="s">
        <v>489</v>
      </c>
      <c r="E26" s="113" t="s">
        <v>444</v>
      </c>
      <c r="F26" s="113" t="s">
        <v>493</v>
      </c>
      <c r="G26" s="113" t="s">
        <v>445</v>
      </c>
      <c r="H26" s="113">
        <v>1412</v>
      </c>
      <c r="I26" s="113">
        <v>1525</v>
      </c>
      <c r="J26" s="113">
        <v>1</v>
      </c>
      <c r="K26" s="123">
        <v>186.72</v>
      </c>
    </row>
    <row r="27" spans="1:12" ht="20.100000000000001" customHeight="1">
      <c r="A27" s="113">
        <v>19</v>
      </c>
      <c r="B27" s="113" t="s">
        <v>446</v>
      </c>
      <c r="C27" s="113" t="s">
        <v>398</v>
      </c>
      <c r="D27" s="113" t="s">
        <v>438</v>
      </c>
      <c r="E27" s="113" t="s">
        <v>266</v>
      </c>
      <c r="F27" s="113" t="s">
        <v>492</v>
      </c>
      <c r="G27" s="113" t="s">
        <v>447</v>
      </c>
      <c r="H27" s="113">
        <v>1030</v>
      </c>
      <c r="I27" s="113">
        <v>1525</v>
      </c>
      <c r="J27" s="113">
        <v>1</v>
      </c>
      <c r="K27" s="123">
        <v>180.06</v>
      </c>
    </row>
    <row r="28" spans="1:12" ht="20.100000000000001" customHeight="1">
      <c r="A28" s="113">
        <v>20</v>
      </c>
      <c r="B28" s="113" t="s">
        <v>448</v>
      </c>
      <c r="C28" s="113" t="s">
        <v>407</v>
      </c>
      <c r="D28" s="113" t="s">
        <v>489</v>
      </c>
      <c r="E28" s="113" t="s">
        <v>444</v>
      </c>
      <c r="F28" s="113" t="s">
        <v>493</v>
      </c>
      <c r="G28" s="113" t="s">
        <v>449</v>
      </c>
      <c r="H28" s="113">
        <v>1145</v>
      </c>
      <c r="I28" s="113">
        <v>1525</v>
      </c>
      <c r="J28" s="113">
        <v>1</v>
      </c>
      <c r="K28" s="123">
        <v>175.95</v>
      </c>
    </row>
    <row r="29" spans="1:12" ht="20.100000000000001" customHeight="1">
      <c r="A29" s="113">
        <v>21</v>
      </c>
      <c r="B29" s="113" t="s">
        <v>450</v>
      </c>
      <c r="C29" s="113" t="s">
        <v>398</v>
      </c>
      <c r="D29" s="113" t="s">
        <v>438</v>
      </c>
      <c r="E29" s="113" t="s">
        <v>266</v>
      </c>
      <c r="F29" s="113" t="s">
        <v>492</v>
      </c>
      <c r="G29" s="113" t="s">
        <v>449</v>
      </c>
      <c r="H29" s="113">
        <v>762</v>
      </c>
      <c r="I29" s="113">
        <v>1525</v>
      </c>
      <c r="J29" s="113">
        <v>1</v>
      </c>
      <c r="K29" s="123">
        <v>170.81</v>
      </c>
    </row>
    <row r="30" spans="1:12" ht="20.100000000000001" customHeight="1">
      <c r="A30" s="113">
        <v>22</v>
      </c>
      <c r="B30" s="113" t="s">
        <v>451</v>
      </c>
      <c r="C30" s="113" t="s">
        <v>432</v>
      </c>
      <c r="D30" s="113" t="s">
        <v>452</v>
      </c>
      <c r="E30" s="113" t="s">
        <v>453</v>
      </c>
      <c r="F30" s="113" t="s">
        <v>493</v>
      </c>
      <c r="G30" s="113" t="s">
        <v>454</v>
      </c>
      <c r="H30" s="113">
        <v>5948</v>
      </c>
      <c r="I30" s="113">
        <v>2745</v>
      </c>
      <c r="J30" s="113">
        <v>1</v>
      </c>
      <c r="K30" s="123">
        <v>884.67</v>
      </c>
    </row>
    <row r="31" spans="1:12" ht="20.100000000000001" customHeight="1">
      <c r="A31" s="113">
        <v>23</v>
      </c>
      <c r="B31" s="113" t="s">
        <v>455</v>
      </c>
      <c r="C31" s="113" t="s">
        <v>432</v>
      </c>
      <c r="D31" s="113" t="s">
        <v>456</v>
      </c>
      <c r="E31" s="113" t="s">
        <v>266</v>
      </c>
      <c r="F31" s="113" t="s">
        <v>494</v>
      </c>
      <c r="G31" s="113" t="s">
        <v>457</v>
      </c>
      <c r="H31" s="113">
        <v>3355</v>
      </c>
      <c r="I31" s="113">
        <v>2745</v>
      </c>
      <c r="J31" s="113">
        <v>1</v>
      </c>
      <c r="K31" s="123">
        <v>780.48</v>
      </c>
    </row>
    <row r="32" spans="1:12">
      <c r="A32" s="113">
        <v>24</v>
      </c>
      <c r="B32" s="113" t="s">
        <v>431</v>
      </c>
      <c r="C32" s="113" t="s">
        <v>398</v>
      </c>
      <c r="D32" s="113" t="s">
        <v>429</v>
      </c>
      <c r="E32" s="113" t="s">
        <v>266</v>
      </c>
      <c r="F32" s="113" t="s">
        <v>492</v>
      </c>
      <c r="G32" s="113" t="s">
        <v>458</v>
      </c>
      <c r="H32" s="113">
        <v>3050</v>
      </c>
      <c r="I32" s="113">
        <v>1982</v>
      </c>
      <c r="J32" s="113">
        <v>1</v>
      </c>
      <c r="K32" s="123">
        <v>580.11</v>
      </c>
    </row>
    <row r="33" spans="1:11" ht="20.100000000000001" customHeight="1">
      <c r="A33" s="113">
        <v>25</v>
      </c>
      <c r="B33" s="113" t="s">
        <v>459</v>
      </c>
      <c r="C33" s="113" t="s">
        <v>407</v>
      </c>
      <c r="D33" s="113" t="s">
        <v>489</v>
      </c>
      <c r="E33" s="113" t="s">
        <v>444</v>
      </c>
      <c r="F33" s="113" t="s">
        <v>493</v>
      </c>
      <c r="G33" s="113" t="s">
        <v>460</v>
      </c>
      <c r="H33" s="113">
        <v>2135</v>
      </c>
      <c r="I33" s="113">
        <v>1982</v>
      </c>
      <c r="J33" s="113">
        <v>1</v>
      </c>
      <c r="K33" s="123">
        <v>245.44</v>
      </c>
    </row>
    <row r="34" spans="1:11" ht="20.100000000000001" customHeight="1">
      <c r="A34" s="113">
        <v>26</v>
      </c>
      <c r="B34" s="113" t="s">
        <v>437</v>
      </c>
      <c r="C34" s="113" t="s">
        <v>398</v>
      </c>
      <c r="D34" s="113" t="s">
        <v>438</v>
      </c>
      <c r="E34" s="113" t="s">
        <v>266</v>
      </c>
      <c r="F34" s="113" t="s">
        <v>492</v>
      </c>
      <c r="G34" s="113" t="s">
        <v>461</v>
      </c>
      <c r="H34" s="113">
        <v>915</v>
      </c>
      <c r="I34" s="113">
        <v>1982</v>
      </c>
      <c r="J34" s="113">
        <v>6</v>
      </c>
      <c r="K34" s="123">
        <v>194.07</v>
      </c>
    </row>
    <row r="35" spans="1:11" ht="20.100000000000001" customHeight="1">
      <c r="A35" s="113">
        <v>27</v>
      </c>
      <c r="B35" s="113" t="s">
        <v>440</v>
      </c>
      <c r="C35" s="113" t="s">
        <v>398</v>
      </c>
      <c r="D35" s="113" t="s">
        <v>438</v>
      </c>
      <c r="E35" s="113" t="s">
        <v>266</v>
      </c>
      <c r="F35" s="113" t="s">
        <v>492</v>
      </c>
      <c r="G35" s="113" t="s">
        <v>462</v>
      </c>
      <c r="H35" s="113">
        <v>1068</v>
      </c>
      <c r="I35" s="113">
        <v>1220</v>
      </c>
      <c r="J35" s="113">
        <v>2</v>
      </c>
      <c r="K35" s="123">
        <v>163.91</v>
      </c>
    </row>
    <row r="36" spans="1:11" ht="20.100000000000001" customHeight="1">
      <c r="A36" s="113">
        <v>28</v>
      </c>
      <c r="B36" s="113" t="s">
        <v>463</v>
      </c>
      <c r="C36" s="113" t="s">
        <v>398</v>
      </c>
      <c r="D36" s="113" t="s">
        <v>499</v>
      </c>
      <c r="E36" s="113" t="s">
        <v>266</v>
      </c>
      <c r="F36" s="113" t="s">
        <v>492</v>
      </c>
      <c r="G36" s="113" t="s">
        <v>464</v>
      </c>
      <c r="H36" s="113">
        <v>2440</v>
      </c>
      <c r="I36" s="113">
        <v>1982</v>
      </c>
      <c r="J36" s="113">
        <v>1</v>
      </c>
      <c r="K36" s="123">
        <v>583.55999999999995</v>
      </c>
    </row>
    <row r="37" spans="1:11" ht="20.100000000000001" customHeight="1">
      <c r="A37" s="113">
        <v>29</v>
      </c>
      <c r="B37" s="113" t="s">
        <v>465</v>
      </c>
      <c r="C37" s="113" t="s">
        <v>432</v>
      </c>
      <c r="D37" s="113" t="s">
        <v>490</v>
      </c>
      <c r="E37" s="113" t="s">
        <v>266</v>
      </c>
      <c r="F37" s="113" t="s">
        <v>493</v>
      </c>
      <c r="G37" s="113" t="s">
        <v>466</v>
      </c>
      <c r="H37" s="113">
        <v>2286</v>
      </c>
      <c r="I37" s="113">
        <v>2745</v>
      </c>
      <c r="J37" s="113">
        <v>2</v>
      </c>
      <c r="K37" s="123">
        <v>650.38</v>
      </c>
    </row>
    <row r="38" spans="1:11">
      <c r="A38" s="113">
        <v>30</v>
      </c>
      <c r="B38" s="113" t="s">
        <v>467</v>
      </c>
      <c r="C38" s="113" t="s">
        <v>398</v>
      </c>
      <c r="D38" s="113" t="s">
        <v>399</v>
      </c>
      <c r="E38" s="113" t="s">
        <v>272</v>
      </c>
      <c r="F38" s="113" t="s">
        <v>400</v>
      </c>
      <c r="G38" s="113" t="s">
        <v>401</v>
      </c>
      <c r="H38" s="113">
        <v>3050</v>
      </c>
      <c r="I38" s="113">
        <v>2440</v>
      </c>
      <c r="J38" s="113">
        <v>1</v>
      </c>
      <c r="K38" s="123">
        <v>253.51</v>
      </c>
    </row>
    <row r="39" spans="1:11" ht="20.100000000000001" customHeight="1">
      <c r="A39" s="113">
        <v>31</v>
      </c>
      <c r="B39" s="113" t="s">
        <v>468</v>
      </c>
      <c r="C39" s="113" t="s">
        <v>398</v>
      </c>
      <c r="D39" s="113" t="s">
        <v>499</v>
      </c>
      <c r="E39" s="113" t="s">
        <v>266</v>
      </c>
      <c r="F39" s="113" t="s">
        <v>492</v>
      </c>
      <c r="G39" s="113" t="s">
        <v>469</v>
      </c>
      <c r="H39" s="113">
        <v>3050</v>
      </c>
      <c r="I39" s="113">
        <v>2440</v>
      </c>
      <c r="J39" s="113">
        <v>1</v>
      </c>
      <c r="K39" s="123">
        <v>672.4</v>
      </c>
    </row>
    <row r="40" spans="1:11" ht="20.100000000000001" customHeight="1">
      <c r="A40" s="113">
        <v>32</v>
      </c>
      <c r="B40" s="113" t="s">
        <v>470</v>
      </c>
      <c r="C40" s="113" t="s">
        <v>398</v>
      </c>
      <c r="D40" s="113" t="s">
        <v>498</v>
      </c>
      <c r="E40" s="113" t="s">
        <v>266</v>
      </c>
      <c r="F40" s="113" t="s">
        <v>492</v>
      </c>
      <c r="G40" s="113" t="s">
        <v>471</v>
      </c>
      <c r="H40" s="113">
        <v>915</v>
      </c>
      <c r="I40" s="113">
        <v>2440</v>
      </c>
      <c r="J40" s="113">
        <v>2</v>
      </c>
      <c r="K40" s="123">
        <v>249.33</v>
      </c>
    </row>
    <row r="41" spans="1:11" ht="20.100000000000001" customHeight="1">
      <c r="A41" s="113">
        <v>33</v>
      </c>
      <c r="B41" s="113" t="s">
        <v>440</v>
      </c>
      <c r="C41" s="113" t="s">
        <v>398</v>
      </c>
      <c r="D41" s="113" t="s">
        <v>438</v>
      </c>
      <c r="E41" s="113" t="s">
        <v>442</v>
      </c>
      <c r="F41" s="113" t="s">
        <v>492</v>
      </c>
      <c r="G41" s="113" t="s">
        <v>472</v>
      </c>
      <c r="H41" s="113">
        <v>1068</v>
      </c>
      <c r="I41" s="113">
        <v>1220</v>
      </c>
      <c r="J41" s="113">
        <v>2</v>
      </c>
      <c r="K41" s="123">
        <v>163.91</v>
      </c>
    </row>
    <row r="42" spans="1:11">
      <c r="A42" s="113">
        <v>34</v>
      </c>
      <c r="B42" s="113" t="s">
        <v>473</v>
      </c>
      <c r="C42" s="113" t="s">
        <v>500</v>
      </c>
      <c r="D42" s="113" t="s">
        <v>501</v>
      </c>
      <c r="E42" s="113" t="s">
        <v>502</v>
      </c>
      <c r="F42" s="113" t="s">
        <v>493</v>
      </c>
      <c r="G42" s="113" t="s">
        <v>474</v>
      </c>
      <c r="H42" s="113">
        <v>1220</v>
      </c>
      <c r="I42" s="113">
        <v>1982</v>
      </c>
      <c r="J42" s="113">
        <v>1</v>
      </c>
      <c r="K42" s="123">
        <v>214.22</v>
      </c>
    </row>
    <row r="43" spans="1:11" ht="20.100000000000001" customHeight="1">
      <c r="A43" s="113">
        <v>35</v>
      </c>
      <c r="B43" s="113" t="s">
        <v>475</v>
      </c>
      <c r="C43" s="113" t="s">
        <v>398</v>
      </c>
      <c r="D43" s="113" t="s">
        <v>498</v>
      </c>
      <c r="E43" s="113" t="s">
        <v>266</v>
      </c>
      <c r="F43" s="113" t="s">
        <v>492</v>
      </c>
      <c r="G43" s="113" t="s">
        <v>476</v>
      </c>
      <c r="H43" s="113">
        <v>762</v>
      </c>
      <c r="I43" s="113">
        <v>2440</v>
      </c>
      <c r="J43" s="113">
        <v>2</v>
      </c>
      <c r="K43" s="123">
        <v>240.55</v>
      </c>
    </row>
    <row r="44" spans="1:11" ht="20.100000000000001" customHeight="1">
      <c r="A44" s="113">
        <v>36</v>
      </c>
      <c r="B44" s="113" t="s">
        <v>477</v>
      </c>
      <c r="C44" s="113" t="s">
        <v>398</v>
      </c>
      <c r="D44" s="113" t="s">
        <v>478</v>
      </c>
      <c r="E44" s="113" t="s">
        <v>272</v>
      </c>
      <c r="F44" s="113" t="s">
        <v>400</v>
      </c>
      <c r="G44" s="113" t="s">
        <v>469</v>
      </c>
      <c r="H44" s="113">
        <v>2212</v>
      </c>
      <c r="I44" s="113">
        <v>2745</v>
      </c>
      <c r="J44" s="113">
        <v>1</v>
      </c>
      <c r="K44" s="123">
        <v>96.35</v>
      </c>
    </row>
    <row r="45" spans="1:11" ht="20.100000000000001" customHeight="1">
      <c r="A45" s="113">
        <v>37</v>
      </c>
      <c r="B45" s="113" t="s">
        <v>465</v>
      </c>
      <c r="C45" s="113" t="s">
        <v>432</v>
      </c>
      <c r="D45" s="113" t="s">
        <v>490</v>
      </c>
      <c r="E45" s="113" t="s">
        <v>266</v>
      </c>
      <c r="F45" s="113" t="s">
        <v>493</v>
      </c>
      <c r="G45" s="113" t="s">
        <v>469</v>
      </c>
      <c r="H45" s="113">
        <v>2286</v>
      </c>
      <c r="I45" s="113">
        <v>2745</v>
      </c>
      <c r="J45" s="113">
        <v>1</v>
      </c>
      <c r="K45" s="123">
        <v>650.38</v>
      </c>
    </row>
    <row r="46" spans="1:11" ht="20.100000000000001" customHeight="1">
      <c r="A46" s="113">
        <v>38</v>
      </c>
      <c r="B46" s="113" t="s">
        <v>479</v>
      </c>
      <c r="C46" s="113" t="s">
        <v>432</v>
      </c>
      <c r="D46" s="113" t="s">
        <v>456</v>
      </c>
      <c r="E46" s="113" t="s">
        <v>266</v>
      </c>
      <c r="F46" s="113" t="s">
        <v>494</v>
      </c>
      <c r="G46" s="113" t="s">
        <v>469</v>
      </c>
      <c r="H46" s="113">
        <v>3050</v>
      </c>
      <c r="I46" s="113">
        <v>2745</v>
      </c>
      <c r="J46" s="113">
        <v>1</v>
      </c>
      <c r="K46" s="123">
        <v>762.4</v>
      </c>
    </row>
    <row r="47" spans="1:11" ht="20.100000000000001" customHeight="1">
      <c r="A47" s="113">
        <v>39</v>
      </c>
      <c r="B47" s="113" t="s">
        <v>397</v>
      </c>
      <c r="C47" s="113" t="s">
        <v>398</v>
      </c>
      <c r="D47" s="113" t="s">
        <v>399</v>
      </c>
      <c r="E47" s="113" t="s">
        <v>272</v>
      </c>
      <c r="F47" s="113" t="s">
        <v>400</v>
      </c>
      <c r="G47" s="113" t="s">
        <v>401</v>
      </c>
      <c r="H47" s="113">
        <v>3050</v>
      </c>
      <c r="I47" s="113">
        <v>2745</v>
      </c>
      <c r="J47" s="113">
        <v>1</v>
      </c>
      <c r="K47" s="123">
        <v>268.99</v>
      </c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20" activePane="bottomRight" state="frozen"/>
      <selection pane="topRight" activeCell="D1" sqref="D1"/>
      <selection pane="bottomLeft" activeCell="A7" sqref="A7"/>
      <selection pane="bottomRight" activeCell="P13" sqref="P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5" t="s">
        <v>120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19" ht="63.7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W3</v>
      </c>
      <c r="C4" s="118" t="str">
        <f>'BD Team'!C9</f>
        <v>M15000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STAIRCASE</v>
      </c>
      <c r="G4" s="118">
        <f>'BD Team'!H9</f>
        <v>3050</v>
      </c>
      <c r="H4" s="118">
        <f>'BD Team'!I9</f>
        <v>2135</v>
      </c>
      <c r="I4" s="118">
        <f>'BD Team'!J9</f>
        <v>1</v>
      </c>
      <c r="J4" s="103">
        <f t="shared" ref="J4:J53" si="0">G4*H4*I4*10.764/1000000</f>
        <v>70.092477000000002</v>
      </c>
      <c r="K4" s="172">
        <f>'BD Team'!K9</f>
        <v>238.08</v>
      </c>
      <c r="L4" s="171">
        <f>K4*I4</f>
        <v>238.08</v>
      </c>
      <c r="M4" s="170">
        <f>L4*'Changable Values'!$D$4</f>
        <v>19760.64</v>
      </c>
      <c r="N4" s="170" t="str">
        <f>'BD Team'!E9</f>
        <v>12MM</v>
      </c>
      <c r="O4" s="172">
        <v>1890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V3</v>
      </c>
      <c r="C5" s="118" t="str">
        <f>'BD Team'!C10</f>
        <v>M15000</v>
      </c>
      <c r="D5" s="118" t="str">
        <f>'BD Team'!D10</f>
        <v>TOP HUNG WITH TOP FIXED</v>
      </c>
      <c r="E5" s="118" t="str">
        <f>'BD Team'!F10</f>
        <v>ROLL UP</v>
      </c>
      <c r="F5" s="121" t="str">
        <f>'BD Team'!G10</f>
        <v>TOILETS</v>
      </c>
      <c r="G5" s="118">
        <f>'BD Team'!H10</f>
        <v>915</v>
      </c>
      <c r="H5" s="118">
        <f>'BD Team'!I10</f>
        <v>1220</v>
      </c>
      <c r="I5" s="118">
        <f>'BD Team'!J10</f>
        <v>8</v>
      </c>
      <c r="J5" s="103">
        <f t="shared" si="0"/>
        <v>96.126825599999989</v>
      </c>
      <c r="K5" s="172">
        <f>'BD Team'!K10</f>
        <v>204.93</v>
      </c>
      <c r="L5" s="171">
        <f t="shared" ref="L5:L53" si="1">K5*I5</f>
        <v>1639.44</v>
      </c>
      <c r="M5" s="170">
        <f>L5*'Changable Values'!$D$4</f>
        <v>136073.52000000002</v>
      </c>
      <c r="N5" s="170" t="str">
        <f>'BD Team'!E10</f>
        <v>6MM (F)</v>
      </c>
      <c r="O5" s="172">
        <v>2003</v>
      </c>
      <c r="P5" s="241"/>
      <c r="Q5" s="173"/>
      <c r="R5" s="185">
        <f>850*10.764</f>
        <v>9149.4</v>
      </c>
      <c r="S5" s="172"/>
    </row>
    <row r="6" spans="1:19">
      <c r="A6" s="118">
        <f>'BD Team'!A11</f>
        <v>3</v>
      </c>
      <c r="B6" s="118" t="str">
        <f>'BD Team'!B11</f>
        <v>W1</v>
      </c>
      <c r="C6" s="118" t="str">
        <f>'BD Team'!C11</f>
        <v>M900</v>
      </c>
      <c r="D6" s="118" t="str">
        <f>'BD Team'!D11</f>
        <v>3 TRACK 4 SHUTTER 2 MESH SHUTTER SLIDING WINDOW</v>
      </c>
      <c r="E6" s="118" t="str">
        <f>'BD Team'!F11</f>
        <v>SS</v>
      </c>
      <c r="F6" s="121" t="str">
        <f>'BD Team'!G11</f>
        <v>SERVANTS LOUNGE</v>
      </c>
      <c r="G6" s="118">
        <f>'BD Team'!H11</f>
        <v>3888</v>
      </c>
      <c r="H6" s="118">
        <f>'BD Team'!I11</f>
        <v>1525</v>
      </c>
      <c r="I6" s="118">
        <f>'BD Team'!J11</f>
        <v>1</v>
      </c>
      <c r="J6" s="103">
        <f t="shared" si="0"/>
        <v>63.821908799999996</v>
      </c>
      <c r="K6" s="172">
        <f>'BD Team'!K11</f>
        <v>417.68</v>
      </c>
      <c r="L6" s="171">
        <f t="shared" si="1"/>
        <v>417.68</v>
      </c>
      <c r="M6" s="170">
        <f>L6*'Changable Values'!$D$4</f>
        <v>34667.440000000002</v>
      </c>
      <c r="N6" s="170" t="str">
        <f>'BD Team'!E11</f>
        <v>6MM</v>
      </c>
      <c r="O6" s="172">
        <v>1002</v>
      </c>
      <c r="P6" s="241"/>
      <c r="Q6" s="173">
        <f>50*10.764</f>
        <v>538.19999999999993</v>
      </c>
      <c r="R6" s="185"/>
      <c r="S6" s="172"/>
    </row>
    <row r="7" spans="1:19">
      <c r="A7" s="118">
        <f>'BD Team'!A12</f>
        <v>4</v>
      </c>
      <c r="B7" s="118" t="str">
        <f>'BD Team'!B12</f>
        <v>W2</v>
      </c>
      <c r="C7" s="118" t="str">
        <f>'BD Team'!C12</f>
        <v>M900</v>
      </c>
      <c r="D7" s="118" t="str">
        <f>'BD Team'!D12</f>
        <v xml:space="preserve">3 TRACK 2 SHUTTER 1 MESH SHUTTER SLIDING WINDOW </v>
      </c>
      <c r="E7" s="118" t="str">
        <f>'BD Team'!F12</f>
        <v>SS</v>
      </c>
      <c r="F7" s="121" t="str">
        <f>'BD Team'!G12</f>
        <v>LAUNDRY WINDOW</v>
      </c>
      <c r="G7" s="118">
        <f>'BD Team'!H12</f>
        <v>1220</v>
      </c>
      <c r="H7" s="118">
        <f>'BD Team'!I12</f>
        <v>1525</v>
      </c>
      <c r="I7" s="118">
        <f>'BD Team'!J12</f>
        <v>1</v>
      </c>
      <c r="J7" s="103">
        <f t="shared" si="0"/>
        <v>20.026422</v>
      </c>
      <c r="K7" s="172">
        <f>'BD Team'!K12</f>
        <v>171.04</v>
      </c>
      <c r="L7" s="171">
        <f t="shared" si="1"/>
        <v>171.04</v>
      </c>
      <c r="M7" s="170">
        <f>L7*'Changable Values'!$D$4</f>
        <v>14196.32</v>
      </c>
      <c r="N7" s="170" t="str">
        <f>'BD Team'!E12</f>
        <v>6MM</v>
      </c>
      <c r="O7" s="172">
        <v>1002</v>
      </c>
      <c r="P7" s="241"/>
      <c r="Q7" s="173">
        <f>50*10.764</f>
        <v>538.19999999999993</v>
      </c>
      <c r="R7" s="185"/>
      <c r="S7" s="172"/>
    </row>
    <row r="8" spans="1:19">
      <c r="A8" s="118">
        <f>'BD Team'!A13</f>
        <v>5</v>
      </c>
      <c r="B8" s="118" t="str">
        <f>'BD Team'!B13</f>
        <v>W4</v>
      </c>
      <c r="C8" s="118" t="str">
        <f>'BD Team'!C13</f>
        <v>M15000</v>
      </c>
      <c r="D8" s="118" t="str">
        <f>'BD Team'!D13</f>
        <v>2 TOP HUNG WINDOWS</v>
      </c>
      <c r="E8" s="118" t="str">
        <f>'BD Team'!F13</f>
        <v>ROLL UP</v>
      </c>
      <c r="F8" s="121" t="str">
        <f>'BD Team'!G13</f>
        <v>GURIJI'S ROOM</v>
      </c>
      <c r="G8" s="118">
        <f>'BD Team'!H13</f>
        <v>2440</v>
      </c>
      <c r="H8" s="118">
        <f>'BD Team'!I13</f>
        <v>762</v>
      </c>
      <c r="I8" s="118">
        <f>'BD Team'!J13</f>
        <v>1</v>
      </c>
      <c r="J8" s="103">
        <f t="shared" si="0"/>
        <v>20.013289919999998</v>
      </c>
      <c r="K8" s="172">
        <f>'BD Team'!K13</f>
        <v>367.16</v>
      </c>
      <c r="L8" s="171">
        <f t="shared" si="1"/>
        <v>367.16</v>
      </c>
      <c r="M8" s="170">
        <f>L8*'Changable Values'!$D$4</f>
        <v>30474.280000000002</v>
      </c>
      <c r="N8" s="170" t="str">
        <f>'BD Team'!E13</f>
        <v>6MM</v>
      </c>
      <c r="O8" s="172">
        <v>1002</v>
      </c>
      <c r="P8" s="241"/>
      <c r="Q8" s="173"/>
      <c r="R8" s="185">
        <f t="shared" ref="R8:R9" si="2">850*10.764</f>
        <v>9149.4</v>
      </c>
      <c r="S8" s="172"/>
    </row>
    <row r="9" spans="1:19">
      <c r="A9" s="118">
        <f>'BD Team'!A14</f>
        <v>6</v>
      </c>
      <c r="B9" s="118" t="str">
        <f>'BD Team'!B14</f>
        <v>W5</v>
      </c>
      <c r="C9" s="118" t="str">
        <f>'BD Team'!C14</f>
        <v>M15000</v>
      </c>
      <c r="D9" s="118" t="str">
        <f>'BD Team'!D14</f>
        <v>TOP HUNG WINDOW</v>
      </c>
      <c r="E9" s="118" t="str">
        <f>'BD Team'!F14</f>
        <v>ROLL UP</v>
      </c>
      <c r="F9" s="121" t="str">
        <f>'BD Team'!G14</f>
        <v>STORE WINDOW</v>
      </c>
      <c r="G9" s="118">
        <f>'BD Team'!H14</f>
        <v>1220</v>
      </c>
      <c r="H9" s="118">
        <f>'BD Team'!I14</f>
        <v>762</v>
      </c>
      <c r="I9" s="118">
        <f>'BD Team'!J14</f>
        <v>1</v>
      </c>
      <c r="J9" s="103">
        <f t="shared" si="0"/>
        <v>10.006644959999999</v>
      </c>
      <c r="K9" s="172">
        <f>'BD Team'!K14</f>
        <v>184.94</v>
      </c>
      <c r="L9" s="171">
        <f t="shared" si="1"/>
        <v>184.94</v>
      </c>
      <c r="M9" s="170">
        <f>L9*'Changable Values'!$D$4</f>
        <v>15350.02</v>
      </c>
      <c r="N9" s="170" t="str">
        <f>'BD Team'!E14</f>
        <v>6MM</v>
      </c>
      <c r="O9" s="172">
        <v>1002</v>
      </c>
      <c r="P9" s="241"/>
      <c r="Q9" s="173"/>
      <c r="R9" s="185">
        <f t="shared" si="2"/>
        <v>9149.4</v>
      </c>
      <c r="S9" s="172"/>
    </row>
    <row r="10" spans="1:19">
      <c r="A10" s="118">
        <f>'BD Team'!A15</f>
        <v>7</v>
      </c>
      <c r="B10" s="118" t="str">
        <f>'BD Team'!B15</f>
        <v>W6</v>
      </c>
      <c r="C10" s="118" t="str">
        <f>'BD Team'!C15</f>
        <v>M900</v>
      </c>
      <c r="D10" s="118" t="str">
        <f>'BD Team'!D15</f>
        <v>3 TRACK 2 SHUTTER 1 FIXED 2 MESH SHUTTER SLIDING WINDOW</v>
      </c>
      <c r="E10" s="118" t="str">
        <f>'BD Team'!F15</f>
        <v>SS</v>
      </c>
      <c r="F10" s="121" t="str">
        <f>'BD Team'!G15</f>
        <v>CORRIDOR</v>
      </c>
      <c r="G10" s="118">
        <f>'BD Team'!H15</f>
        <v>2364</v>
      </c>
      <c r="H10" s="118">
        <f>'BD Team'!I15</f>
        <v>1525</v>
      </c>
      <c r="I10" s="118">
        <f>'BD Team'!J15</f>
        <v>1</v>
      </c>
      <c r="J10" s="103">
        <f t="shared" si="0"/>
        <v>38.805296399999996</v>
      </c>
      <c r="K10" s="172">
        <f>'BD Team'!K15</f>
        <v>350.67</v>
      </c>
      <c r="L10" s="171">
        <f t="shared" si="1"/>
        <v>350.67</v>
      </c>
      <c r="M10" s="170">
        <f>L10*'Changable Values'!$D$4</f>
        <v>29105.61</v>
      </c>
      <c r="N10" s="170" t="str">
        <f>'BD Team'!E15</f>
        <v>6MM</v>
      </c>
      <c r="O10" s="172">
        <v>1002</v>
      </c>
      <c r="P10" s="241"/>
      <c r="Q10" s="173">
        <f>50*10.764</f>
        <v>538.19999999999993</v>
      </c>
      <c r="R10" s="185"/>
      <c r="S10" s="172"/>
    </row>
    <row r="11" spans="1:19">
      <c r="A11" s="118">
        <f>'BD Team'!A16</f>
        <v>8</v>
      </c>
      <c r="B11" s="118" t="str">
        <f>'BD Team'!B16</f>
        <v>W7</v>
      </c>
      <c r="C11" s="118" t="str">
        <f>'BD Team'!C16</f>
        <v>M15000</v>
      </c>
      <c r="D11" s="118" t="str">
        <f>'BD Team'!D16</f>
        <v>TOP HUNG WITH TOP FIXED</v>
      </c>
      <c r="E11" s="118" t="str">
        <f>'BD Team'!F16</f>
        <v>ROLL UP</v>
      </c>
      <c r="F11" s="121" t="str">
        <f>'BD Team'!G16</f>
        <v>PARKING</v>
      </c>
      <c r="G11" s="118">
        <f>'BD Team'!H16</f>
        <v>762</v>
      </c>
      <c r="H11" s="118">
        <f>'BD Team'!I16</f>
        <v>915</v>
      </c>
      <c r="I11" s="118">
        <f>'BD Team'!J16</f>
        <v>1</v>
      </c>
      <c r="J11" s="103">
        <f t="shared" si="0"/>
        <v>7.5049837199999994</v>
      </c>
      <c r="K11" s="172">
        <f>'BD Team'!K16</f>
        <v>185.18</v>
      </c>
      <c r="L11" s="171">
        <f t="shared" si="1"/>
        <v>185.18</v>
      </c>
      <c r="M11" s="170">
        <f>L11*'Changable Values'!$D$4</f>
        <v>15369.94</v>
      </c>
      <c r="N11" s="170" t="str">
        <f>'BD Team'!E16</f>
        <v>6MM</v>
      </c>
      <c r="O11" s="172">
        <v>1002</v>
      </c>
      <c r="P11" s="241"/>
      <c r="Q11" s="173"/>
      <c r="R11" s="185">
        <f t="shared" ref="R11:R15" si="3">850*10.764</f>
        <v>9149.4</v>
      </c>
      <c r="S11" s="172"/>
    </row>
    <row r="12" spans="1:19">
      <c r="A12" s="118">
        <f>'BD Team'!A17</f>
        <v>9</v>
      </c>
      <c r="B12" s="118" t="str">
        <f>'BD Team'!B17</f>
        <v>W8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ROLL UP</v>
      </c>
      <c r="F12" s="121" t="str">
        <f>'BD Team'!G17</f>
        <v>SERVANT ROOM</v>
      </c>
      <c r="G12" s="118">
        <f>'BD Team'!H17</f>
        <v>1220</v>
      </c>
      <c r="H12" s="118">
        <f>'BD Team'!I17</f>
        <v>610</v>
      </c>
      <c r="I12" s="118">
        <f>'BD Team'!J17</f>
        <v>2</v>
      </c>
      <c r="J12" s="103">
        <f t="shared" si="0"/>
        <v>16.021137599999999</v>
      </c>
      <c r="K12" s="172">
        <f>'BD Team'!K17</f>
        <v>173.2</v>
      </c>
      <c r="L12" s="171">
        <f t="shared" si="1"/>
        <v>346.4</v>
      </c>
      <c r="M12" s="170">
        <f>L12*'Changable Values'!$D$4</f>
        <v>28751.199999999997</v>
      </c>
      <c r="N12" s="170" t="str">
        <f>'BD Team'!E17</f>
        <v>6MM</v>
      </c>
      <c r="O12" s="172">
        <v>1002</v>
      </c>
      <c r="P12" s="241"/>
      <c r="Q12" s="173"/>
      <c r="R12" s="185">
        <f t="shared" si="3"/>
        <v>9149.4</v>
      </c>
      <c r="S12" s="172"/>
    </row>
    <row r="13" spans="1:19">
      <c r="A13" s="118">
        <f>'BD Team'!A18</f>
        <v>10</v>
      </c>
      <c r="B13" s="118" t="str">
        <f>'BD Team'!B18</f>
        <v>V1</v>
      </c>
      <c r="C13" s="118" t="str">
        <f>'BD Team'!C18</f>
        <v>M15000</v>
      </c>
      <c r="D13" s="118" t="str">
        <f>'BD Team'!D18</f>
        <v>TOP HUNG WINDOW</v>
      </c>
      <c r="E13" s="118" t="str">
        <f>'BD Team'!F18</f>
        <v>ROLL UP</v>
      </c>
      <c r="F13" s="121" t="str">
        <f>'BD Team'!G18</f>
        <v>SERVANT TOILET</v>
      </c>
      <c r="G13" s="118">
        <f>'BD Team'!H18</f>
        <v>915</v>
      </c>
      <c r="H13" s="118">
        <f>'BD Team'!I18</f>
        <v>915</v>
      </c>
      <c r="I13" s="118">
        <f>'BD Team'!J18</f>
        <v>1</v>
      </c>
      <c r="J13" s="103">
        <f t="shared" si="0"/>
        <v>9.0118898999999999</v>
      </c>
      <c r="K13" s="172">
        <f>'BD Team'!K18</f>
        <v>183.91</v>
      </c>
      <c r="L13" s="171">
        <f t="shared" si="1"/>
        <v>183.91</v>
      </c>
      <c r="M13" s="170">
        <f>L13*'Changable Values'!$D$4</f>
        <v>15264.529999999999</v>
      </c>
      <c r="N13" s="170" t="str">
        <f>'BD Team'!E18</f>
        <v>6MM (F)</v>
      </c>
      <c r="O13" s="172">
        <v>2003</v>
      </c>
      <c r="P13" s="241"/>
      <c r="Q13" s="173"/>
      <c r="R13" s="185">
        <f t="shared" si="3"/>
        <v>9149.4</v>
      </c>
      <c r="S13" s="172"/>
    </row>
    <row r="14" spans="1:19">
      <c r="A14" s="118">
        <f>'BD Team'!A19</f>
        <v>11</v>
      </c>
      <c r="B14" s="118" t="str">
        <f>'BD Team'!B19</f>
        <v>V2</v>
      </c>
      <c r="C14" s="118" t="str">
        <f>'BD Team'!C19</f>
        <v>M15000</v>
      </c>
      <c r="D14" s="118" t="str">
        <f>'BD Team'!D19</f>
        <v>TOP HUNG WINDOW</v>
      </c>
      <c r="E14" s="118" t="str">
        <f>'BD Team'!F19</f>
        <v>ROLL UP</v>
      </c>
      <c r="F14" s="121" t="str">
        <f>'BD Team'!G19</f>
        <v>MAID ROOM VENTILATOR</v>
      </c>
      <c r="G14" s="118">
        <f>'BD Team'!H19</f>
        <v>610</v>
      </c>
      <c r="H14" s="118">
        <f>'BD Team'!I19</f>
        <v>610</v>
      </c>
      <c r="I14" s="118">
        <f>'BD Team'!J19</f>
        <v>3</v>
      </c>
      <c r="J14" s="103">
        <f t="shared" si="0"/>
        <v>12.015853199999999</v>
      </c>
      <c r="K14" s="172">
        <f>'BD Team'!K19</f>
        <v>142.19999999999999</v>
      </c>
      <c r="L14" s="171">
        <f t="shared" si="1"/>
        <v>426.59999999999997</v>
      </c>
      <c r="M14" s="170">
        <f>L14*'Changable Values'!$D$4</f>
        <v>35407.799999999996</v>
      </c>
      <c r="N14" s="170" t="str">
        <f>'BD Team'!E19</f>
        <v>6MM (F)</v>
      </c>
      <c r="O14" s="172">
        <v>2003</v>
      </c>
      <c r="P14" s="241"/>
      <c r="Q14" s="173"/>
      <c r="R14" s="185">
        <f t="shared" si="3"/>
        <v>9149.4</v>
      </c>
      <c r="S14" s="172"/>
    </row>
    <row r="15" spans="1:19">
      <c r="A15" s="118">
        <f>'BD Team'!A20</f>
        <v>12</v>
      </c>
      <c r="B15" s="118" t="str">
        <f>'BD Team'!B20</f>
        <v>W9</v>
      </c>
      <c r="C15" s="118" t="str">
        <f>'BD Team'!C20</f>
        <v>M15000</v>
      </c>
      <c r="D15" s="118" t="str">
        <f>'BD Team'!D20</f>
        <v>2 SIDE HUNG WINDOWS WITH FIXED</v>
      </c>
      <c r="E15" s="118" t="str">
        <f>'BD Team'!F20</f>
        <v>ROLL UP</v>
      </c>
      <c r="F15" s="121" t="str">
        <f>'BD Team'!G20</f>
        <v>GF - DRAWING ROOM</v>
      </c>
      <c r="G15" s="118">
        <f>'BD Team'!H20</f>
        <v>3050</v>
      </c>
      <c r="H15" s="118">
        <f>'BD Team'!I20</f>
        <v>1982</v>
      </c>
      <c r="I15" s="118">
        <f>'BD Team'!J20</f>
        <v>1</v>
      </c>
      <c r="J15" s="103">
        <f t="shared" si="0"/>
        <v>65.069456399999993</v>
      </c>
      <c r="K15" s="172">
        <f>'BD Team'!K20</f>
        <v>580.11</v>
      </c>
      <c r="L15" s="171">
        <f t="shared" si="1"/>
        <v>580.11</v>
      </c>
      <c r="M15" s="170">
        <f>L15*'Changable Values'!$D$4</f>
        <v>48149.130000000005</v>
      </c>
      <c r="N15" s="170" t="str">
        <f>'BD Team'!E20</f>
        <v>24MM</v>
      </c>
      <c r="O15" s="172">
        <v>2805</v>
      </c>
      <c r="P15" s="241"/>
      <c r="Q15" s="173"/>
      <c r="R15" s="185">
        <f t="shared" si="3"/>
        <v>9149.4</v>
      </c>
      <c r="S15" s="172"/>
    </row>
    <row r="16" spans="1:19">
      <c r="A16" s="118">
        <f>'BD Team'!A21</f>
        <v>13</v>
      </c>
      <c r="B16" s="118" t="str">
        <f>'BD Team'!B21</f>
        <v>W10</v>
      </c>
      <c r="C16" s="118" t="str">
        <f>'BD Team'!C21</f>
        <v>M14600 &amp; M15000</v>
      </c>
      <c r="D16" s="118" t="str">
        <f>'BD Team'!D21</f>
        <v>3 TRACK 4 SHUTTER 2 MESH SHUTTER SLIDING WINDOW WITH BOTTOM FIXED</v>
      </c>
      <c r="E16" s="118" t="str">
        <f>'BD Team'!F21</f>
        <v>SS</v>
      </c>
      <c r="F16" s="121" t="str">
        <f>'BD Team'!G21</f>
        <v>GF - DRAWING ROOM</v>
      </c>
      <c r="G16" s="118">
        <f>'BD Team'!H21</f>
        <v>3965</v>
      </c>
      <c r="H16" s="118">
        <f>'BD Team'!I21</f>
        <v>2592</v>
      </c>
      <c r="I16" s="118">
        <f>'BD Team'!J21</f>
        <v>1</v>
      </c>
      <c r="J16" s="103">
        <f t="shared" si="0"/>
        <v>110.62464191999999</v>
      </c>
      <c r="K16" s="172">
        <f>'BD Team'!K21</f>
        <v>1455.39</v>
      </c>
      <c r="L16" s="171">
        <f t="shared" si="1"/>
        <v>1455.39</v>
      </c>
      <c r="M16" s="170">
        <f>L16*'Changable Values'!$D$4</f>
        <v>120797.37000000001</v>
      </c>
      <c r="N16" s="170" t="str">
        <f>'BD Team'!E21</f>
        <v>24MM</v>
      </c>
      <c r="O16" s="172">
        <v>2805</v>
      </c>
      <c r="P16" s="241"/>
      <c r="Q16" s="173">
        <f>50*10.764</f>
        <v>538.19999999999993</v>
      </c>
      <c r="R16" s="185"/>
      <c r="S16" s="172"/>
    </row>
    <row r="17" spans="1:19">
      <c r="A17" s="118">
        <f>'BD Team'!A22</f>
        <v>14</v>
      </c>
      <c r="B17" s="118" t="str">
        <f>'BD Team'!B22</f>
        <v>W11</v>
      </c>
      <c r="C17" s="118" t="str">
        <f>'BD Team'!C22</f>
        <v>M15000</v>
      </c>
      <c r="D17" s="118" t="str">
        <f>'BD Team'!D22</f>
        <v>SIDE HUNG WINDOW WITH BOTTOM FIXED</v>
      </c>
      <c r="E17" s="118" t="str">
        <f>'BD Team'!F22</f>
        <v>ROLL UP</v>
      </c>
      <c r="F17" s="121" t="str">
        <f>'BD Team'!G22</f>
        <v>POOJA ROOM</v>
      </c>
      <c r="G17" s="118">
        <f>'BD Team'!H22</f>
        <v>762</v>
      </c>
      <c r="H17" s="118">
        <f>'BD Team'!I22</f>
        <v>2592</v>
      </c>
      <c r="I17" s="118">
        <f>'BD Team'!J22</f>
        <v>1</v>
      </c>
      <c r="J17" s="103">
        <f t="shared" si="0"/>
        <v>21.260019456000002</v>
      </c>
      <c r="K17" s="172">
        <f>'BD Team'!K22</f>
        <v>247.47</v>
      </c>
      <c r="L17" s="171">
        <f t="shared" si="1"/>
        <v>247.47</v>
      </c>
      <c r="M17" s="170">
        <f>L17*'Changable Values'!$D$4</f>
        <v>20540.009999999998</v>
      </c>
      <c r="N17" s="170" t="str">
        <f>'BD Team'!E22</f>
        <v>24MM</v>
      </c>
      <c r="O17" s="172">
        <v>2805</v>
      </c>
      <c r="P17" s="241"/>
      <c r="Q17" s="173"/>
      <c r="R17" s="185">
        <f t="shared" ref="R17:R20" si="4">850*10.764</f>
        <v>9149.4</v>
      </c>
      <c r="S17" s="172"/>
    </row>
    <row r="18" spans="1:19">
      <c r="A18" s="118">
        <f>'BD Team'!A23</f>
        <v>15</v>
      </c>
      <c r="B18" s="118" t="str">
        <f>'BD Team'!B23</f>
        <v>W12</v>
      </c>
      <c r="C18" s="118" t="str">
        <f>'BD Team'!C23</f>
        <v>M15000</v>
      </c>
      <c r="D18" s="118" t="str">
        <f>'BD Team'!D23</f>
        <v>2 SIDE HUNG WINDOWS WITH 4 FIXED</v>
      </c>
      <c r="E18" s="118" t="str">
        <f>'BD Team'!F23</f>
        <v>ROLL UP</v>
      </c>
      <c r="F18" s="121" t="str">
        <f>'BD Team'!G23</f>
        <v>GF - FAMILY LIVING</v>
      </c>
      <c r="G18" s="118">
        <f>'BD Team'!H23</f>
        <v>2440</v>
      </c>
      <c r="H18" s="118">
        <f>'BD Team'!I23</f>
        <v>2288</v>
      </c>
      <c r="I18" s="118">
        <f>'BD Team'!J23</f>
        <v>1</v>
      </c>
      <c r="J18" s="103">
        <f t="shared" si="0"/>
        <v>60.092398079999995</v>
      </c>
      <c r="K18" s="172">
        <f>'BD Team'!K23</f>
        <v>626.63</v>
      </c>
      <c r="L18" s="171">
        <f t="shared" si="1"/>
        <v>626.63</v>
      </c>
      <c r="M18" s="170">
        <f>L18*'Changable Values'!$D$4</f>
        <v>52010.29</v>
      </c>
      <c r="N18" s="170" t="str">
        <f>'BD Team'!E23</f>
        <v>24MM</v>
      </c>
      <c r="O18" s="172">
        <v>2805</v>
      </c>
      <c r="P18" s="241"/>
      <c r="Q18" s="173"/>
      <c r="R18" s="185">
        <f t="shared" si="4"/>
        <v>9149.4</v>
      </c>
      <c r="S18" s="172"/>
    </row>
    <row r="19" spans="1:19">
      <c r="A19" s="118">
        <f>'BD Team'!A24</f>
        <v>16</v>
      </c>
      <c r="B19" s="118" t="str">
        <f>'BD Team'!B24</f>
        <v>W13</v>
      </c>
      <c r="C19" s="118" t="str">
        <f>'BD Team'!C24</f>
        <v>M15000</v>
      </c>
      <c r="D19" s="118" t="str">
        <f>'BD Team'!D24</f>
        <v>SIDE HUNG WINDOW</v>
      </c>
      <c r="E19" s="118" t="str">
        <f>'BD Team'!F24</f>
        <v>ROLL UP</v>
      </c>
      <c r="F19" s="121" t="str">
        <f>'BD Team'!G24</f>
        <v>MASTER BED ROOM</v>
      </c>
      <c r="G19" s="118">
        <f>'BD Team'!H24</f>
        <v>915</v>
      </c>
      <c r="H19" s="118">
        <f>'BD Team'!I24</f>
        <v>1982</v>
      </c>
      <c r="I19" s="118">
        <f>'BD Team'!J24</f>
        <v>2</v>
      </c>
      <c r="J19" s="103">
        <f t="shared" si="0"/>
        <v>39.041673839999994</v>
      </c>
      <c r="K19" s="172">
        <f>'BD Team'!K24</f>
        <v>194.07</v>
      </c>
      <c r="L19" s="171">
        <f t="shared" si="1"/>
        <v>388.14</v>
      </c>
      <c r="M19" s="170">
        <f>L19*'Changable Values'!$D$4</f>
        <v>32215.62</v>
      </c>
      <c r="N19" s="170" t="str">
        <f>'BD Team'!E24</f>
        <v>24MM</v>
      </c>
      <c r="O19" s="172">
        <v>2805</v>
      </c>
      <c r="P19" s="241"/>
      <c r="Q19" s="173"/>
      <c r="R19" s="185">
        <f t="shared" si="4"/>
        <v>9149.4</v>
      </c>
      <c r="S19" s="172"/>
    </row>
    <row r="20" spans="1:19" ht="28.5">
      <c r="A20" s="118">
        <f>'BD Team'!A25</f>
        <v>17</v>
      </c>
      <c r="B20" s="118" t="str">
        <f>'BD Team'!B25</f>
        <v>W14</v>
      </c>
      <c r="C20" s="118" t="str">
        <f>'BD Team'!C25</f>
        <v>M15000</v>
      </c>
      <c r="D20" s="118" t="str">
        <f>'BD Team'!D25</f>
        <v>SIDE HUNG WINDOW</v>
      </c>
      <c r="E20" s="118" t="str">
        <f>'BD Team'!F25</f>
        <v>ROLL UP</v>
      </c>
      <c r="F20" s="121" t="str">
        <f>'BD Team'!G25</f>
        <v>MASTER BED ROOM DRESS</v>
      </c>
      <c r="G20" s="118">
        <f>'BD Team'!H25</f>
        <v>1068</v>
      </c>
      <c r="H20" s="118">
        <f>'BD Team'!I25</f>
        <v>1220</v>
      </c>
      <c r="I20" s="118">
        <f>'BD Team'!J25</f>
        <v>1</v>
      </c>
      <c r="J20" s="103">
        <f t="shared" si="0"/>
        <v>14.02506144</v>
      </c>
      <c r="K20" s="172">
        <f>'BD Team'!K25</f>
        <v>163.91</v>
      </c>
      <c r="L20" s="171">
        <f t="shared" si="1"/>
        <v>163.91</v>
      </c>
      <c r="M20" s="170">
        <f>L20*'Changable Values'!$D$4</f>
        <v>13604.529999999999</v>
      </c>
      <c r="N20" s="170" t="str">
        <f>'BD Team'!E25</f>
        <v>24MM (F)</v>
      </c>
      <c r="O20" s="172">
        <v>3806</v>
      </c>
      <c r="P20" s="241"/>
      <c r="Q20" s="173"/>
      <c r="R20" s="185">
        <f t="shared" si="4"/>
        <v>9149.4</v>
      </c>
      <c r="S20" s="172"/>
    </row>
    <row r="21" spans="1:19">
      <c r="A21" s="118">
        <f>'BD Team'!A26</f>
        <v>18</v>
      </c>
      <c r="B21" s="118" t="str">
        <f>'BD Team'!B26</f>
        <v>W15</v>
      </c>
      <c r="C21" s="118" t="str">
        <f>'BD Team'!C26</f>
        <v>M900</v>
      </c>
      <c r="D21" s="118" t="str">
        <f>'BD Team'!D26</f>
        <v>3 TRACK 2 SHUTTER 1 MESH SHUTTER SLIDING WINDOW</v>
      </c>
      <c r="E21" s="118" t="str">
        <f>'BD Team'!F26</f>
        <v>SS</v>
      </c>
      <c r="F21" s="121" t="str">
        <f>'BD Team'!G26</f>
        <v>HAND WASH AREA</v>
      </c>
      <c r="G21" s="118">
        <f>'BD Team'!H26</f>
        <v>1412</v>
      </c>
      <c r="H21" s="118">
        <f>'BD Team'!I26</f>
        <v>1525</v>
      </c>
      <c r="I21" s="118">
        <f>'BD Team'!J26</f>
        <v>1</v>
      </c>
      <c r="J21" s="103">
        <f t="shared" si="0"/>
        <v>23.1781212</v>
      </c>
      <c r="K21" s="172">
        <f>'BD Team'!K26</f>
        <v>186.72</v>
      </c>
      <c r="L21" s="171">
        <f t="shared" si="1"/>
        <v>186.72</v>
      </c>
      <c r="M21" s="170">
        <f>L21*'Changable Values'!$D$4</f>
        <v>15497.76</v>
      </c>
      <c r="N21" s="170" t="str">
        <f>'BD Team'!E26</f>
        <v>20MM</v>
      </c>
      <c r="O21" s="172">
        <v>2538</v>
      </c>
      <c r="P21" s="241"/>
      <c r="Q21" s="173">
        <f>50*10.764</f>
        <v>538.19999999999993</v>
      </c>
      <c r="R21" s="185"/>
      <c r="S21" s="172"/>
    </row>
    <row r="22" spans="1:19">
      <c r="A22" s="118">
        <f>'BD Team'!A27</f>
        <v>19</v>
      </c>
      <c r="B22" s="118" t="str">
        <f>'BD Team'!B27</f>
        <v>W16</v>
      </c>
      <c r="C22" s="118" t="str">
        <f>'BD Team'!C27</f>
        <v>M15000</v>
      </c>
      <c r="D22" s="118" t="str">
        <f>'BD Team'!D27</f>
        <v>SIDE HUNG WINDOW</v>
      </c>
      <c r="E22" s="118" t="str">
        <f>'BD Team'!F27</f>
        <v>ROLL UP</v>
      </c>
      <c r="F22" s="121" t="str">
        <f>'BD Team'!G27</f>
        <v>STORE</v>
      </c>
      <c r="G22" s="118">
        <f>'BD Team'!H27</f>
        <v>1030</v>
      </c>
      <c r="H22" s="118">
        <f>'BD Team'!I27</f>
        <v>1525</v>
      </c>
      <c r="I22" s="118">
        <f>'BD Team'!J27</f>
        <v>1</v>
      </c>
      <c r="J22" s="103">
        <f t="shared" si="0"/>
        <v>16.907553</v>
      </c>
      <c r="K22" s="172">
        <f>'BD Team'!K27</f>
        <v>180.06</v>
      </c>
      <c r="L22" s="171">
        <f t="shared" si="1"/>
        <v>180.06</v>
      </c>
      <c r="M22" s="170">
        <f>L22*'Changable Values'!$D$4</f>
        <v>14944.98</v>
      </c>
      <c r="N22" s="170" t="str">
        <f>'BD Team'!E27</f>
        <v>24MM</v>
      </c>
      <c r="O22" s="172">
        <v>2805</v>
      </c>
      <c r="P22" s="241"/>
      <c r="Q22" s="173"/>
      <c r="R22" s="185">
        <f>850*10.764</f>
        <v>9149.4</v>
      </c>
      <c r="S22" s="172"/>
    </row>
    <row r="23" spans="1:19">
      <c r="A23" s="118">
        <f>'BD Team'!A28</f>
        <v>20</v>
      </c>
      <c r="B23" s="118" t="str">
        <f>'BD Team'!B28</f>
        <v>KW1</v>
      </c>
      <c r="C23" s="118" t="str">
        <f>'BD Team'!C28</f>
        <v>M900</v>
      </c>
      <c r="D23" s="118" t="str">
        <f>'BD Team'!D28</f>
        <v>3 TRACK 2 SHUTTER 1 MESH SHUTTER SLIDING WINDOW</v>
      </c>
      <c r="E23" s="118" t="str">
        <f>'BD Team'!F28</f>
        <v>SS</v>
      </c>
      <c r="F23" s="121" t="str">
        <f>'BD Team'!G28</f>
        <v>KITCHEN WINDOW</v>
      </c>
      <c r="G23" s="118">
        <f>'BD Team'!H28</f>
        <v>1145</v>
      </c>
      <c r="H23" s="118">
        <f>'BD Team'!I28</f>
        <v>1525</v>
      </c>
      <c r="I23" s="118">
        <f>'BD Team'!J28</f>
        <v>1</v>
      </c>
      <c r="J23" s="103">
        <f t="shared" si="0"/>
        <v>18.795289499999999</v>
      </c>
      <c r="K23" s="172">
        <f>'BD Team'!K28</f>
        <v>175.95</v>
      </c>
      <c r="L23" s="171">
        <f t="shared" si="1"/>
        <v>175.95</v>
      </c>
      <c r="M23" s="170">
        <f>L23*'Changable Values'!$D$4</f>
        <v>14603.849999999999</v>
      </c>
      <c r="N23" s="170" t="str">
        <f>'BD Team'!E28</f>
        <v>20MM</v>
      </c>
      <c r="O23" s="172">
        <v>2538</v>
      </c>
      <c r="P23" s="241"/>
      <c r="Q23" s="173">
        <f>50*10.764</f>
        <v>538.19999999999993</v>
      </c>
      <c r="R23" s="185"/>
      <c r="S23" s="172"/>
    </row>
    <row r="24" spans="1:19">
      <c r="A24" s="118">
        <f>'BD Team'!A29</f>
        <v>21</v>
      </c>
      <c r="B24" s="118" t="str">
        <f>'BD Team'!B29</f>
        <v>KW2</v>
      </c>
      <c r="C24" s="118" t="str">
        <f>'BD Team'!C29</f>
        <v>M15000</v>
      </c>
      <c r="D24" s="118" t="str">
        <f>'BD Team'!D29</f>
        <v>SIDE HUNG WINDOW</v>
      </c>
      <c r="E24" s="118" t="str">
        <f>'BD Team'!F29</f>
        <v>ROLL UP</v>
      </c>
      <c r="F24" s="121" t="str">
        <f>'BD Team'!G29</f>
        <v>KITCHEN WINDOW</v>
      </c>
      <c r="G24" s="118">
        <f>'BD Team'!H29</f>
        <v>762</v>
      </c>
      <c r="H24" s="118">
        <f>'BD Team'!I29</f>
        <v>1525</v>
      </c>
      <c r="I24" s="118">
        <f>'BD Team'!J29</f>
        <v>1</v>
      </c>
      <c r="J24" s="103">
        <f t="shared" si="0"/>
        <v>12.5083062</v>
      </c>
      <c r="K24" s="172">
        <f>'BD Team'!K29</f>
        <v>170.81</v>
      </c>
      <c r="L24" s="171">
        <f t="shared" si="1"/>
        <v>170.81</v>
      </c>
      <c r="M24" s="170">
        <f>L24*'Changable Values'!$D$4</f>
        <v>14177.23</v>
      </c>
      <c r="N24" s="170" t="str">
        <f>'BD Team'!E29</f>
        <v>24MM</v>
      </c>
      <c r="O24" s="172">
        <v>2805</v>
      </c>
      <c r="P24" s="241"/>
      <c r="Q24" s="173"/>
      <c r="R24" s="185">
        <f>850*10.764</f>
        <v>9149.4</v>
      </c>
      <c r="S24" s="172"/>
    </row>
    <row r="25" spans="1:19">
      <c r="A25" s="118">
        <f>'BD Team'!A30</f>
        <v>22</v>
      </c>
      <c r="B25" s="118" t="str">
        <f>'BD Team'!B30</f>
        <v>SD1</v>
      </c>
      <c r="C25" s="118" t="str">
        <f>'BD Team'!C30</f>
        <v>M14600</v>
      </c>
      <c r="D25" s="118" t="str">
        <f>'BD Team'!D30</f>
        <v>SLIDING DOOR WITH FIXED GLASS WITH SILICON JOINT</v>
      </c>
      <c r="E25" s="118" t="str">
        <f>'BD Team'!F30</f>
        <v>SS</v>
      </c>
      <c r="F25" s="121" t="str">
        <f>'BD Team'!G30</f>
        <v>FAMILY LOUNGE</v>
      </c>
      <c r="G25" s="118">
        <f>'BD Team'!H30</f>
        <v>5948</v>
      </c>
      <c r="H25" s="118">
        <f>'BD Team'!I30</f>
        <v>2745</v>
      </c>
      <c r="I25" s="118">
        <f>'BD Team'!J30</f>
        <v>1</v>
      </c>
      <c r="J25" s="103">
        <f t="shared" si="0"/>
        <v>175.74662663999999</v>
      </c>
      <c r="K25" s="172">
        <f>'BD Team'!K30</f>
        <v>884.67</v>
      </c>
      <c r="L25" s="171">
        <f t="shared" si="1"/>
        <v>884.67</v>
      </c>
      <c r="M25" s="170">
        <f>L25*'Changable Values'!$D$4</f>
        <v>73427.61</v>
      </c>
      <c r="N25" s="170" t="str">
        <f>'BD Team'!E30</f>
        <v>17.52MM</v>
      </c>
      <c r="O25" s="172">
        <v>5049</v>
      </c>
      <c r="P25" s="241"/>
      <c r="Q25" s="173">
        <f>50*10.764</f>
        <v>538.19999999999993</v>
      </c>
      <c r="R25" s="185"/>
      <c r="S25" s="172"/>
    </row>
    <row r="26" spans="1:19">
      <c r="A26" s="118">
        <f>'BD Team'!A31</f>
        <v>23</v>
      </c>
      <c r="B26" s="118" t="str">
        <f>'BD Team'!B31</f>
        <v>SD2</v>
      </c>
      <c r="C26" s="118" t="str">
        <f>'BD Team'!C31</f>
        <v>M14600</v>
      </c>
      <c r="D26" s="118" t="str">
        <f>'BD Team'!D31</f>
        <v>3 TRACK 3 SHUTTER SLIDING DOOR</v>
      </c>
      <c r="E26" s="118" t="str">
        <f>'BD Team'!F31</f>
        <v>RETRACTABLE</v>
      </c>
      <c r="F26" s="121" t="str">
        <f>'BD Team'!G31</f>
        <v>OPEN KITCHEN</v>
      </c>
      <c r="G26" s="118">
        <f>'BD Team'!H31</f>
        <v>3355</v>
      </c>
      <c r="H26" s="118">
        <f>'BD Team'!I31</f>
        <v>2745</v>
      </c>
      <c r="I26" s="118">
        <f>'BD Team'!J31</f>
        <v>1</v>
      </c>
      <c r="J26" s="103">
        <f t="shared" si="0"/>
        <v>99.130788899999985</v>
      </c>
      <c r="K26" s="172">
        <f>'BD Team'!K31</f>
        <v>780.48</v>
      </c>
      <c r="L26" s="171">
        <f t="shared" si="1"/>
        <v>780.48</v>
      </c>
      <c r="M26" s="170">
        <f>L26*'Changable Values'!$D$4</f>
        <v>64779.840000000004</v>
      </c>
      <c r="N26" s="170" t="str">
        <f>'BD Team'!E31</f>
        <v>24MM</v>
      </c>
      <c r="O26" s="172">
        <v>2805</v>
      </c>
      <c r="P26" s="241"/>
      <c r="Q26" s="173"/>
      <c r="R26" s="185">
        <f t="shared" ref="R26:R27" si="5">850*10.764</f>
        <v>9149.4</v>
      </c>
      <c r="S26" s="172"/>
    </row>
    <row r="27" spans="1:19">
      <c r="A27" s="118">
        <f>'BD Team'!A32</f>
        <v>24</v>
      </c>
      <c r="B27" s="118" t="str">
        <f>'BD Team'!B32</f>
        <v>W10</v>
      </c>
      <c r="C27" s="118" t="str">
        <f>'BD Team'!C32</f>
        <v>M15000</v>
      </c>
      <c r="D27" s="118" t="str">
        <f>'BD Team'!D32</f>
        <v>2 SIDE HUNG WINDOWS WITH FIXED</v>
      </c>
      <c r="E27" s="118" t="str">
        <f>'BD Team'!F32</f>
        <v>ROLL UP</v>
      </c>
      <c r="F27" s="121" t="str">
        <f>'BD Team'!G32</f>
        <v>1F -STUDY AREA</v>
      </c>
      <c r="G27" s="118">
        <f>'BD Team'!H32</f>
        <v>3050</v>
      </c>
      <c r="H27" s="118">
        <f>'BD Team'!I32</f>
        <v>1982</v>
      </c>
      <c r="I27" s="118">
        <f>'BD Team'!J32</f>
        <v>1</v>
      </c>
      <c r="J27" s="103">
        <f t="shared" si="0"/>
        <v>65.069456399999993</v>
      </c>
      <c r="K27" s="172">
        <f>'BD Team'!K32</f>
        <v>580.11</v>
      </c>
      <c r="L27" s="171">
        <f t="shared" si="1"/>
        <v>580.11</v>
      </c>
      <c r="M27" s="170">
        <f>L27*'Changable Values'!$D$4</f>
        <v>48149.130000000005</v>
      </c>
      <c r="N27" s="170" t="str">
        <f>'BD Team'!E32</f>
        <v>24MM</v>
      </c>
      <c r="O27" s="172">
        <v>2805</v>
      </c>
      <c r="P27" s="241"/>
      <c r="Q27" s="173"/>
      <c r="R27" s="185">
        <f t="shared" si="5"/>
        <v>9149.4</v>
      </c>
      <c r="S27" s="172"/>
    </row>
    <row r="28" spans="1:19">
      <c r="A28" s="118">
        <f>'BD Team'!A33</f>
        <v>25</v>
      </c>
      <c r="B28" s="118" t="str">
        <f>'BD Team'!B33</f>
        <v>W17</v>
      </c>
      <c r="C28" s="118" t="str">
        <f>'BD Team'!C33</f>
        <v>M900</v>
      </c>
      <c r="D28" s="118" t="str">
        <f>'BD Team'!D33</f>
        <v>3 TRACK 2 SHUTTER 1 MESH SHUTTER SLIDING WINDOW</v>
      </c>
      <c r="E28" s="118" t="str">
        <f>'BD Team'!F33</f>
        <v>SS</v>
      </c>
      <c r="F28" s="121" t="str">
        <f>'BD Team'!G33</f>
        <v>1F - OFFICE</v>
      </c>
      <c r="G28" s="118">
        <f>'BD Team'!H33</f>
        <v>2135</v>
      </c>
      <c r="H28" s="118">
        <f>'BD Team'!I33</f>
        <v>1982</v>
      </c>
      <c r="I28" s="118">
        <f>'BD Team'!J33</f>
        <v>1</v>
      </c>
      <c r="J28" s="103">
        <f t="shared" si="0"/>
        <v>45.548619479999999</v>
      </c>
      <c r="K28" s="172">
        <f>'BD Team'!K33</f>
        <v>245.44</v>
      </c>
      <c r="L28" s="171">
        <f t="shared" si="1"/>
        <v>245.44</v>
      </c>
      <c r="M28" s="170">
        <f>L28*'Changable Values'!$D$4</f>
        <v>20371.52</v>
      </c>
      <c r="N28" s="170" t="str">
        <f>'BD Team'!E33</f>
        <v>20MM</v>
      </c>
      <c r="O28" s="172">
        <v>2538</v>
      </c>
      <c r="P28" s="241"/>
      <c r="Q28" s="173">
        <f>50*10.764</f>
        <v>538.19999999999993</v>
      </c>
      <c r="R28" s="185"/>
      <c r="S28" s="172"/>
    </row>
    <row r="29" spans="1:19">
      <c r="A29" s="118">
        <f>'BD Team'!A34</f>
        <v>26</v>
      </c>
      <c r="B29" s="118" t="str">
        <f>'BD Team'!B34</f>
        <v>W13</v>
      </c>
      <c r="C29" s="118" t="str">
        <f>'BD Team'!C34</f>
        <v>M15000</v>
      </c>
      <c r="D29" s="118" t="str">
        <f>'BD Team'!D34</f>
        <v>SIDE HUNG WINDOW</v>
      </c>
      <c r="E29" s="118" t="str">
        <f>'BD Team'!F34</f>
        <v>ROLL UP</v>
      </c>
      <c r="F29" s="121" t="str">
        <f>'BD Team'!G34</f>
        <v>1F - MOTHERS BEDROOM</v>
      </c>
      <c r="G29" s="118">
        <f>'BD Team'!H34</f>
        <v>915</v>
      </c>
      <c r="H29" s="118">
        <f>'BD Team'!I34</f>
        <v>1982</v>
      </c>
      <c r="I29" s="118">
        <f>'BD Team'!J34</f>
        <v>6</v>
      </c>
      <c r="J29" s="103">
        <f t="shared" si="0"/>
        <v>117.12502151999999</v>
      </c>
      <c r="K29" s="172">
        <f>'BD Team'!K34</f>
        <v>194.07</v>
      </c>
      <c r="L29" s="171">
        <f t="shared" si="1"/>
        <v>1164.42</v>
      </c>
      <c r="M29" s="170">
        <f>L29*'Changable Values'!$D$4</f>
        <v>96646.86</v>
      </c>
      <c r="N29" s="170" t="str">
        <f>'BD Team'!E34</f>
        <v>24MM</v>
      </c>
      <c r="O29" s="172">
        <v>2805</v>
      </c>
      <c r="P29" s="241"/>
      <c r="Q29" s="173"/>
      <c r="R29" s="185">
        <f t="shared" ref="R29:R31" si="6">850*10.764</f>
        <v>9149.4</v>
      </c>
      <c r="S29" s="172"/>
    </row>
    <row r="30" spans="1:19">
      <c r="A30" s="118">
        <f>'BD Team'!A35</f>
        <v>27</v>
      </c>
      <c r="B30" s="118" t="str">
        <f>'BD Team'!B35</f>
        <v>W14</v>
      </c>
      <c r="C30" s="118" t="str">
        <f>'BD Team'!C35</f>
        <v>M15000</v>
      </c>
      <c r="D30" s="118" t="str">
        <f>'BD Team'!D35</f>
        <v>SIDE HUNG WINDOW</v>
      </c>
      <c r="E30" s="118" t="str">
        <f>'BD Team'!F35</f>
        <v>ROLL UP</v>
      </c>
      <c r="F30" s="121" t="str">
        <f>'BD Team'!G35</f>
        <v>1F - SON'S BEDROOM</v>
      </c>
      <c r="G30" s="118">
        <f>'BD Team'!H35</f>
        <v>1068</v>
      </c>
      <c r="H30" s="118">
        <f>'BD Team'!I35</f>
        <v>1220</v>
      </c>
      <c r="I30" s="118">
        <f>'BD Team'!J35</f>
        <v>2</v>
      </c>
      <c r="J30" s="103">
        <f t="shared" si="0"/>
        <v>28.05012288</v>
      </c>
      <c r="K30" s="172">
        <f>'BD Team'!K35</f>
        <v>163.91</v>
      </c>
      <c r="L30" s="171">
        <f t="shared" si="1"/>
        <v>327.82</v>
      </c>
      <c r="M30" s="170">
        <f>L30*'Changable Values'!$D$4</f>
        <v>27209.059999999998</v>
      </c>
      <c r="N30" s="170" t="str">
        <f>'BD Team'!E35</f>
        <v>24MM</v>
      </c>
      <c r="O30" s="172">
        <v>2805</v>
      </c>
      <c r="P30" s="241"/>
      <c r="Q30" s="173"/>
      <c r="R30" s="185">
        <f t="shared" si="6"/>
        <v>9149.4</v>
      </c>
      <c r="S30" s="172"/>
    </row>
    <row r="31" spans="1:19">
      <c r="A31" s="118">
        <f>'BD Team'!A36</f>
        <v>28</v>
      </c>
      <c r="B31" s="118" t="str">
        <f>'BD Team'!B36</f>
        <v>W19</v>
      </c>
      <c r="C31" s="118" t="str">
        <f>'BD Team'!C36</f>
        <v>M15000</v>
      </c>
      <c r="D31" s="118" t="str">
        <f>'BD Team'!D36</f>
        <v>2 SIDE HUNG WINDOWS WITH 4 FIXED</v>
      </c>
      <c r="E31" s="118" t="str">
        <f>'BD Team'!F36</f>
        <v>ROLL UP</v>
      </c>
      <c r="F31" s="121" t="str">
        <f>'BD Team'!G36</f>
        <v>1F - HOME THEATER</v>
      </c>
      <c r="G31" s="118">
        <f>'BD Team'!H36</f>
        <v>2440</v>
      </c>
      <c r="H31" s="118">
        <f>'BD Team'!I36</f>
        <v>1982</v>
      </c>
      <c r="I31" s="118">
        <f>'BD Team'!J36</f>
        <v>1</v>
      </c>
      <c r="J31" s="103">
        <f t="shared" si="0"/>
        <v>52.055565119999997</v>
      </c>
      <c r="K31" s="172">
        <f>'BD Team'!K36</f>
        <v>583.55999999999995</v>
      </c>
      <c r="L31" s="171">
        <f t="shared" si="1"/>
        <v>583.55999999999995</v>
      </c>
      <c r="M31" s="170">
        <f>L31*'Changable Values'!$D$4</f>
        <v>48435.479999999996</v>
      </c>
      <c r="N31" s="170" t="str">
        <f>'BD Team'!E36</f>
        <v>24MM</v>
      </c>
      <c r="O31" s="172">
        <v>2805</v>
      </c>
      <c r="P31" s="241"/>
      <c r="Q31" s="173"/>
      <c r="R31" s="185">
        <f t="shared" si="6"/>
        <v>9149.4</v>
      </c>
      <c r="S31" s="172"/>
    </row>
    <row r="32" spans="1:19">
      <c r="A32" s="118">
        <f>'BD Team'!A37</f>
        <v>29</v>
      </c>
      <c r="B32" s="118" t="str">
        <f>'BD Team'!B37</f>
        <v>SD3</v>
      </c>
      <c r="C32" s="118" t="str">
        <f>'BD Team'!C37</f>
        <v>M14600</v>
      </c>
      <c r="D32" s="118" t="str">
        <f>'BD Team'!D37</f>
        <v>3 TRACK 2 SHUTTER 1 MESH SHUTTER SLIDING DOOR</v>
      </c>
      <c r="E32" s="118" t="str">
        <f>'BD Team'!F37</f>
        <v>SS</v>
      </c>
      <c r="F32" s="121" t="str">
        <f>'BD Team'!G37</f>
        <v>1F - STUDY</v>
      </c>
      <c r="G32" s="118">
        <f>'BD Team'!H37</f>
        <v>2286</v>
      </c>
      <c r="H32" s="118">
        <f>'BD Team'!I37</f>
        <v>2745</v>
      </c>
      <c r="I32" s="118">
        <f>'BD Team'!J37</f>
        <v>2</v>
      </c>
      <c r="J32" s="103">
        <f t="shared" si="0"/>
        <v>135.08970695999997</v>
      </c>
      <c r="K32" s="172">
        <f>'BD Team'!K37</f>
        <v>650.38</v>
      </c>
      <c r="L32" s="171">
        <f t="shared" si="1"/>
        <v>1300.76</v>
      </c>
      <c r="M32" s="170">
        <f>L32*'Changable Values'!$D$4</f>
        <v>107963.08</v>
      </c>
      <c r="N32" s="170" t="str">
        <f>'BD Team'!E37</f>
        <v>24MM</v>
      </c>
      <c r="O32" s="172">
        <v>2805</v>
      </c>
      <c r="P32" s="241"/>
      <c r="Q32" s="173">
        <f>50*10.764</f>
        <v>538.19999999999993</v>
      </c>
      <c r="R32" s="185"/>
      <c r="S32" s="172"/>
    </row>
    <row r="33" spans="1:19">
      <c r="A33" s="118">
        <f>'BD Team'!A38</f>
        <v>30</v>
      </c>
      <c r="B33" s="118" t="str">
        <f>'BD Team'!B38</f>
        <v>W18</v>
      </c>
      <c r="C33" s="118" t="str">
        <f>'BD Team'!C38</f>
        <v>M15000</v>
      </c>
      <c r="D33" s="118" t="str">
        <f>'BD Team'!D38</f>
        <v>FIXED GLASS 2 NO'S</v>
      </c>
      <c r="E33" s="118" t="str">
        <f>'BD Team'!F38</f>
        <v>NO</v>
      </c>
      <c r="F33" s="121" t="str">
        <f>'BD Team'!G38</f>
        <v>STAIRCASE</v>
      </c>
      <c r="G33" s="118">
        <f>'BD Team'!H38</f>
        <v>3050</v>
      </c>
      <c r="H33" s="118">
        <f>'BD Team'!I38</f>
        <v>2440</v>
      </c>
      <c r="I33" s="118">
        <f>'BD Team'!J38</f>
        <v>1</v>
      </c>
      <c r="J33" s="103">
        <f t="shared" si="0"/>
        <v>80.105688000000001</v>
      </c>
      <c r="K33" s="172">
        <f>'BD Team'!K38</f>
        <v>253.51</v>
      </c>
      <c r="L33" s="171">
        <f t="shared" si="1"/>
        <v>253.51</v>
      </c>
      <c r="M33" s="170">
        <f>L33*'Changable Values'!$D$4</f>
        <v>21041.329999999998</v>
      </c>
      <c r="N33" s="170" t="str">
        <f>'BD Team'!E38</f>
        <v>12MM</v>
      </c>
      <c r="O33" s="172">
        <v>1890</v>
      </c>
      <c r="P33" s="241"/>
      <c r="Q33" s="173"/>
      <c r="R33" s="185"/>
      <c r="S33" s="172"/>
    </row>
    <row r="34" spans="1:19">
      <c r="A34" s="118">
        <f>'BD Team'!A39</f>
        <v>31</v>
      </c>
      <c r="B34" s="118" t="str">
        <f>'BD Team'!B39</f>
        <v>W20</v>
      </c>
      <c r="C34" s="118" t="str">
        <f>'BD Team'!C39</f>
        <v>M15000</v>
      </c>
      <c r="D34" s="118" t="str">
        <f>'BD Team'!D39</f>
        <v>2 SIDE HUNG WINDOWS WITH 4 FIXED</v>
      </c>
      <c r="E34" s="118" t="str">
        <f>'BD Team'!F39</f>
        <v>ROLL UP</v>
      </c>
      <c r="F34" s="121" t="str">
        <f>'BD Team'!G39</f>
        <v>2F - LOUNGE</v>
      </c>
      <c r="G34" s="118">
        <f>'BD Team'!H39</f>
        <v>3050</v>
      </c>
      <c r="H34" s="118">
        <f>'BD Team'!I39</f>
        <v>2440</v>
      </c>
      <c r="I34" s="118">
        <f>'BD Team'!J39</f>
        <v>1</v>
      </c>
      <c r="J34" s="103">
        <f t="shared" si="0"/>
        <v>80.105688000000001</v>
      </c>
      <c r="K34" s="172">
        <f>'BD Team'!K39</f>
        <v>672.4</v>
      </c>
      <c r="L34" s="171">
        <f t="shared" si="1"/>
        <v>672.4</v>
      </c>
      <c r="M34" s="170">
        <f>L34*'Changable Values'!$D$4</f>
        <v>55809.2</v>
      </c>
      <c r="N34" s="170" t="str">
        <f>'BD Team'!E39</f>
        <v>24MM</v>
      </c>
      <c r="O34" s="172">
        <v>2805</v>
      </c>
      <c r="P34" s="241"/>
      <c r="Q34" s="173"/>
      <c r="R34" s="185">
        <f t="shared" ref="R34:R36" si="7">850*10.764</f>
        <v>9149.4</v>
      </c>
      <c r="S34" s="172"/>
    </row>
    <row r="35" spans="1:19">
      <c r="A35" s="118">
        <f>'BD Team'!A40</f>
        <v>32</v>
      </c>
      <c r="B35" s="118" t="str">
        <f>'BD Team'!B40</f>
        <v>W21</v>
      </c>
      <c r="C35" s="118" t="str">
        <f>'BD Team'!C40</f>
        <v>M15000</v>
      </c>
      <c r="D35" s="118" t="str">
        <f>'BD Team'!D40</f>
        <v>SIDE HUNG WINDOW WITH BOTTOM FIXED</v>
      </c>
      <c r="E35" s="118" t="str">
        <f>'BD Team'!F40</f>
        <v>ROLL UP</v>
      </c>
      <c r="F35" s="121" t="str">
        <f>'BD Team'!G40</f>
        <v>DAUGHTER'S BEDROOM</v>
      </c>
      <c r="G35" s="118">
        <f>'BD Team'!H40</f>
        <v>915</v>
      </c>
      <c r="H35" s="118">
        <f>'BD Team'!I40</f>
        <v>2440</v>
      </c>
      <c r="I35" s="118">
        <f>'BD Team'!J40</f>
        <v>2</v>
      </c>
      <c r="J35" s="103">
        <f t="shared" si="0"/>
        <v>48.063412799999995</v>
      </c>
      <c r="K35" s="172">
        <f>'BD Team'!K40</f>
        <v>249.33</v>
      </c>
      <c r="L35" s="171">
        <f t="shared" si="1"/>
        <v>498.66</v>
      </c>
      <c r="M35" s="170">
        <f>L35*'Changable Values'!$D$4</f>
        <v>41388.78</v>
      </c>
      <c r="N35" s="170" t="str">
        <f>'BD Team'!E40</f>
        <v>24MM</v>
      </c>
      <c r="O35" s="172">
        <v>2805</v>
      </c>
      <c r="P35" s="241"/>
      <c r="Q35" s="173"/>
      <c r="R35" s="185">
        <f t="shared" si="7"/>
        <v>9149.4</v>
      </c>
      <c r="S35" s="172"/>
    </row>
    <row r="36" spans="1:19" ht="28.5">
      <c r="A36" s="118">
        <f>'BD Team'!A41</f>
        <v>33</v>
      </c>
      <c r="B36" s="118" t="str">
        <f>'BD Team'!B41</f>
        <v>W14</v>
      </c>
      <c r="C36" s="118" t="str">
        <f>'BD Team'!C41</f>
        <v>M15000</v>
      </c>
      <c r="D36" s="118" t="str">
        <f>'BD Team'!D41</f>
        <v>SIDE HUNG WINDOW</v>
      </c>
      <c r="E36" s="118" t="str">
        <f>'BD Team'!F41</f>
        <v>ROLL UP</v>
      </c>
      <c r="F36" s="121" t="str">
        <f>'BD Team'!G41</f>
        <v>DAUGHTER'S BEDROOM DRESS</v>
      </c>
      <c r="G36" s="118">
        <f>'BD Team'!H41</f>
        <v>1068</v>
      </c>
      <c r="H36" s="118">
        <f>'BD Team'!I41</f>
        <v>1220</v>
      </c>
      <c r="I36" s="118">
        <f>'BD Team'!J41</f>
        <v>2</v>
      </c>
      <c r="J36" s="103">
        <f t="shared" si="0"/>
        <v>28.05012288</v>
      </c>
      <c r="K36" s="172">
        <f>'BD Team'!K41</f>
        <v>163.91</v>
      </c>
      <c r="L36" s="171">
        <f t="shared" si="1"/>
        <v>327.82</v>
      </c>
      <c r="M36" s="170">
        <f>L36*'Changable Values'!$D$4</f>
        <v>27209.059999999998</v>
      </c>
      <c r="N36" s="170" t="str">
        <f>'BD Team'!E41</f>
        <v>24MM (F)</v>
      </c>
      <c r="O36" s="172">
        <v>3806</v>
      </c>
      <c r="P36" s="241"/>
      <c r="Q36" s="173"/>
      <c r="R36" s="185">
        <f t="shared" si="7"/>
        <v>9149.4</v>
      </c>
      <c r="S36" s="172"/>
    </row>
    <row r="37" spans="1:19">
      <c r="A37" s="118">
        <f>'BD Team'!A42</f>
        <v>34</v>
      </c>
      <c r="B37" s="118" t="str">
        <f>'BD Team'!B42</f>
        <v>W22</v>
      </c>
      <c r="C37" s="118" t="str">
        <f>'BD Team'!C42</f>
        <v>M900 &amp; M15000</v>
      </c>
      <c r="D37" s="118" t="str">
        <f>'BD Team'!D42</f>
        <v>3 TRACK 2 SHUTTER 1 MESH SHUTTER SLIDING WINDOW WITH BOTTOM FIXED</v>
      </c>
      <c r="E37" s="118" t="str">
        <f>'BD Team'!F42</f>
        <v>SS</v>
      </c>
      <c r="F37" s="121" t="str">
        <f>'BD Team'!G42</f>
        <v>2F - MASSAGE / SPA</v>
      </c>
      <c r="G37" s="118">
        <f>'BD Team'!H42</f>
        <v>1220</v>
      </c>
      <c r="H37" s="118">
        <f>'BD Team'!I42</f>
        <v>1982</v>
      </c>
      <c r="I37" s="118">
        <f>'BD Team'!J42</f>
        <v>1</v>
      </c>
      <c r="J37" s="103">
        <f t="shared" si="0"/>
        <v>26.027782559999999</v>
      </c>
      <c r="K37" s="172">
        <f>'BD Team'!K42</f>
        <v>214.22</v>
      </c>
      <c r="L37" s="171">
        <f t="shared" si="1"/>
        <v>214.22</v>
      </c>
      <c r="M37" s="170">
        <f>L37*'Changable Values'!$D$4</f>
        <v>17780.259999999998</v>
      </c>
      <c r="N37" s="170" t="str">
        <f>'BD Team'!E42</f>
        <v>24MM &amp; 20MM</v>
      </c>
      <c r="O37" s="172">
        <v>2805</v>
      </c>
      <c r="P37" s="241"/>
      <c r="Q37" s="173">
        <f>50*10.764</f>
        <v>538.19999999999993</v>
      </c>
      <c r="R37" s="185"/>
      <c r="S37" s="172"/>
    </row>
    <row r="38" spans="1:19">
      <c r="A38" s="118">
        <f>'BD Team'!A43</f>
        <v>35</v>
      </c>
      <c r="B38" s="118" t="str">
        <f>'BD Team'!B43</f>
        <v>W23</v>
      </c>
      <c r="C38" s="118" t="str">
        <f>'BD Team'!C43</f>
        <v>M15000</v>
      </c>
      <c r="D38" s="118" t="str">
        <f>'BD Team'!D43</f>
        <v>SIDE HUNG WINDOW WITH BOTTOM FIXED</v>
      </c>
      <c r="E38" s="118" t="str">
        <f>'BD Team'!F43</f>
        <v>ROLL UP</v>
      </c>
      <c r="F38" s="121" t="str">
        <f>'BD Team'!G43</f>
        <v>2F - GUEST BEDROOM</v>
      </c>
      <c r="G38" s="118">
        <f>'BD Team'!H43</f>
        <v>762</v>
      </c>
      <c r="H38" s="118">
        <f>'BD Team'!I43</f>
        <v>2440</v>
      </c>
      <c r="I38" s="118">
        <f>'BD Team'!J43</f>
        <v>2</v>
      </c>
      <c r="J38" s="103">
        <f t="shared" si="0"/>
        <v>40.026579839999997</v>
      </c>
      <c r="K38" s="172">
        <f>'BD Team'!K43</f>
        <v>240.55</v>
      </c>
      <c r="L38" s="171">
        <f t="shared" si="1"/>
        <v>481.1</v>
      </c>
      <c r="M38" s="170">
        <f>L38*'Changable Values'!$D$4</f>
        <v>39931.300000000003</v>
      </c>
      <c r="N38" s="170" t="str">
        <f>'BD Team'!E43</f>
        <v>24MM</v>
      </c>
      <c r="O38" s="172">
        <v>2805</v>
      </c>
      <c r="P38" s="241"/>
      <c r="Q38" s="173"/>
      <c r="R38" s="185">
        <f>850*10.764</f>
        <v>9149.4</v>
      </c>
      <c r="S38" s="172"/>
    </row>
    <row r="39" spans="1:19">
      <c r="A39" s="118">
        <f>'BD Team'!A44</f>
        <v>36</v>
      </c>
      <c r="B39" s="118" t="str">
        <f>'BD Team'!B44</f>
        <v>FG1</v>
      </c>
      <c r="C39" s="118" t="str">
        <f>'BD Team'!C44</f>
        <v>M15000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2F - LOUNGE</v>
      </c>
      <c r="G39" s="118">
        <f>'BD Team'!H44</f>
        <v>2212</v>
      </c>
      <c r="H39" s="118">
        <f>'BD Team'!I44</f>
        <v>2745</v>
      </c>
      <c r="I39" s="118">
        <f>'BD Team'!J44</f>
        <v>1</v>
      </c>
      <c r="J39" s="103">
        <f t="shared" si="0"/>
        <v>65.358362159999999</v>
      </c>
      <c r="K39" s="172">
        <f>'BD Team'!K44</f>
        <v>96.35</v>
      </c>
      <c r="L39" s="171">
        <f t="shared" si="1"/>
        <v>96.35</v>
      </c>
      <c r="M39" s="170">
        <f>L39*'Changable Values'!$D$4</f>
        <v>7997.0499999999993</v>
      </c>
      <c r="N39" s="170" t="str">
        <f>'BD Team'!E44</f>
        <v>12MM</v>
      </c>
      <c r="O39" s="172">
        <v>1890</v>
      </c>
      <c r="P39" s="241"/>
      <c r="Q39" s="173"/>
      <c r="R39" s="185"/>
      <c r="S39" s="172"/>
    </row>
    <row r="40" spans="1:19">
      <c r="A40" s="118">
        <f>'BD Team'!A45</f>
        <v>37</v>
      </c>
      <c r="B40" s="118" t="str">
        <f>'BD Team'!B45</f>
        <v>SD3</v>
      </c>
      <c r="C40" s="118" t="str">
        <f>'BD Team'!C45</f>
        <v>M14600</v>
      </c>
      <c r="D40" s="118" t="str">
        <f>'BD Team'!D45</f>
        <v>3 TRACK 2 SHUTTER 1 MESH SHUTTER SLIDING DOOR</v>
      </c>
      <c r="E40" s="118" t="str">
        <f>'BD Team'!F45</f>
        <v>SS</v>
      </c>
      <c r="F40" s="121" t="str">
        <f>'BD Team'!G45</f>
        <v>2F - LOUNGE</v>
      </c>
      <c r="G40" s="118">
        <f>'BD Team'!H45</f>
        <v>2286</v>
      </c>
      <c r="H40" s="118">
        <f>'BD Team'!I45</f>
        <v>2745</v>
      </c>
      <c r="I40" s="118">
        <f>'BD Team'!J45</f>
        <v>1</v>
      </c>
      <c r="J40" s="103">
        <f t="shared" si="0"/>
        <v>67.544853479999986</v>
      </c>
      <c r="K40" s="172">
        <f>'BD Team'!K45</f>
        <v>650.38</v>
      </c>
      <c r="L40" s="171">
        <f t="shared" si="1"/>
        <v>650.38</v>
      </c>
      <c r="M40" s="170">
        <f>L40*'Changable Values'!$D$4</f>
        <v>53981.54</v>
      </c>
      <c r="N40" s="170" t="str">
        <f>'BD Team'!E45</f>
        <v>24MM</v>
      </c>
      <c r="O40" s="172">
        <v>2805</v>
      </c>
      <c r="P40" s="241"/>
      <c r="Q40" s="173">
        <f>50*10.764</f>
        <v>538.19999999999993</v>
      </c>
      <c r="R40" s="185"/>
      <c r="S40" s="172"/>
    </row>
    <row r="41" spans="1:19">
      <c r="A41" s="118">
        <f>'BD Team'!A46</f>
        <v>38</v>
      </c>
      <c r="B41" s="118" t="str">
        <f>'BD Team'!B46</f>
        <v>SD4</v>
      </c>
      <c r="C41" s="118" t="str">
        <f>'BD Team'!C46</f>
        <v>M14600</v>
      </c>
      <c r="D41" s="118" t="str">
        <f>'BD Team'!D46</f>
        <v>3 TRACK 3 SHUTTER SLIDING DOOR</v>
      </c>
      <c r="E41" s="118" t="str">
        <f>'BD Team'!F46</f>
        <v>RETRACTABLE</v>
      </c>
      <c r="F41" s="121" t="str">
        <f>'BD Team'!G46</f>
        <v>2F - LOUNGE</v>
      </c>
      <c r="G41" s="118">
        <f>'BD Team'!H46</f>
        <v>3050</v>
      </c>
      <c r="H41" s="118">
        <f>'BD Team'!I46</f>
        <v>2745</v>
      </c>
      <c r="I41" s="118">
        <f>'BD Team'!J46</f>
        <v>1</v>
      </c>
      <c r="J41" s="103">
        <f t="shared" si="0"/>
        <v>90.118898999999999</v>
      </c>
      <c r="K41" s="172">
        <f>'BD Team'!K46</f>
        <v>762.4</v>
      </c>
      <c r="L41" s="171">
        <f t="shared" si="1"/>
        <v>762.4</v>
      </c>
      <c r="M41" s="170">
        <f>L41*'Changable Values'!$D$4</f>
        <v>63279.199999999997</v>
      </c>
      <c r="N41" s="170" t="str">
        <f>'BD Team'!E46</f>
        <v>24MM</v>
      </c>
      <c r="O41" s="172">
        <v>2805</v>
      </c>
      <c r="P41" s="241"/>
      <c r="Q41" s="173"/>
      <c r="R41" s="185">
        <f>850*10.764</f>
        <v>9149.4</v>
      </c>
      <c r="S41" s="172"/>
    </row>
    <row r="42" spans="1:19">
      <c r="A42" s="118">
        <f>'BD Team'!A47</f>
        <v>39</v>
      </c>
      <c r="B42" s="118" t="str">
        <f>'BD Team'!B47</f>
        <v>W3</v>
      </c>
      <c r="C42" s="118" t="str">
        <f>'BD Team'!C47</f>
        <v>M15000</v>
      </c>
      <c r="D42" s="118" t="str">
        <f>'BD Team'!D47</f>
        <v>FIXED GLASS 2 NO'S</v>
      </c>
      <c r="E42" s="118" t="str">
        <f>'BD Team'!F47</f>
        <v>NO</v>
      </c>
      <c r="F42" s="121" t="str">
        <f>'BD Team'!G47</f>
        <v>STAIRCASE</v>
      </c>
      <c r="G42" s="118">
        <f>'BD Team'!H47</f>
        <v>3050</v>
      </c>
      <c r="H42" s="118">
        <f>'BD Team'!I47</f>
        <v>2745</v>
      </c>
      <c r="I42" s="118">
        <f>'BD Team'!J47</f>
        <v>1</v>
      </c>
      <c r="J42" s="103">
        <f t="shared" si="0"/>
        <v>90.118898999999999</v>
      </c>
      <c r="K42" s="172">
        <f>'BD Team'!K47</f>
        <v>268.99</v>
      </c>
      <c r="L42" s="171">
        <f t="shared" si="1"/>
        <v>268.99</v>
      </c>
      <c r="M42" s="170">
        <f>L42*'Changable Values'!$D$4</f>
        <v>22326.170000000002</v>
      </c>
      <c r="N42" s="170" t="str">
        <f>'BD Team'!E47</f>
        <v>12MM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14254.769999999997</v>
      </c>
      <c r="L104" s="168">
        <f>SUM(L4:L103)</f>
        <v>18779.38</v>
      </c>
      <c r="M104" s="168">
        <f>SUM(M4:M103)</f>
        <v>1558688.5400000003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7" t="s">
        <v>287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</row>
    <row r="2" spans="1:13" ht="15.75" thickTop="1">
      <c r="A2" s="328" t="s">
        <v>288</v>
      </c>
      <c r="B2" s="330">
        <f>K4</f>
        <v>1001.7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9"/>
      <c r="B3" s="33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9"/>
      <c r="B4" s="331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2" t="s">
        <v>63</v>
      </c>
      <c r="C9" s="332"/>
      <c r="D9" s="272"/>
      <c r="E9" s="332" t="s">
        <v>297</v>
      </c>
      <c r="F9" s="33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25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4.42578125" style="49" bestFit="1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7" t="s">
        <v>71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</row>
    <row r="3" spans="2:54" ht="13.5" thickBot="1">
      <c r="L3" s="340" t="s">
        <v>283</v>
      </c>
      <c r="M3" s="340"/>
      <c r="N3" s="340"/>
      <c r="O3" s="340"/>
      <c r="U3" s="50"/>
      <c r="AB3" s="50"/>
    </row>
    <row r="4" spans="2:54" s="50" customFormat="1" ht="15" customHeight="1" thickTop="1" thickBot="1">
      <c r="B4" s="379" t="s">
        <v>72</v>
      </c>
      <c r="C4" s="365" t="s">
        <v>73</v>
      </c>
      <c r="D4" s="365" t="s">
        <v>74</v>
      </c>
      <c r="E4" s="374" t="s">
        <v>106</v>
      </c>
      <c r="F4" s="374" t="s">
        <v>75</v>
      </c>
      <c r="G4" s="374" t="s">
        <v>191</v>
      </c>
      <c r="H4" s="374" t="s">
        <v>76</v>
      </c>
      <c r="I4" s="365" t="s">
        <v>77</v>
      </c>
      <c r="J4" s="374" t="s">
        <v>78</v>
      </c>
      <c r="K4" s="374" t="s">
        <v>79</v>
      </c>
      <c r="L4" s="337" t="s">
        <v>114</v>
      </c>
      <c r="M4" s="337" t="s">
        <v>115</v>
      </c>
      <c r="N4" s="337" t="s">
        <v>9</v>
      </c>
      <c r="O4" s="337" t="s">
        <v>2</v>
      </c>
      <c r="P4" s="390" t="s">
        <v>80</v>
      </c>
      <c r="Q4" s="391"/>
      <c r="R4" s="391"/>
      <c r="S4" s="391"/>
      <c r="T4" s="391"/>
      <c r="U4" s="392"/>
      <c r="V4" s="374" t="s">
        <v>134</v>
      </c>
      <c r="W4" s="394" t="s">
        <v>192</v>
      </c>
      <c r="X4" s="147"/>
      <c r="Y4" s="147"/>
      <c r="Z4" s="147"/>
      <c r="AA4" s="147"/>
      <c r="AB4" s="147"/>
      <c r="AC4" s="394" t="s">
        <v>81</v>
      </c>
      <c r="AD4" s="398" t="s">
        <v>106</v>
      </c>
      <c r="AE4" s="388" t="s">
        <v>82</v>
      </c>
      <c r="AF4" s="370" t="s">
        <v>83</v>
      </c>
      <c r="AG4" s="371"/>
      <c r="AH4" s="388" t="s">
        <v>84</v>
      </c>
      <c r="AI4" s="388" t="s">
        <v>85</v>
      </c>
      <c r="AJ4" s="374" t="s">
        <v>240</v>
      </c>
      <c r="AK4" s="374" t="s">
        <v>241</v>
      </c>
      <c r="AL4" s="365" t="s">
        <v>86</v>
      </c>
      <c r="AM4" s="365" t="s">
        <v>87</v>
      </c>
      <c r="AN4" s="365" t="s">
        <v>88</v>
      </c>
      <c r="AO4" s="367" t="s">
        <v>89</v>
      </c>
      <c r="AP4" s="365" t="s">
        <v>109</v>
      </c>
      <c r="AQ4" s="365" t="s">
        <v>4</v>
      </c>
      <c r="AR4" s="350" t="s">
        <v>90</v>
      </c>
      <c r="AS4" s="353" t="s">
        <v>91</v>
      </c>
      <c r="AT4" s="350" t="s">
        <v>92</v>
      </c>
      <c r="AU4" s="356" t="s">
        <v>93</v>
      </c>
      <c r="AV4" s="376" t="s">
        <v>217</v>
      </c>
      <c r="AW4" s="359" t="s">
        <v>215</v>
      </c>
      <c r="AX4" s="362" t="s">
        <v>216</v>
      </c>
    </row>
    <row r="5" spans="2:54" s="50" customFormat="1" ht="26.25" thickTop="1">
      <c r="B5" s="380"/>
      <c r="C5" s="382"/>
      <c r="D5" s="382"/>
      <c r="E5" s="384"/>
      <c r="F5" s="384"/>
      <c r="G5" s="384"/>
      <c r="H5" s="384"/>
      <c r="I5" s="386"/>
      <c r="J5" s="384"/>
      <c r="K5" s="384"/>
      <c r="L5" s="338"/>
      <c r="M5" s="338"/>
      <c r="N5" s="338"/>
      <c r="O5" s="338"/>
      <c r="P5" s="39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3" t="s">
        <v>99</v>
      </c>
      <c r="V5" s="375"/>
      <c r="W5" s="395"/>
      <c r="X5" s="144" t="s">
        <v>95</v>
      </c>
      <c r="Y5" s="144" t="s">
        <v>96</v>
      </c>
      <c r="Z5" s="144" t="s">
        <v>97</v>
      </c>
      <c r="AA5" s="145" t="s">
        <v>98</v>
      </c>
      <c r="AB5" s="393" t="s">
        <v>214</v>
      </c>
      <c r="AC5" s="395"/>
      <c r="AD5" s="399"/>
      <c r="AE5" s="389"/>
      <c r="AF5" s="372"/>
      <c r="AG5" s="373"/>
      <c r="AH5" s="389"/>
      <c r="AI5" s="389"/>
      <c r="AJ5" s="375"/>
      <c r="AK5" s="375"/>
      <c r="AL5" s="366"/>
      <c r="AM5" s="366"/>
      <c r="AN5" s="366"/>
      <c r="AO5" s="368"/>
      <c r="AP5" s="366"/>
      <c r="AQ5" s="366"/>
      <c r="AR5" s="351"/>
      <c r="AS5" s="354"/>
      <c r="AT5" s="351"/>
      <c r="AU5" s="357"/>
      <c r="AV5" s="376"/>
      <c r="AW5" s="360"/>
      <c r="AX5" s="363"/>
      <c r="AZ5" s="346" t="s">
        <v>100</v>
      </c>
    </row>
    <row r="6" spans="2:54" s="50" customFormat="1" ht="16.5" customHeight="1" thickBot="1">
      <c r="B6" s="381"/>
      <c r="C6" s="383"/>
      <c r="D6" s="383"/>
      <c r="E6" s="385"/>
      <c r="F6" s="385"/>
      <c r="G6" s="385"/>
      <c r="H6" s="385"/>
      <c r="I6" s="387"/>
      <c r="J6" s="385"/>
      <c r="K6" s="385"/>
      <c r="L6" s="339"/>
      <c r="M6" s="339"/>
      <c r="N6" s="339"/>
      <c r="O6" s="339"/>
      <c r="P6" s="38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5"/>
      <c r="V6" s="157">
        <f>'Changable Values'!D9</f>
        <v>1.4999999999999999E-2</v>
      </c>
      <c r="W6" s="396"/>
      <c r="X6" s="51"/>
      <c r="Y6" s="52"/>
      <c r="Z6" s="52"/>
      <c r="AA6" s="52"/>
      <c r="AB6" s="385"/>
      <c r="AC6" s="396"/>
      <c r="AD6" s="400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9"/>
      <c r="AP6" s="53">
        <f>'Changable Values'!D23</f>
        <v>0.89</v>
      </c>
      <c r="AQ6" s="51">
        <v>0</v>
      </c>
      <c r="AR6" s="352"/>
      <c r="AS6" s="355"/>
      <c r="AT6" s="352"/>
      <c r="AU6" s="358"/>
      <c r="AV6" s="376"/>
      <c r="AW6" s="361"/>
      <c r="AX6" s="364"/>
      <c r="AZ6" s="34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8">
        <f>'Changable Values'!D14</f>
        <v>165</v>
      </c>
      <c r="AG7" s="34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W3</v>
      </c>
      <c r="E8" s="132" t="str">
        <f>Pricing!N4</f>
        <v>12MM</v>
      </c>
      <c r="F8" s="68">
        <f>Pricing!G4</f>
        <v>3050</v>
      </c>
      <c r="G8" s="68">
        <f>Pricing!H4</f>
        <v>2135</v>
      </c>
      <c r="H8" s="100">
        <f t="shared" ref="H8:H57" si="0">(F8*G8)/1000000</f>
        <v>6.5117500000000001</v>
      </c>
      <c r="I8" s="70">
        <f>Pricing!I4</f>
        <v>1</v>
      </c>
      <c r="J8" s="69">
        <f t="shared" ref="J8" si="1">H8*I8</f>
        <v>6.5117500000000001</v>
      </c>
      <c r="K8" s="71">
        <f t="shared" ref="K8" si="2">J8*10.764</f>
        <v>70.092477000000002</v>
      </c>
      <c r="L8" s="69"/>
      <c r="M8" s="72"/>
      <c r="N8" s="72"/>
      <c r="O8" s="72">
        <f t="shared" ref="O8:O35" si="3">N8*M8*L8/1000000</f>
        <v>0</v>
      </c>
      <c r="P8" s="73">
        <f>Pricing!M4</f>
        <v>19760.64</v>
      </c>
      <c r="Q8" s="74">
        <f t="shared" ref="Q8:Q56" si="4">P8*$Q$6</f>
        <v>1976.0640000000001</v>
      </c>
      <c r="R8" s="74">
        <f t="shared" ref="R8:R56" si="5">(P8+Q8)*$R$6</f>
        <v>2391.0374399999996</v>
      </c>
      <c r="S8" s="74">
        <f t="shared" ref="S8:S56" si="6">(P8+Q8+R8)*$S$6</f>
        <v>120.6387072</v>
      </c>
      <c r="T8" s="74">
        <f t="shared" ref="T8:T56" si="7">(P8+Q8+R8+S8)*$T$6</f>
        <v>242.48380147199998</v>
      </c>
      <c r="U8" s="72">
        <f t="shared" ref="U8:U56" si="8">SUM(P8:T8)</f>
        <v>24490.863948671999</v>
      </c>
      <c r="V8" s="74">
        <f t="shared" ref="V8:V56" si="9">U8*$V$6</f>
        <v>367.36295923007998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12307.2075</v>
      </c>
      <c r="AE8" s="76">
        <f>((((F8+G8)*2)/305)*I8*$AE$7)</f>
        <v>340</v>
      </c>
      <c r="AF8" s="333">
        <f>(((((F8*4)+(G8*4))/1000)*$AF$6*$AG$6)/300)*I8*$AF$7</f>
        <v>1140.7</v>
      </c>
      <c r="AG8" s="334"/>
      <c r="AH8" s="76">
        <f>(((F8+G8))*I8/1000)*4*$AH$7</f>
        <v>31.11</v>
      </c>
      <c r="AI8" s="76">
        <f t="shared" ref="AI8:AI57" si="15">(((F8+G8)*2*I8)/1000)*2*$AI$7</f>
        <v>103.69999999999999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7009.247699999999</v>
      </c>
      <c r="AM8" s="77">
        <f t="shared" ref="AM8:AM39" si="17">$AM$6*J8</f>
        <v>0</v>
      </c>
      <c r="AN8" s="76">
        <f t="shared" ref="AN8:AN39" si="18">$AN$6*J8</f>
        <v>5607.3981599999997</v>
      </c>
      <c r="AO8" s="72">
        <f t="shared" ref="AO8:AO39" si="19">SUM(U8:V8)+SUM(AC8:AI8)-AD8</f>
        <v>26473.736907902075</v>
      </c>
      <c r="AP8" s="74">
        <f t="shared" ref="AP8:AP39" si="20">AO8*$AP$6</f>
        <v>23561.625848032847</v>
      </c>
      <c r="AQ8" s="74">
        <f t="shared" ref="AQ8:AQ56" si="21">(AO8+AP8)*$AQ$6</f>
        <v>0</v>
      </c>
      <c r="AR8" s="74">
        <f t="shared" ref="AR8:AR39" si="22">SUM(AO8:AQ8)/J8</f>
        <v>7683.8580651798557</v>
      </c>
      <c r="AS8" s="72">
        <f t="shared" ref="AS8:AS39" si="23">SUM(AJ8:AQ8)+AD8+AB8</f>
        <v>74959.21611593492</v>
      </c>
      <c r="AT8" s="72">
        <f t="shared" ref="AT8:AT39" si="24">AS8/J8</f>
        <v>11511.378065179855</v>
      </c>
      <c r="AU8" s="78">
        <f t="shared" ref="AU8:AU56" si="25">AT8/10.764</f>
        <v>1069.4331164232494</v>
      </c>
      <c r="AV8" s="79">
        <f t="shared" ref="AV8:AV39" si="26">K8/$K$109</f>
        <v>3.3726106845974213E-2</v>
      </c>
      <c r="AW8" s="80">
        <f t="shared" ref="AW8:AW39" si="27">(U8+V8)/(J8*10.764)</f>
        <v>354.64900046123461</v>
      </c>
      <c r="AX8" s="81">
        <f t="shared" ref="AX8:AX39" si="28">SUM(W8:AN8,AP8)/(J8*10.764)</f>
        <v>714.78411596201465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TOP HUNG WITH TOP FIXED</v>
      </c>
      <c r="D9" s="131" t="str">
        <f>Pricing!B5</f>
        <v>V3</v>
      </c>
      <c r="E9" s="132" t="str">
        <f>Pricing!N5</f>
        <v>6MM (F)</v>
      </c>
      <c r="F9" s="68">
        <f>Pricing!G5</f>
        <v>915</v>
      </c>
      <c r="G9" s="68">
        <f>Pricing!H5</f>
        <v>1220</v>
      </c>
      <c r="H9" s="100">
        <f t="shared" si="0"/>
        <v>1.1163000000000001</v>
      </c>
      <c r="I9" s="70">
        <f>Pricing!I5</f>
        <v>8</v>
      </c>
      <c r="J9" s="69">
        <f t="shared" ref="J9:J58" si="30">H9*I9</f>
        <v>8.9304000000000006</v>
      </c>
      <c r="K9" s="71">
        <f t="shared" ref="K9:K58" si="31">J9*10.764</f>
        <v>96.126825600000004</v>
      </c>
      <c r="L9" s="69"/>
      <c r="M9" s="72"/>
      <c r="N9" s="72"/>
      <c r="O9" s="72">
        <f t="shared" si="3"/>
        <v>0</v>
      </c>
      <c r="P9" s="73">
        <f>Pricing!M5</f>
        <v>136073.52000000002</v>
      </c>
      <c r="Q9" s="74">
        <f t="shared" ref="Q9:Q14" si="32">P9*$Q$6</f>
        <v>13607.352000000003</v>
      </c>
      <c r="R9" s="74">
        <f t="shared" ref="R9:R14" si="33">(P9+Q9)*$R$6</f>
        <v>16464.895920000003</v>
      </c>
      <c r="S9" s="74">
        <f t="shared" ref="S9:S14" si="34">(P9+Q9+R9)*$S$6</f>
        <v>830.72883960000024</v>
      </c>
      <c r="T9" s="74">
        <f t="shared" ref="T9:T14" si="35">(P9+Q9+R9+S9)*$T$6</f>
        <v>1669.7649675960004</v>
      </c>
      <c r="U9" s="72">
        <f t="shared" ref="U9:U14" si="36">SUM(P9:T9)</f>
        <v>168646.26172719605</v>
      </c>
      <c r="V9" s="74">
        <f t="shared" ref="V9:V14" si="37">U9*$V$6</f>
        <v>2529.6939259079404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17887.591200000003</v>
      </c>
      <c r="AE9" s="76">
        <f t="shared" ref="AE9:AE57" si="43">((((F9+G9)*2)/305)*I9*$AE$7)</f>
        <v>1120</v>
      </c>
      <c r="AF9" s="333">
        <f t="shared" ref="AF9:AF57" si="44">(((((F9*4)+(G9*4))/1000)*$AF$6*$AG$6)/300)*I9*$AF$7</f>
        <v>3757.5999999999995</v>
      </c>
      <c r="AG9" s="334"/>
      <c r="AH9" s="76">
        <f t="shared" ref="AH9:AH57" si="45">(((F9+G9))*I9/1000)*4*$AH$7</f>
        <v>102.47999999999999</v>
      </c>
      <c r="AI9" s="76">
        <f t="shared" si="15"/>
        <v>341.59999999999997</v>
      </c>
      <c r="AJ9" s="76">
        <f>J9*Pricing!Q5</f>
        <v>0</v>
      </c>
      <c r="AK9" s="76">
        <f>J9*Pricing!R5</f>
        <v>81707.801760000002</v>
      </c>
      <c r="AL9" s="76">
        <f t="shared" si="16"/>
        <v>9612.6825599999993</v>
      </c>
      <c r="AM9" s="77">
        <f t="shared" si="17"/>
        <v>0</v>
      </c>
      <c r="AN9" s="76">
        <f t="shared" si="18"/>
        <v>7690.1460479999996</v>
      </c>
      <c r="AO9" s="72">
        <f t="shared" si="19"/>
        <v>176497.63565310399</v>
      </c>
      <c r="AP9" s="74">
        <f t="shared" si="20"/>
        <v>157082.89573126254</v>
      </c>
      <c r="AQ9" s="74">
        <f t="shared" ref="AQ9:AQ14" si="46">(AO9+AP9)*$AQ$6</f>
        <v>0</v>
      </c>
      <c r="AR9" s="74">
        <f t="shared" si="22"/>
        <v>37353.369544966241</v>
      </c>
      <c r="AS9" s="72">
        <f t="shared" si="23"/>
        <v>450478.7529523666</v>
      </c>
      <c r="AT9" s="72">
        <f t="shared" si="24"/>
        <v>50443.289544966246</v>
      </c>
      <c r="AU9" s="78">
        <f t="shared" ref="AU9:AU14" si="47">AT9/10.764</f>
        <v>4686.2959443484069</v>
      </c>
      <c r="AV9" s="79">
        <f t="shared" si="26"/>
        <v>4.6252946531621777E-2</v>
      </c>
      <c r="AW9" s="80">
        <f t="shared" si="27"/>
        <v>1780.7303485230661</v>
      </c>
      <c r="AX9" s="81">
        <f t="shared" si="28"/>
        <v>2905.5655958253396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4 SHUTTER 2 MESH SHUTTER SLIDING WINDOW</v>
      </c>
      <c r="D10" s="131" t="str">
        <f>Pricing!B6</f>
        <v>W1</v>
      </c>
      <c r="E10" s="132" t="str">
        <f>Pricing!N6</f>
        <v>6MM</v>
      </c>
      <c r="F10" s="68">
        <f>Pricing!G6</f>
        <v>3888</v>
      </c>
      <c r="G10" s="68">
        <f>Pricing!H6</f>
        <v>1525</v>
      </c>
      <c r="H10" s="100">
        <f t="shared" si="0"/>
        <v>5.9291999999999998</v>
      </c>
      <c r="I10" s="70">
        <f>Pricing!I6</f>
        <v>1</v>
      </c>
      <c r="J10" s="69">
        <f t="shared" si="30"/>
        <v>5.9291999999999998</v>
      </c>
      <c r="K10" s="71">
        <f t="shared" si="31"/>
        <v>63.821908799999996</v>
      </c>
      <c r="L10" s="69"/>
      <c r="M10" s="72"/>
      <c r="N10" s="72"/>
      <c r="O10" s="72">
        <f t="shared" si="3"/>
        <v>0</v>
      </c>
      <c r="P10" s="73">
        <f>Pricing!M6</f>
        <v>34667.440000000002</v>
      </c>
      <c r="Q10" s="74">
        <f t="shared" si="32"/>
        <v>3466.7440000000006</v>
      </c>
      <c r="R10" s="74">
        <f t="shared" si="33"/>
        <v>4194.7602400000005</v>
      </c>
      <c r="S10" s="74">
        <f t="shared" si="34"/>
        <v>211.64472120000002</v>
      </c>
      <c r="T10" s="74">
        <f t="shared" si="35"/>
        <v>425.40588961200001</v>
      </c>
      <c r="U10" s="72">
        <f t="shared" si="36"/>
        <v>42965.994850812</v>
      </c>
      <c r="V10" s="74">
        <f t="shared" si="37"/>
        <v>644.48992276217996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5941.0583999999999</v>
      </c>
      <c r="AE10" s="76">
        <f t="shared" si="43"/>
        <v>354.95081967213116</v>
      </c>
      <c r="AF10" s="333">
        <f t="shared" si="44"/>
        <v>1190.8600000000001</v>
      </c>
      <c r="AG10" s="334"/>
      <c r="AH10" s="76">
        <f t="shared" si="45"/>
        <v>32.478000000000002</v>
      </c>
      <c r="AI10" s="76">
        <f t="shared" si="15"/>
        <v>108.26</v>
      </c>
      <c r="AJ10" s="76">
        <f>J10*Pricing!Q6</f>
        <v>3191.0954399999996</v>
      </c>
      <c r="AK10" s="76">
        <f>J10*Pricing!R6</f>
        <v>0</v>
      </c>
      <c r="AL10" s="76">
        <f t="shared" si="16"/>
        <v>6382.1908799999992</v>
      </c>
      <c r="AM10" s="77">
        <f t="shared" si="17"/>
        <v>0</v>
      </c>
      <c r="AN10" s="76">
        <f t="shared" si="18"/>
        <v>5105.7527039999995</v>
      </c>
      <c r="AO10" s="72">
        <f t="shared" si="19"/>
        <v>45297.033593246306</v>
      </c>
      <c r="AP10" s="74">
        <f t="shared" si="20"/>
        <v>40314.359897989212</v>
      </c>
      <c r="AQ10" s="74">
        <f t="shared" si="46"/>
        <v>0</v>
      </c>
      <c r="AR10" s="74">
        <f t="shared" si="22"/>
        <v>14438.945134459205</v>
      </c>
      <c r="AS10" s="72">
        <f t="shared" si="23"/>
        <v>106231.49091523551</v>
      </c>
      <c r="AT10" s="72">
        <f t="shared" si="24"/>
        <v>17916.665134459203</v>
      </c>
      <c r="AU10" s="78">
        <f t="shared" si="47"/>
        <v>1664.4988047620961</v>
      </c>
      <c r="AV10" s="79">
        <f t="shared" si="26"/>
        <v>3.0708923516896421E-2</v>
      </c>
      <c r="AW10" s="80">
        <f t="shared" si="27"/>
        <v>683.31526890299119</v>
      </c>
      <c r="AX10" s="81">
        <f t="shared" si="28"/>
        <v>981.18353585910529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 xml:space="preserve">3 TRACK 2 SHUTTER 1 MESH SHUTTER SLIDING WINDOW </v>
      </c>
      <c r="D11" s="131" t="str">
        <f>Pricing!B7</f>
        <v>W2</v>
      </c>
      <c r="E11" s="132" t="str">
        <f>Pricing!N7</f>
        <v>6MM</v>
      </c>
      <c r="F11" s="68">
        <f>Pricing!G7</f>
        <v>1220</v>
      </c>
      <c r="G11" s="68">
        <f>Pricing!H7</f>
        <v>1525</v>
      </c>
      <c r="H11" s="100">
        <f t="shared" si="0"/>
        <v>1.8605</v>
      </c>
      <c r="I11" s="70">
        <f>Pricing!I7</f>
        <v>1</v>
      </c>
      <c r="J11" s="69">
        <f t="shared" si="30"/>
        <v>1.8605</v>
      </c>
      <c r="K11" s="71">
        <f t="shared" si="31"/>
        <v>20.026422</v>
      </c>
      <c r="L11" s="69"/>
      <c r="M11" s="72"/>
      <c r="N11" s="72"/>
      <c r="O11" s="72">
        <f t="shared" si="3"/>
        <v>0</v>
      </c>
      <c r="P11" s="73">
        <f>Pricing!M7</f>
        <v>14196.32</v>
      </c>
      <c r="Q11" s="74">
        <f t="shared" si="32"/>
        <v>1419.6320000000001</v>
      </c>
      <c r="R11" s="74">
        <f t="shared" si="33"/>
        <v>1717.7547199999999</v>
      </c>
      <c r="S11" s="74">
        <f t="shared" si="34"/>
        <v>86.668533599999989</v>
      </c>
      <c r="T11" s="74">
        <f t="shared" si="35"/>
        <v>174.203752536</v>
      </c>
      <c r="U11" s="72">
        <f t="shared" si="36"/>
        <v>17594.579006135998</v>
      </c>
      <c r="V11" s="74">
        <f t="shared" si="37"/>
        <v>263.91868509203999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1864.221</v>
      </c>
      <c r="AE11" s="76">
        <f t="shared" si="43"/>
        <v>180</v>
      </c>
      <c r="AF11" s="333">
        <f t="shared" si="44"/>
        <v>603.9</v>
      </c>
      <c r="AG11" s="334"/>
      <c r="AH11" s="76">
        <f t="shared" si="45"/>
        <v>16.47</v>
      </c>
      <c r="AI11" s="76">
        <f t="shared" si="15"/>
        <v>54.900000000000006</v>
      </c>
      <c r="AJ11" s="76">
        <f>J11*Pricing!Q7</f>
        <v>1001.3210999999999</v>
      </c>
      <c r="AK11" s="76">
        <f>J11*Pricing!R7</f>
        <v>0</v>
      </c>
      <c r="AL11" s="76">
        <f t="shared" si="16"/>
        <v>2002.6421999999998</v>
      </c>
      <c r="AM11" s="77">
        <f t="shared" si="17"/>
        <v>0</v>
      </c>
      <c r="AN11" s="76">
        <f t="shared" si="18"/>
        <v>1602.1137599999997</v>
      </c>
      <c r="AO11" s="72">
        <f t="shared" si="19"/>
        <v>18713.76769122804</v>
      </c>
      <c r="AP11" s="74">
        <f t="shared" si="20"/>
        <v>16655.253245192955</v>
      </c>
      <c r="AQ11" s="74">
        <f t="shared" si="46"/>
        <v>0</v>
      </c>
      <c r="AR11" s="74">
        <f t="shared" si="22"/>
        <v>19010.492306595537</v>
      </c>
      <c r="AS11" s="72">
        <f t="shared" si="23"/>
        <v>41839.318996420996</v>
      </c>
      <c r="AT11" s="72">
        <f t="shared" si="24"/>
        <v>22488.212306595535</v>
      </c>
      <c r="AU11" s="78">
        <f t="shared" si="47"/>
        <v>2089.205899906683</v>
      </c>
      <c r="AV11" s="79">
        <f t="shared" si="26"/>
        <v>9.6360305274212025E-3</v>
      </c>
      <c r="AW11" s="80">
        <f t="shared" si="27"/>
        <v>891.74679786674028</v>
      </c>
      <c r="AX11" s="81">
        <f t="shared" si="28"/>
        <v>1197.4591020399428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TOP HUNG WINDOWS</v>
      </c>
      <c r="D12" s="131" t="str">
        <f>Pricing!B8</f>
        <v>W4</v>
      </c>
      <c r="E12" s="132" t="str">
        <f>Pricing!N8</f>
        <v>6MM</v>
      </c>
      <c r="F12" s="68">
        <f>Pricing!G8</f>
        <v>2440</v>
      </c>
      <c r="G12" s="68">
        <f>Pricing!H8</f>
        <v>762</v>
      </c>
      <c r="H12" s="100">
        <f t="shared" si="0"/>
        <v>1.85928</v>
      </c>
      <c r="I12" s="70">
        <f>Pricing!I8</f>
        <v>1</v>
      </c>
      <c r="J12" s="69">
        <f t="shared" si="30"/>
        <v>1.85928</v>
      </c>
      <c r="K12" s="71">
        <f t="shared" si="31"/>
        <v>20.013289919999998</v>
      </c>
      <c r="L12" s="69"/>
      <c r="M12" s="72"/>
      <c r="N12" s="72"/>
      <c r="O12" s="72">
        <f t="shared" si="3"/>
        <v>0</v>
      </c>
      <c r="P12" s="73">
        <f>Pricing!M8</f>
        <v>30474.280000000002</v>
      </c>
      <c r="Q12" s="74">
        <f t="shared" si="32"/>
        <v>3047.4280000000003</v>
      </c>
      <c r="R12" s="74">
        <f t="shared" si="33"/>
        <v>3687.3878800000007</v>
      </c>
      <c r="S12" s="74">
        <f t="shared" si="34"/>
        <v>186.04547940000003</v>
      </c>
      <c r="T12" s="74">
        <f t="shared" si="35"/>
        <v>373.95141359400014</v>
      </c>
      <c r="U12" s="72">
        <f t="shared" si="36"/>
        <v>37769.092772994009</v>
      </c>
      <c r="V12" s="74">
        <f t="shared" si="37"/>
        <v>566.53639159491013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1862.99856</v>
      </c>
      <c r="AE12" s="76">
        <f t="shared" si="43"/>
        <v>209.96721311475409</v>
      </c>
      <c r="AF12" s="333">
        <f t="shared" si="44"/>
        <v>704.43999999999983</v>
      </c>
      <c r="AG12" s="334"/>
      <c r="AH12" s="76">
        <f t="shared" si="45"/>
        <v>19.212</v>
      </c>
      <c r="AI12" s="76">
        <f t="shared" si="15"/>
        <v>64.039999999999992</v>
      </c>
      <c r="AJ12" s="76">
        <f>J12*Pricing!Q8</f>
        <v>0</v>
      </c>
      <c r="AK12" s="76">
        <f>J12*Pricing!R8</f>
        <v>17011.296431999999</v>
      </c>
      <c r="AL12" s="76">
        <f t="shared" si="16"/>
        <v>2001.3289919999997</v>
      </c>
      <c r="AM12" s="77">
        <f t="shared" si="17"/>
        <v>0</v>
      </c>
      <c r="AN12" s="76">
        <f t="shared" si="18"/>
        <v>1601.0631935999997</v>
      </c>
      <c r="AO12" s="72">
        <f t="shared" si="19"/>
        <v>39333.288377703677</v>
      </c>
      <c r="AP12" s="74">
        <f t="shared" si="20"/>
        <v>35006.626656156273</v>
      </c>
      <c r="AQ12" s="74">
        <f t="shared" si="46"/>
        <v>0</v>
      </c>
      <c r="AR12" s="74">
        <f t="shared" si="22"/>
        <v>39983.173612290753</v>
      </c>
      <c r="AS12" s="72">
        <f t="shared" si="23"/>
        <v>96816.602211459947</v>
      </c>
      <c r="AT12" s="72">
        <f t="shared" si="24"/>
        <v>52072.093612290751</v>
      </c>
      <c r="AU12" s="78">
        <f t="shared" si="47"/>
        <v>4837.6155344008503</v>
      </c>
      <c r="AV12" s="79">
        <f t="shared" si="26"/>
        <v>9.6297118188786307E-3</v>
      </c>
      <c r="AW12" s="80">
        <f t="shared" si="27"/>
        <v>1915.5086104198567</v>
      </c>
      <c r="AX12" s="81">
        <f t="shared" si="28"/>
        <v>2922.106923980994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</v>
      </c>
      <c r="D13" s="131" t="str">
        <f>Pricing!B9</f>
        <v>W5</v>
      </c>
      <c r="E13" s="132" t="str">
        <f>Pricing!N9</f>
        <v>6MM</v>
      </c>
      <c r="F13" s="68">
        <f>Pricing!G9</f>
        <v>1220</v>
      </c>
      <c r="G13" s="68">
        <f>Pricing!H9</f>
        <v>762</v>
      </c>
      <c r="H13" s="100">
        <f t="shared" si="0"/>
        <v>0.92964000000000002</v>
      </c>
      <c r="I13" s="70">
        <f>Pricing!I9</f>
        <v>1</v>
      </c>
      <c r="J13" s="69">
        <f t="shared" si="30"/>
        <v>0.92964000000000002</v>
      </c>
      <c r="K13" s="71">
        <f t="shared" si="31"/>
        <v>10.006644959999999</v>
      </c>
      <c r="L13" s="69"/>
      <c r="M13" s="72"/>
      <c r="N13" s="72"/>
      <c r="O13" s="72">
        <f t="shared" si="3"/>
        <v>0</v>
      </c>
      <c r="P13" s="73">
        <f>Pricing!M9</f>
        <v>15350.02</v>
      </c>
      <c r="Q13" s="74">
        <f t="shared" si="32"/>
        <v>1535.0020000000002</v>
      </c>
      <c r="R13" s="74">
        <f t="shared" si="33"/>
        <v>1857.3524200000002</v>
      </c>
      <c r="S13" s="74">
        <f t="shared" si="34"/>
        <v>93.711872100000008</v>
      </c>
      <c r="T13" s="74">
        <f t="shared" si="35"/>
        <v>188.36086292100001</v>
      </c>
      <c r="U13" s="72">
        <f t="shared" si="36"/>
        <v>19024.447155021</v>
      </c>
      <c r="V13" s="74">
        <f t="shared" si="37"/>
        <v>285.36670732531496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931.49928</v>
      </c>
      <c r="AE13" s="76">
        <f t="shared" si="43"/>
        <v>129.96721311475409</v>
      </c>
      <c r="AF13" s="333">
        <f t="shared" si="44"/>
        <v>436.03999999999996</v>
      </c>
      <c r="AG13" s="334"/>
      <c r="AH13" s="76">
        <f t="shared" si="45"/>
        <v>11.891999999999999</v>
      </c>
      <c r="AI13" s="76">
        <f t="shared" si="15"/>
        <v>39.64</v>
      </c>
      <c r="AJ13" s="76">
        <f>J13*Pricing!Q9</f>
        <v>0</v>
      </c>
      <c r="AK13" s="76">
        <f>J13*Pricing!R9</f>
        <v>8505.6482159999996</v>
      </c>
      <c r="AL13" s="76">
        <f t="shared" si="16"/>
        <v>1000.6644959999999</v>
      </c>
      <c r="AM13" s="77">
        <f t="shared" si="17"/>
        <v>0</v>
      </c>
      <c r="AN13" s="76">
        <f t="shared" si="18"/>
        <v>800.53159679999987</v>
      </c>
      <c r="AO13" s="72">
        <f t="shared" si="19"/>
        <v>19927.353075461069</v>
      </c>
      <c r="AP13" s="74">
        <f t="shared" si="20"/>
        <v>17735.344237160352</v>
      </c>
      <c r="AQ13" s="74">
        <f t="shared" si="46"/>
        <v>0</v>
      </c>
      <c r="AR13" s="74">
        <f t="shared" si="22"/>
        <v>40513.206523623572</v>
      </c>
      <c r="AS13" s="72">
        <f t="shared" si="23"/>
        <v>48901.040901421424</v>
      </c>
      <c r="AT13" s="72">
        <f t="shared" si="24"/>
        <v>52602.126523623578</v>
      </c>
      <c r="AU13" s="78">
        <f t="shared" si="47"/>
        <v>4886.8567933503882</v>
      </c>
      <c r="AV13" s="79">
        <f t="shared" si="26"/>
        <v>4.8148559094393154E-3</v>
      </c>
      <c r="AW13" s="80">
        <f t="shared" si="27"/>
        <v>1929.6991088955672</v>
      </c>
      <c r="AX13" s="81">
        <f t="shared" si="28"/>
        <v>2957.1576844548217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1 FIXED 2 MESH SHUTTER SLIDING WINDOW</v>
      </c>
      <c r="D14" s="131" t="str">
        <f>Pricing!B10</f>
        <v>W6</v>
      </c>
      <c r="E14" s="132" t="str">
        <f>Pricing!N10</f>
        <v>6MM</v>
      </c>
      <c r="F14" s="68">
        <f>Pricing!G10</f>
        <v>2364</v>
      </c>
      <c r="G14" s="68">
        <f>Pricing!H10</f>
        <v>1525</v>
      </c>
      <c r="H14" s="100">
        <f t="shared" si="0"/>
        <v>3.6051000000000002</v>
      </c>
      <c r="I14" s="70">
        <f>Pricing!I10</f>
        <v>1</v>
      </c>
      <c r="J14" s="69">
        <f t="shared" si="30"/>
        <v>3.6051000000000002</v>
      </c>
      <c r="K14" s="71">
        <f t="shared" si="31"/>
        <v>38.805296400000003</v>
      </c>
      <c r="L14" s="69"/>
      <c r="M14" s="72"/>
      <c r="N14" s="72"/>
      <c r="O14" s="72">
        <f t="shared" si="3"/>
        <v>0</v>
      </c>
      <c r="P14" s="73">
        <f>Pricing!M10</f>
        <v>29105.61</v>
      </c>
      <c r="Q14" s="74">
        <f t="shared" si="32"/>
        <v>2910.5610000000001</v>
      </c>
      <c r="R14" s="74">
        <f t="shared" si="33"/>
        <v>3521.7788100000002</v>
      </c>
      <c r="S14" s="74">
        <f t="shared" si="34"/>
        <v>177.68974905000002</v>
      </c>
      <c r="T14" s="74">
        <f t="shared" si="35"/>
        <v>357.15639559050004</v>
      </c>
      <c r="U14" s="72">
        <f t="shared" si="36"/>
        <v>36072.795954640504</v>
      </c>
      <c r="V14" s="74">
        <f t="shared" si="37"/>
        <v>541.09193931960749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3612.3102000000003</v>
      </c>
      <c r="AE14" s="76">
        <f t="shared" si="43"/>
        <v>255.01639344262293</v>
      </c>
      <c r="AF14" s="333">
        <f t="shared" si="44"/>
        <v>855.58</v>
      </c>
      <c r="AG14" s="334"/>
      <c r="AH14" s="76">
        <f t="shared" si="45"/>
        <v>23.334</v>
      </c>
      <c r="AI14" s="76">
        <f t="shared" si="15"/>
        <v>77.78</v>
      </c>
      <c r="AJ14" s="76">
        <f>J14*Pricing!Q10</f>
        <v>1940.2648199999999</v>
      </c>
      <c r="AK14" s="76">
        <f>J14*Pricing!R10</f>
        <v>0</v>
      </c>
      <c r="AL14" s="76">
        <f t="shared" si="16"/>
        <v>3880.5296399999997</v>
      </c>
      <c r="AM14" s="77">
        <f t="shared" si="17"/>
        <v>0</v>
      </c>
      <c r="AN14" s="76">
        <f t="shared" si="18"/>
        <v>3104.4237119999998</v>
      </c>
      <c r="AO14" s="72">
        <f t="shared" si="19"/>
        <v>37825.598287402732</v>
      </c>
      <c r="AP14" s="74">
        <f t="shared" si="20"/>
        <v>33664.78247578843</v>
      </c>
      <c r="AQ14" s="74">
        <f t="shared" si="46"/>
        <v>0</v>
      </c>
      <c r="AR14" s="74">
        <f t="shared" si="22"/>
        <v>19830.346110563136</v>
      </c>
      <c r="AS14" s="72">
        <f t="shared" si="23"/>
        <v>84027.909135191177</v>
      </c>
      <c r="AT14" s="72">
        <f t="shared" si="24"/>
        <v>23308.066110563141</v>
      </c>
      <c r="AU14" s="78">
        <f t="shared" si="47"/>
        <v>2165.3721767524285</v>
      </c>
      <c r="AV14" s="79">
        <f t="shared" si="26"/>
        <v>1.8671783743298136E-2</v>
      </c>
      <c r="AW14" s="80">
        <f t="shared" si="27"/>
        <v>943.52810803321449</v>
      </c>
      <c r="AX14" s="81">
        <f t="shared" si="28"/>
        <v>1221.8440687192135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WITH TOP FIXED</v>
      </c>
      <c r="D15" s="131" t="str">
        <f>Pricing!B11</f>
        <v>W7</v>
      </c>
      <c r="E15" s="132" t="str">
        <f>Pricing!N11</f>
        <v>6MM</v>
      </c>
      <c r="F15" s="68">
        <f>Pricing!G11</f>
        <v>762</v>
      </c>
      <c r="G15" s="68">
        <f>Pricing!H11</f>
        <v>915</v>
      </c>
      <c r="H15" s="100">
        <f t="shared" si="0"/>
        <v>0.69723000000000002</v>
      </c>
      <c r="I15" s="70">
        <f>Pricing!I11</f>
        <v>1</v>
      </c>
      <c r="J15" s="69">
        <f t="shared" si="30"/>
        <v>0.69723000000000002</v>
      </c>
      <c r="K15" s="71">
        <f t="shared" si="31"/>
        <v>7.5049837199999994</v>
      </c>
      <c r="L15" s="69"/>
      <c r="M15" s="72"/>
      <c r="N15" s="72"/>
      <c r="O15" s="72">
        <f t="shared" si="3"/>
        <v>0</v>
      </c>
      <c r="P15" s="73">
        <f>Pricing!M11</f>
        <v>15369.94</v>
      </c>
      <c r="Q15" s="74">
        <f t="shared" si="4"/>
        <v>1536.9940000000001</v>
      </c>
      <c r="R15" s="74">
        <f t="shared" si="5"/>
        <v>1859.7627400000001</v>
      </c>
      <c r="S15" s="74">
        <f t="shared" si="6"/>
        <v>93.833483700000002</v>
      </c>
      <c r="T15" s="74">
        <f t="shared" si="7"/>
        <v>188.60530223699999</v>
      </c>
      <c r="U15" s="72">
        <f t="shared" si="8"/>
        <v>19049.135525936999</v>
      </c>
      <c r="V15" s="74">
        <f t="shared" si="9"/>
        <v>285.737032889055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698.62446</v>
      </c>
      <c r="AE15" s="76">
        <f t="shared" si="43"/>
        <v>109.9672131147541</v>
      </c>
      <c r="AF15" s="333">
        <f t="shared" si="44"/>
        <v>368.93999999999994</v>
      </c>
      <c r="AG15" s="334"/>
      <c r="AH15" s="76">
        <f t="shared" si="45"/>
        <v>10.062000000000001</v>
      </c>
      <c r="AI15" s="76">
        <f t="shared" ref="AI15:AI20" si="49">(((F15+G15)*2*I15)/1000)*2*$AI$7</f>
        <v>33.54</v>
      </c>
      <c r="AJ15" s="76">
        <f>J15*Pricing!Q11</f>
        <v>0</v>
      </c>
      <c r="AK15" s="76">
        <f>J15*Pricing!R11</f>
        <v>6379.2361620000001</v>
      </c>
      <c r="AL15" s="76">
        <f t="shared" si="16"/>
        <v>750.4983719999999</v>
      </c>
      <c r="AM15" s="77">
        <f t="shared" si="17"/>
        <v>0</v>
      </c>
      <c r="AN15" s="76">
        <f t="shared" si="18"/>
        <v>600.39869759999999</v>
      </c>
      <c r="AO15" s="72">
        <f t="shared" si="19"/>
        <v>19857.381771940807</v>
      </c>
      <c r="AP15" s="74">
        <f t="shared" si="20"/>
        <v>17673.069777027318</v>
      </c>
      <c r="AQ15" s="74">
        <f t="shared" si="21"/>
        <v>0</v>
      </c>
      <c r="AR15" s="74">
        <f t="shared" si="22"/>
        <v>53827.935615174509</v>
      </c>
      <c r="AS15" s="72">
        <f t="shared" si="23"/>
        <v>45959.209240568125</v>
      </c>
      <c r="AT15" s="72">
        <f t="shared" si="24"/>
        <v>65916.855615174514</v>
      </c>
      <c r="AU15" s="78">
        <f t="shared" si="25"/>
        <v>6123.8253079872275</v>
      </c>
      <c r="AV15" s="79">
        <f t="shared" si="26"/>
        <v>3.6111419320794865E-3</v>
      </c>
      <c r="AW15" s="80">
        <f t="shared" si="27"/>
        <v>2576.2710860119032</v>
      </c>
      <c r="AX15" s="81">
        <f t="shared" si="28"/>
        <v>3547.5542219753243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W8</v>
      </c>
      <c r="E16" s="132" t="str">
        <f>Pricing!N12</f>
        <v>6MM</v>
      </c>
      <c r="F16" s="68">
        <f>Pricing!G12</f>
        <v>1220</v>
      </c>
      <c r="G16" s="68">
        <f>Pricing!H12</f>
        <v>610</v>
      </c>
      <c r="H16" s="100">
        <f t="shared" si="0"/>
        <v>0.74419999999999997</v>
      </c>
      <c r="I16" s="70">
        <f>Pricing!I12</f>
        <v>2</v>
      </c>
      <c r="J16" s="69">
        <f t="shared" si="30"/>
        <v>1.4883999999999999</v>
      </c>
      <c r="K16" s="71">
        <f t="shared" si="31"/>
        <v>16.021137599999999</v>
      </c>
      <c r="L16" s="69"/>
      <c r="M16" s="72"/>
      <c r="N16" s="72"/>
      <c r="O16" s="72">
        <f t="shared" si="3"/>
        <v>0</v>
      </c>
      <c r="P16" s="73">
        <f>Pricing!M12</f>
        <v>28751.199999999997</v>
      </c>
      <c r="Q16" s="74">
        <f t="shared" si="4"/>
        <v>2875.12</v>
      </c>
      <c r="R16" s="74">
        <f t="shared" si="5"/>
        <v>3478.8951999999995</v>
      </c>
      <c r="S16" s="74">
        <f t="shared" si="6"/>
        <v>175.52607599999999</v>
      </c>
      <c r="T16" s="74">
        <f t="shared" si="7"/>
        <v>352.80741276000003</v>
      </c>
      <c r="U16" s="72">
        <f t="shared" si="8"/>
        <v>35633.548688759998</v>
      </c>
      <c r="V16" s="74">
        <f t="shared" si="9"/>
        <v>534.5032303314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1491.3768</v>
      </c>
      <c r="AE16" s="76">
        <f t="shared" si="43"/>
        <v>240</v>
      </c>
      <c r="AF16" s="333">
        <f t="shared" si="44"/>
        <v>805.19999999999993</v>
      </c>
      <c r="AG16" s="334"/>
      <c r="AH16" s="76">
        <f t="shared" si="45"/>
        <v>21.96</v>
      </c>
      <c r="AI16" s="76">
        <f t="shared" si="49"/>
        <v>73.2</v>
      </c>
      <c r="AJ16" s="76">
        <f>J16*Pricing!Q12</f>
        <v>0</v>
      </c>
      <c r="AK16" s="76">
        <f>J16*Pricing!R12</f>
        <v>13617.96696</v>
      </c>
      <c r="AL16" s="76">
        <f t="shared" si="16"/>
        <v>1602.1137599999997</v>
      </c>
      <c r="AM16" s="77">
        <f t="shared" si="17"/>
        <v>0</v>
      </c>
      <c r="AN16" s="76">
        <f t="shared" si="18"/>
        <v>1281.6910079999998</v>
      </c>
      <c r="AO16" s="72">
        <f t="shared" si="19"/>
        <v>37308.411919091399</v>
      </c>
      <c r="AP16" s="74">
        <f t="shared" si="20"/>
        <v>33204.486607991348</v>
      </c>
      <c r="AQ16" s="74">
        <f t="shared" si="21"/>
        <v>0</v>
      </c>
      <c r="AR16" s="74">
        <f t="shared" si="22"/>
        <v>47374.965417282154</v>
      </c>
      <c r="AS16" s="72">
        <f t="shared" si="23"/>
        <v>88506.047055082745</v>
      </c>
      <c r="AT16" s="72">
        <f t="shared" si="24"/>
        <v>59463.885417282145</v>
      </c>
      <c r="AU16" s="78">
        <f t="shared" si="25"/>
        <v>5524.3297489113847</v>
      </c>
      <c r="AV16" s="79">
        <f t="shared" si="26"/>
        <v>7.7088244219369623E-3</v>
      </c>
      <c r="AW16" s="80">
        <f t="shared" si="27"/>
        <v>2257.5208341691914</v>
      </c>
      <c r="AX16" s="81">
        <f t="shared" si="28"/>
        <v>3266.8089147421933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</v>
      </c>
      <c r="D17" s="131" t="str">
        <f>Pricing!B13</f>
        <v>V1</v>
      </c>
      <c r="E17" s="132" t="str">
        <f>Pricing!N13</f>
        <v>6MM (F)</v>
      </c>
      <c r="F17" s="68">
        <f>Pricing!G13</f>
        <v>915</v>
      </c>
      <c r="G17" s="68">
        <f>Pricing!H13</f>
        <v>915</v>
      </c>
      <c r="H17" s="100">
        <f t="shared" si="0"/>
        <v>0.837225</v>
      </c>
      <c r="I17" s="70">
        <f>Pricing!I13</f>
        <v>1</v>
      </c>
      <c r="J17" s="69">
        <f t="shared" si="30"/>
        <v>0.837225</v>
      </c>
      <c r="K17" s="71">
        <f t="shared" si="31"/>
        <v>9.0118898999999999</v>
      </c>
      <c r="L17" s="69"/>
      <c r="M17" s="72"/>
      <c r="N17" s="72"/>
      <c r="O17" s="72">
        <f t="shared" si="3"/>
        <v>0</v>
      </c>
      <c r="P17" s="73">
        <f>Pricing!M13</f>
        <v>15264.529999999999</v>
      </c>
      <c r="Q17" s="74">
        <f t="shared" si="4"/>
        <v>1526.453</v>
      </c>
      <c r="R17" s="74">
        <f t="shared" si="5"/>
        <v>1847.0081299999999</v>
      </c>
      <c r="S17" s="74">
        <f t="shared" si="6"/>
        <v>93.189955649999987</v>
      </c>
      <c r="T17" s="74">
        <f t="shared" si="7"/>
        <v>187.31181085649999</v>
      </c>
      <c r="U17" s="72">
        <f t="shared" si="8"/>
        <v>18918.492896506497</v>
      </c>
      <c r="V17" s="74">
        <f t="shared" si="9"/>
        <v>283.77739344759743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1676.961675</v>
      </c>
      <c r="AE17" s="76">
        <f t="shared" si="43"/>
        <v>120</v>
      </c>
      <c r="AF17" s="333">
        <f t="shared" si="44"/>
        <v>402.59999999999997</v>
      </c>
      <c r="AG17" s="334"/>
      <c r="AH17" s="76">
        <f t="shared" si="45"/>
        <v>10.98</v>
      </c>
      <c r="AI17" s="76">
        <f t="shared" si="49"/>
        <v>36.6</v>
      </c>
      <c r="AJ17" s="76">
        <f>J17*Pricing!Q13</f>
        <v>0</v>
      </c>
      <c r="AK17" s="76">
        <f>J17*Pricing!R13</f>
        <v>7660.1064149999993</v>
      </c>
      <c r="AL17" s="76">
        <f t="shared" si="16"/>
        <v>901.18898999999988</v>
      </c>
      <c r="AM17" s="77">
        <f t="shared" si="17"/>
        <v>0</v>
      </c>
      <c r="AN17" s="76">
        <f t="shared" si="18"/>
        <v>720.95119199999988</v>
      </c>
      <c r="AO17" s="72">
        <f t="shared" si="19"/>
        <v>19772.450289954097</v>
      </c>
      <c r="AP17" s="74">
        <f t="shared" si="20"/>
        <v>17597.480758059148</v>
      </c>
      <c r="AQ17" s="74">
        <f t="shared" si="21"/>
        <v>0</v>
      </c>
      <c r="AR17" s="74">
        <f t="shared" si="22"/>
        <v>44635.4696145161</v>
      </c>
      <c r="AS17" s="72">
        <f t="shared" si="23"/>
        <v>48329.139320013244</v>
      </c>
      <c r="AT17" s="72">
        <f t="shared" si="24"/>
        <v>57725.389614516105</v>
      </c>
      <c r="AU17" s="78">
        <f t="shared" si="25"/>
        <v>5362.8195479855176</v>
      </c>
      <c r="AV17" s="79">
        <f t="shared" si="26"/>
        <v>4.3362137373395412E-3</v>
      </c>
      <c r="AW17" s="80">
        <f t="shared" si="27"/>
        <v>2130.770626697747</v>
      </c>
      <c r="AX17" s="81">
        <f t="shared" si="28"/>
        <v>3232.0489212877696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</v>
      </c>
      <c r="D18" s="131" t="str">
        <f>Pricing!B14</f>
        <v>V2</v>
      </c>
      <c r="E18" s="132" t="str">
        <f>Pricing!N14</f>
        <v>6MM (F)</v>
      </c>
      <c r="F18" s="68">
        <f>Pricing!G14</f>
        <v>610</v>
      </c>
      <c r="G18" s="68">
        <f>Pricing!H14</f>
        <v>610</v>
      </c>
      <c r="H18" s="100">
        <f t="shared" si="0"/>
        <v>0.37209999999999999</v>
      </c>
      <c r="I18" s="70">
        <f>Pricing!I14</f>
        <v>3</v>
      </c>
      <c r="J18" s="69">
        <f t="shared" si="30"/>
        <v>1.1162999999999998</v>
      </c>
      <c r="K18" s="71">
        <f t="shared" si="31"/>
        <v>12.015853199999997</v>
      </c>
      <c r="L18" s="69"/>
      <c r="M18" s="72"/>
      <c r="N18" s="72"/>
      <c r="O18" s="72">
        <f t="shared" si="3"/>
        <v>0</v>
      </c>
      <c r="P18" s="73">
        <f>Pricing!M14</f>
        <v>35407.799999999996</v>
      </c>
      <c r="Q18" s="74">
        <f t="shared" si="4"/>
        <v>3540.7799999999997</v>
      </c>
      <c r="R18" s="74">
        <f t="shared" si="5"/>
        <v>4284.3437999999996</v>
      </c>
      <c r="S18" s="74">
        <f t="shared" si="6"/>
        <v>216.16461899999999</v>
      </c>
      <c r="T18" s="74">
        <f t="shared" si="7"/>
        <v>434.49088419000003</v>
      </c>
      <c r="U18" s="72">
        <f t="shared" si="8"/>
        <v>43883.579303190003</v>
      </c>
      <c r="V18" s="74">
        <f t="shared" si="9"/>
        <v>658.25368954785006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2235.9488999999999</v>
      </c>
      <c r="AE18" s="76">
        <f t="shared" si="43"/>
        <v>240</v>
      </c>
      <c r="AF18" s="333">
        <f t="shared" si="44"/>
        <v>805.19999999999993</v>
      </c>
      <c r="AG18" s="334"/>
      <c r="AH18" s="76">
        <f t="shared" si="45"/>
        <v>21.96</v>
      </c>
      <c r="AI18" s="76">
        <f t="shared" si="49"/>
        <v>73.2</v>
      </c>
      <c r="AJ18" s="76">
        <f>J18*Pricing!Q14</f>
        <v>0</v>
      </c>
      <c r="AK18" s="76">
        <f>J18*Pricing!R14</f>
        <v>10213.475219999998</v>
      </c>
      <c r="AL18" s="76">
        <f t="shared" si="16"/>
        <v>1201.5853199999997</v>
      </c>
      <c r="AM18" s="77">
        <f t="shared" si="17"/>
        <v>0</v>
      </c>
      <c r="AN18" s="76">
        <f t="shared" si="18"/>
        <v>961.26825599999972</v>
      </c>
      <c r="AO18" s="72">
        <f t="shared" si="19"/>
        <v>45682.192992737844</v>
      </c>
      <c r="AP18" s="74">
        <f t="shared" si="20"/>
        <v>40657.151763536684</v>
      </c>
      <c r="AQ18" s="74">
        <f t="shared" si="21"/>
        <v>0</v>
      </c>
      <c r="AR18" s="74">
        <f t="shared" si="22"/>
        <v>77344.212806839147</v>
      </c>
      <c r="AS18" s="72">
        <f t="shared" si="23"/>
        <v>100951.62245227453</v>
      </c>
      <c r="AT18" s="72">
        <f t="shared" si="24"/>
        <v>90434.132806839159</v>
      </c>
      <c r="AU18" s="78">
        <f t="shared" si="25"/>
        <v>8401.5359352321775</v>
      </c>
      <c r="AV18" s="79">
        <f t="shared" si="26"/>
        <v>5.7816183164527205E-3</v>
      </c>
      <c r="AW18" s="80">
        <f t="shared" si="27"/>
        <v>3706.9222011415604</v>
      </c>
      <c r="AX18" s="81">
        <f t="shared" si="28"/>
        <v>4694.613734090618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SIDE HUNG WINDOWS WITH FIXED</v>
      </c>
      <c r="D19" s="131" t="str">
        <f>Pricing!B15</f>
        <v>W9</v>
      </c>
      <c r="E19" s="132" t="str">
        <f>Pricing!N15</f>
        <v>24MM</v>
      </c>
      <c r="F19" s="68">
        <f>Pricing!G15</f>
        <v>3050</v>
      </c>
      <c r="G19" s="68">
        <f>Pricing!H15</f>
        <v>1982</v>
      </c>
      <c r="H19" s="100">
        <f t="shared" si="0"/>
        <v>6.0450999999999997</v>
      </c>
      <c r="I19" s="70">
        <f>Pricing!I15</f>
        <v>1</v>
      </c>
      <c r="J19" s="69">
        <f t="shared" si="30"/>
        <v>6.0450999999999997</v>
      </c>
      <c r="K19" s="71">
        <f t="shared" si="31"/>
        <v>65.069456399999993</v>
      </c>
      <c r="L19" s="69"/>
      <c r="M19" s="72"/>
      <c r="N19" s="72"/>
      <c r="O19" s="72">
        <f t="shared" si="3"/>
        <v>0</v>
      </c>
      <c r="P19" s="73">
        <f>Pricing!M15</f>
        <v>48149.130000000005</v>
      </c>
      <c r="Q19" s="74">
        <f t="shared" si="4"/>
        <v>4814.9130000000005</v>
      </c>
      <c r="R19" s="74">
        <f t="shared" si="5"/>
        <v>5826.0447300000005</v>
      </c>
      <c r="S19" s="74">
        <f t="shared" si="6"/>
        <v>293.95043865000002</v>
      </c>
      <c r="T19" s="74">
        <f t="shared" si="7"/>
        <v>590.84038168650011</v>
      </c>
      <c r="U19" s="72">
        <f t="shared" si="8"/>
        <v>59674.878550336507</v>
      </c>
      <c r="V19" s="74">
        <f t="shared" si="9"/>
        <v>895.12317825504761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16956.505499999999</v>
      </c>
      <c r="AE19" s="76">
        <f t="shared" si="43"/>
        <v>329.96721311475414</v>
      </c>
      <c r="AF19" s="333">
        <f t="shared" si="44"/>
        <v>1107.04</v>
      </c>
      <c r="AG19" s="334"/>
      <c r="AH19" s="76">
        <f t="shared" si="45"/>
        <v>30.192</v>
      </c>
      <c r="AI19" s="76">
        <f t="shared" si="49"/>
        <v>100.64</v>
      </c>
      <c r="AJ19" s="76">
        <f>J19*Pricing!Q15</f>
        <v>0</v>
      </c>
      <c r="AK19" s="76">
        <f>J19*Pricing!R15</f>
        <v>55309.037939999995</v>
      </c>
      <c r="AL19" s="76">
        <f t="shared" si="16"/>
        <v>6506.945639999999</v>
      </c>
      <c r="AM19" s="77">
        <f t="shared" si="17"/>
        <v>0</v>
      </c>
      <c r="AN19" s="76">
        <f t="shared" si="18"/>
        <v>5205.5565119999992</v>
      </c>
      <c r="AO19" s="72">
        <f t="shared" si="19"/>
        <v>62137.840941706309</v>
      </c>
      <c r="AP19" s="74">
        <f t="shared" si="20"/>
        <v>55302.678438118615</v>
      </c>
      <c r="AQ19" s="74">
        <f t="shared" si="21"/>
        <v>0</v>
      </c>
      <c r="AR19" s="74">
        <f t="shared" si="22"/>
        <v>19427.390676717496</v>
      </c>
      <c r="AS19" s="72">
        <f t="shared" si="23"/>
        <v>201418.5649718249</v>
      </c>
      <c r="AT19" s="72">
        <f t="shared" si="24"/>
        <v>33319.31067671749</v>
      </c>
      <c r="AU19" s="78">
        <f t="shared" si="25"/>
        <v>3095.4394905906256</v>
      </c>
      <c r="AV19" s="79">
        <f t="shared" si="26"/>
        <v>3.1309200828440693E-2</v>
      </c>
      <c r="AW19" s="80">
        <f t="shared" si="27"/>
        <v>930.85150975061106</v>
      </c>
      <c r="AX19" s="81">
        <f t="shared" si="28"/>
        <v>2164.587980840015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4 SHUTTER 2 MESH SHUTTER SLIDING WINDOW WITH BOTTOM FIXED</v>
      </c>
      <c r="D20" s="131" t="str">
        <f>Pricing!B16</f>
        <v>W10</v>
      </c>
      <c r="E20" s="132" t="str">
        <f>Pricing!N16</f>
        <v>24MM</v>
      </c>
      <c r="F20" s="68">
        <f>Pricing!G16</f>
        <v>3965</v>
      </c>
      <c r="G20" s="68">
        <f>Pricing!H16</f>
        <v>2592</v>
      </c>
      <c r="H20" s="100">
        <f t="shared" si="0"/>
        <v>10.277279999999999</v>
      </c>
      <c r="I20" s="70">
        <f>Pricing!I16</f>
        <v>1</v>
      </c>
      <c r="J20" s="69">
        <f t="shared" si="30"/>
        <v>10.277279999999999</v>
      </c>
      <c r="K20" s="71">
        <f t="shared" si="31"/>
        <v>110.62464191999999</v>
      </c>
      <c r="L20" s="69"/>
      <c r="M20" s="72"/>
      <c r="N20" s="72"/>
      <c r="O20" s="72">
        <f t="shared" si="3"/>
        <v>0</v>
      </c>
      <c r="P20" s="73">
        <f>Pricing!M16</f>
        <v>120797.37000000001</v>
      </c>
      <c r="Q20" s="74">
        <f t="shared" si="4"/>
        <v>12079.737000000001</v>
      </c>
      <c r="R20" s="74">
        <f t="shared" si="5"/>
        <v>14616.481770000002</v>
      </c>
      <c r="S20" s="74">
        <f t="shared" si="6"/>
        <v>737.46794385000021</v>
      </c>
      <c r="T20" s="74">
        <f t="shared" si="7"/>
        <v>1482.3105671385003</v>
      </c>
      <c r="U20" s="72">
        <f t="shared" si="8"/>
        <v>149713.36728098855</v>
      </c>
      <c r="V20" s="74">
        <f t="shared" si="9"/>
        <v>2245.7005092148279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28827.770399999998</v>
      </c>
      <c r="AE20" s="76">
        <f t="shared" si="43"/>
        <v>429.96721311475414</v>
      </c>
      <c r="AF20" s="333">
        <f t="shared" si="44"/>
        <v>1442.54</v>
      </c>
      <c r="AG20" s="334"/>
      <c r="AH20" s="76">
        <f t="shared" si="45"/>
        <v>39.341999999999999</v>
      </c>
      <c r="AI20" s="76">
        <f t="shared" si="49"/>
        <v>131.14000000000001</v>
      </c>
      <c r="AJ20" s="76">
        <f>J20*Pricing!Q16</f>
        <v>5531.2320959999988</v>
      </c>
      <c r="AK20" s="76">
        <f>J20*Pricing!R16</f>
        <v>0</v>
      </c>
      <c r="AL20" s="76">
        <f t="shared" si="16"/>
        <v>11062.464191999998</v>
      </c>
      <c r="AM20" s="77">
        <f t="shared" si="17"/>
        <v>0</v>
      </c>
      <c r="AN20" s="76">
        <f t="shared" si="18"/>
        <v>8849.9713535999981</v>
      </c>
      <c r="AO20" s="72">
        <f t="shared" si="19"/>
        <v>154002.05700331813</v>
      </c>
      <c r="AP20" s="74">
        <f t="shared" si="20"/>
        <v>137061.83073295312</v>
      </c>
      <c r="AQ20" s="74">
        <f t="shared" si="21"/>
        <v>0</v>
      </c>
      <c r="AR20" s="74">
        <f t="shared" si="22"/>
        <v>28321.101277407182</v>
      </c>
      <c r="AS20" s="72">
        <f t="shared" si="23"/>
        <v>345335.32577787124</v>
      </c>
      <c r="AT20" s="72">
        <f t="shared" si="24"/>
        <v>33601.82127740718</v>
      </c>
      <c r="AU20" s="78">
        <f t="shared" si="25"/>
        <v>3121.6853657940524</v>
      </c>
      <c r="AV20" s="79">
        <f t="shared" si="26"/>
        <v>5.322880076262046E-2</v>
      </c>
      <c r="AW20" s="80">
        <f t="shared" si="27"/>
        <v>1373.6457370871767</v>
      </c>
      <c r="AX20" s="81">
        <f t="shared" si="28"/>
        <v>1748.0396287068759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 WITH BOTTOM FIXED</v>
      </c>
      <c r="D21" s="131" t="str">
        <f>Pricing!B17</f>
        <v>W11</v>
      </c>
      <c r="E21" s="132" t="str">
        <f>Pricing!N17</f>
        <v>24MM</v>
      </c>
      <c r="F21" s="68">
        <f>Pricing!G17</f>
        <v>762</v>
      </c>
      <c r="G21" s="68">
        <f>Pricing!H17</f>
        <v>2592</v>
      </c>
      <c r="H21" s="100">
        <f t="shared" si="0"/>
        <v>1.975104</v>
      </c>
      <c r="I21" s="70">
        <f>Pricing!I17</f>
        <v>1</v>
      </c>
      <c r="J21" s="69">
        <f t="shared" si="30"/>
        <v>1.975104</v>
      </c>
      <c r="K21" s="71">
        <f t="shared" si="31"/>
        <v>21.260019455999998</v>
      </c>
      <c r="L21" s="69"/>
      <c r="M21" s="72"/>
      <c r="N21" s="72"/>
      <c r="O21" s="72">
        <f t="shared" si="3"/>
        <v>0</v>
      </c>
      <c r="P21" s="73">
        <f>Pricing!M17</f>
        <v>20540.009999999998</v>
      </c>
      <c r="Q21" s="74">
        <f t="shared" ref="Q21:Q26" si="50">P21*$Q$6</f>
        <v>2054.0009999999997</v>
      </c>
      <c r="R21" s="74">
        <f t="shared" ref="R21:R26" si="51">(P21+Q21)*$R$6</f>
        <v>2485.34121</v>
      </c>
      <c r="S21" s="74">
        <f t="shared" ref="S21:S26" si="52">(P21+Q21+R21)*$S$6</f>
        <v>125.39676104999999</v>
      </c>
      <c r="T21" s="74">
        <f t="shared" ref="T21:T26" si="53">(P21+Q21+R21+S21)*$T$6</f>
        <v>252.04748971049997</v>
      </c>
      <c r="U21" s="72">
        <f t="shared" ref="U21:U26" si="54">SUM(P21:T21)</f>
        <v>25456.796460760499</v>
      </c>
      <c r="V21" s="74">
        <f t="shared" ref="V21:V26" si="55">U21*$V$6</f>
        <v>381.85194691140748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5540.1667200000002</v>
      </c>
      <c r="AE21" s="76">
        <f t="shared" si="43"/>
        <v>219.9344262295082</v>
      </c>
      <c r="AF21" s="333">
        <f t="shared" si="44"/>
        <v>737.87999999999988</v>
      </c>
      <c r="AG21" s="334"/>
      <c r="AH21" s="76">
        <f t="shared" si="45"/>
        <v>20.124000000000002</v>
      </c>
      <c r="AI21" s="76">
        <f t="shared" si="15"/>
        <v>67.08</v>
      </c>
      <c r="AJ21" s="76">
        <f>J21*Pricing!Q17</f>
        <v>0</v>
      </c>
      <c r="AK21" s="76">
        <f>J21*Pricing!R17</f>
        <v>18071.0165376</v>
      </c>
      <c r="AL21" s="76">
        <f t="shared" si="16"/>
        <v>2126.0019455999995</v>
      </c>
      <c r="AM21" s="77">
        <f t="shared" si="17"/>
        <v>0</v>
      </c>
      <c r="AN21" s="76">
        <f t="shared" si="18"/>
        <v>1700.8015564799998</v>
      </c>
      <c r="AO21" s="72">
        <f t="shared" si="19"/>
        <v>26883.666833901414</v>
      </c>
      <c r="AP21" s="74">
        <f t="shared" si="20"/>
        <v>23926.463482172257</v>
      </c>
      <c r="AQ21" s="74">
        <f t="shared" ref="AQ21:AQ26" si="61">(AO21+AP21)*$AQ$6</f>
        <v>0</v>
      </c>
      <c r="AR21" s="74">
        <f t="shared" si="22"/>
        <v>25725.293612930596</v>
      </c>
      <c r="AS21" s="72">
        <f t="shared" si="23"/>
        <v>78248.117075753675</v>
      </c>
      <c r="AT21" s="72">
        <f t="shared" si="24"/>
        <v>39617.213612930595</v>
      </c>
      <c r="AU21" s="78">
        <f t="shared" ref="AU21:AU26" si="62">AT21/10.764</f>
        <v>3680.5289495476213</v>
      </c>
      <c r="AV21" s="79">
        <f t="shared" si="26"/>
        <v>1.0229595505956316E-2</v>
      </c>
      <c r="AW21" s="80">
        <f t="shared" si="27"/>
        <v>1215.3633472042627</v>
      </c>
      <c r="AX21" s="81">
        <f t="shared" si="28"/>
        <v>2465.1656023433588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SIDE HUNG WINDOWS WITH 4 FIXED</v>
      </c>
      <c r="D22" s="131" t="str">
        <f>Pricing!B18</f>
        <v>W12</v>
      </c>
      <c r="E22" s="132" t="str">
        <f>Pricing!N18</f>
        <v>24MM</v>
      </c>
      <c r="F22" s="68">
        <f>Pricing!G18</f>
        <v>2440</v>
      </c>
      <c r="G22" s="68">
        <f>Pricing!H18</f>
        <v>2288</v>
      </c>
      <c r="H22" s="100">
        <f t="shared" si="0"/>
        <v>5.5827200000000001</v>
      </c>
      <c r="I22" s="70">
        <f>Pricing!I18</f>
        <v>1</v>
      </c>
      <c r="J22" s="69">
        <f t="shared" si="30"/>
        <v>5.5827200000000001</v>
      </c>
      <c r="K22" s="71">
        <f t="shared" si="31"/>
        <v>60.092398079999995</v>
      </c>
      <c r="L22" s="69"/>
      <c r="M22" s="72"/>
      <c r="N22" s="72"/>
      <c r="O22" s="72">
        <f t="shared" si="3"/>
        <v>0</v>
      </c>
      <c r="P22" s="73">
        <f>Pricing!M18</f>
        <v>52010.29</v>
      </c>
      <c r="Q22" s="74">
        <f t="shared" si="50"/>
        <v>5201.0290000000005</v>
      </c>
      <c r="R22" s="74">
        <f t="shared" si="51"/>
        <v>6293.2450900000003</v>
      </c>
      <c r="S22" s="74">
        <f t="shared" si="52"/>
        <v>317.52282044999998</v>
      </c>
      <c r="T22" s="74">
        <f t="shared" si="53"/>
        <v>638.22086910450003</v>
      </c>
      <c r="U22" s="72">
        <f t="shared" si="54"/>
        <v>64460.307779554503</v>
      </c>
      <c r="V22" s="74">
        <f t="shared" si="55"/>
        <v>966.90461669331751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15659.5296</v>
      </c>
      <c r="AE22" s="76">
        <f t="shared" si="43"/>
        <v>310.03278688524591</v>
      </c>
      <c r="AF22" s="333">
        <f t="shared" si="44"/>
        <v>1040.1600000000001</v>
      </c>
      <c r="AG22" s="334"/>
      <c r="AH22" s="76">
        <f t="shared" si="45"/>
        <v>28.367999999999999</v>
      </c>
      <c r="AI22" s="76">
        <f t="shared" si="15"/>
        <v>94.56</v>
      </c>
      <c r="AJ22" s="76">
        <f>J22*Pricing!Q18</f>
        <v>0</v>
      </c>
      <c r="AK22" s="76">
        <f>J22*Pricing!R18</f>
        <v>51078.538368000001</v>
      </c>
      <c r="AL22" s="76">
        <f t="shared" si="16"/>
        <v>6009.2398079999994</v>
      </c>
      <c r="AM22" s="77">
        <f t="shared" si="17"/>
        <v>0</v>
      </c>
      <c r="AN22" s="76">
        <f t="shared" si="18"/>
        <v>4807.3918463999998</v>
      </c>
      <c r="AO22" s="72">
        <f t="shared" si="19"/>
        <v>66900.333183133072</v>
      </c>
      <c r="AP22" s="74">
        <f t="shared" si="20"/>
        <v>59541.296532988432</v>
      </c>
      <c r="AQ22" s="74">
        <f t="shared" si="61"/>
        <v>0</v>
      </c>
      <c r="AR22" s="74">
        <f t="shared" si="22"/>
        <v>22648.750020800166</v>
      </c>
      <c r="AS22" s="72">
        <f t="shared" si="23"/>
        <v>203996.32933852152</v>
      </c>
      <c r="AT22" s="72">
        <f t="shared" si="24"/>
        <v>36540.670020800171</v>
      </c>
      <c r="AU22" s="78">
        <f t="shared" si="62"/>
        <v>3394.7110758825875</v>
      </c>
      <c r="AV22" s="79">
        <f t="shared" si="26"/>
        <v>2.8914410290806179E-2</v>
      </c>
      <c r="AW22" s="80">
        <f t="shared" si="27"/>
        <v>1088.7768584163621</v>
      </c>
      <c r="AX22" s="81">
        <f t="shared" si="28"/>
        <v>2305.9342174662252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</v>
      </c>
      <c r="D23" s="131" t="str">
        <f>Pricing!B19</f>
        <v>W13</v>
      </c>
      <c r="E23" s="132" t="str">
        <f>Pricing!N19</f>
        <v>24MM</v>
      </c>
      <c r="F23" s="68">
        <f>Pricing!G19</f>
        <v>915</v>
      </c>
      <c r="G23" s="68">
        <f>Pricing!H19</f>
        <v>1982</v>
      </c>
      <c r="H23" s="100">
        <f t="shared" si="0"/>
        <v>1.8135300000000001</v>
      </c>
      <c r="I23" s="70">
        <f>Pricing!I19</f>
        <v>2</v>
      </c>
      <c r="J23" s="69">
        <f t="shared" si="30"/>
        <v>3.6270600000000002</v>
      </c>
      <c r="K23" s="71">
        <f t="shared" si="31"/>
        <v>39.041673840000001</v>
      </c>
      <c r="L23" s="69"/>
      <c r="M23" s="72"/>
      <c r="N23" s="72"/>
      <c r="O23" s="72">
        <f t="shared" si="3"/>
        <v>0</v>
      </c>
      <c r="P23" s="73">
        <f>Pricing!M19</f>
        <v>32215.62</v>
      </c>
      <c r="Q23" s="74">
        <f t="shared" si="50"/>
        <v>3221.5619999999999</v>
      </c>
      <c r="R23" s="74">
        <f t="shared" si="51"/>
        <v>3898.0900200000001</v>
      </c>
      <c r="S23" s="74">
        <f t="shared" si="52"/>
        <v>196.67636010000001</v>
      </c>
      <c r="T23" s="74">
        <f t="shared" si="53"/>
        <v>395.31948380100005</v>
      </c>
      <c r="U23" s="72">
        <f t="shared" si="54"/>
        <v>39927.267863901005</v>
      </c>
      <c r="V23" s="74">
        <f t="shared" si="55"/>
        <v>598.90901795851505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10173.9033</v>
      </c>
      <c r="AE23" s="76">
        <f t="shared" si="43"/>
        <v>379.93442622950818</v>
      </c>
      <c r="AF23" s="333">
        <f t="shared" si="44"/>
        <v>1274.68</v>
      </c>
      <c r="AG23" s="334"/>
      <c r="AH23" s="76">
        <f t="shared" si="45"/>
        <v>34.763999999999996</v>
      </c>
      <c r="AI23" s="76">
        <f t="shared" si="15"/>
        <v>115.88</v>
      </c>
      <c r="AJ23" s="76">
        <f>J23*Pricing!Q19</f>
        <v>0</v>
      </c>
      <c r="AK23" s="76">
        <f>J23*Pricing!R19</f>
        <v>33185.422764000003</v>
      </c>
      <c r="AL23" s="76">
        <f t="shared" si="16"/>
        <v>3904.1673839999999</v>
      </c>
      <c r="AM23" s="77">
        <f t="shared" si="17"/>
        <v>0</v>
      </c>
      <c r="AN23" s="76">
        <f t="shared" si="18"/>
        <v>3123.3339071999999</v>
      </c>
      <c r="AO23" s="72">
        <f t="shared" si="19"/>
        <v>42331.435308089036</v>
      </c>
      <c r="AP23" s="74">
        <f t="shared" si="20"/>
        <v>37674.977424199242</v>
      </c>
      <c r="AQ23" s="74">
        <f t="shared" si="61"/>
        <v>0</v>
      </c>
      <c r="AR23" s="74">
        <f t="shared" si="22"/>
        <v>22058.199404555828</v>
      </c>
      <c r="AS23" s="72">
        <f t="shared" si="23"/>
        <v>130393.24008748829</v>
      </c>
      <c r="AT23" s="72">
        <f t="shared" si="24"/>
        <v>35950.119404555837</v>
      </c>
      <c r="AU23" s="78">
        <f t="shared" si="62"/>
        <v>3339.8475849643105</v>
      </c>
      <c r="AV23" s="79">
        <f t="shared" si="26"/>
        <v>1.8785520497064417E-2</v>
      </c>
      <c r="AW23" s="80">
        <f t="shared" si="27"/>
        <v>1038.0235501157888</v>
      </c>
      <c r="AX23" s="81">
        <f t="shared" si="28"/>
        <v>2301.8240348485206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SIDE HUNG WINDOW</v>
      </c>
      <c r="D24" s="131" t="str">
        <f>Pricing!B20</f>
        <v>W14</v>
      </c>
      <c r="E24" s="132" t="str">
        <f>Pricing!N20</f>
        <v>24MM (F)</v>
      </c>
      <c r="F24" s="68">
        <f>Pricing!G20</f>
        <v>1068</v>
      </c>
      <c r="G24" s="68">
        <f>Pricing!H20</f>
        <v>1220</v>
      </c>
      <c r="H24" s="100">
        <f t="shared" si="0"/>
        <v>1.3029599999999999</v>
      </c>
      <c r="I24" s="70">
        <f>Pricing!I20</f>
        <v>1</v>
      </c>
      <c r="J24" s="69">
        <f t="shared" si="30"/>
        <v>1.3029599999999999</v>
      </c>
      <c r="K24" s="71">
        <f t="shared" si="31"/>
        <v>14.025061439999998</v>
      </c>
      <c r="L24" s="69"/>
      <c r="M24" s="72"/>
      <c r="N24" s="72"/>
      <c r="O24" s="72">
        <f t="shared" si="3"/>
        <v>0</v>
      </c>
      <c r="P24" s="73">
        <f>Pricing!M20</f>
        <v>13604.529999999999</v>
      </c>
      <c r="Q24" s="74">
        <f t="shared" si="50"/>
        <v>1360.453</v>
      </c>
      <c r="R24" s="74">
        <f t="shared" si="51"/>
        <v>1646.1481299999998</v>
      </c>
      <c r="S24" s="74">
        <f t="shared" si="52"/>
        <v>83.055655649999991</v>
      </c>
      <c r="T24" s="74">
        <f t="shared" si="53"/>
        <v>166.94186785650001</v>
      </c>
      <c r="U24" s="72">
        <f t="shared" si="54"/>
        <v>16861.128653506501</v>
      </c>
      <c r="V24" s="74">
        <f t="shared" si="55"/>
        <v>252.91692980259751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4959.0657599999995</v>
      </c>
      <c r="AE24" s="76">
        <f t="shared" si="43"/>
        <v>150.03278688524591</v>
      </c>
      <c r="AF24" s="333">
        <f t="shared" si="44"/>
        <v>503.35999999999996</v>
      </c>
      <c r="AG24" s="334"/>
      <c r="AH24" s="76">
        <f t="shared" si="45"/>
        <v>13.727999999999998</v>
      </c>
      <c r="AI24" s="76">
        <f t="shared" si="15"/>
        <v>45.76</v>
      </c>
      <c r="AJ24" s="76">
        <f>J24*Pricing!Q20</f>
        <v>0</v>
      </c>
      <c r="AK24" s="76">
        <f>J24*Pricing!R20</f>
        <v>11921.302223999999</v>
      </c>
      <c r="AL24" s="76">
        <f t="shared" si="16"/>
        <v>1402.5061439999997</v>
      </c>
      <c r="AM24" s="77">
        <f t="shared" si="17"/>
        <v>0</v>
      </c>
      <c r="AN24" s="76">
        <f t="shared" si="18"/>
        <v>1122.0049151999997</v>
      </c>
      <c r="AO24" s="72">
        <f t="shared" si="19"/>
        <v>17826.926370194349</v>
      </c>
      <c r="AP24" s="74">
        <f t="shared" si="20"/>
        <v>15865.96446947297</v>
      </c>
      <c r="AQ24" s="74">
        <f t="shared" si="61"/>
        <v>0</v>
      </c>
      <c r="AR24" s="74">
        <f t="shared" si="22"/>
        <v>25858.72999913069</v>
      </c>
      <c r="AS24" s="72">
        <f t="shared" si="23"/>
        <v>53097.769882867316</v>
      </c>
      <c r="AT24" s="72">
        <f t="shared" si="24"/>
        <v>40751.649999130685</v>
      </c>
      <c r="AU24" s="78">
        <f t="shared" si="62"/>
        <v>3785.9206613833785</v>
      </c>
      <c r="AV24" s="79">
        <f t="shared" si="26"/>
        <v>6.7483807234661264E-3</v>
      </c>
      <c r="AW24" s="80">
        <f t="shared" si="27"/>
        <v>1220.2474589165936</v>
      </c>
      <c r="AX24" s="81">
        <f t="shared" si="28"/>
        <v>2565.6732024667849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1 MESH SHUTTER SLIDING WINDOW</v>
      </c>
      <c r="D25" s="131" t="str">
        <f>Pricing!B21</f>
        <v>W15</v>
      </c>
      <c r="E25" s="132" t="str">
        <f>Pricing!N21</f>
        <v>20MM</v>
      </c>
      <c r="F25" s="68">
        <f>Pricing!G21</f>
        <v>1412</v>
      </c>
      <c r="G25" s="68">
        <f>Pricing!H21</f>
        <v>1525</v>
      </c>
      <c r="H25" s="100">
        <f t="shared" si="0"/>
        <v>2.1533000000000002</v>
      </c>
      <c r="I25" s="70">
        <f>Pricing!I21</f>
        <v>1</v>
      </c>
      <c r="J25" s="69">
        <f t="shared" si="30"/>
        <v>2.1533000000000002</v>
      </c>
      <c r="K25" s="71">
        <f t="shared" si="31"/>
        <v>23.1781212</v>
      </c>
      <c r="L25" s="69"/>
      <c r="M25" s="72"/>
      <c r="N25" s="72"/>
      <c r="O25" s="72">
        <f t="shared" si="3"/>
        <v>0</v>
      </c>
      <c r="P25" s="73">
        <f>Pricing!M21</f>
        <v>15497.76</v>
      </c>
      <c r="Q25" s="74">
        <f t="shared" si="50"/>
        <v>1549.7760000000001</v>
      </c>
      <c r="R25" s="74">
        <f t="shared" si="51"/>
        <v>1875.2289599999999</v>
      </c>
      <c r="S25" s="74">
        <f t="shared" si="52"/>
        <v>94.613824800000003</v>
      </c>
      <c r="T25" s="74">
        <f t="shared" si="53"/>
        <v>190.17378784799999</v>
      </c>
      <c r="U25" s="72">
        <f t="shared" si="54"/>
        <v>19207.552572648001</v>
      </c>
      <c r="V25" s="74">
        <f t="shared" si="55"/>
        <v>288.11328858972001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5465.0754000000006</v>
      </c>
      <c r="AE25" s="76">
        <f t="shared" si="43"/>
        <v>192.59016393442622</v>
      </c>
      <c r="AF25" s="333">
        <f t="shared" si="44"/>
        <v>646.14</v>
      </c>
      <c r="AG25" s="334"/>
      <c r="AH25" s="76">
        <f t="shared" si="45"/>
        <v>17.622</v>
      </c>
      <c r="AI25" s="76">
        <f t="shared" si="15"/>
        <v>58.739999999999995</v>
      </c>
      <c r="AJ25" s="76">
        <f>J25*Pricing!Q21</f>
        <v>1158.90606</v>
      </c>
      <c r="AK25" s="76">
        <f>J25*Pricing!R21</f>
        <v>0</v>
      </c>
      <c r="AL25" s="76">
        <f t="shared" si="16"/>
        <v>2317.81212</v>
      </c>
      <c r="AM25" s="77">
        <f t="shared" si="17"/>
        <v>0</v>
      </c>
      <c r="AN25" s="76">
        <f t="shared" si="18"/>
        <v>1854.2496959999999</v>
      </c>
      <c r="AO25" s="72">
        <f t="shared" si="19"/>
        <v>20410.758025172148</v>
      </c>
      <c r="AP25" s="74">
        <f t="shared" si="20"/>
        <v>18165.574642403211</v>
      </c>
      <c r="AQ25" s="74">
        <f t="shared" si="61"/>
        <v>0</v>
      </c>
      <c r="AR25" s="74">
        <f t="shared" si="22"/>
        <v>17914.982894894052</v>
      </c>
      <c r="AS25" s="72">
        <f t="shared" si="23"/>
        <v>49372.37594357536</v>
      </c>
      <c r="AT25" s="72">
        <f t="shared" si="24"/>
        <v>22928.70289489405</v>
      </c>
      <c r="AU25" s="78">
        <f t="shared" si="62"/>
        <v>2130.1284740704245</v>
      </c>
      <c r="AV25" s="79">
        <f t="shared" si="26"/>
        <v>1.115252057763831E-2</v>
      </c>
      <c r="AW25" s="80">
        <f t="shared" si="27"/>
        <v>841.12364815996057</v>
      </c>
      <c r="AX25" s="81">
        <f t="shared" si="28"/>
        <v>1289.0048259104642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WINDOW</v>
      </c>
      <c r="D26" s="131" t="str">
        <f>Pricing!B22</f>
        <v>W16</v>
      </c>
      <c r="E26" s="132" t="str">
        <f>Pricing!N22</f>
        <v>24MM</v>
      </c>
      <c r="F26" s="68">
        <f>Pricing!G22</f>
        <v>1030</v>
      </c>
      <c r="G26" s="68">
        <f>Pricing!H22</f>
        <v>1525</v>
      </c>
      <c r="H26" s="100">
        <f t="shared" si="0"/>
        <v>1.5707500000000001</v>
      </c>
      <c r="I26" s="70">
        <f>Pricing!I22</f>
        <v>1</v>
      </c>
      <c r="J26" s="69">
        <f t="shared" si="30"/>
        <v>1.5707500000000001</v>
      </c>
      <c r="K26" s="71">
        <f t="shared" si="31"/>
        <v>16.907553</v>
      </c>
      <c r="L26" s="69"/>
      <c r="M26" s="72"/>
      <c r="N26" s="72"/>
      <c r="O26" s="72">
        <f t="shared" si="3"/>
        <v>0</v>
      </c>
      <c r="P26" s="73">
        <f>Pricing!M22</f>
        <v>14944.98</v>
      </c>
      <c r="Q26" s="74">
        <f t="shared" si="50"/>
        <v>1494.498</v>
      </c>
      <c r="R26" s="74">
        <f t="shared" si="51"/>
        <v>1808.34258</v>
      </c>
      <c r="S26" s="74">
        <f t="shared" si="52"/>
        <v>91.239102900000006</v>
      </c>
      <c r="T26" s="74">
        <f t="shared" si="53"/>
        <v>183.390596829</v>
      </c>
      <c r="U26" s="72">
        <f t="shared" si="54"/>
        <v>18522.450279728997</v>
      </c>
      <c r="V26" s="74">
        <f t="shared" si="55"/>
        <v>277.83675419593493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4405.9537500000006</v>
      </c>
      <c r="AE26" s="76">
        <f t="shared" si="43"/>
        <v>167.5409836065574</v>
      </c>
      <c r="AF26" s="333">
        <f t="shared" si="44"/>
        <v>562.1</v>
      </c>
      <c r="AG26" s="334"/>
      <c r="AH26" s="76">
        <f t="shared" si="45"/>
        <v>15.330000000000002</v>
      </c>
      <c r="AI26" s="76">
        <f t="shared" si="15"/>
        <v>51.1</v>
      </c>
      <c r="AJ26" s="76">
        <f>J26*Pricing!Q22</f>
        <v>0</v>
      </c>
      <c r="AK26" s="76">
        <f>J26*Pricing!R22</f>
        <v>14371.420050000001</v>
      </c>
      <c r="AL26" s="76">
        <f t="shared" si="16"/>
        <v>1690.7552999999998</v>
      </c>
      <c r="AM26" s="77">
        <f t="shared" si="17"/>
        <v>0</v>
      </c>
      <c r="AN26" s="76">
        <f t="shared" si="18"/>
        <v>1352.6042399999999</v>
      </c>
      <c r="AO26" s="72">
        <f t="shared" si="19"/>
        <v>19596.358017531489</v>
      </c>
      <c r="AP26" s="74">
        <f t="shared" si="20"/>
        <v>17440.758635603026</v>
      </c>
      <c r="AQ26" s="74">
        <f t="shared" si="61"/>
        <v>0</v>
      </c>
      <c r="AR26" s="74">
        <f t="shared" si="22"/>
        <v>23579.256185347454</v>
      </c>
      <c r="AS26" s="72">
        <f t="shared" si="23"/>
        <v>58857.849993134514</v>
      </c>
      <c r="AT26" s="72">
        <f t="shared" si="24"/>
        <v>37471.176185347453</v>
      </c>
      <c r="AU26" s="78">
        <f t="shared" si="62"/>
        <v>3481.1572078546501</v>
      </c>
      <c r="AV26" s="79">
        <f t="shared" si="26"/>
        <v>8.135337248560524E-3</v>
      </c>
      <c r="AW26" s="80">
        <f t="shared" si="27"/>
        <v>1111.9460654019497</v>
      </c>
      <c r="AX26" s="81">
        <f t="shared" si="28"/>
        <v>2369.2111424527006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1 MESH SHUTTER SLIDING WINDOW</v>
      </c>
      <c r="D27" s="131" t="str">
        <f>Pricing!B23</f>
        <v>KW1</v>
      </c>
      <c r="E27" s="132" t="str">
        <f>Pricing!N23</f>
        <v>20MM</v>
      </c>
      <c r="F27" s="68">
        <f>Pricing!G23</f>
        <v>1145</v>
      </c>
      <c r="G27" s="68">
        <f>Pricing!H23</f>
        <v>1525</v>
      </c>
      <c r="H27" s="100">
        <f t="shared" si="0"/>
        <v>1.7461249999999999</v>
      </c>
      <c r="I27" s="70">
        <f>Pricing!I23</f>
        <v>1</v>
      </c>
      <c r="J27" s="69">
        <f t="shared" si="30"/>
        <v>1.7461249999999999</v>
      </c>
      <c r="K27" s="71">
        <f t="shared" si="31"/>
        <v>18.795289499999999</v>
      </c>
      <c r="L27" s="69"/>
      <c r="M27" s="72"/>
      <c r="N27" s="72"/>
      <c r="O27" s="72">
        <f t="shared" si="3"/>
        <v>0</v>
      </c>
      <c r="P27" s="73">
        <f>Pricing!M23</f>
        <v>14603.849999999999</v>
      </c>
      <c r="Q27" s="74">
        <f t="shared" si="4"/>
        <v>1460.385</v>
      </c>
      <c r="R27" s="74">
        <f t="shared" si="5"/>
        <v>1767.06585</v>
      </c>
      <c r="S27" s="74">
        <f t="shared" si="6"/>
        <v>89.156504249999998</v>
      </c>
      <c r="T27" s="74">
        <f t="shared" si="7"/>
        <v>179.20457354250001</v>
      </c>
      <c r="U27" s="72">
        <f t="shared" si="8"/>
        <v>18099.661927792502</v>
      </c>
      <c r="V27" s="74">
        <f t="shared" si="9"/>
        <v>271.49492891688755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4431.66525</v>
      </c>
      <c r="AE27" s="76">
        <f t="shared" si="43"/>
        <v>175.08196721311475</v>
      </c>
      <c r="AF27" s="333">
        <f t="shared" si="44"/>
        <v>587.4</v>
      </c>
      <c r="AG27" s="334"/>
      <c r="AH27" s="76">
        <f t="shared" si="45"/>
        <v>16.02</v>
      </c>
      <c r="AI27" s="76">
        <f t="shared" ref="AI27:AI32" si="64">(((F27+G27)*2*I27)/1000)*2*$AI$7</f>
        <v>53.4</v>
      </c>
      <c r="AJ27" s="76">
        <f>J27*Pricing!Q23</f>
        <v>939.76447499999983</v>
      </c>
      <c r="AK27" s="76">
        <f>J27*Pricing!R23</f>
        <v>0</v>
      </c>
      <c r="AL27" s="76">
        <f t="shared" si="16"/>
        <v>1879.5289499999997</v>
      </c>
      <c r="AM27" s="77">
        <f t="shared" si="17"/>
        <v>0</v>
      </c>
      <c r="AN27" s="76">
        <f t="shared" si="18"/>
        <v>1503.6231599999996</v>
      </c>
      <c r="AO27" s="72">
        <f t="shared" si="19"/>
        <v>19203.058823922504</v>
      </c>
      <c r="AP27" s="74">
        <f t="shared" si="20"/>
        <v>17090.722353291028</v>
      </c>
      <c r="AQ27" s="74">
        <f t="shared" si="21"/>
        <v>0</v>
      </c>
      <c r="AR27" s="74">
        <f t="shared" si="22"/>
        <v>20785.328185103321</v>
      </c>
      <c r="AS27" s="72">
        <f t="shared" si="23"/>
        <v>45048.363012213529</v>
      </c>
      <c r="AT27" s="72">
        <f t="shared" si="24"/>
        <v>25799.048185103318</v>
      </c>
      <c r="AU27" s="78">
        <f t="shared" si="25"/>
        <v>2396.7900580735154</v>
      </c>
      <c r="AV27" s="79">
        <f t="shared" si="26"/>
        <v>9.043651601555144E-3</v>
      </c>
      <c r="AW27" s="80">
        <f t="shared" si="27"/>
        <v>977.43409893789556</v>
      </c>
      <c r="AX27" s="81">
        <f t="shared" si="28"/>
        <v>1419.35595913562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SIDE HUNG WINDOW</v>
      </c>
      <c r="D28" s="131" t="str">
        <f>Pricing!B24</f>
        <v>KW2</v>
      </c>
      <c r="E28" s="132" t="str">
        <f>Pricing!N24</f>
        <v>24MM</v>
      </c>
      <c r="F28" s="68">
        <f>Pricing!G24</f>
        <v>762</v>
      </c>
      <c r="G28" s="68">
        <f>Pricing!H24</f>
        <v>1525</v>
      </c>
      <c r="H28" s="100">
        <f t="shared" si="0"/>
        <v>1.16205</v>
      </c>
      <c r="I28" s="70">
        <f>Pricing!I24</f>
        <v>1</v>
      </c>
      <c r="J28" s="69">
        <f t="shared" si="30"/>
        <v>1.16205</v>
      </c>
      <c r="K28" s="71">
        <f t="shared" si="31"/>
        <v>12.5083062</v>
      </c>
      <c r="L28" s="69"/>
      <c r="M28" s="72"/>
      <c r="N28" s="72"/>
      <c r="O28" s="72">
        <f t="shared" si="3"/>
        <v>0</v>
      </c>
      <c r="P28" s="73">
        <f>Pricing!M24</f>
        <v>14177.23</v>
      </c>
      <c r="Q28" s="74">
        <f t="shared" si="4"/>
        <v>1417.723</v>
      </c>
      <c r="R28" s="74">
        <f t="shared" si="5"/>
        <v>1715.4448299999999</v>
      </c>
      <c r="S28" s="74">
        <f t="shared" si="6"/>
        <v>86.551989149999997</v>
      </c>
      <c r="T28" s="74">
        <f t="shared" si="7"/>
        <v>173.96949819149998</v>
      </c>
      <c r="U28" s="72">
        <f t="shared" si="8"/>
        <v>17570.919317341501</v>
      </c>
      <c r="V28" s="74">
        <f t="shared" si="9"/>
        <v>263.56378976012252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3259.5502500000002</v>
      </c>
      <c r="AE28" s="76">
        <f t="shared" si="43"/>
        <v>149.96721311475409</v>
      </c>
      <c r="AF28" s="333">
        <f t="shared" si="44"/>
        <v>503.14</v>
      </c>
      <c r="AG28" s="334"/>
      <c r="AH28" s="76">
        <f t="shared" si="45"/>
        <v>13.722</v>
      </c>
      <c r="AI28" s="76">
        <f t="shared" si="64"/>
        <v>45.739999999999995</v>
      </c>
      <c r="AJ28" s="76">
        <f>J28*Pricing!Q24</f>
        <v>0</v>
      </c>
      <c r="AK28" s="76">
        <f>J28*Pricing!R24</f>
        <v>10632.06027</v>
      </c>
      <c r="AL28" s="76">
        <f t="shared" si="16"/>
        <v>1250.83062</v>
      </c>
      <c r="AM28" s="77">
        <f t="shared" si="17"/>
        <v>0</v>
      </c>
      <c r="AN28" s="76">
        <f t="shared" si="18"/>
        <v>1000.6644959999999</v>
      </c>
      <c r="AO28" s="72">
        <f t="shared" si="19"/>
        <v>18547.052320216379</v>
      </c>
      <c r="AP28" s="74">
        <f t="shared" si="20"/>
        <v>16506.876564992577</v>
      </c>
      <c r="AQ28" s="74">
        <f t="shared" si="21"/>
        <v>0</v>
      </c>
      <c r="AR28" s="74">
        <f t="shared" si="22"/>
        <v>30165.594324864636</v>
      </c>
      <c r="AS28" s="72">
        <f t="shared" si="23"/>
        <v>51197.03452120896</v>
      </c>
      <c r="AT28" s="72">
        <f t="shared" si="24"/>
        <v>44057.514324864642</v>
      </c>
      <c r="AU28" s="78">
        <f t="shared" si="25"/>
        <v>4093.0429510279305</v>
      </c>
      <c r="AV28" s="79">
        <f t="shared" si="26"/>
        <v>6.0185698867991451E-3</v>
      </c>
      <c r="AW28" s="80">
        <f t="shared" si="27"/>
        <v>1425.8112027271625</v>
      </c>
      <c r="AX28" s="81">
        <f t="shared" si="28"/>
        <v>2667.2317483007682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SLIDING DOOR WITH FIXED GLASS WITH SILICON JOINT</v>
      </c>
      <c r="D29" s="131" t="str">
        <f>Pricing!B25</f>
        <v>SD1</v>
      </c>
      <c r="E29" s="132" t="str">
        <f>Pricing!N25</f>
        <v>17.52MM</v>
      </c>
      <c r="F29" s="68">
        <f>Pricing!G25</f>
        <v>5948</v>
      </c>
      <c r="G29" s="68">
        <f>Pricing!H25</f>
        <v>2745</v>
      </c>
      <c r="H29" s="100">
        <f t="shared" si="0"/>
        <v>16.327259999999999</v>
      </c>
      <c r="I29" s="70">
        <f>Pricing!I25</f>
        <v>1</v>
      </c>
      <c r="J29" s="69">
        <f t="shared" si="30"/>
        <v>16.327259999999999</v>
      </c>
      <c r="K29" s="71">
        <f t="shared" si="31"/>
        <v>175.74662663999999</v>
      </c>
      <c r="L29" s="69"/>
      <c r="M29" s="72"/>
      <c r="N29" s="72"/>
      <c r="O29" s="72">
        <f t="shared" si="3"/>
        <v>0</v>
      </c>
      <c r="P29" s="73">
        <f>Pricing!M25</f>
        <v>73427.61</v>
      </c>
      <c r="Q29" s="74">
        <f t="shared" si="4"/>
        <v>7342.7610000000004</v>
      </c>
      <c r="R29" s="74">
        <f t="shared" si="5"/>
        <v>8884.7408099999993</v>
      </c>
      <c r="S29" s="74">
        <f t="shared" si="6"/>
        <v>448.27555905000003</v>
      </c>
      <c r="T29" s="74">
        <f t="shared" si="7"/>
        <v>901.03387369050006</v>
      </c>
      <c r="U29" s="72">
        <f t="shared" si="8"/>
        <v>91004.4212427405</v>
      </c>
      <c r="V29" s="74">
        <f t="shared" si="9"/>
        <v>1365.0663186411075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82436.335739999995</v>
      </c>
      <c r="AE29" s="76">
        <f t="shared" si="43"/>
        <v>570.03278688524586</v>
      </c>
      <c r="AF29" s="333">
        <f t="shared" si="44"/>
        <v>1912.4599999999998</v>
      </c>
      <c r="AG29" s="334"/>
      <c r="AH29" s="76">
        <f t="shared" si="45"/>
        <v>52.158000000000001</v>
      </c>
      <c r="AI29" s="76">
        <f t="shared" si="64"/>
        <v>173.85999999999999</v>
      </c>
      <c r="AJ29" s="76">
        <f>J29*Pricing!Q25</f>
        <v>8787.3313319999979</v>
      </c>
      <c r="AK29" s="76">
        <f>J29*Pricing!R25</f>
        <v>0</v>
      </c>
      <c r="AL29" s="76">
        <f t="shared" si="16"/>
        <v>17574.662663999996</v>
      </c>
      <c r="AM29" s="77">
        <f t="shared" si="17"/>
        <v>0</v>
      </c>
      <c r="AN29" s="76">
        <f t="shared" si="18"/>
        <v>14059.730131199998</v>
      </c>
      <c r="AO29" s="72">
        <f t="shared" si="19"/>
        <v>95077.998348266861</v>
      </c>
      <c r="AP29" s="74">
        <f t="shared" si="20"/>
        <v>84619.418529957504</v>
      </c>
      <c r="AQ29" s="74">
        <f t="shared" si="21"/>
        <v>0</v>
      </c>
      <c r="AR29" s="74">
        <f t="shared" si="22"/>
        <v>11005.975091854014</v>
      </c>
      <c r="AS29" s="72">
        <f t="shared" si="23"/>
        <v>302555.47674542433</v>
      </c>
      <c r="AT29" s="72">
        <f t="shared" si="24"/>
        <v>18530.695091854013</v>
      </c>
      <c r="AU29" s="78">
        <f t="shared" si="25"/>
        <v>1721.5435796965826</v>
      </c>
      <c r="AV29" s="79">
        <f t="shared" si="26"/>
        <v>8.456327642523144E-2</v>
      </c>
      <c r="AW29" s="80">
        <f t="shared" si="27"/>
        <v>525.58327478223293</v>
      </c>
      <c r="AX29" s="81">
        <f t="shared" si="28"/>
        <v>1195.9603049143495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3 SHUTTER SLIDING DOOR</v>
      </c>
      <c r="D30" s="131" t="str">
        <f>Pricing!B26</f>
        <v>SD2</v>
      </c>
      <c r="E30" s="132" t="str">
        <f>Pricing!N26</f>
        <v>24MM</v>
      </c>
      <c r="F30" s="68">
        <f>Pricing!G26</f>
        <v>3355</v>
      </c>
      <c r="G30" s="68">
        <f>Pricing!H26</f>
        <v>2745</v>
      </c>
      <c r="H30" s="100">
        <f t="shared" si="0"/>
        <v>9.2094749999999994</v>
      </c>
      <c r="I30" s="70">
        <f>Pricing!I26</f>
        <v>1</v>
      </c>
      <c r="J30" s="69">
        <f t="shared" si="30"/>
        <v>9.2094749999999994</v>
      </c>
      <c r="K30" s="71">
        <f t="shared" si="31"/>
        <v>99.130788899999985</v>
      </c>
      <c r="L30" s="69"/>
      <c r="M30" s="72"/>
      <c r="N30" s="72"/>
      <c r="O30" s="72">
        <f t="shared" si="3"/>
        <v>0</v>
      </c>
      <c r="P30" s="73">
        <f>Pricing!M26</f>
        <v>64779.840000000004</v>
      </c>
      <c r="Q30" s="74">
        <f t="shared" si="4"/>
        <v>6477.9840000000004</v>
      </c>
      <c r="R30" s="74">
        <f t="shared" si="5"/>
        <v>7838.3606400000008</v>
      </c>
      <c r="S30" s="74">
        <f t="shared" si="6"/>
        <v>395.48092320000006</v>
      </c>
      <c r="T30" s="74">
        <f t="shared" si="7"/>
        <v>794.91665563200002</v>
      </c>
      <c r="U30" s="72">
        <f t="shared" si="8"/>
        <v>80286.582218832002</v>
      </c>
      <c r="V30" s="74">
        <f t="shared" si="9"/>
        <v>1204.29873328248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25832.577374999997</v>
      </c>
      <c r="AE30" s="76">
        <f t="shared" si="43"/>
        <v>400</v>
      </c>
      <c r="AF30" s="333">
        <f t="shared" si="44"/>
        <v>1342</v>
      </c>
      <c r="AG30" s="334"/>
      <c r="AH30" s="76">
        <f t="shared" si="45"/>
        <v>36.599999999999994</v>
      </c>
      <c r="AI30" s="76">
        <f t="shared" si="64"/>
        <v>122</v>
      </c>
      <c r="AJ30" s="76">
        <f>J30*Pricing!Q26</f>
        <v>0</v>
      </c>
      <c r="AK30" s="76">
        <f>J30*Pricing!R26</f>
        <v>84261.170564999993</v>
      </c>
      <c r="AL30" s="76">
        <f t="shared" si="16"/>
        <v>9913.0788899999989</v>
      </c>
      <c r="AM30" s="77">
        <f t="shared" si="17"/>
        <v>0</v>
      </c>
      <c r="AN30" s="76">
        <f t="shared" si="18"/>
        <v>7930.4631119999985</v>
      </c>
      <c r="AO30" s="72">
        <f t="shared" si="19"/>
        <v>83391.480952114493</v>
      </c>
      <c r="AP30" s="74">
        <f t="shared" si="20"/>
        <v>74218.4180473819</v>
      </c>
      <c r="AQ30" s="74">
        <f t="shared" si="21"/>
        <v>0</v>
      </c>
      <c r="AR30" s="74">
        <f t="shared" si="22"/>
        <v>17113.885319141038</v>
      </c>
      <c r="AS30" s="72">
        <f t="shared" si="23"/>
        <v>285547.18894149637</v>
      </c>
      <c r="AT30" s="72">
        <f t="shared" si="24"/>
        <v>31005.805319141036</v>
      </c>
      <c r="AU30" s="78">
        <f t="shared" si="25"/>
        <v>2880.5095985824078</v>
      </c>
      <c r="AV30" s="79">
        <f t="shared" si="26"/>
        <v>4.7698351110734949E-2</v>
      </c>
      <c r="AW30" s="80">
        <f t="shared" si="27"/>
        <v>822.05419583939681</v>
      </c>
      <c r="AX30" s="81">
        <f t="shared" si="28"/>
        <v>2058.4554027430113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SIDE HUNG WINDOWS WITH FIXED</v>
      </c>
      <c r="D31" s="131" t="str">
        <f>Pricing!B27</f>
        <v>W10</v>
      </c>
      <c r="E31" s="132" t="str">
        <f>Pricing!N27</f>
        <v>24MM</v>
      </c>
      <c r="F31" s="68">
        <f>Pricing!G27</f>
        <v>3050</v>
      </c>
      <c r="G31" s="68">
        <f>Pricing!H27</f>
        <v>1982</v>
      </c>
      <c r="H31" s="100">
        <f t="shared" si="0"/>
        <v>6.0450999999999997</v>
      </c>
      <c r="I31" s="70">
        <f>Pricing!I27</f>
        <v>1</v>
      </c>
      <c r="J31" s="69">
        <f t="shared" si="30"/>
        <v>6.0450999999999997</v>
      </c>
      <c r="K31" s="71">
        <f t="shared" si="31"/>
        <v>65.069456399999993</v>
      </c>
      <c r="L31" s="69"/>
      <c r="M31" s="72"/>
      <c r="N31" s="72"/>
      <c r="O31" s="72">
        <f t="shared" si="3"/>
        <v>0</v>
      </c>
      <c r="P31" s="73">
        <f>Pricing!M27</f>
        <v>48149.130000000005</v>
      </c>
      <c r="Q31" s="74">
        <f t="shared" si="4"/>
        <v>4814.9130000000005</v>
      </c>
      <c r="R31" s="74">
        <f t="shared" si="5"/>
        <v>5826.0447300000005</v>
      </c>
      <c r="S31" s="74">
        <f t="shared" si="6"/>
        <v>293.95043865000002</v>
      </c>
      <c r="T31" s="74">
        <f t="shared" si="7"/>
        <v>590.84038168650011</v>
      </c>
      <c r="U31" s="72">
        <f t="shared" si="8"/>
        <v>59674.878550336507</v>
      </c>
      <c r="V31" s="74">
        <f t="shared" si="9"/>
        <v>895.12317825504761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16956.505499999999</v>
      </c>
      <c r="AE31" s="76">
        <f t="shared" si="43"/>
        <v>329.96721311475414</v>
      </c>
      <c r="AF31" s="333">
        <f t="shared" si="44"/>
        <v>1107.04</v>
      </c>
      <c r="AG31" s="334"/>
      <c r="AH31" s="76">
        <f t="shared" si="45"/>
        <v>30.192</v>
      </c>
      <c r="AI31" s="76">
        <f t="shared" si="64"/>
        <v>100.64</v>
      </c>
      <c r="AJ31" s="76">
        <f>J31*Pricing!Q27</f>
        <v>0</v>
      </c>
      <c r="AK31" s="76">
        <f>J31*Pricing!R27</f>
        <v>55309.037939999995</v>
      </c>
      <c r="AL31" s="76">
        <f t="shared" si="16"/>
        <v>6506.945639999999</v>
      </c>
      <c r="AM31" s="77">
        <f t="shared" si="17"/>
        <v>0</v>
      </c>
      <c r="AN31" s="76">
        <f t="shared" si="18"/>
        <v>5205.5565119999992</v>
      </c>
      <c r="AO31" s="72">
        <f t="shared" si="19"/>
        <v>62137.840941706309</v>
      </c>
      <c r="AP31" s="74">
        <f t="shared" si="20"/>
        <v>55302.678438118615</v>
      </c>
      <c r="AQ31" s="74">
        <f t="shared" si="21"/>
        <v>0</v>
      </c>
      <c r="AR31" s="74">
        <f t="shared" si="22"/>
        <v>19427.390676717496</v>
      </c>
      <c r="AS31" s="72">
        <f t="shared" si="23"/>
        <v>201418.5649718249</v>
      </c>
      <c r="AT31" s="72">
        <f t="shared" si="24"/>
        <v>33319.31067671749</v>
      </c>
      <c r="AU31" s="78">
        <f t="shared" si="25"/>
        <v>3095.4394905906256</v>
      </c>
      <c r="AV31" s="79">
        <f t="shared" si="26"/>
        <v>3.1309200828440693E-2</v>
      </c>
      <c r="AW31" s="80">
        <f t="shared" si="27"/>
        <v>930.85150975061106</v>
      </c>
      <c r="AX31" s="81">
        <f t="shared" si="28"/>
        <v>2164.587980840015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1 MESH SHUTTER SLIDING WINDOW</v>
      </c>
      <c r="D32" s="131" t="str">
        <f>Pricing!B28</f>
        <v>W17</v>
      </c>
      <c r="E32" s="132" t="str">
        <f>Pricing!N28</f>
        <v>20MM</v>
      </c>
      <c r="F32" s="68">
        <f>Pricing!G28</f>
        <v>2135</v>
      </c>
      <c r="G32" s="68">
        <f>Pricing!H28</f>
        <v>1982</v>
      </c>
      <c r="H32" s="100">
        <f t="shared" si="0"/>
        <v>4.2315699999999996</v>
      </c>
      <c r="I32" s="70">
        <f>Pricing!I28</f>
        <v>1</v>
      </c>
      <c r="J32" s="69">
        <f t="shared" si="30"/>
        <v>4.2315699999999996</v>
      </c>
      <c r="K32" s="71">
        <f t="shared" si="31"/>
        <v>45.548619479999992</v>
      </c>
      <c r="L32" s="69"/>
      <c r="M32" s="72"/>
      <c r="N32" s="72"/>
      <c r="O32" s="72">
        <f t="shared" si="3"/>
        <v>0</v>
      </c>
      <c r="P32" s="73">
        <f>Pricing!M28</f>
        <v>20371.52</v>
      </c>
      <c r="Q32" s="74">
        <f t="shared" si="4"/>
        <v>2037.152</v>
      </c>
      <c r="R32" s="74">
        <f t="shared" si="5"/>
        <v>2464.9539199999999</v>
      </c>
      <c r="S32" s="74">
        <f t="shared" si="6"/>
        <v>124.36812959999999</v>
      </c>
      <c r="T32" s="74">
        <f t="shared" si="7"/>
        <v>249.97994049599998</v>
      </c>
      <c r="U32" s="72">
        <f t="shared" si="8"/>
        <v>25247.973990095998</v>
      </c>
      <c r="V32" s="74">
        <f t="shared" si="9"/>
        <v>378.71960985143994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10739.72466</v>
      </c>
      <c r="AE32" s="76">
        <f t="shared" si="43"/>
        <v>269.96721311475409</v>
      </c>
      <c r="AF32" s="333">
        <f t="shared" si="44"/>
        <v>905.74</v>
      </c>
      <c r="AG32" s="334"/>
      <c r="AH32" s="76">
        <f t="shared" si="45"/>
        <v>24.701999999999998</v>
      </c>
      <c r="AI32" s="76">
        <f t="shared" si="64"/>
        <v>82.34</v>
      </c>
      <c r="AJ32" s="76">
        <f>J32*Pricing!Q28</f>
        <v>2277.4309739999994</v>
      </c>
      <c r="AK32" s="76">
        <f>J32*Pricing!R28</f>
        <v>0</v>
      </c>
      <c r="AL32" s="76">
        <f t="shared" si="16"/>
        <v>4554.8619479999988</v>
      </c>
      <c r="AM32" s="77">
        <f t="shared" si="17"/>
        <v>0</v>
      </c>
      <c r="AN32" s="76">
        <f t="shared" si="18"/>
        <v>3643.8895583999993</v>
      </c>
      <c r="AO32" s="72">
        <f t="shared" si="19"/>
        <v>26909.442813062189</v>
      </c>
      <c r="AP32" s="74">
        <f t="shared" si="20"/>
        <v>23949.404103625347</v>
      </c>
      <c r="AQ32" s="74">
        <f t="shared" si="21"/>
        <v>0</v>
      </c>
      <c r="AR32" s="74">
        <f t="shared" si="22"/>
        <v>12018.907147155203</v>
      </c>
      <c r="AS32" s="72">
        <f t="shared" si="23"/>
        <v>72074.754057087528</v>
      </c>
      <c r="AT32" s="72">
        <f t="shared" si="24"/>
        <v>17032.627147155203</v>
      </c>
      <c r="AU32" s="78">
        <f t="shared" si="25"/>
        <v>1582.3696717907101</v>
      </c>
      <c r="AV32" s="79">
        <f t="shared" si="26"/>
        <v>2.1916440579908481E-2</v>
      </c>
      <c r="AW32" s="80">
        <f t="shared" si="27"/>
        <v>562.62283890294191</v>
      </c>
      <c r="AX32" s="81">
        <f t="shared" si="28"/>
        <v>1019.7468328877683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SIDE HUNG WINDOW</v>
      </c>
      <c r="D33" s="131" t="str">
        <f>Pricing!B29</f>
        <v>W13</v>
      </c>
      <c r="E33" s="132" t="str">
        <f>Pricing!N29</f>
        <v>24MM</v>
      </c>
      <c r="F33" s="68">
        <f>Pricing!G29</f>
        <v>915</v>
      </c>
      <c r="G33" s="68">
        <f>Pricing!H29</f>
        <v>1982</v>
      </c>
      <c r="H33" s="100">
        <f t="shared" si="0"/>
        <v>1.8135300000000001</v>
      </c>
      <c r="I33" s="70">
        <f>Pricing!I29</f>
        <v>6</v>
      </c>
      <c r="J33" s="69">
        <f t="shared" si="30"/>
        <v>10.881180000000001</v>
      </c>
      <c r="K33" s="71">
        <f t="shared" si="31"/>
        <v>117.12502152</v>
      </c>
      <c r="L33" s="69"/>
      <c r="M33" s="72"/>
      <c r="N33" s="72"/>
      <c r="O33" s="72">
        <f t="shared" si="3"/>
        <v>0</v>
      </c>
      <c r="P33" s="73">
        <f>Pricing!M29</f>
        <v>96646.86</v>
      </c>
      <c r="Q33" s="74">
        <f t="shared" ref="Q33:Q38" si="65">P33*$Q$6</f>
        <v>9664.6859999999997</v>
      </c>
      <c r="R33" s="74">
        <f t="shared" ref="R33:R38" si="66">(P33+Q33)*$R$6</f>
        <v>11694.270060000001</v>
      </c>
      <c r="S33" s="74">
        <f t="shared" ref="S33:S38" si="67">(P33+Q33+R33)*$S$6</f>
        <v>590.02908030000003</v>
      </c>
      <c r="T33" s="74">
        <f t="shared" ref="T33:T38" si="68">(P33+Q33+R33+S33)*$T$6</f>
        <v>1185.958451403</v>
      </c>
      <c r="U33" s="72">
        <f t="shared" ref="U33:U38" si="69">SUM(P33:T33)</f>
        <v>119781.80359170299</v>
      </c>
      <c r="V33" s="74">
        <f t="shared" ref="V33:V38" si="70">U33*$V$6</f>
        <v>1796.7270538755449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30521.709900000002</v>
      </c>
      <c r="AE33" s="76">
        <f t="shared" si="43"/>
        <v>1139.8032786885244</v>
      </c>
      <c r="AF33" s="333">
        <f t="shared" si="44"/>
        <v>3824.0400000000004</v>
      </c>
      <c r="AG33" s="334"/>
      <c r="AH33" s="76">
        <f t="shared" si="45"/>
        <v>104.292</v>
      </c>
      <c r="AI33" s="76">
        <f t="shared" si="15"/>
        <v>347.64000000000004</v>
      </c>
      <c r="AJ33" s="76">
        <f>J33*Pricing!Q29</f>
        <v>0</v>
      </c>
      <c r="AK33" s="76">
        <f>J33*Pricing!R29</f>
        <v>99556.268292000008</v>
      </c>
      <c r="AL33" s="76">
        <f t="shared" si="16"/>
        <v>11712.502151999999</v>
      </c>
      <c r="AM33" s="77">
        <f t="shared" si="17"/>
        <v>0</v>
      </c>
      <c r="AN33" s="76">
        <f t="shared" si="18"/>
        <v>9370.0017215999997</v>
      </c>
      <c r="AO33" s="72">
        <f t="shared" si="19"/>
        <v>126994.30592426706</v>
      </c>
      <c r="AP33" s="74">
        <f t="shared" si="20"/>
        <v>113024.93227259768</v>
      </c>
      <c r="AQ33" s="74">
        <f t="shared" ref="AQ33:AQ38" si="76">(AO33+AP33)*$AQ$6</f>
        <v>0</v>
      </c>
      <c r="AR33" s="74">
        <f t="shared" si="22"/>
        <v>22058.19940455582</v>
      </c>
      <c r="AS33" s="72">
        <f t="shared" si="23"/>
        <v>391179.72026246478</v>
      </c>
      <c r="AT33" s="72">
        <f t="shared" si="24"/>
        <v>35950.119404555822</v>
      </c>
      <c r="AU33" s="78">
        <f t="shared" ref="AU33:AU38" si="77">AT33/10.764</f>
        <v>3339.8475849643091</v>
      </c>
      <c r="AV33" s="79">
        <f t="shared" si="26"/>
        <v>5.6356561491193252E-2</v>
      </c>
      <c r="AW33" s="80">
        <f t="shared" si="27"/>
        <v>1038.0235501157886</v>
      </c>
      <c r="AX33" s="81">
        <f t="shared" si="28"/>
        <v>2301.8240348485206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SIDE HUNG WINDOW</v>
      </c>
      <c r="D34" s="131" t="str">
        <f>Pricing!B30</f>
        <v>W14</v>
      </c>
      <c r="E34" s="132" t="str">
        <f>Pricing!N30</f>
        <v>24MM</v>
      </c>
      <c r="F34" s="68">
        <f>Pricing!G30</f>
        <v>1068</v>
      </c>
      <c r="G34" s="68">
        <f>Pricing!H30</f>
        <v>1220</v>
      </c>
      <c r="H34" s="100">
        <f t="shared" si="0"/>
        <v>1.3029599999999999</v>
      </c>
      <c r="I34" s="70">
        <f>Pricing!I30</f>
        <v>2</v>
      </c>
      <c r="J34" s="69">
        <f t="shared" si="30"/>
        <v>2.6059199999999998</v>
      </c>
      <c r="K34" s="71">
        <f t="shared" si="31"/>
        <v>28.050122879999996</v>
      </c>
      <c r="L34" s="69"/>
      <c r="M34" s="72"/>
      <c r="N34" s="72"/>
      <c r="O34" s="72">
        <f t="shared" si="3"/>
        <v>0</v>
      </c>
      <c r="P34" s="73">
        <f>Pricing!M30</f>
        <v>27209.059999999998</v>
      </c>
      <c r="Q34" s="74">
        <f t="shared" si="65"/>
        <v>2720.9059999999999</v>
      </c>
      <c r="R34" s="74">
        <f t="shared" si="66"/>
        <v>3292.2962599999996</v>
      </c>
      <c r="S34" s="74">
        <f t="shared" si="67"/>
        <v>166.11131129999998</v>
      </c>
      <c r="T34" s="74">
        <f t="shared" si="68"/>
        <v>333.88373571300002</v>
      </c>
      <c r="U34" s="72">
        <f t="shared" si="69"/>
        <v>33722.257307013002</v>
      </c>
      <c r="V34" s="74">
        <f t="shared" si="70"/>
        <v>505.83385960519502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7309.6055999999999</v>
      </c>
      <c r="AE34" s="76">
        <f t="shared" si="43"/>
        <v>300.06557377049182</v>
      </c>
      <c r="AF34" s="333">
        <f t="shared" si="44"/>
        <v>1006.7199999999999</v>
      </c>
      <c r="AG34" s="334"/>
      <c r="AH34" s="76">
        <f t="shared" si="45"/>
        <v>27.455999999999996</v>
      </c>
      <c r="AI34" s="76">
        <f t="shared" si="15"/>
        <v>91.52</v>
      </c>
      <c r="AJ34" s="76">
        <f>J34*Pricing!Q30</f>
        <v>0</v>
      </c>
      <c r="AK34" s="76">
        <f>J34*Pricing!R30</f>
        <v>23842.604447999998</v>
      </c>
      <c r="AL34" s="76">
        <f t="shared" si="16"/>
        <v>2805.0122879999994</v>
      </c>
      <c r="AM34" s="77">
        <f t="shared" si="17"/>
        <v>0</v>
      </c>
      <c r="AN34" s="76">
        <f t="shared" si="18"/>
        <v>2244.0098303999994</v>
      </c>
      <c r="AO34" s="72">
        <f t="shared" si="19"/>
        <v>35653.852740388691</v>
      </c>
      <c r="AP34" s="74">
        <f t="shared" si="20"/>
        <v>31731.928938945937</v>
      </c>
      <c r="AQ34" s="74">
        <f t="shared" si="76"/>
        <v>0</v>
      </c>
      <c r="AR34" s="74">
        <f t="shared" si="22"/>
        <v>25858.729999130686</v>
      </c>
      <c r="AS34" s="72">
        <f t="shared" si="23"/>
        <v>103587.01384573462</v>
      </c>
      <c r="AT34" s="72">
        <f t="shared" si="24"/>
        <v>39750.649999130685</v>
      </c>
      <c r="AU34" s="78">
        <f t="shared" si="77"/>
        <v>3692.9254923012531</v>
      </c>
      <c r="AV34" s="79">
        <f t="shared" si="26"/>
        <v>1.3496761446932253E-2</v>
      </c>
      <c r="AW34" s="80">
        <f t="shared" si="27"/>
        <v>1220.2474589165936</v>
      </c>
      <c r="AX34" s="81">
        <f t="shared" si="28"/>
        <v>2472.6780333846591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SIDE HUNG WINDOWS WITH 4 FIXED</v>
      </c>
      <c r="D35" s="131" t="str">
        <f>Pricing!B31</f>
        <v>W19</v>
      </c>
      <c r="E35" s="132" t="str">
        <f>Pricing!N31</f>
        <v>24MM</v>
      </c>
      <c r="F35" s="68">
        <f>Pricing!G31</f>
        <v>2440</v>
      </c>
      <c r="G35" s="68">
        <f>Pricing!H31</f>
        <v>1982</v>
      </c>
      <c r="H35" s="100">
        <f t="shared" si="0"/>
        <v>4.8360799999999999</v>
      </c>
      <c r="I35" s="70">
        <f>Pricing!I31</f>
        <v>1</v>
      </c>
      <c r="J35" s="69">
        <f t="shared" si="30"/>
        <v>4.8360799999999999</v>
      </c>
      <c r="K35" s="71">
        <f t="shared" si="31"/>
        <v>52.055565119999997</v>
      </c>
      <c r="L35" s="69"/>
      <c r="M35" s="72"/>
      <c r="N35" s="72"/>
      <c r="O35" s="72">
        <f t="shared" si="3"/>
        <v>0</v>
      </c>
      <c r="P35" s="73">
        <f>Pricing!M31</f>
        <v>48435.479999999996</v>
      </c>
      <c r="Q35" s="74">
        <f t="shared" si="65"/>
        <v>4843.5479999999998</v>
      </c>
      <c r="R35" s="74">
        <f t="shared" si="66"/>
        <v>5860.69308</v>
      </c>
      <c r="S35" s="74">
        <f t="shared" si="67"/>
        <v>295.69860539999996</v>
      </c>
      <c r="T35" s="74">
        <f t="shared" si="68"/>
        <v>594.35419685399995</v>
      </c>
      <c r="U35" s="72">
        <f t="shared" si="69"/>
        <v>60029.773882253998</v>
      </c>
      <c r="V35" s="74">
        <f t="shared" si="70"/>
        <v>900.44660823380991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13565.204400000001</v>
      </c>
      <c r="AE35" s="76">
        <f t="shared" si="43"/>
        <v>289.96721311475409</v>
      </c>
      <c r="AF35" s="333">
        <f t="shared" si="44"/>
        <v>972.84</v>
      </c>
      <c r="AG35" s="334"/>
      <c r="AH35" s="76">
        <f t="shared" si="45"/>
        <v>26.531999999999996</v>
      </c>
      <c r="AI35" s="76">
        <f t="shared" si="15"/>
        <v>88.44</v>
      </c>
      <c r="AJ35" s="76">
        <f>J35*Pricing!Q31</f>
        <v>0</v>
      </c>
      <c r="AK35" s="76">
        <f>J35*Pricing!R31</f>
        <v>44247.230351999999</v>
      </c>
      <c r="AL35" s="76">
        <f t="shared" si="16"/>
        <v>5205.5565119999992</v>
      </c>
      <c r="AM35" s="77">
        <f t="shared" si="17"/>
        <v>0</v>
      </c>
      <c r="AN35" s="76">
        <f t="shared" si="18"/>
        <v>4164.4452095999995</v>
      </c>
      <c r="AO35" s="72">
        <f t="shared" si="19"/>
        <v>62307.99970360256</v>
      </c>
      <c r="AP35" s="74">
        <f t="shared" si="20"/>
        <v>55454.119736206281</v>
      </c>
      <c r="AQ35" s="74">
        <f t="shared" si="76"/>
        <v>0</v>
      </c>
      <c r="AR35" s="74">
        <f t="shared" si="22"/>
        <v>24350.738498910036</v>
      </c>
      <c r="AS35" s="72">
        <f t="shared" si="23"/>
        <v>184944.55591340881</v>
      </c>
      <c r="AT35" s="72">
        <f t="shared" si="24"/>
        <v>38242.65849891003</v>
      </c>
      <c r="AU35" s="78">
        <f t="shared" si="77"/>
        <v>3552.8296635925335</v>
      </c>
      <c r="AV35" s="79">
        <f t="shared" si="26"/>
        <v>2.5047360662752555E-2</v>
      </c>
      <c r="AW35" s="80">
        <f t="shared" si="27"/>
        <v>1170.48427675369</v>
      </c>
      <c r="AX35" s="81">
        <f t="shared" si="28"/>
        <v>2382.3453868388442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1 MESH SHUTTER SLIDING DOOR</v>
      </c>
      <c r="D36" s="131" t="str">
        <f>Pricing!B32</f>
        <v>SD3</v>
      </c>
      <c r="E36" s="132" t="str">
        <f>Pricing!N32</f>
        <v>24MM</v>
      </c>
      <c r="F36" s="68">
        <f>Pricing!G32</f>
        <v>2286</v>
      </c>
      <c r="G36" s="68">
        <f>Pricing!H32</f>
        <v>2745</v>
      </c>
      <c r="H36" s="100">
        <f t="shared" si="0"/>
        <v>6.2750700000000004</v>
      </c>
      <c r="I36" s="70">
        <f>Pricing!I32</f>
        <v>2</v>
      </c>
      <c r="J36" s="69">
        <f t="shared" si="30"/>
        <v>12.550140000000001</v>
      </c>
      <c r="K36" s="71">
        <f t="shared" si="31"/>
        <v>135.08970696</v>
      </c>
      <c r="L36" s="69"/>
      <c r="M36" s="72"/>
      <c r="N36" s="72"/>
      <c r="O36" s="72">
        <f>N36*M36*L36/1000000</f>
        <v>0</v>
      </c>
      <c r="P36" s="73">
        <f>Pricing!M32</f>
        <v>107963.08</v>
      </c>
      <c r="Q36" s="74">
        <f t="shared" si="65"/>
        <v>10796.308000000001</v>
      </c>
      <c r="R36" s="74">
        <f t="shared" si="66"/>
        <v>13063.53268</v>
      </c>
      <c r="S36" s="74">
        <f t="shared" si="67"/>
        <v>659.11460340000008</v>
      </c>
      <c r="T36" s="74">
        <f t="shared" si="68"/>
        <v>1324.820352834</v>
      </c>
      <c r="U36" s="72">
        <f t="shared" si="69"/>
        <v>133806.85563623402</v>
      </c>
      <c r="V36" s="74">
        <f t="shared" si="70"/>
        <v>2007.1028345435102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35203.142700000004</v>
      </c>
      <c r="AE36" s="76">
        <f t="shared" si="43"/>
        <v>659.80327868852453</v>
      </c>
      <c r="AF36" s="333">
        <f t="shared" si="44"/>
        <v>2213.64</v>
      </c>
      <c r="AG36" s="334"/>
      <c r="AH36" s="76">
        <f t="shared" si="45"/>
        <v>60.372</v>
      </c>
      <c r="AI36" s="76">
        <f t="shared" si="15"/>
        <v>201.23999999999998</v>
      </c>
      <c r="AJ36" s="76">
        <f>J36*Pricing!Q32</f>
        <v>6754.4853479999992</v>
      </c>
      <c r="AK36" s="76">
        <f>J36*Pricing!R32</f>
        <v>0</v>
      </c>
      <c r="AL36" s="76">
        <f t="shared" si="16"/>
        <v>13508.970695999998</v>
      </c>
      <c r="AM36" s="77">
        <f t="shared" si="17"/>
        <v>0</v>
      </c>
      <c r="AN36" s="76">
        <f t="shared" si="18"/>
        <v>10807.176556799999</v>
      </c>
      <c r="AO36" s="72">
        <f t="shared" si="19"/>
        <v>138949.01374946604</v>
      </c>
      <c r="AP36" s="74">
        <f t="shared" si="20"/>
        <v>123664.62223702479</v>
      </c>
      <c r="AQ36" s="74">
        <f t="shared" si="76"/>
        <v>0</v>
      </c>
      <c r="AR36" s="74">
        <f t="shared" si="22"/>
        <v>20925.155893598861</v>
      </c>
      <c r="AS36" s="72">
        <f t="shared" si="23"/>
        <v>328887.41128729086</v>
      </c>
      <c r="AT36" s="72">
        <f t="shared" si="24"/>
        <v>26205.875893598863</v>
      </c>
      <c r="AU36" s="78">
        <f t="shared" si="77"/>
        <v>2434.5852743960299</v>
      </c>
      <c r="AV36" s="79">
        <f t="shared" si="26"/>
        <v>6.5000554777430761E-2</v>
      </c>
      <c r="AW36" s="80">
        <f t="shared" si="27"/>
        <v>1005.3612634676302</v>
      </c>
      <c r="AX36" s="81">
        <f t="shared" si="28"/>
        <v>1429.2240109283994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 2 NO'S</v>
      </c>
      <c r="D37" s="131" t="str">
        <f>Pricing!B33</f>
        <v>W18</v>
      </c>
      <c r="E37" s="132" t="str">
        <f>Pricing!N33</f>
        <v>12MM</v>
      </c>
      <c r="F37" s="68">
        <f>Pricing!G33</f>
        <v>3050</v>
      </c>
      <c r="G37" s="68">
        <f>Pricing!H33</f>
        <v>2440</v>
      </c>
      <c r="H37" s="100">
        <f t="shared" si="0"/>
        <v>7.4420000000000002</v>
      </c>
      <c r="I37" s="70">
        <f>Pricing!I33</f>
        <v>1</v>
      </c>
      <c r="J37" s="69">
        <f t="shared" si="30"/>
        <v>7.4420000000000002</v>
      </c>
      <c r="K37" s="71">
        <f t="shared" si="31"/>
        <v>80.105688000000001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21041.329999999998</v>
      </c>
      <c r="Q37" s="74">
        <f t="shared" si="65"/>
        <v>2104.1329999999998</v>
      </c>
      <c r="R37" s="74">
        <f t="shared" si="66"/>
        <v>2546.0009299999997</v>
      </c>
      <c r="S37" s="74">
        <f t="shared" si="67"/>
        <v>128.45731964999999</v>
      </c>
      <c r="T37" s="74">
        <f t="shared" si="68"/>
        <v>258.19921249649991</v>
      </c>
      <c r="U37" s="72">
        <f t="shared" si="69"/>
        <v>26078.120462146493</v>
      </c>
      <c r="V37" s="74">
        <f t="shared" si="70"/>
        <v>391.1718069321974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14065.380000000001</v>
      </c>
      <c r="AE37" s="76">
        <f t="shared" si="43"/>
        <v>360</v>
      </c>
      <c r="AF37" s="333">
        <f t="shared" si="44"/>
        <v>1207.8</v>
      </c>
      <c r="AG37" s="334"/>
      <c r="AH37" s="76">
        <f t="shared" si="45"/>
        <v>32.94</v>
      </c>
      <c r="AI37" s="76">
        <f t="shared" si="15"/>
        <v>109.80000000000001</v>
      </c>
      <c r="AJ37" s="76">
        <f>J37*Pricing!Q33</f>
        <v>0</v>
      </c>
      <c r="AK37" s="76">
        <f>J37*Pricing!R33</f>
        <v>0</v>
      </c>
      <c r="AL37" s="76">
        <f t="shared" si="16"/>
        <v>8010.5687999999991</v>
      </c>
      <c r="AM37" s="77">
        <f t="shared" si="17"/>
        <v>0</v>
      </c>
      <c r="AN37" s="76">
        <f t="shared" si="18"/>
        <v>6408.4550399999989</v>
      </c>
      <c r="AO37" s="72">
        <f t="shared" si="19"/>
        <v>28179.832269078692</v>
      </c>
      <c r="AP37" s="74">
        <f t="shared" si="20"/>
        <v>25080.050719480038</v>
      </c>
      <c r="AQ37" s="74">
        <f t="shared" si="76"/>
        <v>0</v>
      </c>
      <c r="AR37" s="74">
        <f t="shared" si="22"/>
        <v>7156.6625891640324</v>
      </c>
      <c r="AS37" s="72">
        <f t="shared" si="23"/>
        <v>81744.286828558732</v>
      </c>
      <c r="AT37" s="72">
        <f t="shared" si="24"/>
        <v>10984.182589164033</v>
      </c>
      <c r="AU37" s="78">
        <f t="shared" si="77"/>
        <v>1020.4554616466029</v>
      </c>
      <c r="AV37" s="79">
        <f t="shared" si="26"/>
        <v>3.854412210968481E-2</v>
      </c>
      <c r="AW37" s="80">
        <f t="shared" si="27"/>
        <v>330.42962278881731</v>
      </c>
      <c r="AX37" s="81">
        <f t="shared" si="28"/>
        <v>690.0258388577854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2 SIDE HUNG WINDOWS WITH 4 FIXED</v>
      </c>
      <c r="D38" s="131" t="str">
        <f>Pricing!B34</f>
        <v>W20</v>
      </c>
      <c r="E38" s="132" t="str">
        <f>Pricing!N34</f>
        <v>24MM</v>
      </c>
      <c r="F38" s="68">
        <f>Pricing!G34</f>
        <v>3050</v>
      </c>
      <c r="G38" s="68">
        <f>Pricing!H34</f>
        <v>2440</v>
      </c>
      <c r="H38" s="100">
        <f t="shared" si="0"/>
        <v>7.4420000000000002</v>
      </c>
      <c r="I38" s="70">
        <f>Pricing!I34</f>
        <v>1</v>
      </c>
      <c r="J38" s="69">
        <f t="shared" si="30"/>
        <v>7.4420000000000002</v>
      </c>
      <c r="K38" s="71">
        <f t="shared" si="31"/>
        <v>80.105688000000001</v>
      </c>
      <c r="L38" s="69"/>
      <c r="M38" s="72"/>
      <c r="N38" s="72"/>
      <c r="O38" s="72">
        <f t="shared" si="79"/>
        <v>0</v>
      </c>
      <c r="P38" s="73">
        <f>Pricing!M34</f>
        <v>55809.2</v>
      </c>
      <c r="Q38" s="74">
        <f t="shared" si="65"/>
        <v>5580.92</v>
      </c>
      <c r="R38" s="74">
        <f t="shared" si="66"/>
        <v>6752.9132</v>
      </c>
      <c r="S38" s="74">
        <f t="shared" si="67"/>
        <v>340.71516599999995</v>
      </c>
      <c r="T38" s="74">
        <f t="shared" si="68"/>
        <v>684.83748365999986</v>
      </c>
      <c r="U38" s="72">
        <f t="shared" si="69"/>
        <v>69168.585849659983</v>
      </c>
      <c r="V38" s="74">
        <f t="shared" si="70"/>
        <v>1037.5287877448998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20874.810000000001</v>
      </c>
      <c r="AE38" s="76">
        <f t="shared" si="43"/>
        <v>360</v>
      </c>
      <c r="AF38" s="333">
        <f t="shared" si="44"/>
        <v>1207.8</v>
      </c>
      <c r="AG38" s="334"/>
      <c r="AH38" s="76">
        <f t="shared" si="45"/>
        <v>32.94</v>
      </c>
      <c r="AI38" s="76">
        <f t="shared" si="15"/>
        <v>109.80000000000001</v>
      </c>
      <c r="AJ38" s="76">
        <f>J38*Pricing!Q34</f>
        <v>0</v>
      </c>
      <c r="AK38" s="76">
        <f>J38*Pricing!R34</f>
        <v>68089.834799999997</v>
      </c>
      <c r="AL38" s="76">
        <f t="shared" si="16"/>
        <v>8010.5687999999991</v>
      </c>
      <c r="AM38" s="77">
        <f t="shared" si="17"/>
        <v>0</v>
      </c>
      <c r="AN38" s="76">
        <f t="shared" si="18"/>
        <v>6408.4550399999989</v>
      </c>
      <c r="AO38" s="72">
        <f t="shared" si="19"/>
        <v>71916.654637404892</v>
      </c>
      <c r="AP38" s="74">
        <f t="shared" si="20"/>
        <v>64005.822627290356</v>
      </c>
      <c r="AQ38" s="74">
        <f t="shared" si="76"/>
        <v>0</v>
      </c>
      <c r="AR38" s="74">
        <f t="shared" si="22"/>
        <v>18264.240427935401</v>
      </c>
      <c r="AS38" s="72">
        <f t="shared" si="23"/>
        <v>239306.14590469524</v>
      </c>
      <c r="AT38" s="72">
        <f t="shared" si="24"/>
        <v>32156.1604279354</v>
      </c>
      <c r="AU38" s="78">
        <f t="shared" si="77"/>
        <v>2987.3801958319773</v>
      </c>
      <c r="AV38" s="79">
        <f t="shared" si="26"/>
        <v>3.854412210968481E-2</v>
      </c>
      <c r="AW38" s="80">
        <f t="shared" si="27"/>
        <v>876.41859635991</v>
      </c>
      <c r="AX38" s="81">
        <f t="shared" si="28"/>
        <v>2110.9615994720671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SIDE HUNG WINDOW WITH BOTTOM FIXED</v>
      </c>
      <c r="D39" s="131" t="str">
        <f>Pricing!B35</f>
        <v>W21</v>
      </c>
      <c r="E39" s="132" t="str">
        <f>Pricing!N35</f>
        <v>24MM</v>
      </c>
      <c r="F39" s="68">
        <f>Pricing!G35</f>
        <v>915</v>
      </c>
      <c r="G39" s="68">
        <f>Pricing!H35</f>
        <v>2440</v>
      </c>
      <c r="H39" s="100">
        <f t="shared" si="0"/>
        <v>2.2326000000000001</v>
      </c>
      <c r="I39" s="70">
        <f>Pricing!I35</f>
        <v>2</v>
      </c>
      <c r="J39" s="69">
        <f t="shared" si="30"/>
        <v>4.4652000000000003</v>
      </c>
      <c r="K39" s="71">
        <f t="shared" si="31"/>
        <v>48.063412800000002</v>
      </c>
      <c r="L39" s="69"/>
      <c r="M39" s="72"/>
      <c r="N39" s="72"/>
      <c r="O39" s="72">
        <f t="shared" si="79"/>
        <v>0</v>
      </c>
      <c r="P39" s="73">
        <f>Pricing!M35</f>
        <v>41388.78</v>
      </c>
      <c r="Q39" s="74">
        <f t="shared" si="4"/>
        <v>4138.8779999999997</v>
      </c>
      <c r="R39" s="74">
        <f t="shared" si="5"/>
        <v>5008.0423799999999</v>
      </c>
      <c r="S39" s="74">
        <f t="shared" si="6"/>
        <v>252.67850189999999</v>
      </c>
      <c r="T39" s="74">
        <f t="shared" si="7"/>
        <v>507.88378881899996</v>
      </c>
      <c r="U39" s="72">
        <f t="shared" si="8"/>
        <v>51296.262670718999</v>
      </c>
      <c r="V39" s="74">
        <f t="shared" si="9"/>
        <v>769.44394006078494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12524.886</v>
      </c>
      <c r="AE39" s="76">
        <f t="shared" si="43"/>
        <v>440</v>
      </c>
      <c r="AF39" s="333">
        <f t="shared" si="44"/>
        <v>1476.2</v>
      </c>
      <c r="AG39" s="334"/>
      <c r="AH39" s="76">
        <f t="shared" si="45"/>
        <v>40.26</v>
      </c>
      <c r="AI39" s="76">
        <f t="shared" ref="AI39:AI44" si="80">(((F39+G39)*2*I39)/1000)*2*$AI$7</f>
        <v>134.19999999999999</v>
      </c>
      <c r="AJ39" s="76">
        <f>J39*Pricing!Q35</f>
        <v>0</v>
      </c>
      <c r="AK39" s="76">
        <f>J39*Pricing!R35</f>
        <v>40853.900880000001</v>
      </c>
      <c r="AL39" s="76">
        <f t="shared" si="16"/>
        <v>4806.3412799999996</v>
      </c>
      <c r="AM39" s="77">
        <f t="shared" si="17"/>
        <v>0</v>
      </c>
      <c r="AN39" s="76">
        <f t="shared" si="18"/>
        <v>3845.0730239999998</v>
      </c>
      <c r="AO39" s="72">
        <f t="shared" si="19"/>
        <v>54156.366610779791</v>
      </c>
      <c r="AP39" s="74">
        <f t="shared" si="20"/>
        <v>48199.166283594015</v>
      </c>
      <c r="AQ39" s="74">
        <f t="shared" si="21"/>
        <v>0</v>
      </c>
      <c r="AR39" s="74">
        <f t="shared" si="22"/>
        <v>22922.944749255086</v>
      </c>
      <c r="AS39" s="72">
        <f t="shared" si="23"/>
        <v>164385.73407837379</v>
      </c>
      <c r="AT39" s="72">
        <f t="shared" si="24"/>
        <v>36814.864749255081</v>
      </c>
      <c r="AU39" s="78">
        <f t="shared" si="25"/>
        <v>3420.1843877048573</v>
      </c>
      <c r="AV39" s="79">
        <f t="shared" si="26"/>
        <v>2.3126473265810889E-2</v>
      </c>
      <c r="AW39" s="80">
        <f t="shared" si="27"/>
        <v>1083.2711115923876</v>
      </c>
      <c r="AX39" s="81">
        <f t="shared" si="28"/>
        <v>2336.9132761124697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SIDE HUNG WINDOW</v>
      </c>
      <c r="D40" s="131" t="str">
        <f>Pricing!B36</f>
        <v>W14</v>
      </c>
      <c r="E40" s="132" t="str">
        <f>Pricing!N36</f>
        <v>24MM (F)</v>
      </c>
      <c r="F40" s="68">
        <f>Pricing!G36</f>
        <v>1068</v>
      </c>
      <c r="G40" s="68">
        <f>Pricing!H36</f>
        <v>1220</v>
      </c>
      <c r="H40" s="100">
        <f t="shared" si="0"/>
        <v>1.3029599999999999</v>
      </c>
      <c r="I40" s="70">
        <f>Pricing!I36</f>
        <v>2</v>
      </c>
      <c r="J40" s="69">
        <f t="shared" si="30"/>
        <v>2.6059199999999998</v>
      </c>
      <c r="K40" s="71">
        <f t="shared" si="31"/>
        <v>28.050122879999996</v>
      </c>
      <c r="L40" s="69"/>
      <c r="M40" s="72"/>
      <c r="N40" s="72"/>
      <c r="O40" s="72">
        <f t="shared" si="79"/>
        <v>0</v>
      </c>
      <c r="P40" s="73">
        <f>Pricing!M36</f>
        <v>27209.059999999998</v>
      </c>
      <c r="Q40" s="74">
        <f t="shared" si="4"/>
        <v>2720.9059999999999</v>
      </c>
      <c r="R40" s="74">
        <f t="shared" si="5"/>
        <v>3292.2962599999996</v>
      </c>
      <c r="S40" s="74">
        <f t="shared" si="6"/>
        <v>166.11131129999998</v>
      </c>
      <c r="T40" s="74">
        <f t="shared" si="7"/>
        <v>333.88373571300002</v>
      </c>
      <c r="U40" s="72">
        <f t="shared" si="8"/>
        <v>33722.257307013002</v>
      </c>
      <c r="V40" s="74">
        <f t="shared" si="9"/>
        <v>505.83385960519502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9918.131519999999</v>
      </c>
      <c r="AE40" s="76">
        <f t="shared" si="43"/>
        <v>300.06557377049182</v>
      </c>
      <c r="AF40" s="333">
        <f t="shared" si="44"/>
        <v>1006.7199999999999</v>
      </c>
      <c r="AG40" s="334"/>
      <c r="AH40" s="76">
        <f t="shared" si="45"/>
        <v>27.455999999999996</v>
      </c>
      <c r="AI40" s="76">
        <f t="shared" si="80"/>
        <v>91.52</v>
      </c>
      <c r="AJ40" s="76">
        <f>J40*Pricing!Q36</f>
        <v>0</v>
      </c>
      <c r="AK40" s="76">
        <f>J40*Pricing!R36</f>
        <v>23842.604447999998</v>
      </c>
      <c r="AL40" s="76">
        <f t="shared" ref="AL40:AL89" si="81">J40*$AL$6</f>
        <v>2805.0122879999994</v>
      </c>
      <c r="AM40" s="77">
        <f t="shared" ref="AM40:AM89" si="82">$AM$6*J40</f>
        <v>0</v>
      </c>
      <c r="AN40" s="76">
        <f t="shared" ref="AN40:AN89" si="83">$AN$6*J40</f>
        <v>2244.0098303999994</v>
      </c>
      <c r="AO40" s="72">
        <f t="shared" ref="AO40:AO89" si="84">SUM(U40:V40)+SUM(AC40:AI40)-AD40</f>
        <v>35653.852740388698</v>
      </c>
      <c r="AP40" s="74">
        <f t="shared" ref="AP40:AP89" si="85">AO40*$AP$6</f>
        <v>31731.928938945941</v>
      </c>
      <c r="AQ40" s="74">
        <f t="shared" si="21"/>
        <v>0</v>
      </c>
      <c r="AR40" s="74">
        <f t="shared" ref="AR40:AR57" si="86">SUM(AO40:AQ40)/J40</f>
        <v>25858.72999913069</v>
      </c>
      <c r="AS40" s="72">
        <f t="shared" ref="AS40:AS57" si="87">SUM(AJ40:AQ40)+AD40+AB40</f>
        <v>106195.53976573463</v>
      </c>
      <c r="AT40" s="72">
        <f t="shared" ref="AT40:AT89" si="88">AS40/J40</f>
        <v>40751.649999130685</v>
      </c>
      <c r="AU40" s="78">
        <f t="shared" si="25"/>
        <v>3785.9206613833785</v>
      </c>
      <c r="AV40" s="79">
        <f t="shared" ref="AV40:AV71" si="89">K40/$K$109</f>
        <v>1.3496761446932253E-2</v>
      </c>
      <c r="AW40" s="80">
        <f t="shared" ref="AW40:AW89" si="90">(U40+V40)/(J40*10.764)</f>
        <v>1220.2474589165936</v>
      </c>
      <c r="AX40" s="81">
        <f t="shared" ref="AX40:AX89" si="91">SUM(W40:AN40,AP40)/(J40*10.764)</f>
        <v>2565.6732024667849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3 TRACK 2 SHUTTER 1 MESH SHUTTER SLIDING WINDOW WITH BOTTOM FIXED</v>
      </c>
      <c r="D41" s="131" t="str">
        <f>Pricing!B37</f>
        <v>W22</v>
      </c>
      <c r="E41" s="132" t="str">
        <f>Pricing!N37</f>
        <v>24MM &amp; 20MM</v>
      </c>
      <c r="F41" s="68">
        <f>Pricing!G37</f>
        <v>1220</v>
      </c>
      <c r="G41" s="68">
        <f>Pricing!H37</f>
        <v>1982</v>
      </c>
      <c r="H41" s="100">
        <f t="shared" si="0"/>
        <v>2.41804</v>
      </c>
      <c r="I41" s="70">
        <f>Pricing!I37</f>
        <v>1</v>
      </c>
      <c r="J41" s="69">
        <f t="shared" si="30"/>
        <v>2.41804</v>
      </c>
      <c r="K41" s="71">
        <f t="shared" si="31"/>
        <v>26.027782559999999</v>
      </c>
      <c r="L41" s="69"/>
      <c r="M41" s="72"/>
      <c r="N41" s="72"/>
      <c r="O41" s="72">
        <f t="shared" si="79"/>
        <v>0</v>
      </c>
      <c r="P41" s="73">
        <f>Pricing!M37</f>
        <v>17780.259999999998</v>
      </c>
      <c r="Q41" s="74">
        <f t="shared" si="4"/>
        <v>1778.0259999999998</v>
      </c>
      <c r="R41" s="74">
        <f t="shared" si="5"/>
        <v>2151.4114599999998</v>
      </c>
      <c r="S41" s="74">
        <f t="shared" si="6"/>
        <v>108.54848730000001</v>
      </c>
      <c r="T41" s="74">
        <f t="shared" si="7"/>
        <v>218.18245947299999</v>
      </c>
      <c r="U41" s="72">
        <f t="shared" si="8"/>
        <v>22036.428406772997</v>
      </c>
      <c r="V41" s="74">
        <f t="shared" si="9"/>
        <v>330.54642610159493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6782.6022000000003</v>
      </c>
      <c r="AE41" s="76">
        <f t="shared" si="43"/>
        <v>209.96721311475409</v>
      </c>
      <c r="AF41" s="333">
        <f t="shared" si="44"/>
        <v>704.43999999999983</v>
      </c>
      <c r="AG41" s="334"/>
      <c r="AH41" s="76">
        <f t="shared" si="45"/>
        <v>19.212</v>
      </c>
      <c r="AI41" s="76">
        <f t="shared" si="80"/>
        <v>64.039999999999992</v>
      </c>
      <c r="AJ41" s="76">
        <f>J41*Pricing!Q37</f>
        <v>1301.3891279999998</v>
      </c>
      <c r="AK41" s="76">
        <f>J41*Pricing!R37</f>
        <v>0</v>
      </c>
      <c r="AL41" s="76">
        <f t="shared" si="81"/>
        <v>2602.7782559999996</v>
      </c>
      <c r="AM41" s="77">
        <f t="shared" si="82"/>
        <v>0</v>
      </c>
      <c r="AN41" s="76">
        <f t="shared" si="83"/>
        <v>2082.2226047999998</v>
      </c>
      <c r="AO41" s="72">
        <f t="shared" si="84"/>
        <v>23364.634045989347</v>
      </c>
      <c r="AP41" s="74">
        <f t="shared" si="85"/>
        <v>20794.52430093052</v>
      </c>
      <c r="AQ41" s="74">
        <f t="shared" si="21"/>
        <v>0</v>
      </c>
      <c r="AR41" s="74">
        <f t="shared" si="86"/>
        <v>18262.377109940226</v>
      </c>
      <c r="AS41" s="72">
        <f t="shared" si="87"/>
        <v>56928.150535719869</v>
      </c>
      <c r="AT41" s="72">
        <f t="shared" si="88"/>
        <v>23543.097109940227</v>
      </c>
      <c r="AU41" s="78">
        <f t="shared" si="25"/>
        <v>2187.2070893664277</v>
      </c>
      <c r="AV41" s="79">
        <f t="shared" si="89"/>
        <v>1.2523680331376278E-2</v>
      </c>
      <c r="AW41" s="80">
        <f t="shared" si="90"/>
        <v>859.34999577138751</v>
      </c>
      <c r="AX41" s="81">
        <f t="shared" si="91"/>
        <v>1327.8570935950402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SIDE HUNG WINDOW WITH BOTTOM FIXED</v>
      </c>
      <c r="D42" s="131" t="str">
        <f>Pricing!B38</f>
        <v>W23</v>
      </c>
      <c r="E42" s="132" t="str">
        <f>Pricing!N38</f>
        <v>24MM</v>
      </c>
      <c r="F42" s="68">
        <f>Pricing!G38</f>
        <v>762</v>
      </c>
      <c r="G42" s="68">
        <f>Pricing!H38</f>
        <v>2440</v>
      </c>
      <c r="H42" s="100">
        <f t="shared" si="0"/>
        <v>1.85928</v>
      </c>
      <c r="I42" s="70">
        <f>Pricing!I38</f>
        <v>2</v>
      </c>
      <c r="J42" s="69">
        <f t="shared" si="30"/>
        <v>3.7185600000000001</v>
      </c>
      <c r="K42" s="71">
        <f t="shared" si="31"/>
        <v>40.026579839999997</v>
      </c>
      <c r="L42" s="69"/>
      <c r="M42" s="72"/>
      <c r="N42" s="72"/>
      <c r="O42" s="72">
        <f t="shared" si="79"/>
        <v>0</v>
      </c>
      <c r="P42" s="73">
        <f>Pricing!M38</f>
        <v>39931.300000000003</v>
      </c>
      <c r="Q42" s="74">
        <f t="shared" si="4"/>
        <v>3993.1300000000006</v>
      </c>
      <c r="R42" s="74">
        <f t="shared" si="5"/>
        <v>4831.6873000000005</v>
      </c>
      <c r="S42" s="74">
        <f t="shared" si="6"/>
        <v>243.7805865</v>
      </c>
      <c r="T42" s="74">
        <f t="shared" si="7"/>
        <v>489.99897886499997</v>
      </c>
      <c r="U42" s="72">
        <f t="shared" si="8"/>
        <v>49489.896865364994</v>
      </c>
      <c r="V42" s="74">
        <f t="shared" si="9"/>
        <v>742.34845298047492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10430.560800000001</v>
      </c>
      <c r="AE42" s="76">
        <f t="shared" si="43"/>
        <v>419.93442622950818</v>
      </c>
      <c r="AF42" s="333">
        <f t="shared" si="44"/>
        <v>1408.8799999999997</v>
      </c>
      <c r="AG42" s="334"/>
      <c r="AH42" s="76">
        <f t="shared" si="45"/>
        <v>38.423999999999999</v>
      </c>
      <c r="AI42" s="76">
        <f t="shared" si="80"/>
        <v>128.07999999999998</v>
      </c>
      <c r="AJ42" s="76">
        <f>J42*Pricing!Q38</f>
        <v>0</v>
      </c>
      <c r="AK42" s="76">
        <f>J42*Pricing!R38</f>
        <v>34022.592863999998</v>
      </c>
      <c r="AL42" s="76">
        <f t="shared" si="81"/>
        <v>4002.6579839999995</v>
      </c>
      <c r="AM42" s="77">
        <f t="shared" si="82"/>
        <v>0</v>
      </c>
      <c r="AN42" s="76">
        <f t="shared" si="83"/>
        <v>3202.1263871999995</v>
      </c>
      <c r="AO42" s="72">
        <f t="shared" si="84"/>
        <v>52227.563744574982</v>
      </c>
      <c r="AP42" s="74">
        <f t="shared" si="85"/>
        <v>46482.531732671734</v>
      </c>
      <c r="AQ42" s="74">
        <f t="shared" si="21"/>
        <v>0</v>
      </c>
      <c r="AR42" s="74">
        <f t="shared" si="86"/>
        <v>26545.247482156185</v>
      </c>
      <c r="AS42" s="72">
        <f t="shared" si="87"/>
        <v>150368.03351244671</v>
      </c>
      <c r="AT42" s="72">
        <f t="shared" si="88"/>
        <v>40437.167482156183</v>
      </c>
      <c r="AU42" s="78">
        <f t="shared" si="25"/>
        <v>3756.7045226826631</v>
      </c>
      <c r="AV42" s="79">
        <f t="shared" si="89"/>
        <v>1.9259423637757261E-2</v>
      </c>
      <c r="AW42" s="80">
        <f t="shared" si="90"/>
        <v>1254.9722089456814</v>
      </c>
      <c r="AX42" s="81">
        <f t="shared" si="91"/>
        <v>2501.7323137369822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FG1</v>
      </c>
      <c r="E43" s="132" t="str">
        <f>Pricing!N39</f>
        <v>12MM</v>
      </c>
      <c r="F43" s="68">
        <f>Pricing!G39</f>
        <v>2212</v>
      </c>
      <c r="G43" s="68">
        <f>Pricing!H39</f>
        <v>2745</v>
      </c>
      <c r="H43" s="100">
        <f t="shared" si="0"/>
        <v>6.0719399999999997</v>
      </c>
      <c r="I43" s="70">
        <f>Pricing!I39</f>
        <v>1</v>
      </c>
      <c r="J43" s="69">
        <f t="shared" si="30"/>
        <v>6.0719399999999997</v>
      </c>
      <c r="K43" s="71">
        <f t="shared" si="31"/>
        <v>65.358362159999999</v>
      </c>
      <c r="L43" s="69"/>
      <c r="M43" s="72"/>
      <c r="N43" s="72"/>
      <c r="O43" s="72">
        <f t="shared" si="79"/>
        <v>0</v>
      </c>
      <c r="P43" s="73">
        <f>Pricing!M39</f>
        <v>7997.0499999999993</v>
      </c>
      <c r="Q43" s="74">
        <f t="shared" si="4"/>
        <v>799.70499999999993</v>
      </c>
      <c r="R43" s="74">
        <f t="shared" si="5"/>
        <v>967.6430499999999</v>
      </c>
      <c r="S43" s="74">
        <f t="shared" si="6"/>
        <v>48.821990249999999</v>
      </c>
      <c r="T43" s="74">
        <f t="shared" si="7"/>
        <v>98.132200402500004</v>
      </c>
      <c r="U43" s="72">
        <f t="shared" si="8"/>
        <v>9911.3522406525008</v>
      </c>
      <c r="V43" s="74">
        <f t="shared" si="9"/>
        <v>148.6702836097875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11475.9666</v>
      </c>
      <c r="AE43" s="76">
        <f t="shared" si="43"/>
        <v>325.04918032786884</v>
      </c>
      <c r="AF43" s="333">
        <f t="shared" si="44"/>
        <v>1090.54</v>
      </c>
      <c r="AG43" s="334"/>
      <c r="AH43" s="76">
        <f t="shared" si="45"/>
        <v>29.741999999999997</v>
      </c>
      <c r="AI43" s="76">
        <f t="shared" si="80"/>
        <v>99.14</v>
      </c>
      <c r="AJ43" s="76">
        <f>J43*Pricing!Q39</f>
        <v>0</v>
      </c>
      <c r="AK43" s="76">
        <f>J43*Pricing!R39</f>
        <v>0</v>
      </c>
      <c r="AL43" s="76">
        <f t="shared" si="81"/>
        <v>6535.8362159999988</v>
      </c>
      <c r="AM43" s="77">
        <f t="shared" si="82"/>
        <v>0</v>
      </c>
      <c r="AN43" s="76">
        <f t="shared" si="83"/>
        <v>5228.6689727999992</v>
      </c>
      <c r="AO43" s="72">
        <f t="shared" si="84"/>
        <v>11604.493704590157</v>
      </c>
      <c r="AP43" s="74">
        <f t="shared" si="85"/>
        <v>10327.999397085239</v>
      </c>
      <c r="AQ43" s="74">
        <f t="shared" si="21"/>
        <v>0</v>
      </c>
      <c r="AR43" s="74">
        <f t="shared" si="86"/>
        <v>3612.1063616694828</v>
      </c>
      <c r="AS43" s="72">
        <f t="shared" si="87"/>
        <v>45172.964890475392</v>
      </c>
      <c r="AT43" s="72">
        <f t="shared" si="88"/>
        <v>7439.6263616694823</v>
      </c>
      <c r="AU43" s="78">
        <f t="shared" si="25"/>
        <v>691.15815325803442</v>
      </c>
      <c r="AV43" s="79">
        <f t="shared" si="89"/>
        <v>3.1448212416377262E-2</v>
      </c>
      <c r="AW43" s="80">
        <f t="shared" si="90"/>
        <v>153.92097035165804</v>
      </c>
      <c r="AX43" s="81">
        <f t="shared" si="91"/>
        <v>537.23718290637623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3 TRACK 2 SHUTTER 1 MESH SHUTTER SLIDING DOOR</v>
      </c>
      <c r="D44" s="131" t="str">
        <f>Pricing!B40</f>
        <v>SD3</v>
      </c>
      <c r="E44" s="132" t="str">
        <f>Pricing!N40</f>
        <v>24MM</v>
      </c>
      <c r="F44" s="68">
        <f>Pricing!G40</f>
        <v>2286</v>
      </c>
      <c r="G44" s="68">
        <f>Pricing!H40</f>
        <v>2745</v>
      </c>
      <c r="H44" s="100">
        <f t="shared" si="0"/>
        <v>6.2750700000000004</v>
      </c>
      <c r="I44" s="70">
        <f>Pricing!I40</f>
        <v>1</v>
      </c>
      <c r="J44" s="69">
        <f t="shared" si="30"/>
        <v>6.2750700000000004</v>
      </c>
      <c r="K44" s="71">
        <f t="shared" si="31"/>
        <v>67.54485348</v>
      </c>
      <c r="L44" s="69"/>
      <c r="M44" s="72"/>
      <c r="N44" s="72"/>
      <c r="O44" s="72">
        <f t="shared" si="79"/>
        <v>0</v>
      </c>
      <c r="P44" s="73">
        <f>Pricing!M40</f>
        <v>53981.54</v>
      </c>
      <c r="Q44" s="74">
        <f t="shared" si="4"/>
        <v>5398.1540000000005</v>
      </c>
      <c r="R44" s="74">
        <f t="shared" si="5"/>
        <v>6531.7663400000001</v>
      </c>
      <c r="S44" s="74">
        <f t="shared" si="6"/>
        <v>329.55730170000004</v>
      </c>
      <c r="T44" s="74">
        <f t="shared" si="7"/>
        <v>662.410176417</v>
      </c>
      <c r="U44" s="72">
        <f t="shared" si="8"/>
        <v>66903.427818117008</v>
      </c>
      <c r="V44" s="74">
        <f t="shared" si="9"/>
        <v>1003.5514172717551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17601.571350000002</v>
      </c>
      <c r="AE44" s="76">
        <f t="shared" si="43"/>
        <v>329.90163934426226</v>
      </c>
      <c r="AF44" s="333">
        <f t="shared" si="44"/>
        <v>1106.82</v>
      </c>
      <c r="AG44" s="334"/>
      <c r="AH44" s="76">
        <f t="shared" si="45"/>
        <v>30.186</v>
      </c>
      <c r="AI44" s="76">
        <f t="shared" si="80"/>
        <v>100.61999999999999</v>
      </c>
      <c r="AJ44" s="76">
        <f>J44*Pricing!Q40</f>
        <v>3377.2426739999996</v>
      </c>
      <c r="AK44" s="76">
        <f>J44*Pricing!R40</f>
        <v>0</v>
      </c>
      <c r="AL44" s="76">
        <f t="shared" si="81"/>
        <v>6754.4853479999992</v>
      </c>
      <c r="AM44" s="77">
        <f t="shared" si="82"/>
        <v>0</v>
      </c>
      <c r="AN44" s="76">
        <f t="shared" si="83"/>
        <v>5403.5882783999996</v>
      </c>
      <c r="AO44" s="72">
        <f t="shared" si="84"/>
        <v>69474.506874733022</v>
      </c>
      <c r="AP44" s="74">
        <f t="shared" si="85"/>
        <v>61832.311118512393</v>
      </c>
      <c r="AQ44" s="74">
        <f t="shared" si="21"/>
        <v>0</v>
      </c>
      <c r="AR44" s="74">
        <f t="shared" si="86"/>
        <v>20925.155893598861</v>
      </c>
      <c r="AS44" s="72">
        <f t="shared" si="87"/>
        <v>164443.70564364543</v>
      </c>
      <c r="AT44" s="72">
        <f t="shared" si="88"/>
        <v>26205.875893598863</v>
      </c>
      <c r="AU44" s="78">
        <f t="shared" si="25"/>
        <v>2434.5852743960299</v>
      </c>
      <c r="AV44" s="79">
        <f t="shared" si="89"/>
        <v>3.250027738871538E-2</v>
      </c>
      <c r="AW44" s="80">
        <f t="shared" si="90"/>
        <v>1005.3612634676302</v>
      </c>
      <c r="AX44" s="81">
        <f t="shared" si="91"/>
        <v>1429.2240109283994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3 SHUTTER SLIDING DOOR</v>
      </c>
      <c r="D45" s="131" t="str">
        <f>Pricing!B41</f>
        <v>SD4</v>
      </c>
      <c r="E45" s="132" t="str">
        <f>Pricing!N41</f>
        <v>24MM</v>
      </c>
      <c r="F45" s="68">
        <f>Pricing!G41</f>
        <v>3050</v>
      </c>
      <c r="G45" s="68">
        <f>Pricing!H41</f>
        <v>2745</v>
      </c>
      <c r="H45" s="100">
        <f t="shared" si="0"/>
        <v>8.3722499999999993</v>
      </c>
      <c r="I45" s="70">
        <f>Pricing!I41</f>
        <v>1</v>
      </c>
      <c r="J45" s="69">
        <f t="shared" si="30"/>
        <v>8.3722499999999993</v>
      </c>
      <c r="K45" s="71">
        <f t="shared" si="31"/>
        <v>90.118898999999985</v>
      </c>
      <c r="L45" s="69"/>
      <c r="M45" s="72"/>
      <c r="N45" s="72"/>
      <c r="O45" s="72">
        <f t="shared" si="79"/>
        <v>0</v>
      </c>
      <c r="P45" s="73">
        <f>Pricing!M41</f>
        <v>63279.199999999997</v>
      </c>
      <c r="Q45" s="74">
        <f t="shared" ref="Q45:Q50" si="92">P45*$Q$6</f>
        <v>6327.92</v>
      </c>
      <c r="R45" s="74">
        <f t="shared" ref="R45:R50" si="93">(P45+Q45)*$R$6</f>
        <v>7656.7831999999999</v>
      </c>
      <c r="S45" s="74">
        <f t="shared" ref="S45:S50" si="94">(P45+Q45+R45)*$S$6</f>
        <v>386.31951600000002</v>
      </c>
      <c r="T45" s="74">
        <f t="shared" ref="T45:T50" si="95">(P45+Q45+R45+S45)*$T$6</f>
        <v>776.50222716000007</v>
      </c>
      <c r="U45" s="72">
        <f t="shared" ref="U45:U50" si="96">SUM(P45:T45)</f>
        <v>78426.724943160007</v>
      </c>
      <c r="V45" s="74">
        <f t="shared" ref="V45:V50" si="97">U45*$V$6</f>
        <v>1176.4008741474001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23484.161249999997</v>
      </c>
      <c r="AE45" s="76">
        <f t="shared" si="43"/>
        <v>380</v>
      </c>
      <c r="AF45" s="333">
        <f t="shared" si="44"/>
        <v>1274.9000000000001</v>
      </c>
      <c r="AG45" s="334"/>
      <c r="AH45" s="76">
        <f t="shared" si="45"/>
        <v>34.769999999999996</v>
      </c>
      <c r="AI45" s="76">
        <f t="shared" si="15"/>
        <v>115.9</v>
      </c>
      <c r="AJ45" s="76">
        <f>J45*Pricing!Q41</f>
        <v>0</v>
      </c>
      <c r="AK45" s="76">
        <f>J45*Pricing!R41</f>
        <v>76601.064149999991</v>
      </c>
      <c r="AL45" s="76">
        <f t="shared" si="81"/>
        <v>9011.8898999999983</v>
      </c>
      <c r="AM45" s="77">
        <f t="shared" si="82"/>
        <v>0</v>
      </c>
      <c r="AN45" s="76">
        <f t="shared" si="83"/>
        <v>7209.5119199999981</v>
      </c>
      <c r="AO45" s="72">
        <f t="shared" si="84"/>
        <v>81408.695817307394</v>
      </c>
      <c r="AP45" s="74">
        <f t="shared" si="85"/>
        <v>72453.739277403583</v>
      </c>
      <c r="AQ45" s="74">
        <f t="shared" ref="AQ45:AQ50" si="103">(AO45+AP45)*$AQ$6</f>
        <v>0</v>
      </c>
      <c r="AR45" s="74">
        <f t="shared" si="86"/>
        <v>18377.66849947278</v>
      </c>
      <c r="AS45" s="72">
        <f t="shared" si="87"/>
        <v>270169.06231471099</v>
      </c>
      <c r="AT45" s="72">
        <f t="shared" si="88"/>
        <v>32269.588499472782</v>
      </c>
      <c r="AU45" s="78">
        <f t="shared" ref="AU45:AU50" si="104">AT45/10.764</f>
        <v>2997.9179207982893</v>
      </c>
      <c r="AV45" s="79">
        <f t="shared" si="89"/>
        <v>4.3362137373395407E-2</v>
      </c>
      <c r="AW45" s="80">
        <f t="shared" si="90"/>
        <v>883.3122319582202</v>
      </c>
      <c r="AX45" s="81">
        <f t="shared" si="91"/>
        <v>2114.605688840069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FIXED GLASS 2 NO'S</v>
      </c>
      <c r="D46" s="131" t="str">
        <f>Pricing!B42</f>
        <v>W3</v>
      </c>
      <c r="E46" s="132" t="str">
        <f>Pricing!N42</f>
        <v>12MM</v>
      </c>
      <c r="F46" s="68">
        <f>Pricing!G42</f>
        <v>3050</v>
      </c>
      <c r="G46" s="68">
        <f>Pricing!H42</f>
        <v>2745</v>
      </c>
      <c r="H46" s="100">
        <f t="shared" si="0"/>
        <v>8.3722499999999993</v>
      </c>
      <c r="I46" s="70">
        <f>Pricing!I42</f>
        <v>1</v>
      </c>
      <c r="J46" s="69">
        <f t="shared" si="30"/>
        <v>8.3722499999999993</v>
      </c>
      <c r="K46" s="71">
        <f t="shared" si="31"/>
        <v>90.118898999999985</v>
      </c>
      <c r="L46" s="69"/>
      <c r="M46" s="72"/>
      <c r="N46" s="72"/>
      <c r="O46" s="72">
        <f t="shared" si="79"/>
        <v>0</v>
      </c>
      <c r="P46" s="73">
        <f>Pricing!M42</f>
        <v>22326.170000000002</v>
      </c>
      <c r="Q46" s="74">
        <f t="shared" si="92"/>
        <v>2232.6170000000002</v>
      </c>
      <c r="R46" s="74">
        <f t="shared" si="93"/>
        <v>2701.4665700000005</v>
      </c>
      <c r="S46" s="74">
        <f t="shared" si="94"/>
        <v>136.30126785000002</v>
      </c>
      <c r="T46" s="74">
        <f t="shared" si="95"/>
        <v>273.96554837850005</v>
      </c>
      <c r="U46" s="72">
        <f t="shared" si="96"/>
        <v>27670.520386228505</v>
      </c>
      <c r="V46" s="74">
        <f t="shared" si="97"/>
        <v>415.05780579342758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380</v>
      </c>
      <c r="AF46" s="333">
        <f t="shared" si="44"/>
        <v>1274.9000000000001</v>
      </c>
      <c r="AG46" s="334"/>
      <c r="AH46" s="76">
        <f t="shared" si="45"/>
        <v>34.769999999999996</v>
      </c>
      <c r="AI46" s="76">
        <f t="shared" si="15"/>
        <v>115.9</v>
      </c>
      <c r="AJ46" s="76">
        <f>J46*Pricing!Q42</f>
        <v>0</v>
      </c>
      <c r="AK46" s="76">
        <f>J46*Pricing!R42</f>
        <v>0</v>
      </c>
      <c r="AL46" s="76">
        <f t="shared" si="81"/>
        <v>9011.8898999999983</v>
      </c>
      <c r="AM46" s="77">
        <f t="shared" si="82"/>
        <v>0</v>
      </c>
      <c r="AN46" s="76">
        <f t="shared" si="83"/>
        <v>7209.5119199999981</v>
      </c>
      <c r="AO46" s="72">
        <f t="shared" si="84"/>
        <v>29891.148192021934</v>
      </c>
      <c r="AP46" s="74">
        <f t="shared" si="85"/>
        <v>26603.121890899522</v>
      </c>
      <c r="AQ46" s="74">
        <f t="shared" si="103"/>
        <v>0</v>
      </c>
      <c r="AR46" s="74">
        <f t="shared" si="86"/>
        <v>6747.80018309552</v>
      </c>
      <c r="AS46" s="72">
        <f t="shared" si="87"/>
        <v>72715.671902921458</v>
      </c>
      <c r="AT46" s="72">
        <f t="shared" si="88"/>
        <v>8685.3201830955204</v>
      </c>
      <c r="AU46" s="78">
        <f t="shared" si="104"/>
        <v>806.88593302633979</v>
      </c>
      <c r="AV46" s="79">
        <f t="shared" si="89"/>
        <v>4.3362137373395407E-2</v>
      </c>
      <c r="AW46" s="80">
        <f t="shared" si="90"/>
        <v>311.65025875451431</v>
      </c>
      <c r="AX46" s="81">
        <f t="shared" si="91"/>
        <v>495.2356742718253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3">
        <f t="shared" si="44"/>
        <v>0</v>
      </c>
      <c r="AG47" s="33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3">
        <f t="shared" si="44"/>
        <v>0</v>
      </c>
      <c r="AG48" s="33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3">
        <f t="shared" si="44"/>
        <v>0</v>
      </c>
      <c r="AG49" s="33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3">
        <f t="shared" si="44"/>
        <v>0</v>
      </c>
      <c r="AG50" s="33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3">
        <f t="shared" si="44"/>
        <v>0</v>
      </c>
      <c r="AG51" s="33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3">
        <f t="shared" si="44"/>
        <v>0</v>
      </c>
      <c r="AG52" s="33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3">
        <f t="shared" si="44"/>
        <v>0</v>
      </c>
      <c r="AG53" s="33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3">
        <f t="shared" si="44"/>
        <v>0</v>
      </c>
      <c r="AG54" s="33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3">
        <f t="shared" si="44"/>
        <v>0</v>
      </c>
      <c r="AG55" s="33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3">
        <f t="shared" si="44"/>
        <v>0</v>
      </c>
      <c r="AG56" s="33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5">
        <f t="shared" si="44"/>
        <v>0</v>
      </c>
      <c r="AG57" s="33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3">
        <f>(((((F58*4)+(G58*4))/1000)*$AF$6*$AG$6)/300)*I58*$AF$7</f>
        <v>0</v>
      </c>
      <c r="AG58" s="33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3">
        <f t="shared" ref="AF59:AF107" si="128">(((((F59*4)+(G59*4))/1000)*$AF$6*$AG$6)/300)*I59*$AF$7</f>
        <v>0</v>
      </c>
      <c r="AG59" s="33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3">
        <f t="shared" si="128"/>
        <v>0</v>
      </c>
      <c r="AG60" s="33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3">
        <f t="shared" si="128"/>
        <v>0</v>
      </c>
      <c r="AG61" s="33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3">
        <f t="shared" si="128"/>
        <v>0</v>
      </c>
      <c r="AG62" s="33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3">
        <f t="shared" si="128"/>
        <v>0</v>
      </c>
      <c r="AG63" s="33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3">
        <f t="shared" si="128"/>
        <v>0</v>
      </c>
      <c r="AG64" s="33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3">
        <f t="shared" si="128"/>
        <v>0</v>
      </c>
      <c r="AG65" s="33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3">
        <f t="shared" si="128"/>
        <v>0</v>
      </c>
      <c r="AG66" s="33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3">
        <f t="shared" si="128"/>
        <v>0</v>
      </c>
      <c r="AG67" s="33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3">
        <f t="shared" si="128"/>
        <v>0</v>
      </c>
      <c r="AG68" s="33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3">
        <f t="shared" si="128"/>
        <v>0</v>
      </c>
      <c r="AG69" s="33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3">
        <f t="shared" si="128"/>
        <v>0</v>
      </c>
      <c r="AG70" s="33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3">
        <f t="shared" si="128"/>
        <v>0</v>
      </c>
      <c r="AG71" s="33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3">
        <f t="shared" si="128"/>
        <v>0</v>
      </c>
      <c r="AG72" s="33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3">
        <f t="shared" si="128"/>
        <v>0</v>
      </c>
      <c r="AG73" s="33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3">
        <f t="shared" si="128"/>
        <v>0</v>
      </c>
      <c r="AG74" s="33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3">
        <f t="shared" si="128"/>
        <v>0</v>
      </c>
      <c r="AG75" s="33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3">
        <f t="shared" si="128"/>
        <v>0</v>
      </c>
      <c r="AG76" s="33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3">
        <f t="shared" si="128"/>
        <v>0</v>
      </c>
      <c r="AG77" s="33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3">
        <f t="shared" si="128"/>
        <v>0</v>
      </c>
      <c r="AG78" s="33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3">
        <f t="shared" si="128"/>
        <v>0</v>
      </c>
      <c r="AG79" s="33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3">
        <f t="shared" si="128"/>
        <v>0</v>
      </c>
      <c r="AG80" s="33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3">
        <f t="shared" si="128"/>
        <v>0</v>
      </c>
      <c r="AG81" s="33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3">
        <f t="shared" si="128"/>
        <v>0</v>
      </c>
      <c r="AG82" s="33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3">
        <f t="shared" si="128"/>
        <v>0</v>
      </c>
      <c r="AG83" s="33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3">
        <f t="shared" si="128"/>
        <v>0</v>
      </c>
      <c r="AG84" s="33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3">
        <f t="shared" si="128"/>
        <v>0</v>
      </c>
      <c r="AG85" s="33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3">
        <f t="shared" si="128"/>
        <v>0</v>
      </c>
      <c r="AG86" s="33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3">
        <f t="shared" si="128"/>
        <v>0</v>
      </c>
      <c r="AG87" s="33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3">
        <f t="shared" si="128"/>
        <v>0</v>
      </c>
      <c r="AG88" s="33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3">
        <f t="shared" si="128"/>
        <v>0</v>
      </c>
      <c r="AG89" s="33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3">
        <f t="shared" si="128"/>
        <v>0</v>
      </c>
      <c r="AG90" s="33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3">
        <f t="shared" si="128"/>
        <v>0</v>
      </c>
      <c r="AG91" s="33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3">
        <f t="shared" si="128"/>
        <v>0</v>
      </c>
      <c r="AG92" s="33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3">
        <f t="shared" si="128"/>
        <v>0</v>
      </c>
      <c r="AG93" s="33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3">
        <f t="shared" si="128"/>
        <v>0</v>
      </c>
      <c r="AG94" s="33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3">
        <f t="shared" si="128"/>
        <v>0</v>
      </c>
      <c r="AG95" s="33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3">
        <f t="shared" si="128"/>
        <v>0</v>
      </c>
      <c r="AG96" s="33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3">
        <f t="shared" si="128"/>
        <v>0</v>
      </c>
      <c r="AG97" s="33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3">
        <f t="shared" si="128"/>
        <v>0</v>
      </c>
      <c r="AG98" s="33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3">
        <f t="shared" si="128"/>
        <v>0</v>
      </c>
      <c r="AG99" s="33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3">
        <f t="shared" si="128"/>
        <v>0</v>
      </c>
      <c r="AG100" s="33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3">
        <f t="shared" si="128"/>
        <v>0</v>
      </c>
      <c r="AG101" s="33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3">
        <f t="shared" si="128"/>
        <v>0</v>
      </c>
      <c r="AG102" s="33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3">
        <f t="shared" si="128"/>
        <v>0</v>
      </c>
      <c r="AG103" s="33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3">
        <f t="shared" si="128"/>
        <v>0</v>
      </c>
      <c r="AG104" s="33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3">
        <f t="shared" si="128"/>
        <v>0</v>
      </c>
      <c r="AG105" s="33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3">
        <f t="shared" si="128"/>
        <v>0</v>
      </c>
      <c r="AG106" s="33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5">
        <f t="shared" si="128"/>
        <v>0</v>
      </c>
      <c r="AG107" s="33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1" t="s">
        <v>5</v>
      </c>
      <c r="C109" s="342"/>
      <c r="D109" s="342"/>
      <c r="E109" s="342"/>
      <c r="F109" s="342"/>
      <c r="G109" s="343"/>
      <c r="H109" s="149">
        <f>SUM(H8:H108)</f>
        <v>159.92087900000004</v>
      </c>
      <c r="I109" s="87">
        <f>SUM(I8:I108)</f>
        <v>60</v>
      </c>
      <c r="J109" s="88">
        <f>SUM(J8:J108)</f>
        <v>193.07742900000005</v>
      </c>
      <c r="K109" s="89">
        <f>SUM(K8:K108)</f>
        <v>2078.2854457560002</v>
      </c>
      <c r="L109" s="88">
        <f>SUM(L8:L8)</f>
        <v>0</v>
      </c>
      <c r="M109" s="88"/>
      <c r="N109" s="88"/>
      <c r="O109" s="88"/>
      <c r="P109" s="87">
        <f>SUM(P8:P108)</f>
        <v>1558688.5400000003</v>
      </c>
      <c r="Q109" s="88">
        <f t="shared" ref="Q109:AE109" si="156">SUM(Q8:Q108)</f>
        <v>155868.85400000002</v>
      </c>
      <c r="R109" s="88">
        <f t="shared" si="156"/>
        <v>188601.31334000002</v>
      </c>
      <c r="S109" s="88">
        <f t="shared" si="156"/>
        <v>9515.7935367000009</v>
      </c>
      <c r="T109" s="88">
        <f t="shared" si="156"/>
        <v>19126.745008766993</v>
      </c>
      <c r="U109" s="88">
        <f t="shared" si="156"/>
        <v>1931801.2458854676</v>
      </c>
      <c r="V109" s="88">
        <f t="shared" si="156"/>
        <v>28977.018688282002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499911.85950000002</v>
      </c>
      <c r="AE109" s="88">
        <f t="shared" si="156"/>
        <v>13269.442622950819</v>
      </c>
      <c r="AF109" s="344">
        <f>SUM(AF8:AG108)</f>
        <v>44518.98000000001</v>
      </c>
      <c r="AG109" s="345"/>
      <c r="AH109" s="88">
        <f t="shared" ref="AH109:AQ109" si="157">SUM(AH8:AH108)</f>
        <v>1214.1539999999998</v>
      </c>
      <c r="AI109" s="88">
        <f t="shared" si="157"/>
        <v>4047.1799999999994</v>
      </c>
      <c r="AJ109" s="88">
        <f t="shared" ref="AJ109" si="158">SUM(AJ8:AJ108)</f>
        <v>36260.463446999995</v>
      </c>
      <c r="AK109" s="88">
        <f t="shared" si="157"/>
        <v>890290.63805759989</v>
      </c>
      <c r="AL109" s="88">
        <f t="shared" si="157"/>
        <v>207828.54457559998</v>
      </c>
      <c r="AM109" s="88">
        <f t="shared" si="157"/>
        <v>0</v>
      </c>
      <c r="AN109" s="88">
        <f t="shared" si="157"/>
        <v>166262.83566047996</v>
      </c>
      <c r="AO109" s="88">
        <f t="shared" si="157"/>
        <v>2023828.0211966995</v>
      </c>
      <c r="AP109" s="88">
        <f t="shared" si="157"/>
        <v>1801206.938865063</v>
      </c>
      <c r="AQ109" s="88">
        <f t="shared" si="157"/>
        <v>0</v>
      </c>
      <c r="AR109" s="88"/>
      <c r="AS109" s="87">
        <f>SUM(AS8:AS108)</f>
        <v>5625589.3013024423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63049.75662295083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CV637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23.42578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6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8"/>
    </row>
    <row r="2" spans="2:15" ht="23.25" customHeight="1">
      <c r="B2" s="419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23.25" customHeight="1">
      <c r="B3" s="419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1"/>
    </row>
    <row r="4" spans="2:15" ht="30" customHeight="1">
      <c r="B4" s="419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1"/>
    </row>
    <row r="5" spans="2:15" ht="30" customHeight="1" thickBot="1">
      <c r="B5" s="419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1"/>
    </row>
    <row r="6" spans="2:15" ht="24.95" customHeight="1" thickTop="1">
      <c r="B6" s="465"/>
      <c r="C6" s="466"/>
      <c r="D6" s="466"/>
      <c r="E6" s="466"/>
      <c r="F6" s="466"/>
      <c r="G6" s="466"/>
      <c r="H6" s="466"/>
      <c r="I6" s="466"/>
      <c r="J6" s="467"/>
      <c r="K6" s="472" t="s">
        <v>103</v>
      </c>
      <c r="L6" s="473"/>
      <c r="M6" s="468" t="str">
        <f>'BD Team'!J2</f>
        <v>ABPL-DE-19.20-1998</v>
      </c>
      <c r="N6" s="469"/>
    </row>
    <row r="7" spans="2:15" ht="24.95" customHeight="1">
      <c r="B7" s="500" t="s">
        <v>126</v>
      </c>
      <c r="C7" s="493"/>
      <c r="D7" s="493"/>
      <c r="E7" s="493"/>
      <c r="F7" s="425" t="str">
        <f>'BD Team'!E2</f>
        <v>Mr. Sunil Surana</v>
      </c>
      <c r="G7" s="425"/>
      <c r="H7" s="425"/>
      <c r="I7" s="425"/>
      <c r="J7" s="426"/>
      <c r="K7" s="492" t="s">
        <v>104</v>
      </c>
      <c r="L7" s="493"/>
      <c r="M7" s="490">
        <f>'BD Team'!J3</f>
        <v>43549</v>
      </c>
      <c r="N7" s="491"/>
    </row>
    <row r="8" spans="2:15" ht="24.95" customHeight="1">
      <c r="B8" s="500" t="s">
        <v>127</v>
      </c>
      <c r="C8" s="493"/>
      <c r="D8" s="493"/>
      <c r="E8" s="493"/>
      <c r="F8" s="215" t="str">
        <f>'BD Team'!E3</f>
        <v>Hyderabad</v>
      </c>
      <c r="G8" s="480" t="s">
        <v>182</v>
      </c>
      <c r="H8" s="481"/>
      <c r="I8" s="425" t="str">
        <f>'BD Team'!G3</f>
        <v>1.5Kpa</v>
      </c>
      <c r="J8" s="426"/>
      <c r="K8" s="492" t="s">
        <v>105</v>
      </c>
      <c r="L8" s="493"/>
      <c r="M8" s="178" t="s">
        <v>491</v>
      </c>
      <c r="N8" s="179">
        <v>43559</v>
      </c>
    </row>
    <row r="9" spans="2:15" ht="24.95" customHeight="1">
      <c r="B9" s="500" t="s">
        <v>171</v>
      </c>
      <c r="C9" s="493"/>
      <c r="D9" s="493"/>
      <c r="E9" s="493"/>
      <c r="F9" s="425" t="str">
        <f>'BD Team'!E4</f>
        <v>Mr. Anamol Anand : 7702300826</v>
      </c>
      <c r="G9" s="425"/>
      <c r="H9" s="425"/>
      <c r="I9" s="425"/>
      <c r="J9" s="426"/>
      <c r="K9" s="492" t="s">
        <v>181</v>
      </c>
      <c r="L9" s="493"/>
      <c r="M9" s="470" t="str">
        <f>'BD Team'!J4</f>
        <v>Nikhil</v>
      </c>
      <c r="N9" s="471"/>
    </row>
    <row r="10" spans="2:15" ht="27.75" customHeight="1" thickBot="1">
      <c r="B10" s="501" t="s">
        <v>179</v>
      </c>
      <c r="C10" s="495"/>
      <c r="D10" s="495"/>
      <c r="E10" s="495"/>
      <c r="F10" s="217" t="str">
        <f>'BD Team'!E5</f>
        <v>Anodized</v>
      </c>
      <c r="G10" s="498" t="s">
        <v>180</v>
      </c>
      <c r="H10" s="499"/>
      <c r="I10" s="496" t="str">
        <f>'BD Team'!G5</f>
        <v>Silver</v>
      </c>
      <c r="J10" s="497"/>
      <c r="K10" s="494" t="s">
        <v>377</v>
      </c>
      <c r="L10" s="495"/>
      <c r="M10" s="488" t="str">
        <f>'BD Team'!J5</f>
        <v>HP Lakhani Associates</v>
      </c>
      <c r="N10" s="489"/>
    </row>
    <row r="11" spans="2:15" ht="19.5" thickTop="1">
      <c r="B11" s="422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4"/>
    </row>
    <row r="12" spans="2:15" s="93" customFormat="1" ht="19.5" thickBot="1">
      <c r="B12" s="422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3"/>
      <c r="N12" s="424"/>
    </row>
    <row r="13" spans="2:15" s="93" customFormat="1" ht="18" customHeight="1" thickTop="1" thickBot="1">
      <c r="B13" s="482" t="s">
        <v>172</v>
      </c>
      <c r="C13" s="483"/>
      <c r="D13" s="486" t="s">
        <v>173</v>
      </c>
      <c r="E13" s="486" t="s">
        <v>174</v>
      </c>
      <c r="F13" s="486" t="s">
        <v>37</v>
      </c>
      <c r="G13" s="484" t="s">
        <v>63</v>
      </c>
      <c r="H13" s="484" t="s">
        <v>212</v>
      </c>
      <c r="I13" s="484" t="s">
        <v>211</v>
      </c>
      <c r="J13" s="485" t="s">
        <v>175</v>
      </c>
      <c r="K13" s="485" t="s">
        <v>176</v>
      </c>
      <c r="L13" s="483" t="s">
        <v>213</v>
      </c>
      <c r="M13" s="485" t="s">
        <v>177</v>
      </c>
      <c r="N13" s="487" t="s">
        <v>178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01">
        <f>Pricing!A4</f>
        <v>1</v>
      </c>
      <c r="C16" s="402"/>
      <c r="D16" s="187" t="str">
        <f>Pricing!B4</f>
        <v>W3</v>
      </c>
      <c r="E16" s="187" t="str">
        <f>Pricing!C4</f>
        <v>M15000</v>
      </c>
      <c r="F16" s="187" t="str">
        <f>Pricing!D4</f>
        <v>FIXED GLASS 2 NO'S</v>
      </c>
      <c r="G16" s="187" t="str">
        <f>Pricing!N4</f>
        <v>12MM</v>
      </c>
      <c r="H16" s="187" t="str">
        <f>Pricing!F4</f>
        <v>STAIRCASE</v>
      </c>
      <c r="I16" s="216" t="str">
        <f>Pricing!E4</f>
        <v>NO</v>
      </c>
      <c r="J16" s="216">
        <f>Pricing!G4</f>
        <v>3050</v>
      </c>
      <c r="K16" s="216">
        <f>Pricing!H4</f>
        <v>2135</v>
      </c>
      <c r="L16" s="216">
        <f>Pricing!I4</f>
        <v>1</v>
      </c>
      <c r="M16" s="188">
        <f t="shared" ref="M16:M24" si="0">J16*K16*L16/1000000</f>
        <v>6.5117500000000001</v>
      </c>
      <c r="N16" s="189">
        <f>'Cost Calculation'!AS8</f>
        <v>74959.21611593492</v>
      </c>
      <c r="O16" s="95"/>
    </row>
    <row r="17" spans="2:15" s="94" customFormat="1" ht="49.9" customHeight="1" thickTop="1" thickBot="1">
      <c r="B17" s="401">
        <f>Pricing!A5</f>
        <v>2</v>
      </c>
      <c r="C17" s="402"/>
      <c r="D17" s="187" t="str">
        <f>Pricing!B5</f>
        <v>V3</v>
      </c>
      <c r="E17" s="187" t="str">
        <f>Pricing!C5</f>
        <v>M15000</v>
      </c>
      <c r="F17" s="187" t="str">
        <f>Pricing!D5</f>
        <v>TOP HUNG WITH TOP FIXED</v>
      </c>
      <c r="G17" s="187" t="str">
        <f>Pricing!N5</f>
        <v>6MM (F)</v>
      </c>
      <c r="H17" s="187" t="str">
        <f>Pricing!F5</f>
        <v>TOILETS</v>
      </c>
      <c r="I17" s="216" t="str">
        <f>Pricing!E5</f>
        <v>ROLL UP</v>
      </c>
      <c r="J17" s="216">
        <f>Pricing!G5</f>
        <v>915</v>
      </c>
      <c r="K17" s="216">
        <f>Pricing!H5</f>
        <v>1220</v>
      </c>
      <c r="L17" s="216">
        <f>Pricing!I5</f>
        <v>8</v>
      </c>
      <c r="M17" s="188">
        <f t="shared" si="0"/>
        <v>8.9304000000000006</v>
      </c>
      <c r="N17" s="189">
        <f>'Cost Calculation'!AS9</f>
        <v>450478.7529523666</v>
      </c>
      <c r="O17" s="95"/>
    </row>
    <row r="18" spans="2:15" s="94" customFormat="1" ht="49.9" customHeight="1" thickTop="1" thickBot="1">
      <c r="B18" s="401">
        <f>Pricing!A6</f>
        <v>3</v>
      </c>
      <c r="C18" s="402"/>
      <c r="D18" s="187" t="str">
        <f>Pricing!B6</f>
        <v>W1</v>
      </c>
      <c r="E18" s="187" t="str">
        <f>Pricing!C6</f>
        <v>M900</v>
      </c>
      <c r="F18" s="187" t="str">
        <f>Pricing!D6</f>
        <v>3 TRACK 4 SHUTTER 2 MESH SHUTTER SLIDING WINDOW</v>
      </c>
      <c r="G18" s="187" t="str">
        <f>Pricing!N6</f>
        <v>6MM</v>
      </c>
      <c r="H18" s="187" t="str">
        <f>Pricing!F6</f>
        <v>SERVANTS LOUNGE</v>
      </c>
      <c r="I18" s="216" t="str">
        <f>Pricing!E6</f>
        <v>SS</v>
      </c>
      <c r="J18" s="216">
        <f>Pricing!G6</f>
        <v>3888</v>
      </c>
      <c r="K18" s="216">
        <f>Pricing!H6</f>
        <v>1525</v>
      </c>
      <c r="L18" s="216">
        <f>Pricing!I6</f>
        <v>1</v>
      </c>
      <c r="M18" s="188">
        <f t="shared" si="0"/>
        <v>5.9291999999999998</v>
      </c>
      <c r="N18" s="189">
        <f>'Cost Calculation'!AS10</f>
        <v>106231.49091523551</v>
      </c>
      <c r="O18" s="95"/>
    </row>
    <row r="19" spans="2:15" s="94" customFormat="1" ht="49.9" customHeight="1" thickTop="1" thickBot="1">
      <c r="B19" s="401">
        <f>Pricing!A7</f>
        <v>4</v>
      </c>
      <c r="C19" s="402"/>
      <c r="D19" s="187" t="str">
        <f>Pricing!B7</f>
        <v>W2</v>
      </c>
      <c r="E19" s="187" t="str">
        <f>Pricing!C7</f>
        <v>M900</v>
      </c>
      <c r="F19" s="187" t="str">
        <f>Pricing!D7</f>
        <v xml:space="preserve">3 TRACK 2 SHUTTER 1 MESH SHUTTER SLIDING WINDOW </v>
      </c>
      <c r="G19" s="187" t="str">
        <f>Pricing!N7</f>
        <v>6MM</v>
      </c>
      <c r="H19" s="187" t="str">
        <f>Pricing!F7</f>
        <v>LAUNDRY WINDOW</v>
      </c>
      <c r="I19" s="216" t="str">
        <f>Pricing!E7</f>
        <v>SS</v>
      </c>
      <c r="J19" s="216">
        <f>Pricing!G7</f>
        <v>1220</v>
      </c>
      <c r="K19" s="216">
        <f>Pricing!H7</f>
        <v>1525</v>
      </c>
      <c r="L19" s="216">
        <f>Pricing!I7</f>
        <v>1</v>
      </c>
      <c r="M19" s="188">
        <f t="shared" si="0"/>
        <v>1.8605</v>
      </c>
      <c r="N19" s="189">
        <f>'Cost Calculation'!AS11</f>
        <v>41839.318996420996</v>
      </c>
      <c r="O19" s="95"/>
    </row>
    <row r="20" spans="2:15" s="94" customFormat="1" ht="49.9" customHeight="1" thickTop="1" thickBot="1">
      <c r="B20" s="401">
        <f>Pricing!A8</f>
        <v>5</v>
      </c>
      <c r="C20" s="402"/>
      <c r="D20" s="187" t="str">
        <f>Pricing!B8</f>
        <v>W4</v>
      </c>
      <c r="E20" s="187" t="str">
        <f>Pricing!C8</f>
        <v>M15000</v>
      </c>
      <c r="F20" s="187" t="str">
        <f>Pricing!D8</f>
        <v>2 TOP HUNG WINDOWS</v>
      </c>
      <c r="G20" s="187" t="str">
        <f>Pricing!N8</f>
        <v>6MM</v>
      </c>
      <c r="H20" s="187" t="str">
        <f>Pricing!F8</f>
        <v>GURIJI'S ROOM</v>
      </c>
      <c r="I20" s="216" t="str">
        <f>Pricing!E8</f>
        <v>ROLL UP</v>
      </c>
      <c r="J20" s="216">
        <f>Pricing!G8</f>
        <v>2440</v>
      </c>
      <c r="K20" s="216">
        <f>Pricing!H8</f>
        <v>762</v>
      </c>
      <c r="L20" s="216">
        <f>Pricing!I8</f>
        <v>1</v>
      </c>
      <c r="M20" s="188">
        <f t="shared" si="0"/>
        <v>1.85928</v>
      </c>
      <c r="N20" s="189">
        <f>'Cost Calculation'!AS12</f>
        <v>96816.602211459947</v>
      </c>
      <c r="O20" s="95"/>
    </row>
    <row r="21" spans="2:15" s="94" customFormat="1" ht="49.9" customHeight="1" thickTop="1" thickBot="1">
      <c r="B21" s="401">
        <f>Pricing!A9</f>
        <v>6</v>
      </c>
      <c r="C21" s="402"/>
      <c r="D21" s="187" t="str">
        <f>Pricing!B9</f>
        <v>W5</v>
      </c>
      <c r="E21" s="187" t="str">
        <f>Pricing!C9</f>
        <v>M15000</v>
      </c>
      <c r="F21" s="187" t="str">
        <f>Pricing!D9</f>
        <v>TOP HUNG WINDOW</v>
      </c>
      <c r="G21" s="187" t="str">
        <f>Pricing!N9</f>
        <v>6MM</v>
      </c>
      <c r="H21" s="187" t="str">
        <f>Pricing!F9</f>
        <v>STORE WINDOW</v>
      </c>
      <c r="I21" s="216" t="str">
        <f>Pricing!E9</f>
        <v>ROLL UP</v>
      </c>
      <c r="J21" s="216">
        <f>Pricing!G9</f>
        <v>1220</v>
      </c>
      <c r="K21" s="216">
        <f>Pricing!H9</f>
        <v>762</v>
      </c>
      <c r="L21" s="216">
        <f>Pricing!I9</f>
        <v>1</v>
      </c>
      <c r="M21" s="188">
        <f t="shared" si="0"/>
        <v>0.92964000000000002</v>
      </c>
      <c r="N21" s="189">
        <f>'Cost Calculation'!AS13</f>
        <v>48901.040901421424</v>
      </c>
      <c r="O21" s="95"/>
    </row>
    <row r="22" spans="2:15" s="94" customFormat="1" ht="49.9" customHeight="1" thickTop="1" thickBot="1">
      <c r="B22" s="401">
        <f>Pricing!A10</f>
        <v>7</v>
      </c>
      <c r="C22" s="402"/>
      <c r="D22" s="187" t="str">
        <f>Pricing!B10</f>
        <v>W6</v>
      </c>
      <c r="E22" s="187" t="str">
        <f>Pricing!C10</f>
        <v>M900</v>
      </c>
      <c r="F22" s="187" t="str">
        <f>Pricing!D10</f>
        <v>3 TRACK 2 SHUTTER 1 FIXED 2 MESH SHUTTER SLIDING WINDOW</v>
      </c>
      <c r="G22" s="187" t="str">
        <f>Pricing!N10</f>
        <v>6MM</v>
      </c>
      <c r="H22" s="187" t="str">
        <f>Pricing!F10</f>
        <v>CORRIDOR</v>
      </c>
      <c r="I22" s="216" t="str">
        <f>Pricing!E10</f>
        <v>SS</v>
      </c>
      <c r="J22" s="216">
        <f>Pricing!G10</f>
        <v>2364</v>
      </c>
      <c r="K22" s="216">
        <f>Pricing!H10</f>
        <v>1525</v>
      </c>
      <c r="L22" s="216">
        <f>Pricing!I10</f>
        <v>1</v>
      </c>
      <c r="M22" s="188">
        <f t="shared" si="0"/>
        <v>3.6051000000000002</v>
      </c>
      <c r="N22" s="189">
        <f>'Cost Calculation'!AS14</f>
        <v>84027.909135191177</v>
      </c>
      <c r="O22" s="95"/>
    </row>
    <row r="23" spans="2:15" s="94" customFormat="1" ht="49.9" customHeight="1" thickTop="1" thickBot="1">
      <c r="B23" s="401">
        <f>Pricing!A11</f>
        <v>8</v>
      </c>
      <c r="C23" s="402"/>
      <c r="D23" s="187" t="str">
        <f>Pricing!B11</f>
        <v>W7</v>
      </c>
      <c r="E23" s="187" t="str">
        <f>Pricing!C11</f>
        <v>M15000</v>
      </c>
      <c r="F23" s="187" t="str">
        <f>Pricing!D11</f>
        <v>TOP HUNG WITH TOP FIXED</v>
      </c>
      <c r="G23" s="187" t="str">
        <f>Pricing!N11</f>
        <v>6MM</v>
      </c>
      <c r="H23" s="187" t="str">
        <f>Pricing!F11</f>
        <v>PARKING</v>
      </c>
      <c r="I23" s="216" t="str">
        <f>Pricing!E11</f>
        <v>ROLL UP</v>
      </c>
      <c r="J23" s="216">
        <f>Pricing!G11</f>
        <v>762</v>
      </c>
      <c r="K23" s="216">
        <f>Pricing!H11</f>
        <v>915</v>
      </c>
      <c r="L23" s="216">
        <f>Pricing!I11</f>
        <v>1</v>
      </c>
      <c r="M23" s="188">
        <f t="shared" si="0"/>
        <v>0.69723000000000002</v>
      </c>
      <c r="N23" s="189">
        <f>'Cost Calculation'!AS15</f>
        <v>45959.209240568125</v>
      </c>
      <c r="O23" s="95"/>
    </row>
    <row r="24" spans="2:15" s="94" customFormat="1" ht="49.9" customHeight="1" thickTop="1" thickBot="1">
      <c r="B24" s="401">
        <f>Pricing!A12</f>
        <v>9</v>
      </c>
      <c r="C24" s="402"/>
      <c r="D24" s="187" t="str">
        <f>Pricing!B12</f>
        <v>W8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6MM</v>
      </c>
      <c r="H24" s="187" t="str">
        <f>Pricing!F12</f>
        <v>SERVANT ROOM</v>
      </c>
      <c r="I24" s="216" t="str">
        <f>Pricing!E12</f>
        <v>ROLL UP</v>
      </c>
      <c r="J24" s="216">
        <f>Pricing!G12</f>
        <v>1220</v>
      </c>
      <c r="K24" s="216">
        <f>Pricing!H12</f>
        <v>610</v>
      </c>
      <c r="L24" s="216">
        <f>Pricing!I12</f>
        <v>2</v>
      </c>
      <c r="M24" s="188">
        <f t="shared" si="0"/>
        <v>1.4883999999999999</v>
      </c>
      <c r="N24" s="189">
        <f>'Cost Calculation'!AS16</f>
        <v>88506.047055082745</v>
      </c>
      <c r="O24" s="95"/>
    </row>
    <row r="25" spans="2:15" s="94" customFormat="1" ht="49.9" customHeight="1" thickTop="1" thickBot="1">
      <c r="B25" s="401">
        <f>Pricing!A13</f>
        <v>10</v>
      </c>
      <c r="C25" s="402"/>
      <c r="D25" s="187" t="str">
        <f>Pricing!B13</f>
        <v>V1</v>
      </c>
      <c r="E25" s="187" t="str">
        <f>Pricing!C13</f>
        <v>M15000</v>
      </c>
      <c r="F25" s="187" t="str">
        <f>Pricing!D13</f>
        <v>TOP HUNG WINDOW</v>
      </c>
      <c r="G25" s="187" t="str">
        <f>Pricing!N13</f>
        <v>6MM (F)</v>
      </c>
      <c r="H25" s="187" t="str">
        <f>Pricing!F13</f>
        <v>SERVANT TOILET</v>
      </c>
      <c r="I25" s="216" t="str">
        <f>Pricing!E13</f>
        <v>ROLL UP</v>
      </c>
      <c r="J25" s="216">
        <f>Pricing!G13</f>
        <v>915</v>
      </c>
      <c r="K25" s="216">
        <f>Pricing!H13</f>
        <v>915</v>
      </c>
      <c r="L25" s="216">
        <f>Pricing!I13</f>
        <v>1</v>
      </c>
      <c r="M25" s="188">
        <f t="shared" ref="M25:M42" si="1">J25*K25*L25/1000000</f>
        <v>0.837225</v>
      </c>
      <c r="N25" s="189">
        <f>'Cost Calculation'!AS17</f>
        <v>48329.139320013244</v>
      </c>
      <c r="O25" s="95"/>
    </row>
    <row r="26" spans="2:15" s="94" customFormat="1" ht="49.9" customHeight="1" thickTop="1" thickBot="1">
      <c r="B26" s="401">
        <f>Pricing!A14</f>
        <v>11</v>
      </c>
      <c r="C26" s="402"/>
      <c r="D26" s="187" t="str">
        <f>Pricing!B14</f>
        <v>V2</v>
      </c>
      <c r="E26" s="187" t="str">
        <f>Pricing!C14</f>
        <v>M15000</v>
      </c>
      <c r="F26" s="187" t="str">
        <f>Pricing!D14</f>
        <v>TOP HUNG WINDOW</v>
      </c>
      <c r="G26" s="187" t="str">
        <f>Pricing!N14</f>
        <v>6MM (F)</v>
      </c>
      <c r="H26" s="187" t="str">
        <f>Pricing!F14</f>
        <v>MAID ROOM VENTILATOR</v>
      </c>
      <c r="I26" s="216" t="str">
        <f>Pricing!E14</f>
        <v>ROLL UP</v>
      </c>
      <c r="J26" s="216">
        <f>Pricing!G14</f>
        <v>610</v>
      </c>
      <c r="K26" s="216">
        <f>Pricing!H14</f>
        <v>610</v>
      </c>
      <c r="L26" s="216">
        <f>Pricing!I14</f>
        <v>3</v>
      </c>
      <c r="M26" s="188">
        <f t="shared" si="1"/>
        <v>1.1163000000000001</v>
      </c>
      <c r="N26" s="189">
        <f>'Cost Calculation'!AS18</f>
        <v>100951.62245227453</v>
      </c>
      <c r="O26" s="95"/>
    </row>
    <row r="27" spans="2:15" s="94" customFormat="1" ht="49.9" customHeight="1" thickTop="1" thickBot="1">
      <c r="B27" s="401">
        <f>Pricing!A15</f>
        <v>12</v>
      </c>
      <c r="C27" s="402"/>
      <c r="D27" s="187" t="str">
        <f>Pricing!B15</f>
        <v>W9</v>
      </c>
      <c r="E27" s="187" t="str">
        <f>Pricing!C15</f>
        <v>M15000</v>
      </c>
      <c r="F27" s="187" t="str">
        <f>Pricing!D15</f>
        <v>2 SIDE HUNG WINDOWS WITH FIXED</v>
      </c>
      <c r="G27" s="187" t="str">
        <f>Pricing!N15</f>
        <v>24MM</v>
      </c>
      <c r="H27" s="187" t="str">
        <f>Pricing!F15</f>
        <v>GF - DRAWING ROOM</v>
      </c>
      <c r="I27" s="216" t="str">
        <f>Pricing!E15</f>
        <v>ROLL UP</v>
      </c>
      <c r="J27" s="216">
        <f>Pricing!G15</f>
        <v>3050</v>
      </c>
      <c r="K27" s="216">
        <f>Pricing!H15</f>
        <v>1982</v>
      </c>
      <c r="L27" s="216">
        <f>Pricing!I15</f>
        <v>1</v>
      </c>
      <c r="M27" s="188">
        <f t="shared" si="1"/>
        <v>6.0450999999999997</v>
      </c>
      <c r="N27" s="189">
        <f>'Cost Calculation'!AS19</f>
        <v>201418.5649718249</v>
      </c>
      <c r="O27" s="95"/>
    </row>
    <row r="28" spans="2:15" s="94" customFormat="1" ht="49.9" customHeight="1" thickTop="1" thickBot="1">
      <c r="B28" s="401">
        <f>Pricing!A16</f>
        <v>13</v>
      </c>
      <c r="C28" s="402"/>
      <c r="D28" s="187" t="str">
        <f>Pricing!B16</f>
        <v>W10</v>
      </c>
      <c r="E28" s="187" t="str">
        <f>Pricing!C16</f>
        <v>M14600 &amp; M15000</v>
      </c>
      <c r="F28" s="187" t="str">
        <f>Pricing!D16</f>
        <v>3 TRACK 4 SHUTTER 2 MESH SHUTTER SLIDING WINDOW WITH BOTTOM FIXED</v>
      </c>
      <c r="G28" s="187" t="str">
        <f>Pricing!N16</f>
        <v>24MM</v>
      </c>
      <c r="H28" s="187" t="str">
        <f>Pricing!F16</f>
        <v>GF - DRAWING ROOM</v>
      </c>
      <c r="I28" s="216" t="str">
        <f>Pricing!E16</f>
        <v>SS</v>
      </c>
      <c r="J28" s="216">
        <f>Pricing!G16</f>
        <v>3965</v>
      </c>
      <c r="K28" s="216">
        <f>Pricing!H16</f>
        <v>2592</v>
      </c>
      <c r="L28" s="216">
        <f>Pricing!I16</f>
        <v>1</v>
      </c>
      <c r="M28" s="188">
        <f t="shared" si="1"/>
        <v>10.277279999999999</v>
      </c>
      <c r="N28" s="189">
        <f>'Cost Calculation'!AS20</f>
        <v>345335.32577787124</v>
      </c>
      <c r="O28" s="95"/>
    </row>
    <row r="29" spans="2:15" s="94" customFormat="1" ht="49.9" customHeight="1" thickTop="1" thickBot="1">
      <c r="B29" s="401">
        <f>Pricing!A17</f>
        <v>14</v>
      </c>
      <c r="C29" s="402"/>
      <c r="D29" s="187" t="str">
        <f>Pricing!B17</f>
        <v>W11</v>
      </c>
      <c r="E29" s="187" t="str">
        <f>Pricing!C17</f>
        <v>M15000</v>
      </c>
      <c r="F29" s="187" t="str">
        <f>Pricing!D17</f>
        <v>SIDE HUNG WINDOW WITH BOTTOM FIXED</v>
      </c>
      <c r="G29" s="187" t="str">
        <f>Pricing!N17</f>
        <v>24MM</v>
      </c>
      <c r="H29" s="187" t="str">
        <f>Pricing!F17</f>
        <v>POOJA ROOM</v>
      </c>
      <c r="I29" s="216" t="str">
        <f>Pricing!E17</f>
        <v>ROLL UP</v>
      </c>
      <c r="J29" s="216">
        <f>Pricing!G17</f>
        <v>762</v>
      </c>
      <c r="K29" s="216">
        <f>Pricing!H17</f>
        <v>2592</v>
      </c>
      <c r="L29" s="216">
        <f>Pricing!I17</f>
        <v>1</v>
      </c>
      <c r="M29" s="188">
        <f t="shared" si="1"/>
        <v>1.975104</v>
      </c>
      <c r="N29" s="189">
        <f>'Cost Calculation'!AS21</f>
        <v>78248.117075753675</v>
      </c>
      <c r="O29" s="95"/>
    </row>
    <row r="30" spans="2:15" s="94" customFormat="1" ht="49.9" customHeight="1" thickTop="1" thickBot="1">
      <c r="B30" s="401">
        <f>Pricing!A18</f>
        <v>15</v>
      </c>
      <c r="C30" s="402"/>
      <c r="D30" s="187" t="str">
        <f>Pricing!B18</f>
        <v>W12</v>
      </c>
      <c r="E30" s="187" t="str">
        <f>Pricing!C18</f>
        <v>M15000</v>
      </c>
      <c r="F30" s="187" t="str">
        <f>Pricing!D18</f>
        <v>2 SIDE HUNG WINDOWS WITH 4 FIXED</v>
      </c>
      <c r="G30" s="187" t="str">
        <f>Pricing!N18</f>
        <v>24MM</v>
      </c>
      <c r="H30" s="187" t="str">
        <f>Pricing!F18</f>
        <v>GF - FAMILY LIVING</v>
      </c>
      <c r="I30" s="216" t="str">
        <f>Pricing!E18</f>
        <v>ROLL UP</v>
      </c>
      <c r="J30" s="216">
        <f>Pricing!G18</f>
        <v>2440</v>
      </c>
      <c r="K30" s="216">
        <f>Pricing!H18</f>
        <v>2288</v>
      </c>
      <c r="L30" s="216">
        <f>Pricing!I18</f>
        <v>1</v>
      </c>
      <c r="M30" s="188">
        <f t="shared" si="1"/>
        <v>5.5827200000000001</v>
      </c>
      <c r="N30" s="189">
        <f>'Cost Calculation'!AS22</f>
        <v>203996.32933852152</v>
      </c>
      <c r="O30" s="95"/>
    </row>
    <row r="31" spans="2:15" s="94" customFormat="1" ht="49.9" customHeight="1" thickTop="1" thickBot="1">
      <c r="B31" s="401">
        <f>Pricing!A19</f>
        <v>16</v>
      </c>
      <c r="C31" s="402"/>
      <c r="D31" s="187" t="str">
        <f>Pricing!B19</f>
        <v>W13</v>
      </c>
      <c r="E31" s="187" t="str">
        <f>Pricing!C19</f>
        <v>M15000</v>
      </c>
      <c r="F31" s="187" t="str">
        <f>Pricing!D19</f>
        <v>SIDE HUNG WINDOW</v>
      </c>
      <c r="G31" s="187" t="str">
        <f>Pricing!N19</f>
        <v>24MM</v>
      </c>
      <c r="H31" s="187" t="str">
        <f>Pricing!F19</f>
        <v>MASTER BED ROOM</v>
      </c>
      <c r="I31" s="216" t="str">
        <f>Pricing!E19</f>
        <v>ROLL UP</v>
      </c>
      <c r="J31" s="216">
        <f>Pricing!G19</f>
        <v>915</v>
      </c>
      <c r="K31" s="216">
        <f>Pricing!H19</f>
        <v>1982</v>
      </c>
      <c r="L31" s="216">
        <f>Pricing!I19</f>
        <v>2</v>
      </c>
      <c r="M31" s="188">
        <f t="shared" si="1"/>
        <v>3.6270600000000002</v>
      </c>
      <c r="N31" s="189">
        <f>'Cost Calculation'!AS23</f>
        <v>130393.24008748829</v>
      </c>
      <c r="O31" s="95"/>
    </row>
    <row r="32" spans="2:15" s="94" customFormat="1" ht="49.9" customHeight="1" thickTop="1" thickBot="1">
      <c r="B32" s="401">
        <f>Pricing!A20</f>
        <v>17</v>
      </c>
      <c r="C32" s="402"/>
      <c r="D32" s="187" t="str">
        <f>Pricing!B20</f>
        <v>W14</v>
      </c>
      <c r="E32" s="187" t="str">
        <f>Pricing!C20</f>
        <v>M15000</v>
      </c>
      <c r="F32" s="187" t="str">
        <f>Pricing!D20</f>
        <v>SIDE HUNG WINDOW</v>
      </c>
      <c r="G32" s="187" t="str">
        <f>Pricing!N20</f>
        <v>24MM (F)</v>
      </c>
      <c r="H32" s="187" t="str">
        <f>Pricing!F20</f>
        <v>MASTER BED ROOM DRESS</v>
      </c>
      <c r="I32" s="216" t="str">
        <f>Pricing!E20</f>
        <v>ROLL UP</v>
      </c>
      <c r="J32" s="216">
        <f>Pricing!G20</f>
        <v>1068</v>
      </c>
      <c r="K32" s="216">
        <f>Pricing!H20</f>
        <v>1220</v>
      </c>
      <c r="L32" s="216">
        <f>Pricing!I20</f>
        <v>1</v>
      </c>
      <c r="M32" s="188">
        <f t="shared" si="1"/>
        <v>1.3029599999999999</v>
      </c>
      <c r="N32" s="189">
        <f>'Cost Calculation'!AS24</f>
        <v>53097.769882867316</v>
      </c>
      <c r="O32" s="95"/>
    </row>
    <row r="33" spans="2:15" s="94" customFormat="1" ht="49.9" customHeight="1" thickTop="1" thickBot="1">
      <c r="B33" s="401">
        <f>Pricing!A21</f>
        <v>18</v>
      </c>
      <c r="C33" s="402"/>
      <c r="D33" s="187" t="str">
        <f>Pricing!B21</f>
        <v>W15</v>
      </c>
      <c r="E33" s="187" t="str">
        <f>Pricing!C21</f>
        <v>M900</v>
      </c>
      <c r="F33" s="187" t="str">
        <f>Pricing!D21</f>
        <v>3 TRACK 2 SHUTTER 1 MESH SHUTTER SLIDING WINDOW</v>
      </c>
      <c r="G33" s="187" t="str">
        <f>Pricing!N21</f>
        <v>20MM</v>
      </c>
      <c r="H33" s="187" t="str">
        <f>Pricing!F21</f>
        <v>HAND WASH AREA</v>
      </c>
      <c r="I33" s="216" t="str">
        <f>Pricing!E21</f>
        <v>SS</v>
      </c>
      <c r="J33" s="216">
        <f>Pricing!G21</f>
        <v>1412</v>
      </c>
      <c r="K33" s="216">
        <f>Pricing!H21</f>
        <v>1525</v>
      </c>
      <c r="L33" s="216">
        <f>Pricing!I21</f>
        <v>1</v>
      </c>
      <c r="M33" s="188">
        <f t="shared" si="1"/>
        <v>2.1533000000000002</v>
      </c>
      <c r="N33" s="189">
        <f>'Cost Calculation'!AS25</f>
        <v>49372.37594357536</v>
      </c>
      <c r="O33" s="95"/>
    </row>
    <row r="34" spans="2:15" s="94" customFormat="1" ht="49.9" customHeight="1" thickTop="1" thickBot="1">
      <c r="B34" s="401">
        <f>Pricing!A22</f>
        <v>19</v>
      </c>
      <c r="C34" s="402"/>
      <c r="D34" s="187" t="str">
        <f>Pricing!B22</f>
        <v>W16</v>
      </c>
      <c r="E34" s="187" t="str">
        <f>Pricing!C22</f>
        <v>M15000</v>
      </c>
      <c r="F34" s="187" t="str">
        <f>Pricing!D22</f>
        <v>SIDE HUNG WINDOW</v>
      </c>
      <c r="G34" s="187" t="str">
        <f>Pricing!N22</f>
        <v>24MM</v>
      </c>
      <c r="H34" s="187" t="str">
        <f>Pricing!F22</f>
        <v>STORE</v>
      </c>
      <c r="I34" s="216" t="str">
        <f>Pricing!E22</f>
        <v>ROLL UP</v>
      </c>
      <c r="J34" s="216">
        <f>Pricing!G22</f>
        <v>1030</v>
      </c>
      <c r="K34" s="216">
        <f>Pricing!H22</f>
        <v>1525</v>
      </c>
      <c r="L34" s="216">
        <f>Pricing!I22</f>
        <v>1</v>
      </c>
      <c r="M34" s="188">
        <f t="shared" si="1"/>
        <v>1.5707500000000001</v>
      </c>
      <c r="N34" s="189">
        <f>'Cost Calculation'!AS26</f>
        <v>58857.849993134514</v>
      </c>
      <c r="O34" s="95"/>
    </row>
    <row r="35" spans="2:15" s="94" customFormat="1" ht="49.9" customHeight="1" thickTop="1" thickBot="1">
      <c r="B35" s="401">
        <f>Pricing!A23</f>
        <v>20</v>
      </c>
      <c r="C35" s="402"/>
      <c r="D35" s="187" t="str">
        <f>Pricing!B23</f>
        <v>KW1</v>
      </c>
      <c r="E35" s="187" t="str">
        <f>Pricing!C23</f>
        <v>M900</v>
      </c>
      <c r="F35" s="187" t="str">
        <f>Pricing!D23</f>
        <v>3 TRACK 2 SHUTTER 1 MESH SHUTTER SLIDING WINDOW</v>
      </c>
      <c r="G35" s="187" t="str">
        <f>Pricing!N23</f>
        <v>20MM</v>
      </c>
      <c r="H35" s="187" t="str">
        <f>Pricing!F23</f>
        <v>KITCHEN WINDOW</v>
      </c>
      <c r="I35" s="216" t="str">
        <f>Pricing!E23</f>
        <v>SS</v>
      </c>
      <c r="J35" s="216">
        <f>Pricing!G23</f>
        <v>1145</v>
      </c>
      <c r="K35" s="216">
        <f>Pricing!H23</f>
        <v>1525</v>
      </c>
      <c r="L35" s="216">
        <f>Pricing!I23</f>
        <v>1</v>
      </c>
      <c r="M35" s="188">
        <f t="shared" si="1"/>
        <v>1.7461249999999999</v>
      </c>
      <c r="N35" s="189">
        <f>'Cost Calculation'!AS27</f>
        <v>45048.363012213529</v>
      </c>
      <c r="O35" s="95"/>
    </row>
    <row r="36" spans="2:15" s="94" customFormat="1" ht="49.9" customHeight="1" thickTop="1" thickBot="1">
      <c r="B36" s="401">
        <f>Pricing!A24</f>
        <v>21</v>
      </c>
      <c r="C36" s="402"/>
      <c r="D36" s="187" t="str">
        <f>Pricing!B24</f>
        <v>KW2</v>
      </c>
      <c r="E36" s="187" t="str">
        <f>Pricing!C24</f>
        <v>M15000</v>
      </c>
      <c r="F36" s="187" t="str">
        <f>Pricing!D24</f>
        <v>SIDE HUNG WINDOW</v>
      </c>
      <c r="G36" s="187" t="str">
        <f>Pricing!N24</f>
        <v>24MM</v>
      </c>
      <c r="H36" s="187" t="str">
        <f>Pricing!F24</f>
        <v>KITCHEN WINDOW</v>
      </c>
      <c r="I36" s="216" t="str">
        <f>Pricing!E24</f>
        <v>ROLL UP</v>
      </c>
      <c r="J36" s="216">
        <f>Pricing!G24</f>
        <v>762</v>
      </c>
      <c r="K36" s="216">
        <f>Pricing!H24</f>
        <v>1525</v>
      </c>
      <c r="L36" s="216">
        <f>Pricing!I24</f>
        <v>1</v>
      </c>
      <c r="M36" s="188">
        <f t="shared" si="1"/>
        <v>1.16205</v>
      </c>
      <c r="N36" s="189">
        <f>'Cost Calculation'!AS28</f>
        <v>51197.03452120896</v>
      </c>
      <c r="O36" s="95"/>
    </row>
    <row r="37" spans="2:15" s="94" customFormat="1" ht="49.9" customHeight="1" thickTop="1" thickBot="1">
      <c r="B37" s="401">
        <f>Pricing!A25</f>
        <v>22</v>
      </c>
      <c r="C37" s="402"/>
      <c r="D37" s="187" t="str">
        <f>Pricing!B25</f>
        <v>SD1</v>
      </c>
      <c r="E37" s="187" t="str">
        <f>Pricing!C25</f>
        <v>M14600</v>
      </c>
      <c r="F37" s="187" t="str">
        <f>Pricing!D25</f>
        <v>SLIDING DOOR WITH FIXED GLASS WITH SILICON JOINT</v>
      </c>
      <c r="G37" s="187" t="str">
        <f>Pricing!N25</f>
        <v>17.52MM</v>
      </c>
      <c r="H37" s="187" t="str">
        <f>Pricing!F25</f>
        <v>FAMILY LOUNGE</v>
      </c>
      <c r="I37" s="216" t="str">
        <f>Pricing!E25</f>
        <v>SS</v>
      </c>
      <c r="J37" s="216">
        <f>Pricing!G25</f>
        <v>5948</v>
      </c>
      <c r="K37" s="216">
        <f>Pricing!H25</f>
        <v>2745</v>
      </c>
      <c r="L37" s="216">
        <f>Pricing!I25</f>
        <v>1</v>
      </c>
      <c r="M37" s="188">
        <f t="shared" si="1"/>
        <v>16.327259999999999</v>
      </c>
      <c r="N37" s="189">
        <f>'Cost Calculation'!AS29</f>
        <v>302555.47674542433</v>
      </c>
      <c r="O37" s="95"/>
    </row>
    <row r="38" spans="2:15" s="94" customFormat="1" ht="49.9" customHeight="1" thickTop="1" thickBot="1">
      <c r="B38" s="401">
        <f>Pricing!A26</f>
        <v>23</v>
      </c>
      <c r="C38" s="402"/>
      <c r="D38" s="187" t="str">
        <f>Pricing!B26</f>
        <v>SD2</v>
      </c>
      <c r="E38" s="187" t="str">
        <f>Pricing!C26</f>
        <v>M14600</v>
      </c>
      <c r="F38" s="187" t="str">
        <f>Pricing!D26</f>
        <v>3 TRACK 3 SHUTTER SLIDING DOOR</v>
      </c>
      <c r="G38" s="187" t="str">
        <f>Pricing!N26</f>
        <v>24MM</v>
      </c>
      <c r="H38" s="187" t="str">
        <f>Pricing!F26</f>
        <v>OPEN KITCHEN</v>
      </c>
      <c r="I38" s="216" t="str">
        <f>Pricing!E26</f>
        <v>RETRACTABLE</v>
      </c>
      <c r="J38" s="216">
        <f>Pricing!G26</f>
        <v>3355</v>
      </c>
      <c r="K38" s="216">
        <f>Pricing!H26</f>
        <v>2745</v>
      </c>
      <c r="L38" s="216">
        <f>Pricing!I26</f>
        <v>1</v>
      </c>
      <c r="M38" s="188">
        <f t="shared" si="1"/>
        <v>9.2094749999999994</v>
      </c>
      <c r="N38" s="189">
        <f>'Cost Calculation'!AS30</f>
        <v>285547.18894149637</v>
      </c>
      <c r="O38" s="95"/>
    </row>
    <row r="39" spans="2:15" s="94" customFormat="1" ht="49.9" customHeight="1" thickTop="1" thickBot="1">
      <c r="B39" s="401">
        <f>Pricing!A27</f>
        <v>24</v>
      </c>
      <c r="C39" s="402"/>
      <c r="D39" s="187" t="str">
        <f>Pricing!B27</f>
        <v>W10</v>
      </c>
      <c r="E39" s="187" t="str">
        <f>Pricing!C27</f>
        <v>M15000</v>
      </c>
      <c r="F39" s="187" t="str">
        <f>Pricing!D27</f>
        <v>2 SIDE HUNG WINDOWS WITH FIXED</v>
      </c>
      <c r="G39" s="187" t="str">
        <f>Pricing!N27</f>
        <v>24MM</v>
      </c>
      <c r="H39" s="187" t="str">
        <f>Pricing!F27</f>
        <v>1F -STUDY AREA</v>
      </c>
      <c r="I39" s="216" t="str">
        <f>Pricing!E27</f>
        <v>ROLL UP</v>
      </c>
      <c r="J39" s="216">
        <f>Pricing!G27</f>
        <v>3050</v>
      </c>
      <c r="K39" s="216">
        <f>Pricing!H27</f>
        <v>1982</v>
      </c>
      <c r="L39" s="216">
        <f>Pricing!I27</f>
        <v>1</v>
      </c>
      <c r="M39" s="188">
        <f t="shared" si="1"/>
        <v>6.0450999999999997</v>
      </c>
      <c r="N39" s="189">
        <f>'Cost Calculation'!AS31</f>
        <v>201418.5649718249</v>
      </c>
      <c r="O39" s="95"/>
    </row>
    <row r="40" spans="2:15" s="94" customFormat="1" ht="49.9" customHeight="1" thickTop="1" thickBot="1">
      <c r="B40" s="401">
        <f>Pricing!A28</f>
        <v>25</v>
      </c>
      <c r="C40" s="402"/>
      <c r="D40" s="187" t="str">
        <f>Pricing!B28</f>
        <v>W17</v>
      </c>
      <c r="E40" s="187" t="str">
        <f>Pricing!C28</f>
        <v>M900</v>
      </c>
      <c r="F40" s="187" t="str">
        <f>Pricing!D28</f>
        <v>3 TRACK 2 SHUTTER 1 MESH SHUTTER SLIDING WINDOW</v>
      </c>
      <c r="G40" s="187" t="str">
        <f>Pricing!N28</f>
        <v>20MM</v>
      </c>
      <c r="H40" s="187" t="str">
        <f>Pricing!F28</f>
        <v>1F - OFFICE</v>
      </c>
      <c r="I40" s="216" t="str">
        <f>Pricing!E28</f>
        <v>SS</v>
      </c>
      <c r="J40" s="216">
        <f>Pricing!G28</f>
        <v>2135</v>
      </c>
      <c r="K40" s="216">
        <f>Pricing!H28</f>
        <v>1982</v>
      </c>
      <c r="L40" s="216">
        <f>Pricing!I28</f>
        <v>1</v>
      </c>
      <c r="M40" s="188">
        <f t="shared" si="1"/>
        <v>4.2315699999999996</v>
      </c>
      <c r="N40" s="189">
        <f>'Cost Calculation'!AS32</f>
        <v>72074.754057087528</v>
      </c>
      <c r="O40" s="95"/>
    </row>
    <row r="41" spans="2:15" s="94" customFormat="1" ht="49.9" customHeight="1" thickTop="1" thickBot="1">
      <c r="B41" s="401">
        <f>Pricing!A29</f>
        <v>26</v>
      </c>
      <c r="C41" s="402"/>
      <c r="D41" s="187" t="str">
        <f>Pricing!B29</f>
        <v>W13</v>
      </c>
      <c r="E41" s="187" t="str">
        <f>Pricing!C29</f>
        <v>M15000</v>
      </c>
      <c r="F41" s="187" t="str">
        <f>Pricing!D29</f>
        <v>SIDE HUNG WINDOW</v>
      </c>
      <c r="G41" s="187" t="str">
        <f>Pricing!N29</f>
        <v>24MM</v>
      </c>
      <c r="H41" s="187" t="str">
        <f>Pricing!F29</f>
        <v>1F - MOTHERS BEDROOM</v>
      </c>
      <c r="I41" s="216" t="str">
        <f>Pricing!E29</f>
        <v>ROLL UP</v>
      </c>
      <c r="J41" s="216">
        <f>Pricing!G29</f>
        <v>915</v>
      </c>
      <c r="K41" s="216">
        <f>Pricing!H29</f>
        <v>1982</v>
      </c>
      <c r="L41" s="216">
        <f>Pricing!I29</f>
        <v>6</v>
      </c>
      <c r="M41" s="188">
        <f t="shared" si="1"/>
        <v>10.881180000000001</v>
      </c>
      <c r="N41" s="189">
        <f>'Cost Calculation'!AS33</f>
        <v>391179.72026246478</v>
      </c>
      <c r="O41" s="95"/>
    </row>
    <row r="42" spans="2:15" s="94" customFormat="1" ht="49.9" customHeight="1" thickTop="1" thickBot="1">
      <c r="B42" s="401">
        <f>Pricing!A30</f>
        <v>27</v>
      </c>
      <c r="C42" s="402"/>
      <c r="D42" s="187" t="str">
        <f>Pricing!B30</f>
        <v>W14</v>
      </c>
      <c r="E42" s="187" t="str">
        <f>Pricing!C30</f>
        <v>M15000</v>
      </c>
      <c r="F42" s="187" t="str">
        <f>Pricing!D30</f>
        <v>SIDE HUNG WINDOW</v>
      </c>
      <c r="G42" s="187" t="str">
        <f>Pricing!N30</f>
        <v>24MM</v>
      </c>
      <c r="H42" s="187" t="str">
        <f>Pricing!F30</f>
        <v>1F - SON'S BEDROOM</v>
      </c>
      <c r="I42" s="216" t="str">
        <f>Pricing!E30</f>
        <v>ROLL UP</v>
      </c>
      <c r="J42" s="216">
        <f>Pricing!G30</f>
        <v>1068</v>
      </c>
      <c r="K42" s="216">
        <f>Pricing!H30</f>
        <v>1220</v>
      </c>
      <c r="L42" s="216">
        <f>Pricing!I30</f>
        <v>2</v>
      </c>
      <c r="M42" s="188">
        <f t="shared" si="1"/>
        <v>2.6059199999999998</v>
      </c>
      <c r="N42" s="189">
        <f>'Cost Calculation'!AS34</f>
        <v>103587.01384573462</v>
      </c>
      <c r="O42" s="95"/>
    </row>
    <row r="43" spans="2:15" s="94" customFormat="1" ht="49.9" customHeight="1" thickTop="1" thickBot="1">
      <c r="B43" s="401">
        <f>Pricing!A31</f>
        <v>28</v>
      </c>
      <c r="C43" s="402"/>
      <c r="D43" s="187" t="str">
        <f>Pricing!B31</f>
        <v>W19</v>
      </c>
      <c r="E43" s="187" t="str">
        <f>Pricing!C31</f>
        <v>M15000</v>
      </c>
      <c r="F43" s="187" t="str">
        <f>Pricing!D31</f>
        <v>2 SIDE HUNG WINDOWS WITH 4 FIXED</v>
      </c>
      <c r="G43" s="187" t="str">
        <f>Pricing!N31</f>
        <v>24MM</v>
      </c>
      <c r="H43" s="187" t="str">
        <f>Pricing!F31</f>
        <v>1F - HOME THEATER</v>
      </c>
      <c r="I43" s="216" t="str">
        <f>Pricing!E31</f>
        <v>ROLL UP</v>
      </c>
      <c r="J43" s="216">
        <f>Pricing!G31</f>
        <v>2440</v>
      </c>
      <c r="K43" s="216">
        <f>Pricing!H31</f>
        <v>1982</v>
      </c>
      <c r="L43" s="216">
        <f>Pricing!I31</f>
        <v>1</v>
      </c>
      <c r="M43" s="188">
        <f t="shared" ref="M43:M92" si="2">J43*K43*L43/1000000</f>
        <v>4.8360799999999999</v>
      </c>
      <c r="N43" s="189">
        <f>'Cost Calculation'!AS35</f>
        <v>184944.55591340881</v>
      </c>
      <c r="O43" s="95"/>
    </row>
    <row r="44" spans="2:15" s="94" customFormat="1" ht="49.9" customHeight="1" thickTop="1" thickBot="1">
      <c r="B44" s="401">
        <f>Pricing!A32</f>
        <v>29</v>
      </c>
      <c r="C44" s="402"/>
      <c r="D44" s="187" t="str">
        <f>Pricing!B32</f>
        <v>SD3</v>
      </c>
      <c r="E44" s="187" t="str">
        <f>Pricing!C32</f>
        <v>M14600</v>
      </c>
      <c r="F44" s="187" t="str">
        <f>Pricing!D32</f>
        <v>3 TRACK 2 SHUTTER 1 MESH SHUTTER SLIDING DOOR</v>
      </c>
      <c r="G44" s="187" t="str">
        <f>Pricing!N32</f>
        <v>24MM</v>
      </c>
      <c r="H44" s="187" t="str">
        <f>Pricing!F32</f>
        <v>1F - STUDY</v>
      </c>
      <c r="I44" s="216" t="str">
        <f>Pricing!E32</f>
        <v>SS</v>
      </c>
      <c r="J44" s="216">
        <f>Pricing!G32</f>
        <v>2286</v>
      </c>
      <c r="K44" s="216">
        <f>Pricing!H32</f>
        <v>2745</v>
      </c>
      <c r="L44" s="216">
        <f>Pricing!I32</f>
        <v>2</v>
      </c>
      <c r="M44" s="188">
        <f t="shared" si="2"/>
        <v>12.550140000000001</v>
      </c>
      <c r="N44" s="189">
        <f>'Cost Calculation'!AS36</f>
        <v>328887.41128729086</v>
      </c>
      <c r="O44" s="95"/>
    </row>
    <row r="45" spans="2:15" s="94" customFormat="1" ht="49.9" customHeight="1" thickTop="1" thickBot="1">
      <c r="B45" s="401">
        <f>Pricing!A33</f>
        <v>30</v>
      </c>
      <c r="C45" s="402"/>
      <c r="D45" s="187" t="str">
        <f>Pricing!B33</f>
        <v>W18</v>
      </c>
      <c r="E45" s="187" t="str">
        <f>Pricing!C33</f>
        <v>M15000</v>
      </c>
      <c r="F45" s="187" t="str">
        <f>Pricing!D33</f>
        <v>FIXED GLASS 2 NO'S</v>
      </c>
      <c r="G45" s="187" t="str">
        <f>Pricing!N33</f>
        <v>12MM</v>
      </c>
      <c r="H45" s="187" t="str">
        <f>Pricing!F33</f>
        <v>STAIRCASE</v>
      </c>
      <c r="I45" s="216" t="str">
        <f>Pricing!E33</f>
        <v>NO</v>
      </c>
      <c r="J45" s="216">
        <f>Pricing!G33</f>
        <v>3050</v>
      </c>
      <c r="K45" s="216">
        <f>Pricing!H33</f>
        <v>2440</v>
      </c>
      <c r="L45" s="216">
        <f>Pricing!I33</f>
        <v>1</v>
      </c>
      <c r="M45" s="188">
        <f t="shared" si="2"/>
        <v>7.4420000000000002</v>
      </c>
      <c r="N45" s="189">
        <f>'Cost Calculation'!AS37</f>
        <v>81744.286828558732</v>
      </c>
      <c r="O45" s="95"/>
    </row>
    <row r="46" spans="2:15" s="94" customFormat="1" ht="49.9" customHeight="1" thickTop="1" thickBot="1">
      <c r="B46" s="401">
        <f>Pricing!A34</f>
        <v>31</v>
      </c>
      <c r="C46" s="402"/>
      <c r="D46" s="187" t="str">
        <f>Pricing!B34</f>
        <v>W20</v>
      </c>
      <c r="E46" s="187" t="str">
        <f>Pricing!C34</f>
        <v>M15000</v>
      </c>
      <c r="F46" s="187" t="str">
        <f>Pricing!D34</f>
        <v>2 SIDE HUNG WINDOWS WITH 4 FIXED</v>
      </c>
      <c r="G46" s="187" t="str">
        <f>Pricing!N34</f>
        <v>24MM</v>
      </c>
      <c r="H46" s="187" t="str">
        <f>Pricing!F34</f>
        <v>2F - LOUNGE</v>
      </c>
      <c r="I46" s="216" t="str">
        <f>Pricing!E34</f>
        <v>ROLL UP</v>
      </c>
      <c r="J46" s="216">
        <f>Pricing!G34</f>
        <v>3050</v>
      </c>
      <c r="K46" s="216">
        <f>Pricing!H34</f>
        <v>2440</v>
      </c>
      <c r="L46" s="216">
        <f>Pricing!I34</f>
        <v>1</v>
      </c>
      <c r="M46" s="188">
        <f t="shared" si="2"/>
        <v>7.4420000000000002</v>
      </c>
      <c r="N46" s="189">
        <f>'Cost Calculation'!AS38</f>
        <v>239306.14590469524</v>
      </c>
      <c r="O46" s="95"/>
    </row>
    <row r="47" spans="2:15" s="94" customFormat="1" ht="49.9" customHeight="1" thickTop="1" thickBot="1">
      <c r="B47" s="401">
        <f>Pricing!A35</f>
        <v>32</v>
      </c>
      <c r="C47" s="402"/>
      <c r="D47" s="187" t="str">
        <f>Pricing!B35</f>
        <v>W21</v>
      </c>
      <c r="E47" s="187" t="str">
        <f>Pricing!C35</f>
        <v>M15000</v>
      </c>
      <c r="F47" s="187" t="str">
        <f>Pricing!D35</f>
        <v>SIDE HUNG WINDOW WITH BOTTOM FIXED</v>
      </c>
      <c r="G47" s="187" t="str">
        <f>Pricing!N35</f>
        <v>24MM</v>
      </c>
      <c r="H47" s="187" t="str">
        <f>Pricing!F35</f>
        <v>DAUGHTER'S BEDROOM</v>
      </c>
      <c r="I47" s="216" t="str">
        <f>Pricing!E35</f>
        <v>ROLL UP</v>
      </c>
      <c r="J47" s="216">
        <f>Pricing!G35</f>
        <v>915</v>
      </c>
      <c r="K47" s="216">
        <f>Pricing!H35</f>
        <v>2440</v>
      </c>
      <c r="L47" s="216">
        <f>Pricing!I35</f>
        <v>2</v>
      </c>
      <c r="M47" s="188">
        <f t="shared" si="2"/>
        <v>4.4652000000000003</v>
      </c>
      <c r="N47" s="189">
        <f>'Cost Calculation'!AS39</f>
        <v>164385.73407837379</v>
      </c>
      <c r="O47" s="95"/>
    </row>
    <row r="48" spans="2:15" s="94" customFormat="1" ht="49.9" customHeight="1" thickTop="1" thickBot="1">
      <c r="B48" s="401">
        <f>Pricing!A36</f>
        <v>33</v>
      </c>
      <c r="C48" s="402"/>
      <c r="D48" s="187" t="str">
        <f>Pricing!B36</f>
        <v>W14</v>
      </c>
      <c r="E48" s="187" t="str">
        <f>Pricing!C36</f>
        <v>M15000</v>
      </c>
      <c r="F48" s="187" t="str">
        <f>Pricing!D36</f>
        <v>SIDE HUNG WINDOW</v>
      </c>
      <c r="G48" s="187" t="str">
        <f>Pricing!N36</f>
        <v>24MM (F)</v>
      </c>
      <c r="H48" s="187" t="str">
        <f>Pricing!F36</f>
        <v>DAUGHTER'S BEDROOM DRESS</v>
      </c>
      <c r="I48" s="216" t="str">
        <f>Pricing!E36</f>
        <v>ROLL UP</v>
      </c>
      <c r="J48" s="216">
        <f>Pricing!G36</f>
        <v>1068</v>
      </c>
      <c r="K48" s="216">
        <f>Pricing!H36</f>
        <v>1220</v>
      </c>
      <c r="L48" s="216">
        <f>Pricing!I36</f>
        <v>2</v>
      </c>
      <c r="M48" s="188">
        <f t="shared" si="2"/>
        <v>2.6059199999999998</v>
      </c>
      <c r="N48" s="189">
        <f>'Cost Calculation'!AS40</f>
        <v>106195.53976573463</v>
      </c>
      <c r="O48" s="95"/>
    </row>
    <row r="49" spans="2:15" s="94" customFormat="1" ht="49.9" customHeight="1" thickTop="1" thickBot="1">
      <c r="B49" s="401">
        <f>Pricing!A37</f>
        <v>34</v>
      </c>
      <c r="C49" s="402"/>
      <c r="D49" s="187" t="str">
        <f>Pricing!B37</f>
        <v>W22</v>
      </c>
      <c r="E49" s="187" t="str">
        <f>Pricing!C37</f>
        <v>M900 &amp; M15000</v>
      </c>
      <c r="F49" s="187" t="str">
        <f>Pricing!D37</f>
        <v>3 TRACK 2 SHUTTER 1 MESH SHUTTER SLIDING WINDOW WITH BOTTOM FIXED</v>
      </c>
      <c r="G49" s="187" t="str">
        <f>Pricing!N37</f>
        <v>24MM &amp; 20MM</v>
      </c>
      <c r="H49" s="187" t="str">
        <f>Pricing!F37</f>
        <v>2F - MASSAGE / SPA</v>
      </c>
      <c r="I49" s="216" t="str">
        <f>Pricing!E37</f>
        <v>SS</v>
      </c>
      <c r="J49" s="216">
        <f>Pricing!G37</f>
        <v>1220</v>
      </c>
      <c r="K49" s="216">
        <f>Pricing!H37</f>
        <v>1982</v>
      </c>
      <c r="L49" s="216">
        <f>Pricing!I37</f>
        <v>1</v>
      </c>
      <c r="M49" s="188">
        <f t="shared" si="2"/>
        <v>2.41804</v>
      </c>
      <c r="N49" s="189">
        <f>'Cost Calculation'!AS41</f>
        <v>56928.150535719869</v>
      </c>
      <c r="O49" s="95"/>
    </row>
    <row r="50" spans="2:15" s="94" customFormat="1" ht="49.9" customHeight="1" thickTop="1" thickBot="1">
      <c r="B50" s="401">
        <f>Pricing!A38</f>
        <v>35</v>
      </c>
      <c r="C50" s="402"/>
      <c r="D50" s="187" t="str">
        <f>Pricing!B38</f>
        <v>W23</v>
      </c>
      <c r="E50" s="187" t="str">
        <f>Pricing!C38</f>
        <v>M15000</v>
      </c>
      <c r="F50" s="187" t="str">
        <f>Pricing!D38</f>
        <v>SIDE HUNG WINDOW WITH BOTTOM FIXED</v>
      </c>
      <c r="G50" s="187" t="str">
        <f>Pricing!N38</f>
        <v>24MM</v>
      </c>
      <c r="H50" s="187" t="str">
        <f>Pricing!F38</f>
        <v>2F - GUEST BEDROOM</v>
      </c>
      <c r="I50" s="216" t="str">
        <f>Pricing!E38</f>
        <v>ROLL UP</v>
      </c>
      <c r="J50" s="216">
        <f>Pricing!G38</f>
        <v>762</v>
      </c>
      <c r="K50" s="216">
        <f>Pricing!H38</f>
        <v>2440</v>
      </c>
      <c r="L50" s="216">
        <f>Pricing!I38</f>
        <v>2</v>
      </c>
      <c r="M50" s="188">
        <f t="shared" si="2"/>
        <v>3.7185600000000001</v>
      </c>
      <c r="N50" s="189">
        <f>'Cost Calculation'!AS42</f>
        <v>150368.03351244671</v>
      </c>
      <c r="O50" s="95"/>
    </row>
    <row r="51" spans="2:15" s="94" customFormat="1" ht="49.9" customHeight="1" thickTop="1" thickBot="1">
      <c r="B51" s="401">
        <f>Pricing!A39</f>
        <v>36</v>
      </c>
      <c r="C51" s="402"/>
      <c r="D51" s="187" t="str">
        <f>Pricing!B39</f>
        <v>FG1</v>
      </c>
      <c r="E51" s="187" t="str">
        <f>Pricing!C39</f>
        <v>M15000</v>
      </c>
      <c r="F51" s="187" t="str">
        <f>Pricing!D39</f>
        <v>FIXED GLASS</v>
      </c>
      <c r="G51" s="187" t="str">
        <f>Pricing!N39</f>
        <v>12MM</v>
      </c>
      <c r="H51" s="187" t="str">
        <f>Pricing!F39</f>
        <v>2F - LOUNGE</v>
      </c>
      <c r="I51" s="216" t="str">
        <f>Pricing!E39</f>
        <v>NO</v>
      </c>
      <c r="J51" s="216">
        <f>Pricing!G39</f>
        <v>2212</v>
      </c>
      <c r="K51" s="216">
        <f>Pricing!H39</f>
        <v>2745</v>
      </c>
      <c r="L51" s="216">
        <f>Pricing!I39</f>
        <v>1</v>
      </c>
      <c r="M51" s="188">
        <f t="shared" si="2"/>
        <v>6.0719399999999997</v>
      </c>
      <c r="N51" s="189">
        <f>'Cost Calculation'!AS43</f>
        <v>45172.964890475392</v>
      </c>
      <c r="O51" s="95"/>
    </row>
    <row r="52" spans="2:15" s="94" customFormat="1" ht="49.9" customHeight="1" thickTop="1" thickBot="1">
      <c r="B52" s="401">
        <f>Pricing!A40</f>
        <v>37</v>
      </c>
      <c r="C52" s="402"/>
      <c r="D52" s="187" t="str">
        <f>Pricing!B40</f>
        <v>SD3</v>
      </c>
      <c r="E52" s="187" t="str">
        <f>Pricing!C40</f>
        <v>M14600</v>
      </c>
      <c r="F52" s="187" t="str">
        <f>Pricing!D40</f>
        <v>3 TRACK 2 SHUTTER 1 MESH SHUTTER SLIDING DOOR</v>
      </c>
      <c r="G52" s="187" t="str">
        <f>Pricing!N40</f>
        <v>24MM</v>
      </c>
      <c r="H52" s="187" t="str">
        <f>Pricing!F40</f>
        <v>2F - LOUNGE</v>
      </c>
      <c r="I52" s="216" t="str">
        <f>Pricing!E40</f>
        <v>SS</v>
      </c>
      <c r="J52" s="216">
        <f>Pricing!G40</f>
        <v>2286</v>
      </c>
      <c r="K52" s="216">
        <f>Pricing!H40</f>
        <v>2745</v>
      </c>
      <c r="L52" s="216">
        <f>Pricing!I40</f>
        <v>1</v>
      </c>
      <c r="M52" s="188">
        <f t="shared" si="2"/>
        <v>6.2750700000000004</v>
      </c>
      <c r="N52" s="189">
        <f>'Cost Calculation'!AS44</f>
        <v>164443.70564364543</v>
      </c>
      <c r="O52" s="95"/>
    </row>
    <row r="53" spans="2:15" s="94" customFormat="1" ht="49.9" customHeight="1" thickTop="1" thickBot="1">
      <c r="B53" s="401">
        <f>Pricing!A41</f>
        <v>38</v>
      </c>
      <c r="C53" s="402"/>
      <c r="D53" s="187" t="str">
        <f>Pricing!B41</f>
        <v>SD4</v>
      </c>
      <c r="E53" s="187" t="str">
        <f>Pricing!C41</f>
        <v>M14600</v>
      </c>
      <c r="F53" s="187" t="str">
        <f>Pricing!D41</f>
        <v>3 TRACK 3 SHUTTER SLIDING DOOR</v>
      </c>
      <c r="G53" s="187" t="str">
        <f>Pricing!N41</f>
        <v>24MM</v>
      </c>
      <c r="H53" s="187" t="str">
        <f>Pricing!F41</f>
        <v>2F - LOUNGE</v>
      </c>
      <c r="I53" s="216" t="str">
        <f>Pricing!E41</f>
        <v>RETRACTABLE</v>
      </c>
      <c r="J53" s="216">
        <f>Pricing!G41</f>
        <v>3050</v>
      </c>
      <c r="K53" s="216">
        <f>Pricing!H41</f>
        <v>2745</v>
      </c>
      <c r="L53" s="216">
        <f>Pricing!I41</f>
        <v>1</v>
      </c>
      <c r="M53" s="188">
        <f t="shared" si="2"/>
        <v>8.3722499999999993</v>
      </c>
      <c r="N53" s="189">
        <f>'Cost Calculation'!AS45</f>
        <v>270169.06231471099</v>
      </c>
      <c r="O53" s="95"/>
    </row>
    <row r="54" spans="2:15" s="94" customFormat="1" ht="49.9" customHeight="1" thickTop="1" thickBot="1">
      <c r="B54" s="401">
        <f>Pricing!A42</f>
        <v>39</v>
      </c>
      <c r="C54" s="402"/>
      <c r="D54" s="187" t="str">
        <f>Pricing!B42</f>
        <v>W3</v>
      </c>
      <c r="E54" s="187" t="str">
        <f>Pricing!C42</f>
        <v>M15000</v>
      </c>
      <c r="F54" s="187" t="str">
        <f>Pricing!D42</f>
        <v>FIXED GLASS 2 NO'S</v>
      </c>
      <c r="G54" s="187" t="str">
        <f>Pricing!N42</f>
        <v>12MM</v>
      </c>
      <c r="H54" s="187" t="str">
        <f>Pricing!F42</f>
        <v>STAIRCASE</v>
      </c>
      <c r="I54" s="216" t="str">
        <f>Pricing!E42</f>
        <v>NO</v>
      </c>
      <c r="J54" s="216">
        <f>Pricing!G42</f>
        <v>3050</v>
      </c>
      <c r="K54" s="216">
        <f>Pricing!H42</f>
        <v>2745</v>
      </c>
      <c r="L54" s="216">
        <f>Pricing!I42</f>
        <v>1</v>
      </c>
      <c r="M54" s="188">
        <f t="shared" si="2"/>
        <v>8.3722499999999993</v>
      </c>
      <c r="N54" s="189">
        <f>'Cost Calculation'!AS46</f>
        <v>72715.671902921458</v>
      </c>
      <c r="O54" s="95"/>
    </row>
    <row r="55" spans="2:15" s="94" customFormat="1" ht="49.9" hidden="1" customHeight="1" thickTop="1" thickBot="1">
      <c r="B55" s="401">
        <f>Pricing!A43</f>
        <v>40</v>
      </c>
      <c r="C55" s="40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1">
        <f>Pricing!A44</f>
        <v>41</v>
      </c>
      <c r="C56" s="40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1">
        <f>Pricing!A45</f>
        <v>42</v>
      </c>
      <c r="C57" s="40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1">
        <f>Pricing!A46</f>
        <v>43</v>
      </c>
      <c r="C58" s="40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1">
        <f>Pricing!A47</f>
        <v>44</v>
      </c>
      <c r="C59" s="40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1">
        <f>Pricing!A48</f>
        <v>45</v>
      </c>
      <c r="C60" s="40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1">
        <f>Pricing!A49</f>
        <v>46</v>
      </c>
      <c r="C61" s="40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1">
        <f>Pricing!A50</f>
        <v>47</v>
      </c>
      <c r="C62" s="40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1">
        <f>Pricing!A51</f>
        <v>48</v>
      </c>
      <c r="C63" s="40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1">
        <f>Pricing!A52</f>
        <v>49</v>
      </c>
      <c r="C64" s="40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1">
        <f>Pricing!A53</f>
        <v>50</v>
      </c>
      <c r="C65" s="40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1">
        <f>Pricing!A54</f>
        <v>51</v>
      </c>
      <c r="C66" s="40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1">
        <f>Pricing!A55</f>
        <v>52</v>
      </c>
      <c r="C67" s="40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1">
        <f>Pricing!A56</f>
        <v>53</v>
      </c>
      <c r="C68" s="40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1">
        <f>Pricing!A57</f>
        <v>54</v>
      </c>
      <c r="C69" s="40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1">
        <f>Pricing!A58</f>
        <v>55</v>
      </c>
      <c r="C70" s="40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1">
        <f>Pricing!A59</f>
        <v>56</v>
      </c>
      <c r="C71" s="40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1">
        <f>Pricing!A60</f>
        <v>57</v>
      </c>
      <c r="C72" s="40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1">
        <f>Pricing!A61</f>
        <v>58</v>
      </c>
      <c r="C73" s="40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1">
        <f>Pricing!A62</f>
        <v>59</v>
      </c>
      <c r="C74" s="40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1">
        <f>Pricing!A63</f>
        <v>60</v>
      </c>
      <c r="C75" s="40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1">
        <f>Pricing!A64</f>
        <v>61</v>
      </c>
      <c r="C76" s="40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1">
        <f>Pricing!A65</f>
        <v>62</v>
      </c>
      <c r="C77" s="40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1">
        <f>Pricing!A66</f>
        <v>63</v>
      </c>
      <c r="C78" s="40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1">
        <f>Pricing!A67</f>
        <v>64</v>
      </c>
      <c r="C79" s="40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1">
        <f>Pricing!A68</f>
        <v>65</v>
      </c>
      <c r="C80" s="40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1">
        <f>Pricing!A69</f>
        <v>66</v>
      </c>
      <c r="C81" s="40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1">
        <f>Pricing!A70</f>
        <v>67</v>
      </c>
      <c r="C82" s="40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1">
        <f>Pricing!A71</f>
        <v>68</v>
      </c>
      <c r="C83" s="40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1">
        <f>Pricing!A72</f>
        <v>69</v>
      </c>
      <c r="C84" s="40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1">
        <f>Pricing!A73</f>
        <v>70</v>
      </c>
      <c r="C85" s="40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1">
        <f>Pricing!A74</f>
        <v>71</v>
      </c>
      <c r="C86" s="40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1">
        <f>Pricing!A75</f>
        <v>72</v>
      </c>
      <c r="C87" s="40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1">
        <f>Pricing!A76</f>
        <v>73</v>
      </c>
      <c r="C88" s="40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1">
        <f>Pricing!A77</f>
        <v>74</v>
      </c>
      <c r="C89" s="40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1">
        <f>Pricing!A78</f>
        <v>75</v>
      </c>
      <c r="C90" s="40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1">
        <f>Pricing!A79</f>
        <v>76</v>
      </c>
      <c r="C91" s="40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1">
        <f>Pricing!A80</f>
        <v>77</v>
      </c>
      <c r="C92" s="40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1">
        <f>Pricing!A81</f>
        <v>78</v>
      </c>
      <c r="C93" s="40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1">
        <f>Pricing!A82</f>
        <v>79</v>
      </c>
      <c r="C94" s="40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1">
        <f>Pricing!A83</f>
        <v>80</v>
      </c>
      <c r="C95" s="40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1">
        <f>Pricing!A84</f>
        <v>81</v>
      </c>
      <c r="C96" s="40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1">
        <f>Pricing!A85</f>
        <v>82</v>
      </c>
      <c r="C97" s="40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1">
        <f>Pricing!A86</f>
        <v>83</v>
      </c>
      <c r="C98" s="40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1">
        <f>Pricing!A87</f>
        <v>84</v>
      </c>
      <c r="C99" s="40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1">
        <f>Pricing!A88</f>
        <v>85</v>
      </c>
      <c r="C100" s="40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1">
        <f>Pricing!A89</f>
        <v>86</v>
      </c>
      <c r="C101" s="40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1">
        <f>Pricing!A90</f>
        <v>87</v>
      </c>
      <c r="C102" s="40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1">
        <f>Pricing!A91</f>
        <v>88</v>
      </c>
      <c r="C103" s="40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1">
        <f>Pricing!A92</f>
        <v>89</v>
      </c>
      <c r="C104" s="40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1">
        <f>Pricing!A93</f>
        <v>90</v>
      </c>
      <c r="C105" s="40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1">
        <f>Pricing!A94</f>
        <v>91</v>
      </c>
      <c r="C106" s="40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1">
        <f>Pricing!A95</f>
        <v>92</v>
      </c>
      <c r="C107" s="40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1">
        <f>Pricing!A96</f>
        <v>93</v>
      </c>
      <c r="C108" s="40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1">
        <f>Pricing!A97</f>
        <v>94</v>
      </c>
      <c r="C109" s="40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1">
        <f>Pricing!A98</f>
        <v>95</v>
      </c>
      <c r="C110" s="40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1">
        <f>Pricing!A99</f>
        <v>96</v>
      </c>
      <c r="C111" s="40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1">
        <f>Pricing!A100</f>
        <v>97</v>
      </c>
      <c r="C112" s="40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1">
        <f>Pricing!A101</f>
        <v>98</v>
      </c>
      <c r="C113" s="40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1">
        <f>Pricing!A102</f>
        <v>99</v>
      </c>
      <c r="C114" s="40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1">
        <f>Pricing!A103</f>
        <v>100</v>
      </c>
      <c r="C115" s="40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8"/>
      <c r="C116" s="439"/>
      <c r="D116" s="439"/>
      <c r="E116" s="439"/>
      <c r="F116" s="439"/>
      <c r="G116" s="439"/>
      <c r="H116" s="439"/>
      <c r="I116" s="439"/>
      <c r="J116" s="439"/>
      <c r="K116" s="440"/>
      <c r="L116" s="190">
        <f>SUM(L16:L115)</f>
        <v>60</v>
      </c>
      <c r="M116" s="191">
        <f>SUM(M16:M115)</f>
        <v>193.07742900000005</v>
      </c>
      <c r="N116" s="186"/>
      <c r="O116" s="95"/>
    </row>
    <row r="117" spans="2:15" s="94" customFormat="1" ht="30" customHeight="1" thickTop="1" thickBot="1">
      <c r="B117" s="441" t="s">
        <v>183</v>
      </c>
      <c r="C117" s="442"/>
      <c r="D117" s="442"/>
      <c r="E117" s="442"/>
      <c r="F117" s="442"/>
      <c r="G117" s="442"/>
      <c r="H117" s="442"/>
      <c r="I117" s="442"/>
      <c r="J117" s="442"/>
      <c r="K117" s="442"/>
      <c r="L117" s="442"/>
      <c r="M117" s="443"/>
      <c r="N117" s="192">
        <f>ROUND(SUM(N16:N115),0.1)</f>
        <v>5625589</v>
      </c>
      <c r="O117" s="95">
        <f>N117/SUM(M116)</f>
        <v>29136.440386307393</v>
      </c>
    </row>
    <row r="118" spans="2:15" s="94" customFormat="1" ht="30" customHeight="1" thickTop="1" thickBot="1">
      <c r="B118" s="441" t="s">
        <v>111</v>
      </c>
      <c r="C118" s="442"/>
      <c r="D118" s="442"/>
      <c r="E118" s="442"/>
      <c r="F118" s="442"/>
      <c r="G118" s="442"/>
      <c r="H118" s="442"/>
      <c r="I118" s="442"/>
      <c r="J118" s="442"/>
      <c r="K118" s="442"/>
      <c r="L118" s="442"/>
      <c r="M118" s="443"/>
      <c r="N118" s="192">
        <f>ROUND(N117*18%,0.1)</f>
        <v>1012606</v>
      </c>
      <c r="O118" s="95">
        <f>N118/SUM(M116)</f>
        <v>5244.5591659499451</v>
      </c>
    </row>
    <row r="119" spans="2:15" s="94" customFormat="1" ht="30" customHeight="1" thickTop="1" thickBot="1">
      <c r="B119" s="441" t="s">
        <v>184</v>
      </c>
      <c r="C119" s="442"/>
      <c r="D119" s="442"/>
      <c r="E119" s="442"/>
      <c r="F119" s="442"/>
      <c r="G119" s="442"/>
      <c r="H119" s="442"/>
      <c r="I119" s="442"/>
      <c r="J119" s="442"/>
      <c r="K119" s="442"/>
      <c r="L119" s="442"/>
      <c r="M119" s="443"/>
      <c r="N119" s="192">
        <f>ROUND(SUM(N117:N118),0.1)</f>
        <v>6638195</v>
      </c>
      <c r="O119" s="95">
        <f>N119/SUM(M116)</f>
        <v>34380.999552257337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2706.841358817112</v>
      </c>
    </row>
    <row r="121" spans="2:15" s="139" customFormat="1" ht="30" customHeight="1" thickTop="1">
      <c r="B121" s="474" t="s">
        <v>239</v>
      </c>
      <c r="C121" s="475"/>
      <c r="D121" s="475"/>
      <c r="E121" s="475"/>
      <c r="F121" s="475"/>
      <c r="G121" s="475"/>
      <c r="H121" s="475"/>
      <c r="I121" s="475"/>
      <c r="J121" s="475"/>
      <c r="K121" s="475"/>
      <c r="L121" s="475"/>
      <c r="M121" s="475"/>
      <c r="N121" s="476"/>
      <c r="O121" s="138"/>
    </row>
    <row r="122" spans="2:15" s="93" customFormat="1" ht="24.95" customHeight="1">
      <c r="B122" s="403">
        <v>1</v>
      </c>
      <c r="C122" s="404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6"/>
    </row>
    <row r="123" spans="2:15" s="93" customFormat="1" ht="24.95" customHeight="1">
      <c r="B123" s="432">
        <v>2</v>
      </c>
      <c r="C123" s="477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9"/>
    </row>
    <row r="124" spans="2:15" s="139" customFormat="1" ht="30" customHeight="1">
      <c r="B124" s="410" t="s">
        <v>209</v>
      </c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2"/>
      <c r="O124" s="138"/>
    </row>
    <row r="125" spans="2:15" s="93" customFormat="1" ht="24.95" customHeight="1">
      <c r="B125" s="403">
        <v>1</v>
      </c>
      <c r="C125" s="404"/>
      <c r="D125" s="405" t="s">
        <v>376</v>
      </c>
      <c r="E125" s="405"/>
      <c r="F125" s="405"/>
      <c r="G125" s="405"/>
      <c r="H125" s="405"/>
      <c r="I125" s="405"/>
      <c r="J125" s="405"/>
      <c r="K125" s="405"/>
      <c r="L125" s="405"/>
      <c r="M125" s="405"/>
      <c r="N125" s="406"/>
    </row>
    <row r="126" spans="2:15" s="93" customFormat="1" ht="24.95" customHeight="1">
      <c r="B126" s="403">
        <v>2</v>
      </c>
      <c r="C126" s="404"/>
      <c r="D126" s="405" t="s">
        <v>480</v>
      </c>
      <c r="E126" s="405"/>
      <c r="F126" s="405"/>
      <c r="G126" s="405"/>
      <c r="H126" s="405"/>
      <c r="I126" s="405"/>
      <c r="J126" s="405"/>
      <c r="K126" s="405"/>
      <c r="L126" s="405"/>
      <c r="M126" s="405"/>
      <c r="N126" s="406"/>
    </row>
    <row r="127" spans="2:15" s="93" customFormat="1" ht="24.95" customHeight="1">
      <c r="B127" s="403">
        <v>3</v>
      </c>
      <c r="C127" s="404"/>
      <c r="D127" s="405" t="s">
        <v>481</v>
      </c>
      <c r="E127" s="405"/>
      <c r="F127" s="405"/>
      <c r="G127" s="405"/>
      <c r="H127" s="405"/>
      <c r="I127" s="405"/>
      <c r="J127" s="405"/>
      <c r="K127" s="405"/>
      <c r="L127" s="405"/>
      <c r="M127" s="405"/>
      <c r="N127" s="406"/>
    </row>
    <row r="128" spans="2:15" s="93" customFormat="1" ht="24.95" customHeight="1">
      <c r="B128" s="403">
        <v>4</v>
      </c>
      <c r="C128" s="404"/>
      <c r="D128" s="405" t="s">
        <v>482</v>
      </c>
      <c r="E128" s="405"/>
      <c r="F128" s="405"/>
      <c r="G128" s="405"/>
      <c r="H128" s="405"/>
      <c r="I128" s="405"/>
      <c r="J128" s="405"/>
      <c r="K128" s="405"/>
      <c r="L128" s="405"/>
      <c r="M128" s="405"/>
      <c r="N128" s="406"/>
    </row>
    <row r="129" spans="2:15" s="93" customFormat="1" ht="24.95" customHeight="1">
      <c r="B129" s="403">
        <v>5</v>
      </c>
      <c r="C129" s="404"/>
      <c r="D129" s="405" t="s">
        <v>483</v>
      </c>
      <c r="E129" s="405"/>
      <c r="F129" s="405"/>
      <c r="G129" s="405"/>
      <c r="H129" s="405"/>
      <c r="I129" s="405"/>
      <c r="J129" s="405"/>
      <c r="K129" s="405"/>
      <c r="L129" s="405"/>
      <c r="M129" s="405"/>
      <c r="N129" s="406"/>
    </row>
    <row r="130" spans="2:15" s="93" customFormat="1" ht="24.95" customHeight="1">
      <c r="B130" s="403">
        <v>6</v>
      </c>
      <c r="C130" s="404"/>
      <c r="D130" s="405" t="s">
        <v>484</v>
      </c>
      <c r="E130" s="405"/>
      <c r="F130" s="405"/>
      <c r="G130" s="405"/>
      <c r="H130" s="405"/>
      <c r="I130" s="405"/>
      <c r="J130" s="405"/>
      <c r="K130" s="405"/>
      <c r="L130" s="405"/>
      <c r="M130" s="405"/>
      <c r="N130" s="406"/>
    </row>
    <row r="131" spans="2:15" s="93" customFormat="1" ht="24.95" customHeight="1">
      <c r="B131" s="403">
        <v>7</v>
      </c>
      <c r="C131" s="404"/>
      <c r="D131" s="405" t="s">
        <v>485</v>
      </c>
      <c r="E131" s="405"/>
      <c r="F131" s="405"/>
      <c r="G131" s="405"/>
      <c r="H131" s="405"/>
      <c r="I131" s="405"/>
      <c r="J131" s="405"/>
      <c r="K131" s="405"/>
      <c r="L131" s="405"/>
      <c r="M131" s="405"/>
      <c r="N131" s="406"/>
    </row>
    <row r="132" spans="2:15" s="139" customFormat="1" ht="30" customHeight="1">
      <c r="B132" s="410" t="s">
        <v>140</v>
      </c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  <c r="O132" s="138"/>
    </row>
    <row r="133" spans="2:15" s="93" customFormat="1" ht="24.95" customHeight="1">
      <c r="B133" s="403">
        <v>1</v>
      </c>
      <c r="C133" s="404"/>
      <c r="D133" s="405" t="s">
        <v>367</v>
      </c>
      <c r="E133" s="405"/>
      <c r="F133" s="405"/>
      <c r="G133" s="405"/>
      <c r="H133" s="405"/>
      <c r="I133" s="405"/>
      <c r="J133" s="405"/>
      <c r="K133" s="405"/>
      <c r="L133" s="405"/>
      <c r="M133" s="405"/>
      <c r="N133" s="406"/>
    </row>
    <row r="134" spans="2:15" s="93" customFormat="1" ht="24.95" customHeight="1">
      <c r="B134" s="403">
        <v>2</v>
      </c>
      <c r="C134" s="404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6"/>
    </row>
    <row r="135" spans="2:15" s="139" customFormat="1" ht="30" customHeight="1">
      <c r="B135" s="407" t="s">
        <v>141</v>
      </c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9"/>
    </row>
    <row r="136" spans="2:15" s="93" customFormat="1" ht="24.95" customHeight="1">
      <c r="B136" s="403">
        <v>1</v>
      </c>
      <c r="C136" s="404"/>
      <c r="D136" s="405" t="s">
        <v>142</v>
      </c>
      <c r="E136" s="405"/>
      <c r="F136" s="405"/>
      <c r="G136" s="405"/>
      <c r="H136" s="405"/>
      <c r="I136" s="405"/>
      <c r="J136" s="405"/>
      <c r="K136" s="405"/>
      <c r="L136" s="405"/>
      <c r="M136" s="405"/>
      <c r="N136" s="406"/>
    </row>
    <row r="137" spans="2:15" s="93" customFormat="1" ht="24.95" customHeight="1">
      <c r="B137" s="403">
        <v>2</v>
      </c>
      <c r="C137" s="404"/>
      <c r="D137" s="405" t="s">
        <v>143</v>
      </c>
      <c r="E137" s="405"/>
      <c r="F137" s="405"/>
      <c r="G137" s="405"/>
      <c r="H137" s="405"/>
      <c r="I137" s="405"/>
      <c r="J137" s="405"/>
      <c r="K137" s="405"/>
      <c r="L137" s="405"/>
      <c r="M137" s="405"/>
      <c r="N137" s="406"/>
    </row>
    <row r="138" spans="2:15" s="93" customFormat="1" ht="24.95" customHeight="1">
      <c r="B138" s="403">
        <v>3</v>
      </c>
      <c r="C138" s="404"/>
      <c r="D138" s="405" t="s">
        <v>144</v>
      </c>
      <c r="E138" s="405"/>
      <c r="F138" s="405"/>
      <c r="G138" s="405"/>
      <c r="H138" s="405"/>
      <c r="I138" s="405"/>
      <c r="J138" s="405"/>
      <c r="K138" s="405"/>
      <c r="L138" s="405"/>
      <c r="M138" s="405"/>
      <c r="N138" s="406"/>
    </row>
    <row r="139" spans="2:15" s="139" customFormat="1" ht="30" customHeight="1">
      <c r="B139" s="407" t="s">
        <v>145</v>
      </c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9"/>
    </row>
    <row r="140" spans="2:15" s="139" customFormat="1" ht="30" customHeight="1">
      <c r="B140" s="427" t="s">
        <v>146</v>
      </c>
      <c r="C140" s="428"/>
      <c r="D140" s="428"/>
      <c r="E140" s="428"/>
      <c r="F140" s="428"/>
      <c r="G140" s="428"/>
      <c r="H140" s="428"/>
      <c r="I140" s="428"/>
      <c r="J140" s="428"/>
      <c r="K140" s="428"/>
      <c r="L140" s="428"/>
      <c r="M140" s="428"/>
      <c r="N140" s="429"/>
    </row>
    <row r="141" spans="2:15" s="93" customFormat="1" ht="24.95" customHeight="1">
      <c r="B141" s="403">
        <v>1</v>
      </c>
      <c r="C141" s="404"/>
      <c r="D141" s="405" t="s">
        <v>147</v>
      </c>
      <c r="E141" s="405"/>
      <c r="F141" s="405"/>
      <c r="G141" s="405"/>
      <c r="H141" s="405"/>
      <c r="I141" s="405"/>
      <c r="J141" s="405"/>
      <c r="K141" s="405"/>
      <c r="L141" s="405"/>
      <c r="M141" s="405"/>
      <c r="N141" s="406"/>
    </row>
    <row r="142" spans="2:15" s="93" customFormat="1" ht="24.95" customHeight="1">
      <c r="B142" s="403">
        <v>2</v>
      </c>
      <c r="C142" s="404"/>
      <c r="D142" s="405" t="s">
        <v>148</v>
      </c>
      <c r="E142" s="405"/>
      <c r="F142" s="405"/>
      <c r="G142" s="405"/>
      <c r="H142" s="405"/>
      <c r="I142" s="405"/>
      <c r="J142" s="405"/>
      <c r="K142" s="405"/>
      <c r="L142" s="405"/>
      <c r="M142" s="405"/>
      <c r="N142" s="406"/>
    </row>
    <row r="143" spans="2:15" s="93" customFormat="1" ht="24.95" customHeight="1">
      <c r="B143" s="403">
        <v>3</v>
      </c>
      <c r="C143" s="404"/>
      <c r="D143" s="405" t="s">
        <v>149</v>
      </c>
      <c r="E143" s="405"/>
      <c r="F143" s="405"/>
      <c r="G143" s="405"/>
      <c r="H143" s="405"/>
      <c r="I143" s="405"/>
      <c r="J143" s="405"/>
      <c r="K143" s="405"/>
      <c r="L143" s="405"/>
      <c r="M143" s="405"/>
      <c r="N143" s="406"/>
    </row>
    <row r="144" spans="2:15" s="93" customFormat="1" ht="24.95" customHeight="1">
      <c r="B144" s="403">
        <v>4</v>
      </c>
      <c r="C144" s="404"/>
      <c r="D144" s="405" t="s">
        <v>150</v>
      </c>
      <c r="E144" s="405"/>
      <c r="F144" s="405"/>
      <c r="G144" s="405"/>
      <c r="H144" s="405"/>
      <c r="I144" s="405"/>
      <c r="J144" s="405"/>
      <c r="K144" s="405"/>
      <c r="L144" s="405"/>
      <c r="M144" s="405"/>
      <c r="N144" s="406"/>
    </row>
    <row r="145" spans="2:14" s="93" customFormat="1" ht="24.95" customHeight="1">
      <c r="B145" s="403">
        <v>5</v>
      </c>
      <c r="C145" s="404"/>
      <c r="D145" s="405" t="s">
        <v>151</v>
      </c>
      <c r="E145" s="405"/>
      <c r="F145" s="405"/>
      <c r="G145" s="405"/>
      <c r="H145" s="405"/>
      <c r="I145" s="405"/>
      <c r="J145" s="405"/>
      <c r="K145" s="405"/>
      <c r="L145" s="405"/>
      <c r="M145" s="405"/>
      <c r="N145" s="406"/>
    </row>
    <row r="146" spans="2:14" s="93" customFormat="1" ht="24.95" customHeight="1">
      <c r="B146" s="403">
        <v>6</v>
      </c>
      <c r="C146" s="404"/>
      <c r="D146" s="405" t="s">
        <v>152</v>
      </c>
      <c r="E146" s="405"/>
      <c r="F146" s="405"/>
      <c r="G146" s="405"/>
      <c r="H146" s="405"/>
      <c r="I146" s="405"/>
      <c r="J146" s="405"/>
      <c r="K146" s="405"/>
      <c r="L146" s="405"/>
      <c r="M146" s="405"/>
      <c r="N146" s="406"/>
    </row>
    <row r="147" spans="2:14" s="140" customFormat="1" ht="30" customHeight="1">
      <c r="B147" s="407" t="s">
        <v>153</v>
      </c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9"/>
    </row>
    <row r="148" spans="2:14" s="93" customFormat="1" ht="24.95" customHeight="1">
      <c r="B148" s="403">
        <v>1</v>
      </c>
      <c r="C148" s="404"/>
      <c r="D148" s="405" t="s">
        <v>154</v>
      </c>
      <c r="E148" s="405"/>
      <c r="F148" s="405"/>
      <c r="G148" s="405"/>
      <c r="H148" s="405"/>
      <c r="I148" s="405"/>
      <c r="J148" s="405"/>
      <c r="K148" s="405"/>
      <c r="L148" s="405"/>
      <c r="M148" s="405"/>
      <c r="N148" s="406"/>
    </row>
    <row r="149" spans="2:14" s="93" customFormat="1" ht="135" customHeight="1">
      <c r="B149" s="403">
        <v>2</v>
      </c>
      <c r="C149" s="404"/>
      <c r="D149" s="413" t="s">
        <v>155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24.95" customHeight="1">
      <c r="B150" s="403">
        <v>3</v>
      </c>
      <c r="C150" s="404"/>
      <c r="D150" s="405" t="s">
        <v>156</v>
      </c>
      <c r="E150" s="405"/>
      <c r="F150" s="405"/>
      <c r="G150" s="405"/>
      <c r="H150" s="405"/>
      <c r="I150" s="405"/>
      <c r="J150" s="405"/>
      <c r="K150" s="405"/>
      <c r="L150" s="405"/>
      <c r="M150" s="405"/>
      <c r="N150" s="406"/>
    </row>
    <row r="151" spans="2:14" s="93" customFormat="1" ht="24.95" customHeight="1">
      <c r="B151" s="403">
        <v>4</v>
      </c>
      <c r="C151" s="404"/>
      <c r="D151" s="405" t="s">
        <v>157</v>
      </c>
      <c r="E151" s="405"/>
      <c r="F151" s="405"/>
      <c r="G151" s="405"/>
      <c r="H151" s="405"/>
      <c r="I151" s="405"/>
      <c r="J151" s="405"/>
      <c r="K151" s="405"/>
      <c r="L151" s="405"/>
      <c r="M151" s="405"/>
      <c r="N151" s="406"/>
    </row>
    <row r="152" spans="2:14" s="140" customFormat="1" ht="30" customHeight="1">
      <c r="B152" s="407" t="s">
        <v>158</v>
      </c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9"/>
    </row>
    <row r="153" spans="2:14" s="93" customFormat="1" ht="24.95" customHeight="1">
      <c r="B153" s="403">
        <v>1</v>
      </c>
      <c r="C153" s="404"/>
      <c r="D153" s="405" t="s">
        <v>159</v>
      </c>
      <c r="E153" s="405"/>
      <c r="F153" s="405"/>
      <c r="G153" s="405"/>
      <c r="H153" s="405"/>
      <c r="I153" s="405"/>
      <c r="J153" s="405"/>
      <c r="K153" s="405"/>
      <c r="L153" s="405"/>
      <c r="M153" s="405"/>
      <c r="N153" s="406"/>
    </row>
    <row r="154" spans="2:14" s="93" customFormat="1" ht="55.9" customHeight="1">
      <c r="B154" s="403">
        <v>2</v>
      </c>
      <c r="C154" s="404"/>
      <c r="D154" s="413" t="s">
        <v>160</v>
      </c>
      <c r="E154" s="414"/>
      <c r="F154" s="414"/>
      <c r="G154" s="414"/>
      <c r="H154" s="414"/>
      <c r="I154" s="414"/>
      <c r="J154" s="414"/>
      <c r="K154" s="414"/>
      <c r="L154" s="414"/>
      <c r="M154" s="414"/>
      <c r="N154" s="415"/>
    </row>
    <row r="155" spans="2:14" s="140" customFormat="1" ht="30" customHeight="1">
      <c r="B155" s="407" t="s">
        <v>161</v>
      </c>
      <c r="C155" s="408"/>
      <c r="D155" s="408"/>
      <c r="E155" s="408"/>
      <c r="F155" s="408"/>
      <c r="G155" s="408"/>
      <c r="H155" s="408"/>
      <c r="I155" s="408"/>
      <c r="J155" s="408"/>
      <c r="K155" s="408"/>
      <c r="L155" s="408"/>
      <c r="M155" s="408"/>
      <c r="N155" s="409"/>
    </row>
    <row r="156" spans="2:14" s="93" customFormat="1" ht="24.95" customHeight="1">
      <c r="B156" s="403">
        <v>1</v>
      </c>
      <c r="C156" s="404"/>
      <c r="D156" s="430" t="s">
        <v>162</v>
      </c>
      <c r="E156" s="430"/>
      <c r="F156" s="430"/>
      <c r="G156" s="430"/>
      <c r="H156" s="430"/>
      <c r="I156" s="430"/>
      <c r="J156" s="430"/>
      <c r="K156" s="430"/>
      <c r="L156" s="430"/>
      <c r="M156" s="430"/>
      <c r="N156" s="431"/>
    </row>
    <row r="157" spans="2:14" s="93" customFormat="1" ht="24.95" customHeight="1">
      <c r="B157" s="403">
        <v>2</v>
      </c>
      <c r="C157" s="404"/>
      <c r="D157" s="430" t="s">
        <v>163</v>
      </c>
      <c r="E157" s="430"/>
      <c r="F157" s="430"/>
      <c r="G157" s="430"/>
      <c r="H157" s="430"/>
      <c r="I157" s="430"/>
      <c r="J157" s="430"/>
      <c r="K157" s="430"/>
      <c r="L157" s="430"/>
      <c r="M157" s="430"/>
      <c r="N157" s="431"/>
    </row>
    <row r="158" spans="2:14" s="93" customFormat="1" ht="49.9" customHeight="1">
      <c r="B158" s="403">
        <v>3</v>
      </c>
      <c r="C158" s="404"/>
      <c r="D158" s="435" t="s">
        <v>164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03">
        <v>4</v>
      </c>
      <c r="C159" s="404"/>
      <c r="D159" s="430" t="s">
        <v>165</v>
      </c>
      <c r="E159" s="430"/>
      <c r="F159" s="430"/>
      <c r="G159" s="430"/>
      <c r="H159" s="430"/>
      <c r="I159" s="430"/>
      <c r="J159" s="430"/>
      <c r="K159" s="430"/>
      <c r="L159" s="430"/>
      <c r="M159" s="430"/>
      <c r="N159" s="431"/>
    </row>
    <row r="160" spans="2:14" s="140" customFormat="1" ht="30" customHeight="1">
      <c r="B160" s="407" t="s">
        <v>166</v>
      </c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9"/>
    </row>
    <row r="161" spans="2:14" s="93" customFormat="1" ht="24.95" customHeight="1">
      <c r="B161" s="403">
        <v>1</v>
      </c>
      <c r="C161" s="404"/>
      <c r="D161" s="430" t="s">
        <v>167</v>
      </c>
      <c r="E161" s="430"/>
      <c r="F161" s="430"/>
      <c r="G161" s="430"/>
      <c r="H161" s="430"/>
      <c r="I161" s="430"/>
      <c r="J161" s="430"/>
      <c r="K161" s="430"/>
      <c r="L161" s="430"/>
      <c r="M161" s="430"/>
      <c r="N161" s="431"/>
    </row>
    <row r="162" spans="2:14" s="93" customFormat="1" ht="24.95" customHeight="1">
      <c r="B162" s="403">
        <v>2</v>
      </c>
      <c r="C162" s="404"/>
      <c r="D162" s="430" t="s">
        <v>168</v>
      </c>
      <c r="E162" s="430"/>
      <c r="F162" s="430"/>
      <c r="G162" s="430"/>
      <c r="H162" s="430"/>
      <c r="I162" s="430"/>
      <c r="J162" s="430"/>
      <c r="K162" s="430"/>
      <c r="L162" s="430"/>
      <c r="M162" s="430"/>
      <c r="N162" s="431"/>
    </row>
    <row r="163" spans="2:14" s="93" customFormat="1" ht="24.95" customHeight="1">
      <c r="B163" s="403">
        <v>3</v>
      </c>
      <c r="C163" s="404"/>
      <c r="D163" s="430" t="s">
        <v>169</v>
      </c>
      <c r="E163" s="430"/>
      <c r="F163" s="430"/>
      <c r="G163" s="430"/>
      <c r="H163" s="430"/>
      <c r="I163" s="430"/>
      <c r="J163" s="430"/>
      <c r="K163" s="430"/>
      <c r="L163" s="430"/>
      <c r="M163" s="430"/>
      <c r="N163" s="431"/>
    </row>
    <row r="164" spans="2:14" s="93" customFormat="1" ht="24.95" customHeight="1">
      <c r="B164" s="403">
        <v>4</v>
      </c>
      <c r="C164" s="404"/>
      <c r="D164" s="430" t="s">
        <v>170</v>
      </c>
      <c r="E164" s="430"/>
      <c r="F164" s="430"/>
      <c r="G164" s="430"/>
      <c r="H164" s="430"/>
      <c r="I164" s="430"/>
      <c r="J164" s="430"/>
      <c r="K164" s="430"/>
      <c r="L164" s="430"/>
      <c r="M164" s="430"/>
      <c r="N164" s="431"/>
    </row>
    <row r="165" spans="2:14" s="93" customFormat="1" ht="24.95" customHeight="1">
      <c r="B165" s="432" t="s">
        <v>242</v>
      </c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434"/>
    </row>
    <row r="166" spans="2:14" s="93" customFormat="1" ht="24.95" customHeight="1">
      <c r="B166" s="432" t="s">
        <v>243</v>
      </c>
      <c r="C166" s="433"/>
      <c r="D166" s="433"/>
      <c r="E166" s="433"/>
      <c r="F166" s="433"/>
      <c r="G166" s="433"/>
      <c r="H166" s="433"/>
      <c r="I166" s="433"/>
      <c r="J166" s="433"/>
      <c r="K166" s="433"/>
      <c r="L166" s="433"/>
      <c r="M166" s="433"/>
      <c r="N166" s="434"/>
    </row>
    <row r="167" spans="2:14" s="93" customFormat="1" ht="41.25" customHeight="1">
      <c r="B167" s="456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</row>
    <row r="168" spans="2:14" s="93" customFormat="1" ht="39.950000000000003" customHeight="1">
      <c r="B168" s="459"/>
      <c r="C168" s="460"/>
      <c r="D168" s="460"/>
      <c r="E168" s="460"/>
      <c r="F168" s="460"/>
      <c r="G168" s="460"/>
      <c r="H168" s="460"/>
      <c r="I168" s="460"/>
      <c r="J168" s="460"/>
      <c r="K168" s="460"/>
      <c r="L168" s="460"/>
      <c r="M168" s="460"/>
      <c r="N168" s="461"/>
    </row>
    <row r="169" spans="2:14" s="93" customFormat="1" ht="41.25" customHeight="1">
      <c r="B169" s="459"/>
      <c r="C169" s="460"/>
      <c r="D169" s="460"/>
      <c r="E169" s="460"/>
      <c r="F169" s="460"/>
      <c r="G169" s="460"/>
      <c r="H169" s="460"/>
      <c r="I169" s="460"/>
      <c r="J169" s="460"/>
      <c r="K169" s="460"/>
      <c r="L169" s="460"/>
      <c r="M169" s="460"/>
      <c r="N169" s="461"/>
    </row>
    <row r="170" spans="2:14" s="93" customFormat="1" ht="39.950000000000003" customHeight="1" thickBot="1">
      <c r="B170" s="462"/>
      <c r="C170" s="463"/>
      <c r="D170" s="463"/>
      <c r="E170" s="463"/>
      <c r="F170" s="463"/>
      <c r="G170" s="463"/>
      <c r="H170" s="463"/>
      <c r="I170" s="463"/>
      <c r="J170" s="463"/>
      <c r="K170" s="463"/>
      <c r="L170" s="463"/>
      <c r="M170" s="463"/>
      <c r="N170" s="464"/>
    </row>
    <row r="171" spans="2:14" s="93" customFormat="1" ht="30" customHeight="1" thickTop="1">
      <c r="B171" s="446" t="s">
        <v>110</v>
      </c>
      <c r="C171" s="447"/>
      <c r="D171" s="447"/>
      <c r="E171" s="450"/>
      <c r="F171" s="451"/>
      <c r="G171" s="451"/>
      <c r="H171" s="451"/>
      <c r="I171" s="451"/>
      <c r="J171" s="451"/>
      <c r="K171" s="451"/>
      <c r="L171" s="452"/>
      <c r="M171" s="447" t="s">
        <v>207</v>
      </c>
      <c r="N171" s="448"/>
    </row>
    <row r="172" spans="2:14" s="93" customFormat="1" ht="33" customHeight="1" thickBot="1">
      <c r="B172" s="449" t="s">
        <v>107</v>
      </c>
      <c r="C172" s="444"/>
      <c r="D172" s="444"/>
      <c r="E172" s="453"/>
      <c r="F172" s="454"/>
      <c r="G172" s="454"/>
      <c r="H172" s="454"/>
      <c r="I172" s="454"/>
      <c r="J172" s="454"/>
      <c r="K172" s="454"/>
      <c r="L172" s="455"/>
      <c r="M172" s="444" t="s">
        <v>108</v>
      </c>
      <c r="N172" s="445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7:C137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56:C156"/>
    <mergeCell ref="B135:N135"/>
    <mergeCell ref="B132:N132"/>
    <mergeCell ref="B141:C141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3:C133"/>
    <mergeCell ref="D133:N133"/>
    <mergeCell ref="B134:C134"/>
    <mergeCell ref="D134:N134"/>
    <mergeCell ref="B138:C138"/>
    <mergeCell ref="D138:N138"/>
    <mergeCell ref="B136:C136"/>
    <mergeCell ref="D136:N136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31:C131"/>
    <mergeCell ref="D131:N131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129:C129"/>
    <mergeCell ref="D129:N129"/>
    <mergeCell ref="B128:C128"/>
    <mergeCell ref="D128:N128"/>
    <mergeCell ref="B127:C127"/>
    <mergeCell ref="D127:N127"/>
    <mergeCell ref="B130:C130"/>
    <mergeCell ref="D130:N130"/>
  </mergeCells>
  <printOptions horizontalCentered="1"/>
  <pageMargins left="0" right="0" top="0.39370078740157483" bottom="0" header="0" footer="0"/>
  <pageSetup paperSize="9" scale="37" fitToHeight="5" orientation="portrait" r:id="rId1"/>
  <headerFooter>
    <oddFooter>&amp;R&amp;P of &amp;N</oddFooter>
  </headerFooter>
  <rowBreaks count="1" manualBreakCount="1">
    <brk id="5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380</v>
      </c>
      <c r="D2" s="310" t="str">
        <f>QUOTATION!M8</f>
        <v>R2</v>
      </c>
      <c r="E2" s="311">
        <f>QUOTATION!N8</f>
        <v>43559</v>
      </c>
      <c r="F2" s="506" t="s">
        <v>247</v>
      </c>
      <c r="G2" s="506"/>
    </row>
    <row r="3" spans="3:13">
      <c r="C3" s="300" t="s">
        <v>126</v>
      </c>
      <c r="D3" s="507" t="str">
        <f>QUOTATION!F7</f>
        <v>Mr. Sunil Surana</v>
      </c>
      <c r="E3" s="507"/>
      <c r="F3" s="510" t="s">
        <v>248</v>
      </c>
      <c r="G3" s="511">
        <f>QUOTATION!N8</f>
        <v>43559</v>
      </c>
    </row>
    <row r="4" spans="3:13">
      <c r="C4" s="300" t="s">
        <v>245</v>
      </c>
      <c r="D4" s="508" t="str">
        <f>QUOTATION!M6</f>
        <v>ABPL-DE-19.20-1998</v>
      </c>
      <c r="E4" s="508"/>
      <c r="F4" s="510"/>
      <c r="G4" s="512"/>
    </row>
    <row r="5" spans="3:13">
      <c r="C5" s="300" t="s">
        <v>127</v>
      </c>
      <c r="D5" s="507" t="str">
        <f>QUOTATION!F8</f>
        <v>Hyderabad</v>
      </c>
      <c r="E5" s="507"/>
      <c r="F5" s="510"/>
      <c r="G5" s="512"/>
    </row>
    <row r="6" spans="3:13">
      <c r="C6" s="300" t="s">
        <v>171</v>
      </c>
      <c r="D6" s="507" t="str">
        <f>QUOTATION!F9</f>
        <v>Mr. Anamol Anand : 7702300826</v>
      </c>
      <c r="E6" s="507"/>
      <c r="F6" s="510"/>
      <c r="G6" s="512"/>
    </row>
    <row r="7" spans="3:13">
      <c r="C7" s="300" t="s">
        <v>379</v>
      </c>
      <c r="D7" s="507" t="str">
        <f>QUOTATION!M10</f>
        <v>HP Lakhani Associates</v>
      </c>
      <c r="E7" s="507"/>
      <c r="F7" s="510"/>
      <c r="G7" s="512"/>
    </row>
    <row r="8" spans="3:13">
      <c r="C8" s="300" t="s">
        <v>179</v>
      </c>
      <c r="D8" s="507" t="str">
        <f>QUOTATION!F10</f>
        <v>Anodized</v>
      </c>
      <c r="E8" s="507"/>
      <c r="F8" s="510"/>
      <c r="G8" s="512"/>
    </row>
    <row r="9" spans="3:13">
      <c r="C9" s="300" t="s">
        <v>180</v>
      </c>
      <c r="D9" s="507" t="str">
        <f>QUOTATION!I10</f>
        <v>Silver</v>
      </c>
      <c r="E9" s="507"/>
      <c r="F9" s="510"/>
      <c r="G9" s="512"/>
    </row>
    <row r="10" spans="3:13">
      <c r="C10" s="300" t="s">
        <v>182</v>
      </c>
      <c r="D10" s="507" t="str">
        <f>QUOTATION!I8</f>
        <v>1.5Kpa</v>
      </c>
      <c r="E10" s="507"/>
      <c r="F10" s="510"/>
      <c r="G10" s="512"/>
    </row>
    <row r="11" spans="3:13">
      <c r="C11" s="300" t="s">
        <v>244</v>
      </c>
      <c r="D11" s="507" t="str">
        <f>QUOTATION!M9</f>
        <v>Nikhil</v>
      </c>
      <c r="E11" s="507"/>
      <c r="F11" s="510"/>
      <c r="G11" s="512"/>
    </row>
    <row r="12" spans="3:13">
      <c r="C12" s="300" t="s">
        <v>246</v>
      </c>
      <c r="D12" s="509">
        <f>QUOTATION!M7</f>
        <v>43549</v>
      </c>
      <c r="E12" s="509"/>
      <c r="F12" s="510"/>
      <c r="G12" s="513"/>
    </row>
    <row r="13" spans="3:13">
      <c r="C13" s="193" t="s">
        <v>238</v>
      </c>
      <c r="D13" s="502" t="s">
        <v>234</v>
      </c>
      <c r="E13" s="503"/>
      <c r="F13" s="504" t="s">
        <v>235</v>
      </c>
      <c r="G13" s="505"/>
    </row>
    <row r="14" spans="3:13">
      <c r="C14" s="194" t="s">
        <v>236</v>
      </c>
      <c r="D14" s="299"/>
      <c r="E14" s="244">
        <f>Pricing!L104</f>
        <v>18779.38</v>
      </c>
      <c r="F14" s="205"/>
      <c r="G14" s="206">
        <f>E14</f>
        <v>18779.38</v>
      </c>
    </row>
    <row r="15" spans="3:13">
      <c r="C15" s="194" t="s">
        <v>237</v>
      </c>
      <c r="D15" s="299">
        <f>'Changable Values'!D4</f>
        <v>83</v>
      </c>
      <c r="E15" s="199">
        <f>E14*D15</f>
        <v>1558688.54</v>
      </c>
      <c r="F15" s="205"/>
      <c r="G15" s="207">
        <f>E15</f>
        <v>1558688.54</v>
      </c>
    </row>
    <row r="16" spans="3:13">
      <c r="C16" s="195" t="s">
        <v>97</v>
      </c>
      <c r="D16" s="200">
        <f>'Changable Values'!D5</f>
        <v>0.1</v>
      </c>
      <c r="E16" s="199">
        <f>E15*D16</f>
        <v>155868.85400000002</v>
      </c>
      <c r="F16" s="208">
        <f>'Changable Values'!D5</f>
        <v>0.1</v>
      </c>
      <c r="G16" s="207">
        <f>G15*F16</f>
        <v>155868.85400000002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188601.31334000002</v>
      </c>
      <c r="F17" s="208">
        <f>'Changable Values'!D6</f>
        <v>0.11</v>
      </c>
      <c r="G17" s="207">
        <f>SUM(G15:G16)*F17</f>
        <v>188601.31334000002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9515.7935367000009</v>
      </c>
      <c r="F18" s="208">
        <f>'Changable Values'!D7</f>
        <v>5.0000000000000001E-3</v>
      </c>
      <c r="G18" s="207">
        <f>SUM(G15:G17)*F18</f>
        <v>9515.7935367000009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19126.745008767004</v>
      </c>
      <c r="F19" s="208">
        <f>'Changable Values'!D8</f>
        <v>0.01</v>
      </c>
      <c r="G19" s="207">
        <f>SUM(G15:G18)*F19</f>
        <v>19126.745008767004</v>
      </c>
    </row>
    <row r="20" spans="3:7">
      <c r="C20" s="195" t="s">
        <v>99</v>
      </c>
      <c r="D20" s="201"/>
      <c r="E20" s="199">
        <f>SUM(E15:E19)</f>
        <v>1931801.2458854674</v>
      </c>
      <c r="F20" s="208"/>
      <c r="G20" s="207">
        <f>SUM(G15:G19)</f>
        <v>1931801.2458854674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28977.018688282009</v>
      </c>
      <c r="F21" s="208">
        <f>'Changable Values'!D9</f>
        <v>1.4999999999999999E-2</v>
      </c>
      <c r="G21" s="207">
        <f>G20*F21</f>
        <v>28977.018688282009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499911.85950000002</v>
      </c>
      <c r="F23" s="209"/>
      <c r="G23" s="207">
        <f t="shared" si="0"/>
        <v>499911.85950000002</v>
      </c>
    </row>
    <row r="24" spans="3:7">
      <c r="C24" s="195" t="s">
        <v>232</v>
      </c>
      <c r="D24" s="198"/>
      <c r="E24" s="199">
        <f>'Cost Calculation'!AH111</f>
        <v>63049.75662295083</v>
      </c>
      <c r="F24" s="209"/>
      <c r="G24" s="207">
        <f t="shared" si="0"/>
        <v>63049.75662295083</v>
      </c>
    </row>
    <row r="25" spans="3:7">
      <c r="C25" s="196" t="s">
        <v>240</v>
      </c>
      <c r="D25" s="198"/>
      <c r="E25" s="199">
        <f>'Cost Calculation'!AJ109</f>
        <v>36260.463446999995</v>
      </c>
      <c r="F25" s="209"/>
      <c r="G25" s="207">
        <f t="shared" si="0"/>
        <v>36260.463446999995</v>
      </c>
    </row>
    <row r="26" spans="3:7">
      <c r="C26" s="196" t="s">
        <v>241</v>
      </c>
      <c r="D26" s="198"/>
      <c r="E26" s="199">
        <f>'Cost Calculation'!AK109</f>
        <v>890290.63805759989</v>
      </c>
      <c r="F26" s="209"/>
      <c r="G26" s="207">
        <f t="shared" si="0"/>
        <v>890290.63805759989</v>
      </c>
    </row>
    <row r="27" spans="3:7">
      <c r="C27" s="195" t="s">
        <v>86</v>
      </c>
      <c r="D27" s="198"/>
      <c r="E27" s="199">
        <f>'Cost Calculation'!AL109</f>
        <v>207828.54457559998</v>
      </c>
      <c r="F27" s="209"/>
      <c r="G27" s="207">
        <f t="shared" si="0"/>
        <v>207828.54457559998</v>
      </c>
    </row>
    <row r="28" spans="3:7">
      <c r="C28" s="195" t="s">
        <v>88</v>
      </c>
      <c r="D28" s="198"/>
      <c r="E28" s="199">
        <f>'Cost Calculation'!AN109</f>
        <v>166262.83566047996</v>
      </c>
      <c r="F28" s="209"/>
      <c r="G28" s="207">
        <f t="shared" si="0"/>
        <v>166262.83566047996</v>
      </c>
    </row>
    <row r="29" spans="3:7">
      <c r="C29" s="296" t="s">
        <v>382</v>
      </c>
      <c r="D29" s="297"/>
      <c r="E29" s="298">
        <f>SUM(E20:E28)</f>
        <v>3824382.36243738</v>
      </c>
      <c r="F29" s="209"/>
      <c r="G29" s="207">
        <f>SUM(G20:G21,G24)</f>
        <v>2023828.0211967002</v>
      </c>
    </row>
    <row r="30" spans="3:7">
      <c r="C30" s="296" t="s">
        <v>383</v>
      </c>
      <c r="D30" s="297"/>
      <c r="E30" s="298">
        <f>E29/E33</f>
        <v>1840.1622213382807</v>
      </c>
      <c r="F30" s="209"/>
      <c r="G30" s="207"/>
    </row>
    <row r="31" spans="3:7">
      <c r="C31" s="195" t="s">
        <v>4</v>
      </c>
      <c r="D31" s="202">
        <f>'Changable Values'!D23</f>
        <v>0.89</v>
      </c>
      <c r="E31" s="199">
        <f>(E29-SUM(E22:E23,E25:E28))*D31</f>
        <v>1801206.9388650632</v>
      </c>
      <c r="F31" s="214">
        <f>'Changable Values'!D23</f>
        <v>0.89</v>
      </c>
      <c r="G31" s="207">
        <f>G29*F31</f>
        <v>1801206.9388650632</v>
      </c>
    </row>
    <row r="32" spans="3:7">
      <c r="C32" s="293" t="s">
        <v>5</v>
      </c>
      <c r="D32" s="294"/>
      <c r="E32" s="295">
        <f>E31+E29</f>
        <v>5625589.3013024433</v>
      </c>
      <c r="F32" s="205"/>
      <c r="G32" s="207">
        <f>SUM(G25:G31,G22:G23)</f>
        <v>5625589.3013024442</v>
      </c>
    </row>
    <row r="33" spans="3:7">
      <c r="C33" s="303" t="s">
        <v>233</v>
      </c>
      <c r="D33" s="304"/>
      <c r="E33" s="305">
        <f>'Cost Calculation'!K109</f>
        <v>2078.2854457560002</v>
      </c>
      <c r="F33" s="210"/>
      <c r="G33" s="211">
        <f>E33</f>
        <v>2078.2854457560002</v>
      </c>
    </row>
    <row r="34" spans="3:7">
      <c r="C34" s="306" t="s">
        <v>9</v>
      </c>
      <c r="D34" s="307"/>
      <c r="E34" s="308">
        <f>QUOTATION!L116</f>
        <v>60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2706.8415037935611</v>
      </c>
      <c r="F35" s="212"/>
      <c r="G35" s="213">
        <f>G32/(G33)</f>
        <v>2706.8415037935615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8"/>
      <c r="C4" s="519"/>
      <c r="D4" s="52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2" t="s">
        <v>39</v>
      </c>
      <c r="C5" s="523"/>
      <c r="D5" s="52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4"/>
      <c r="C6" s="52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4" t="s">
        <v>11</v>
      </c>
      <c r="C35" s="515"/>
      <c r="D35" s="515"/>
      <c r="E35" s="515"/>
      <c r="F35" s="515"/>
      <c r="G35" s="515"/>
      <c r="H35" s="515"/>
      <c r="I35" s="515"/>
      <c r="J35" s="516"/>
      <c r="K35" s="28">
        <f>SUM(K8:K34)</f>
        <v>0</v>
      </c>
    </row>
    <row r="36" spans="2:11" ht="15.75">
      <c r="B36" s="514" t="s">
        <v>4</v>
      </c>
      <c r="C36" s="515"/>
      <c r="D36" s="515"/>
      <c r="E36" s="515"/>
      <c r="F36" s="515"/>
      <c r="G36" s="515"/>
      <c r="H36" s="515"/>
      <c r="I36" s="516"/>
      <c r="J36" s="29">
        <v>0.1</v>
      </c>
      <c r="K36" s="28">
        <f>J36*K35</f>
        <v>0</v>
      </c>
    </row>
    <row r="37" spans="2:11" ht="15.75">
      <c r="B37" s="514" t="s">
        <v>5</v>
      </c>
      <c r="C37" s="515"/>
      <c r="D37" s="515"/>
      <c r="E37" s="515"/>
      <c r="F37" s="515"/>
      <c r="G37" s="515"/>
      <c r="H37" s="515"/>
      <c r="I37" s="515"/>
      <c r="J37" s="51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7" t="s">
        <v>21</v>
      </c>
      <c r="J38" s="51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2019-04-04T05:15:30Z</cp:lastPrinted>
  <dcterms:created xsi:type="dcterms:W3CDTF">2010-12-18T06:34:46Z</dcterms:created>
  <dcterms:modified xsi:type="dcterms:W3CDTF">2019-04-04T09:48:55Z</dcterms:modified>
</cp:coreProperties>
</file>