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Drawings!$C$2:$O$128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8" i="158" l="1"/>
  <c r="Q10" i="158"/>
  <c r="Q11" i="158"/>
  <c r="Q12" i="158"/>
  <c r="Q13" i="158"/>
  <c r="Q7" i="158"/>
  <c r="A8" i="169" l="1"/>
  <c r="U3" i="169" l="1"/>
  <c r="U4" i="169"/>
  <c r="U5" i="169"/>
  <c r="U6" i="169"/>
  <c r="U7" i="169"/>
  <c r="U8" i="169"/>
  <c r="U9" i="169"/>
  <c r="U10" i="169"/>
  <c r="U11" i="169"/>
  <c r="U12" i="169"/>
  <c r="U2" i="169"/>
  <c r="T3" i="169"/>
  <c r="T4" i="169"/>
  <c r="T5" i="169"/>
  <c r="T6" i="169"/>
  <c r="T7" i="169"/>
  <c r="T8" i="169"/>
  <c r="T9" i="169"/>
  <c r="T10" i="169"/>
  <c r="T11" i="169"/>
  <c r="T12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R2" i="169"/>
  <c r="R3" i="169"/>
  <c r="R4" i="169"/>
  <c r="R5" i="169"/>
  <c r="R6" i="169"/>
  <c r="R7" i="169"/>
  <c r="R8" i="169"/>
  <c r="R9" i="169"/>
  <c r="R10" i="169"/>
  <c r="R11" i="169"/>
  <c r="R12" i="169"/>
  <c r="Q3" i="169"/>
  <c r="Q4" i="169"/>
  <c r="Q5" i="169"/>
  <c r="Q6" i="169"/>
  <c r="Q7" i="169"/>
  <c r="Q8" i="169"/>
  <c r="Q9" i="169"/>
  <c r="Q10" i="169"/>
  <c r="Q11" i="169"/>
  <c r="Q12" i="169"/>
  <c r="Q2" i="169"/>
  <c r="P3" i="169"/>
  <c r="P4" i="169"/>
  <c r="P5" i="169"/>
  <c r="P6" i="169"/>
  <c r="P7" i="169"/>
  <c r="P8" i="169"/>
  <c r="P9" i="169"/>
  <c r="P10" i="169"/>
  <c r="P11" i="169"/>
  <c r="P12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N3" i="169"/>
  <c r="N4" i="169"/>
  <c r="N5" i="169"/>
  <c r="N6" i="169"/>
  <c r="N7" i="169"/>
  <c r="N8" i="169"/>
  <c r="N9" i="169"/>
  <c r="N10" i="169"/>
  <c r="N11" i="169"/>
  <c r="N12" i="169"/>
  <c r="N2" i="169"/>
  <c r="M3" i="169"/>
  <c r="M4" i="169"/>
  <c r="M5" i="169"/>
  <c r="M6" i="169"/>
  <c r="M7" i="169"/>
  <c r="M8" i="169"/>
  <c r="M9" i="169"/>
  <c r="M10" i="169"/>
  <c r="M11" i="169"/>
  <c r="M12" i="169"/>
  <c r="M2" i="169"/>
  <c r="L3" i="169"/>
  <c r="L4" i="169"/>
  <c r="L5" i="169"/>
  <c r="L6" i="169"/>
  <c r="L7" i="169"/>
  <c r="L8" i="169"/>
  <c r="L9" i="169"/>
  <c r="L10" i="169"/>
  <c r="L11" i="169"/>
  <c r="L12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J3" i="169"/>
  <c r="J4" i="169"/>
  <c r="J5" i="169"/>
  <c r="J6" i="169"/>
  <c r="J7" i="169"/>
  <c r="J8" i="169"/>
  <c r="J9" i="169"/>
  <c r="J10" i="169"/>
  <c r="J11" i="169"/>
  <c r="J12" i="169"/>
  <c r="J2" i="169"/>
  <c r="I3" i="169"/>
  <c r="I4" i="169"/>
  <c r="I5" i="169"/>
  <c r="I6" i="169"/>
  <c r="I7" i="169"/>
  <c r="I8" i="169"/>
  <c r="I9" i="169"/>
  <c r="I10" i="169"/>
  <c r="I11" i="169"/>
  <c r="I12" i="169"/>
  <c r="I2" i="169"/>
  <c r="F3" i="169"/>
  <c r="F4" i="169"/>
  <c r="F5" i="169"/>
  <c r="F6" i="169"/>
  <c r="F7" i="169"/>
  <c r="F8" i="169"/>
  <c r="F9" i="169"/>
  <c r="F10" i="169"/>
  <c r="F11" i="169"/>
  <c r="F12" i="169"/>
  <c r="F2" i="169"/>
  <c r="E3" i="169"/>
  <c r="E4" i="169"/>
  <c r="E5" i="169"/>
  <c r="E6" i="169"/>
  <c r="E7" i="169"/>
  <c r="E8" i="169"/>
  <c r="E9" i="169"/>
  <c r="E10" i="169"/>
  <c r="E11" i="169"/>
  <c r="E12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A3" i="169"/>
  <c r="A4" i="169"/>
  <c r="A5" i="169"/>
  <c r="A6" i="169"/>
  <c r="A7" i="169"/>
  <c r="A9" i="169"/>
  <c r="A10" i="169"/>
  <c r="A11" i="169"/>
  <c r="A1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1" i="160" l="1"/>
  <c r="M35" i="160"/>
  <c r="M26" i="160"/>
  <c r="M45" i="160"/>
  <c r="M40" i="160"/>
  <c r="M34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<sst xmlns="http://schemas.openxmlformats.org/spreadsheetml/2006/main" count="1978" uniqueCount="442">
  <si>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</si>
  <si>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</si>
  <si>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</si>
  <si>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</si>
  <si>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</si>
  <si>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</si>
  <si>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</si>
  <si>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</si>
  <si>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</si>
  <si>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</si>
  <si>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</si>
  <si>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</si>
  <si>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</si>
  <si>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</si>
  <si>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</si>
  <si>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</si>
  <si>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</si>
  <si>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</si>
  <si>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</si>
  <si>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</si>
  <si>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</si>
  <si>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</si>
  <si>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</si>
  <si>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</si>
  <si>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</si>
  <si>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</si>
  <si>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</si>
  <si>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</si>
  <si>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</si>
  <si>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</si>
  <si>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</si>
  <si>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</si>
  <si>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</si>
  <si>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</si>
  <si>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</si>
  <si>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</si>
  <si>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</si>
  <si>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</si>
  <si>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</si>
  <si>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</si>
  <si>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</si>
  <si>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</si>
  <si>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</si>
  <si>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</si>
  <si>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</si>
  <si>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</si>
  <si>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</si>
  <si>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</si>
  <si>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</si>
  <si>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</si>
  <si>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</si>
  <si>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</si>
  <si>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</si>
  <si>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</si>
  <si>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</si>
  <si>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</si>
  <si>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</si>
  <si>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</si>
  <si>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</si>
  <si>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</si>
  <si>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</si>
  <si>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</si>
  <si>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</si>
  <si>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</si>
  <si>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</si>
  <si>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</si>
  <si>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</si>
  <si>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</si>
  <si>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</si>
  <si>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</si>
  <si>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</si>
  <si>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</si>
  <si>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</si>
  <si>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</si>
  <si>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</si>
  <si>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</si>
  <si>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</si>
  <si>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</si>
  <si>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</si>
  <si>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</si>
  <si>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</si>
  <si>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</si>
  <si>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</si>
  <si>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</si>
  <si>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</si>
  <si>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</si>
  <si>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</si>
  <si>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</si>
  <si>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</si>
  <si>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</si>
  <si>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</si>
  <si>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</si>
  <si>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</si>
  <si>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</si>
  <si>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</si>
  <si>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</si>
  <si>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</si>
  <si>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</si>
  <si>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</si>
  <si>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</si>
  <si>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</si>
  <si>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</si>
  <si>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</si>
  <si>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</si>
  <si>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</si>
  <si>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</si>
  <si>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</si>
  <si>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</si>
  <si>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</si>
  <si>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</si>
  <si>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</si>
  <si>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</si>
  <si>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</si>
  <si>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</si>
  <si>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</si>
  <si>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</si>
  <si>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</si>
  <si>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</si>
  <si>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</si>
  <si>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</si>
  <si>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</si>
  <si>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</si>
  <si>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</si>
  <si>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</si>
  <si>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</si>
  <si>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</si>
  <si>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</si>
  <si>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</si>
  <si>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</si>
  <si>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</si>
  <si>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</si>
  <si>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</si>
  <si>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</si>
  <si>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</si>
  <si>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</si>
  <si>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</si>
  <si>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</si>
  <si>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</si>
  <si>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</si>
  <si>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</si>
  <si>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</si>
  <si>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</si>
  <si>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</si>
  <si>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</si>
  <si>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</si>
  <si>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</si>
  <si>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</si>
  <si>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</si>
  <si>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</si>
  <si>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</si>
  <si>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</si>
  <si>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</si>
  <si>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</si>
  <si>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</si>
  <si>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</si>
  <si>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</si>
  <si>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</si>
  <si>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</si>
  <si>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</si>
  <si>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</si>
  <si>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</si>
  <si>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</si>
  <si>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</si>
  <si>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</si>
  <si>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</si>
  <si>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</si>
  <si>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</si>
  <si>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</si>
  <si>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</si>
  <si>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</si>
  <si>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</si>
  <si>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</si>
  <si>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</si>
  <si>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</si>
  <si>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</si>
  <si>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</si>
  <si>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</si>
  <si>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</si>
  <si>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</si>
  <si>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</si>
  <si>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</si>
  <si>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</si>
  <si>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</si>
  <si>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</si>
  <si>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</si>
  <si>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</si>
  <si>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</si>
  <si>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</si>
  <si>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</si>
  <si>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</si>
  <si>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</si>
  <si>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</si>
  <si>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</si>
  <si>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</si>
  <si>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</si>
  <si>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</si>
  <si>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</si>
  <si>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</si>
  <si>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</si>
  <si>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</si>
  <si>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</si>
  <si>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</si>
  <si>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</si>
  <si>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</si>
  <si>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</si>
  <si>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</si>
  <si>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</si>
  <si>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</si>
  <si>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</si>
  <si>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</si>
  <si>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</si>
  <si>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</si>
  <si>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</si>
  <si>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</si>
  <si>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</si>
  <si>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</si>
  <si>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</si>
  <si>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</si>
  <si>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</si>
  <si>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</si>
  <si>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</si>
  <si>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</si>
  <si>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</si>
  <si>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</si>
  <si>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</si>
  <si>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</si>
  <si>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</si>
  <si>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</si>
  <si>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</si>
  <si>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</si>
  <si>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</si>
  <si>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</si>
  <si>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</si>
  <si>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</si>
  <si>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</si>
  <si>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</si>
  <si>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</si>
  <si>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</si>
  <si>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</si>
  <si>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</si>
  <si>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</si>
  <si>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</si>
  <si>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</si>
  <si>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</si>
  <si>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</si>
  <si>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</si>
  <si>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</si>
  <si>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</si>
  <si>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</si>
  <si>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</si>
  <si>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</si>
  <si>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</si>
  <si>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</si>
  <si>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</si>
  <si>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</si>
  <si>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</si>
  <si>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</si>
  <si>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</si>
  <si>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</si>
  <si>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</si>
  <si>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</si>
  <si>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</si>
  <si>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</si>
  <si>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</si>
  <si>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</si>
  <si>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</si>
  <si>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</si>
  <si>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</si>
  <si>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</si>
  <si>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</si>
  <si>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</si>
  <si>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</si>
  <si>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</si>
  <si>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</si>
  <si>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</si>
  <si>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</si>
  <si>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</si>
  <si>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</si>
  <si>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</si>
  <si>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</si>
  <si>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</si>
  <si>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</si>
  <si>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</si>
  <si>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</si>
  <si>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</si>
  <si>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</si>
  <si>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</si>
  <si>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</si>
  <si>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</si>
  <si>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</si>
  <si>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</si>
  <si>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</si>
  <si>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</si>
  <si>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</si>
  <si>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</si>
  <si>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</si>
  <si>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</si>
  <si>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</si>
  <si>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</si>
  <si>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</si>
  <si>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</si>
  <si>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</si>
  <si>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</si>
  <si>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</si>
  <si>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</si>
  <si>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</si>
  <si>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</si>
  <si>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</si>
  <si>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</si>
  <si>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</si>
  <si>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</si>
  <si>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</si>
  <si>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</si>
  <si>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</si>
  <si>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</si>
  <si>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</si>
  <si>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</si>
  <si>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</si>
  <si>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</si>
  <si>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</si>
  <si>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</si>
  <si>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</si>
  <si>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</si>
  <si>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</si>
  <si>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</si>
  <si>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</si>
  <si>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</si>
  <si>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</si>
  <si>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</si>
  <si>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</si>
  <si>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</si>
  <si>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</si>
  <si>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</si>
  <si>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</si>
  <si>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</si>
  <si>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</si>
  <si>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</si>
  <si>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</si>
  <si>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</si>
  <si>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</si>
  <si>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</si>
  <si>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</si>
  <si>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</si>
  <si>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</si>
  <si>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</si>
  <si>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</si>
  <si>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</si>
  <si>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</si>
  <si>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</si>
  <si>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</si>
  <si>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</si>
  <si>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</si>
  <si>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</si>
  <si>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</si>
  <si>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</si>
  <si>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</si>
  <si>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</si>
  <si>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</si>
  <si>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</si>
  <si>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</si>
  <si>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</si>
  <si>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</si>
  <si>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</si>
  <si>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</si>
  <si>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</si>
  <si>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</si>
  <si>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</si>
  <si>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</si>
  <si>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</si>
  <si>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</si>
  <si>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</si>
  <si>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</si>
  <si>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</si>
  <si>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</si>
  <si>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</si>
  <si>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</si>
  <si>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</si>
  <si>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</si>
  <si>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</si>
  <si>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</si>
  <si>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</si>
  <si>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</si>
  <si>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</si>
  <si>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</si>
  <si>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</si>
  <si>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</si>
  <si>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</si>
  <si>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</si>
  <si>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</si>
  <si>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</si>
  <si>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</si>
  <si>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</si>
  <si>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</si>
  <si>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</si>
  <si>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</si>
  <si>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</si>
  <si>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</si>
  <si>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</si>
  <si>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</si>
  <si>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</si>
  <si>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</si>
  <si>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</si>
  <si>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</si>
  <si>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</si>
  <si>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</si>
  <si>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</si>
  <si>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</si>
  <si>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</si>
  <si>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</si>
  <si>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</si>
  <si>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</si>
  <si>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</si>
  <si>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</si>
  <si>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</si>
  <si>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</si>
  <si>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Hema</t>
  </si>
  <si>
    <t>Bangalore</t>
  </si>
  <si>
    <t>Wood Effect</t>
  </si>
  <si>
    <t>ABPL-DE-19.20-2112</t>
  </si>
  <si>
    <t>NO</t>
  </si>
  <si>
    <t>R1</t>
  </si>
  <si>
    <t>KW1</t>
  </si>
  <si>
    <t>M15000</t>
  </si>
  <si>
    <t>FRENCH WINDOW</t>
  </si>
  <si>
    <t>6MM</t>
  </si>
  <si>
    <t>FLAT-1</t>
  </si>
  <si>
    <t>KW2</t>
  </si>
  <si>
    <t>FLAT-2</t>
  </si>
  <si>
    <t>B/R3</t>
  </si>
  <si>
    <t>B/R1</t>
  </si>
  <si>
    <t>M14600</t>
  </si>
  <si>
    <t>3 TRACK 2 SHUTTER SLIDING WINDOW</t>
  </si>
  <si>
    <t>SS</t>
  </si>
  <si>
    <t>B/R2</t>
  </si>
  <si>
    <t>BTH-1</t>
  </si>
  <si>
    <t>B-1</t>
  </si>
  <si>
    <t>B/R4</t>
  </si>
  <si>
    <t>B/R5</t>
  </si>
  <si>
    <t>6mm :- 6mm Clear Toughened Glass</t>
  </si>
  <si>
    <t>6mm (F) :- 6mm Frosted Toughened Glass</t>
  </si>
  <si>
    <t>SIDE HUNG WINDOW</t>
  </si>
  <si>
    <t>6MM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</si>
</sst>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240195</xdr:colOff>
      <xdr:row>9</xdr:row>
      <xdr:rowOff>215347</xdr:rowOff>
    </xdr:from>
    <xdr:to>
      <xdr:col>5</xdr:col>
      <xdr:colOff>1863587</xdr:colOff>
      <xdr:row>14</xdr:row>
      <xdr:rowOff>266350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2004390"/>
          <a:ext cx="1623392" cy="1624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21</xdr:row>
      <xdr:rowOff>8283</xdr:rowOff>
    </xdr:from>
    <xdr:to>
      <xdr:col>5</xdr:col>
      <xdr:colOff>1938130</xdr:colOff>
      <xdr:row>25</xdr:row>
      <xdr:rowOff>89118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5425109"/>
          <a:ext cx="1673087" cy="1339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31</xdr:row>
      <xdr:rowOff>157370</xdr:rowOff>
    </xdr:from>
    <xdr:to>
      <xdr:col>6</xdr:col>
      <xdr:colOff>41414</xdr:colOff>
      <xdr:row>37</xdr:row>
      <xdr:rowOff>1369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8572500"/>
          <a:ext cx="1731066" cy="1732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612911</xdr:colOff>
      <xdr:row>42</xdr:row>
      <xdr:rowOff>8283</xdr:rowOff>
    </xdr:from>
    <xdr:to>
      <xdr:col>5</xdr:col>
      <xdr:colOff>1929846</xdr:colOff>
      <xdr:row>49</xdr:row>
      <xdr:rowOff>82417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1" y="11736457"/>
          <a:ext cx="1316935" cy="2277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602974</xdr:colOff>
      <xdr:row>53</xdr:row>
      <xdr:rowOff>90695</xdr:rowOff>
    </xdr:from>
    <xdr:to>
      <xdr:col>5</xdr:col>
      <xdr:colOff>1929848</xdr:colOff>
      <xdr:row>59</xdr:row>
      <xdr:rowOff>146406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0974" y="15131912"/>
          <a:ext cx="1326874" cy="1944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528429</xdr:colOff>
      <xdr:row>65</xdr:row>
      <xdr:rowOff>37271</xdr:rowOff>
    </xdr:from>
    <xdr:to>
      <xdr:col>5</xdr:col>
      <xdr:colOff>1764196</xdr:colOff>
      <xdr:row>69</xdr:row>
      <xdr:rowOff>25927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6429" y="18706271"/>
          <a:ext cx="1235767" cy="1247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346213</xdr:colOff>
      <xdr:row>74</xdr:row>
      <xdr:rowOff>233983</xdr:rowOff>
    </xdr:from>
    <xdr:to>
      <xdr:col>6</xdr:col>
      <xdr:colOff>289892</xdr:colOff>
      <xdr:row>81</xdr:row>
      <xdr:rowOff>283885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4213" y="21586548"/>
          <a:ext cx="1923222" cy="2253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644386</xdr:colOff>
      <xdr:row>86</xdr:row>
      <xdr:rowOff>74958</xdr:rowOff>
    </xdr:from>
    <xdr:to>
      <xdr:col>5</xdr:col>
      <xdr:colOff>1929847</xdr:colOff>
      <xdr:row>92</xdr:row>
      <xdr:rowOff>69987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2386" y="25055306"/>
          <a:ext cx="1285461" cy="1883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636103</xdr:colOff>
      <xdr:row>96</xdr:row>
      <xdr:rowOff>292789</xdr:rowOff>
    </xdr:from>
    <xdr:to>
      <xdr:col>5</xdr:col>
      <xdr:colOff>1946412</xdr:colOff>
      <xdr:row>104</xdr:row>
      <xdr:rowOff>54235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4103" y="28271441"/>
          <a:ext cx="1310309" cy="2279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108</xdr:row>
      <xdr:rowOff>182216</xdr:rowOff>
    </xdr:from>
    <xdr:to>
      <xdr:col>7</xdr:col>
      <xdr:colOff>198782</xdr:colOff>
      <xdr:row>114</xdr:row>
      <xdr:rowOff>270594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31788651"/>
          <a:ext cx="2617304" cy="1976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621195</xdr:colOff>
      <xdr:row>120</xdr:row>
      <xdr:rowOff>157370</xdr:rowOff>
    </xdr:from>
    <xdr:to>
      <xdr:col>5</xdr:col>
      <xdr:colOff>1838739</xdr:colOff>
      <xdr:row>124</xdr:row>
      <xdr:rowOff>115957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5" y="35391587"/>
          <a:ext cx="1217544" cy="1217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250</v>
      </c>
      <c r="E21" s="175">
        <f>D21*10.764</f>
        <v>2691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19" sqref="C119:K12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ABPL-DE-19.20-2112</v>
      </c>
      <c r="O2" s="537"/>
      <c r="P2" s="219" t="s">
        <v>256</v>
      </c>
    </row>
    <row r="3" spans="2:16">
      <c r="B3" s="218"/>
      <c r="C3" s="536" t="s">
        <v>126</v>
      </c>
      <c r="D3" s="536"/>
      <c r="E3" s="536"/>
      <c r="F3" s="537" t="str">
        <f>QUOTATION!F7</f>
        <v>Hema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43658</v>
      </c>
      <c r="O3" s="544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Bangalore</v>
      </c>
      <c r="G4" s="536"/>
      <c r="H4" s="536"/>
      <c r="I4" s="538" t="s">
        <v>180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R1</v>
      </c>
      <c r="O4" s="287">
        <f>QUOTATION!N8</f>
        <v>43663</v>
      </c>
    </row>
    <row r="5" spans="2:16">
      <c r="B5" s="218"/>
      <c r="C5" s="536" t="s">
        <v>169</v>
      </c>
      <c r="D5" s="536"/>
      <c r="E5" s="536"/>
      <c r="F5" s="537" t="str">
        <f>QUOTATION!F9</f>
        <v>Mr. Prasanth : 9591855724</v>
      </c>
      <c r="G5" s="537"/>
      <c r="H5" s="537"/>
      <c r="I5" s="537"/>
      <c r="J5" s="537"/>
      <c r="K5" s="537"/>
      <c r="L5" s="537"/>
      <c r="M5" s="284" t="s">
        <v>179</v>
      </c>
      <c r="N5" s="537" t="str">
        <f>QUOTATION!M9</f>
        <v>Bal Kumari</v>
      </c>
      <c r="O5" s="537"/>
    </row>
    <row r="6" spans="2:16">
      <c r="B6" s="218"/>
      <c r="C6" s="536" t="s">
        <v>177</v>
      </c>
      <c r="D6" s="536"/>
      <c r="E6" s="536"/>
      <c r="F6" s="285" t="str">
        <f>QUOTATION!F10</f>
        <v>Wood Effect</v>
      </c>
      <c r="G6" s="536"/>
      <c r="H6" s="536"/>
      <c r="I6" s="538" t="s">
        <v>178</v>
      </c>
      <c r="J6" s="538"/>
      <c r="K6" s="537" t="str">
        <f>QUOTATION!I10</f>
        <v>Black</v>
      </c>
      <c r="L6" s="537"/>
      <c r="M6" s="284"/>
      <c r="N6" s="538"/>
      <c r="O6" s="538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254</v>
      </c>
      <c r="D8" s="536"/>
      <c r="E8" s="286" t="str">
        <f>'BD Team'!B9</f>
        <v>KW1</v>
      </c>
      <c r="F8" s="288" t="s">
        <v>255</v>
      </c>
      <c r="G8" s="537" t="str">
        <f>'BD Team'!D9</f>
        <v>FRENCH WINDOW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FLAT-1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247</v>
      </c>
      <c r="M10" s="536"/>
      <c r="N10" s="537" t="str">
        <f>$F$6</f>
        <v>Wood Effect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178</v>
      </c>
      <c r="M11" s="536"/>
      <c r="N11" s="537" t="str">
        <f>$K$6</f>
        <v>Black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248</v>
      </c>
      <c r="M12" s="536"/>
      <c r="N12" s="542" t="s">
        <v>256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249</v>
      </c>
      <c r="M13" s="536"/>
      <c r="N13" s="537" t="str">
        <f>CONCATENATE('BD Team'!H9," X ",'BD Team'!I9)</f>
        <v>1194 X 1194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250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251</v>
      </c>
      <c r="M15" s="536"/>
      <c r="N15" s="537" t="str">
        <f>'BD Team'!C9</f>
        <v>M15000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252</v>
      </c>
      <c r="M16" s="536"/>
      <c r="N16" s="537" t="str">
        <f>'BD Team'!E9</f>
        <v>6MM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253</v>
      </c>
      <c r="M17" s="536"/>
      <c r="N17" s="537" t="str">
        <f>'BD Team'!F9</f>
        <v>NO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254</v>
      </c>
      <c r="D19" s="536"/>
      <c r="E19" s="286" t="str">
        <f>'BD Team'!B10</f>
        <v>KW2</v>
      </c>
      <c r="F19" s="288" t="s">
        <v>255</v>
      </c>
      <c r="G19" s="537" t="str">
        <f>'BD Team'!D10</f>
        <v>FRENCH WINDOW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FLAT-2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247</v>
      </c>
      <c r="M21" s="536"/>
      <c r="N21" s="537" t="str">
        <f>$F$6</f>
        <v>Wood Effect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178</v>
      </c>
      <c r="M22" s="536"/>
      <c r="N22" s="537" t="str">
        <f>$K$6</f>
        <v>Black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248</v>
      </c>
      <c r="M23" s="536"/>
      <c r="N23" s="539" t="s">
        <v>256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249</v>
      </c>
      <c r="M24" s="536"/>
      <c r="N24" s="537" t="str">
        <f>CONCATENATE('BD Team'!H10," X ",'BD Team'!I10)</f>
        <v>1220 X 916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250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251</v>
      </c>
      <c r="M26" s="536"/>
      <c r="N26" s="537" t="str">
        <f>'BD Team'!C10</f>
        <v>M15000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252</v>
      </c>
      <c r="M27" s="536"/>
      <c r="N27" s="537" t="str">
        <f>'BD Team'!E10</f>
        <v>6MM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253</v>
      </c>
      <c r="M28" s="536"/>
      <c r="N28" s="537" t="str">
        <f>'BD Team'!F10</f>
        <v>NO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254</v>
      </c>
      <c r="D30" s="536"/>
      <c r="E30" s="286" t="str">
        <f>'BD Team'!B11</f>
        <v>B/R3</v>
      </c>
      <c r="F30" s="288" t="s">
        <v>255</v>
      </c>
      <c r="G30" s="537" t="str">
        <f>'BD Team'!D11</f>
        <v>FRENCH WINDOW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FLAT-2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247</v>
      </c>
      <c r="M32" s="536"/>
      <c r="N32" s="537" t="str">
        <f>$F$6</f>
        <v>Wood Effect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178</v>
      </c>
      <c r="M33" s="536"/>
      <c r="N33" s="537" t="str">
        <f>$K$6</f>
        <v>Black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248</v>
      </c>
      <c r="M34" s="536"/>
      <c r="N34" s="539" t="s">
        <v>256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249</v>
      </c>
      <c r="M35" s="536"/>
      <c r="N35" s="537" t="str">
        <f>CONCATENATE('BD Team'!H11," X ",'BD Team'!I11)</f>
        <v>1220 X 1220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250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251</v>
      </c>
      <c r="M37" s="536"/>
      <c r="N37" s="537" t="str">
        <f>'BD Team'!C11</f>
        <v>M15000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252</v>
      </c>
      <c r="M38" s="536"/>
      <c r="N38" s="537" t="str">
        <f>'BD Team'!E11</f>
        <v>6MM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253</v>
      </c>
      <c r="M39" s="536"/>
      <c r="N39" s="537" t="str">
        <f>'BD Team'!F11</f>
        <v>NO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254</v>
      </c>
      <c r="D41" s="536"/>
      <c r="E41" s="286" t="str">
        <f>'BD Team'!B12</f>
        <v>B/R1</v>
      </c>
      <c r="F41" s="288" t="s">
        <v>255</v>
      </c>
      <c r="G41" s="537" t="str">
        <f>'BD Team'!D12</f>
        <v>3 TRACK 2 SHUTTER SLIDING WINDOW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FLAT-1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247</v>
      </c>
      <c r="M43" s="536"/>
      <c r="N43" s="537" t="str">
        <f>$F$6</f>
        <v>Wood Effect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178</v>
      </c>
      <c r="M44" s="536"/>
      <c r="N44" s="537" t="str">
        <f>$K$6</f>
        <v>Black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248</v>
      </c>
      <c r="M45" s="536"/>
      <c r="N45" s="539" t="s">
        <v>256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249</v>
      </c>
      <c r="M46" s="536"/>
      <c r="N46" s="537" t="str">
        <f>CONCATENATE('BD Team'!H12," X ",'BD Team'!I12)</f>
        <v>916 X 1220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250</v>
      </c>
      <c r="M47" s="536"/>
      <c r="N47" s="540">
        <f>'BD Team'!J12</f>
        <v>1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251</v>
      </c>
      <c r="M48" s="536"/>
      <c r="N48" s="537" t="str">
        <f>'BD Team'!C12</f>
        <v>M14600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252</v>
      </c>
      <c r="M49" s="536"/>
      <c r="N49" s="537" t="str">
        <f>'BD Team'!E12</f>
        <v>6MM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253</v>
      </c>
      <c r="M50" s="536"/>
      <c r="N50" s="537" t="str">
        <f>'BD Team'!F12</f>
        <v>SS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254</v>
      </c>
      <c r="D52" s="536"/>
      <c r="E52" s="286" t="str">
        <f>'BD Team'!B13</f>
        <v>B/R2</v>
      </c>
      <c r="F52" s="288" t="s">
        <v>255</v>
      </c>
      <c r="G52" s="537" t="str">
        <f>'BD Team'!D13</f>
        <v>3 TRACK 2 SHUTTER SLIDING WINDOW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FLAT-1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247</v>
      </c>
      <c r="M54" s="536"/>
      <c r="N54" s="537" t="str">
        <f>$F$6</f>
        <v>Wood Effect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178</v>
      </c>
      <c r="M55" s="536"/>
      <c r="N55" s="537" t="str">
        <f>$K$6</f>
        <v>Black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248</v>
      </c>
      <c r="M56" s="536"/>
      <c r="N56" s="539" t="s">
        <v>256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249</v>
      </c>
      <c r="M57" s="536"/>
      <c r="N57" s="537" t="str">
        <f>CONCATENATE('BD Team'!H13," X ",'BD Team'!I13)</f>
        <v>915 X 915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250</v>
      </c>
      <c r="M58" s="536"/>
      <c r="N58" s="540">
        <f>'BD Team'!J13</f>
        <v>2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251</v>
      </c>
      <c r="M59" s="536"/>
      <c r="N59" s="537" t="str">
        <f>'BD Team'!C13</f>
        <v>M14600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252</v>
      </c>
      <c r="M60" s="536"/>
      <c r="N60" s="537" t="str">
        <f>'BD Team'!E13</f>
        <v>6MM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253</v>
      </c>
      <c r="M61" s="536"/>
      <c r="N61" s="537" t="str">
        <f>'BD Team'!F13</f>
        <v>SS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254</v>
      </c>
      <c r="D63" s="536"/>
      <c r="E63" s="286" t="str">
        <f>'BD Team'!B14</f>
        <v>BTH-1</v>
      </c>
      <c r="F63" s="288" t="s">
        <v>255</v>
      </c>
      <c r="G63" s="537" t="str">
        <f>'BD Team'!D14</f>
        <v>SIDE HUNG WINDOW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FLAT-1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247</v>
      </c>
      <c r="M65" s="536"/>
      <c r="N65" s="537" t="str">
        <f>$F$6</f>
        <v>Wood Effect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178</v>
      </c>
      <c r="M66" s="536"/>
      <c r="N66" s="537" t="str">
        <f>$K$6</f>
        <v>Black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248</v>
      </c>
      <c r="M67" s="536"/>
      <c r="N67" s="539" t="s">
        <v>256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249</v>
      </c>
      <c r="M68" s="536"/>
      <c r="N68" s="537" t="str">
        <f>CONCATENATE('BD Team'!H14," X ",'BD Team'!I14)</f>
        <v>610 X 610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250</v>
      </c>
      <c r="M69" s="536"/>
      <c r="N69" s="540">
        <f>'BD Team'!J14</f>
        <v>2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251</v>
      </c>
      <c r="M70" s="536"/>
      <c r="N70" s="537" t="str">
        <f>'BD Team'!C14</f>
        <v>M15000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252</v>
      </c>
      <c r="M71" s="536"/>
      <c r="N71" s="537" t="str">
        <f>'BD Team'!E14</f>
        <v>6MM (F)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253</v>
      </c>
      <c r="M72" s="536"/>
      <c r="N72" s="537" t="str">
        <f>'BD Team'!F14</f>
        <v>NO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254</v>
      </c>
      <c r="D74" s="536"/>
      <c r="E74" s="286" t="str">
        <f>'BD Team'!B15</f>
        <v>B-1</v>
      </c>
      <c r="F74" s="288" t="s">
        <v>255</v>
      </c>
      <c r="G74" s="537" t="str">
        <f>'BD Team'!D15</f>
        <v>3 TRACK 2 SHUTTER SLIDING WINDOW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FLAT-1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247</v>
      </c>
      <c r="M76" s="536"/>
      <c r="N76" s="537" t="str">
        <f>$F$6</f>
        <v>Wood Effect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178</v>
      </c>
      <c r="M77" s="536"/>
      <c r="N77" s="537" t="str">
        <f>$K$6</f>
        <v>Black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248</v>
      </c>
      <c r="M78" s="536"/>
      <c r="N78" s="539" t="s">
        <v>256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249</v>
      </c>
      <c r="M79" s="536"/>
      <c r="N79" s="537" t="str">
        <f>CONCATENATE('BD Team'!H15," X ",'BD Team'!I15)</f>
        <v>2134 X 1982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250</v>
      </c>
      <c r="M80" s="536"/>
      <c r="N80" s="540">
        <f>'BD Team'!J15</f>
        <v>2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251</v>
      </c>
      <c r="M81" s="536"/>
      <c r="N81" s="537" t="str">
        <f>'BD Team'!C15</f>
        <v>M14600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252</v>
      </c>
      <c r="M82" s="536"/>
      <c r="N82" s="537" t="str">
        <f>'BD Team'!E15</f>
        <v>6MM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253</v>
      </c>
      <c r="M83" s="536"/>
      <c r="N83" s="537" t="str">
        <f>'BD Team'!F15</f>
        <v>SS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254</v>
      </c>
      <c r="D85" s="536"/>
      <c r="E85" s="286" t="str">
        <f>'BD Team'!B16</f>
        <v>B/R2</v>
      </c>
      <c r="F85" s="288" t="s">
        <v>255</v>
      </c>
      <c r="G85" s="537" t="str">
        <f>'BD Team'!D16</f>
        <v>3 TRACK 2 SHUTTER SLIDING WINDOW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FLAT-2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247</v>
      </c>
      <c r="M87" s="536"/>
      <c r="N87" s="537" t="str">
        <f>$F$6</f>
        <v>Wood Effect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178</v>
      </c>
      <c r="M88" s="536"/>
      <c r="N88" s="537" t="str">
        <f>$K$6</f>
        <v>Black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248</v>
      </c>
      <c r="M89" s="536"/>
      <c r="N89" s="539" t="s">
        <v>256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249</v>
      </c>
      <c r="M90" s="536"/>
      <c r="N90" s="537" t="str">
        <f>CONCATENATE('BD Team'!H16," X ",'BD Team'!I16)</f>
        <v>915 X 915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250</v>
      </c>
      <c r="M91" s="536"/>
      <c r="N91" s="540">
        <f>'BD Team'!J16</f>
        <v>2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251</v>
      </c>
      <c r="M92" s="536"/>
      <c r="N92" s="537" t="str">
        <f>'BD Team'!C16</f>
        <v>M14600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252</v>
      </c>
      <c r="M93" s="536"/>
      <c r="N93" s="537" t="str">
        <f>'BD Team'!E16</f>
        <v>6MM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253</v>
      </c>
      <c r="M94" s="536"/>
      <c r="N94" s="537" t="str">
        <f>'BD Team'!F16</f>
        <v>SS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254</v>
      </c>
      <c r="D96" s="536"/>
      <c r="E96" s="286" t="str">
        <f>'BD Team'!B17</f>
        <v>B/R4</v>
      </c>
      <c r="F96" s="288" t="s">
        <v>255</v>
      </c>
      <c r="G96" s="537" t="str">
        <f>'BD Team'!D17</f>
        <v>3 TRACK 2 SHUTTER SLIDING WINDOW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FLAT-2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247</v>
      </c>
      <c r="M98" s="536"/>
      <c r="N98" s="537" t="str">
        <f>$F$6</f>
        <v>Wood Effect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178</v>
      </c>
      <c r="M99" s="536"/>
      <c r="N99" s="537" t="str">
        <f>$K$6</f>
        <v>Black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248</v>
      </c>
      <c r="M100" s="536"/>
      <c r="N100" s="539" t="s">
        <v>256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249</v>
      </c>
      <c r="M101" s="536"/>
      <c r="N101" s="537" t="str">
        <f>CONCATENATE('BD Team'!H17," X ",'BD Team'!I17)</f>
        <v>915 X 1220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250</v>
      </c>
      <c r="M102" s="536"/>
      <c r="N102" s="540">
        <f>'BD Team'!J17</f>
        <v>2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251</v>
      </c>
      <c r="M103" s="536"/>
      <c r="N103" s="537" t="str">
        <f>'BD Team'!C17</f>
        <v>M14600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252</v>
      </c>
      <c r="M104" s="536"/>
      <c r="N104" s="537" t="str">
        <f>'BD Team'!E17</f>
        <v>6MM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253</v>
      </c>
      <c r="M105" s="536"/>
      <c r="N105" s="537" t="str">
        <f>'BD Team'!F17</f>
        <v>SS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254</v>
      </c>
      <c r="D107" s="536"/>
      <c r="E107" s="286" t="str">
        <f>'BD Team'!B18</f>
        <v>B/R5</v>
      </c>
      <c r="F107" s="288" t="s">
        <v>255</v>
      </c>
      <c r="G107" s="537" t="str">
        <f>'BD Team'!D18</f>
        <v>3 TRACK 2 SHUTTER SLIDING WINDOW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>FLAT-2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247</v>
      </c>
      <c r="M109" s="536"/>
      <c r="N109" s="537" t="str">
        <f>$F$6</f>
        <v>Wood Effect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178</v>
      </c>
      <c r="M110" s="536"/>
      <c r="N110" s="537" t="str">
        <f>$K$6</f>
        <v>Black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248</v>
      </c>
      <c r="M111" s="536"/>
      <c r="N111" s="539" t="s">
        <v>256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249</v>
      </c>
      <c r="M112" s="536"/>
      <c r="N112" s="537" t="str">
        <f>CONCATENATE('BD Team'!H18," X ",'BD Team'!I18)</f>
        <v>2440 X 1220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250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251</v>
      </c>
      <c r="M114" s="536"/>
      <c r="N114" s="537" t="str">
        <f>'BD Team'!C18</f>
        <v>M14600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252</v>
      </c>
      <c r="M115" s="536"/>
      <c r="N115" s="537" t="str">
        <f>'BD Team'!E18</f>
        <v>6MM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253</v>
      </c>
      <c r="M116" s="536"/>
      <c r="N116" s="537" t="str">
        <f>'BD Team'!F18</f>
        <v>SS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254</v>
      </c>
      <c r="D118" s="536"/>
      <c r="E118" s="286" t="str">
        <f>'BD Team'!B19</f>
        <v>BTH-1</v>
      </c>
      <c r="F118" s="288" t="s">
        <v>255</v>
      </c>
      <c r="G118" s="537" t="str">
        <f>'BD Team'!D19</f>
        <v>SIDE HUNG WINDOW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>FLAT-2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247</v>
      </c>
      <c r="M120" s="536"/>
      <c r="N120" s="537" t="str">
        <f>$F$6</f>
        <v>Wood Effect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178</v>
      </c>
      <c r="M121" s="536"/>
      <c r="N121" s="537" t="str">
        <f>$K$6</f>
        <v>Black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248</v>
      </c>
      <c r="M122" s="536"/>
      <c r="N122" s="539" t="s">
        <v>256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249</v>
      </c>
      <c r="M123" s="536"/>
      <c r="N123" s="537" t="str">
        <f>CONCATENATE('BD Team'!H19," X ",'BD Team'!I19)</f>
        <v>610 X 610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250</v>
      </c>
      <c r="M124" s="536"/>
      <c r="N124" s="540">
        <f>'BD Team'!J19</f>
        <v>3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251</v>
      </c>
      <c r="M125" s="536"/>
      <c r="N125" s="537" t="str">
        <f>'BD Team'!C19</f>
        <v>M15000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252</v>
      </c>
      <c r="M126" s="536"/>
      <c r="N126" s="537" t="str">
        <f>'BD Team'!E19</f>
        <v>6MM (F)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253</v>
      </c>
      <c r="M127" s="536"/>
      <c r="N127" s="537" t="str">
        <f>'BD Team'!F19</f>
        <v>NO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254</v>
      </c>
      <c r="D129" s="536"/>
      <c r="E129" s="286">
        <f>'BD Team'!B20</f>
        <v>0</v>
      </c>
      <c r="F129" s="288" t="s">
        <v>255</v>
      </c>
      <c r="G129" s="537">
        <f>'BD Team'!D20</f>
        <v>0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>
        <f>'BD Team'!G20</f>
        <v>0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247</v>
      </c>
      <c r="M131" s="536"/>
      <c r="N131" s="537" t="str">
        <f>$F$6</f>
        <v>Wood Effect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178</v>
      </c>
      <c r="M132" s="536"/>
      <c r="N132" s="537" t="str">
        <f>$K$6</f>
        <v>Black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248</v>
      </c>
      <c r="M133" s="536"/>
      <c r="N133" s="539" t="s">
        <v>256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249</v>
      </c>
      <c r="M134" s="536"/>
      <c r="N134" s="537" t="str">
        <f>CONCATENATE('BD Team'!H20," X ",'BD Team'!I20)</f>
        <v xml:space="preserve"> X 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250</v>
      </c>
      <c r="M135" s="536"/>
      <c r="N135" s="540">
        <f>'BD Team'!J20</f>
        <v>0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251</v>
      </c>
      <c r="M136" s="536"/>
      <c r="N136" s="537">
        <f>'BD Team'!C20</f>
        <v>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252</v>
      </c>
      <c r="M137" s="536"/>
      <c r="N137" s="537">
        <f>'BD Team'!E20</f>
        <v>0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253</v>
      </c>
      <c r="M138" s="536"/>
      <c r="N138" s="537">
        <f>'BD Team'!F20</f>
        <v>0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254</v>
      </c>
      <c r="D140" s="536"/>
      <c r="E140" s="286">
        <f>'BD Team'!B21</f>
        <v>0</v>
      </c>
      <c r="F140" s="288" t="s">
        <v>255</v>
      </c>
      <c r="G140" s="537">
        <f>'BD Team'!D21</f>
        <v>0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>
        <f>'BD Team'!G21</f>
        <v>0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247</v>
      </c>
      <c r="M142" s="536"/>
      <c r="N142" s="537" t="str">
        <f>$F$6</f>
        <v>Wood Effect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178</v>
      </c>
      <c r="M143" s="536"/>
      <c r="N143" s="537" t="str">
        <f>$K$6</f>
        <v>Black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248</v>
      </c>
      <c r="M144" s="536"/>
      <c r="N144" s="539" t="s">
        <v>256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249</v>
      </c>
      <c r="M145" s="536"/>
      <c r="N145" s="537" t="str">
        <f>CONCATENATE('BD Team'!H21," X ",'BD Team'!I21)</f>
        <v xml:space="preserve"> X 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250</v>
      </c>
      <c r="M146" s="536"/>
      <c r="N146" s="540">
        <f>'BD Team'!J21</f>
        <v>0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251</v>
      </c>
      <c r="M147" s="536"/>
      <c r="N147" s="537">
        <f>'BD Team'!C21</f>
        <v>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252</v>
      </c>
      <c r="M148" s="536"/>
      <c r="N148" s="537">
        <f>'BD Team'!E21</f>
        <v>0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253</v>
      </c>
      <c r="M149" s="536"/>
      <c r="N149" s="537">
        <f>'BD Team'!F21</f>
        <v>0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254</v>
      </c>
      <c r="D151" s="536"/>
      <c r="E151" s="286">
        <f>'BD Team'!B22</f>
        <v>0</v>
      </c>
      <c r="F151" s="288" t="s">
        <v>255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>
        <f>'BD Team'!G22</f>
        <v>0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247</v>
      </c>
      <c r="M153" s="536"/>
      <c r="N153" s="537" t="str">
        <f>$F$6</f>
        <v>Wood Effect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178</v>
      </c>
      <c r="M154" s="536"/>
      <c r="N154" s="537" t="str">
        <f>$K$6</f>
        <v>Black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248</v>
      </c>
      <c r="M155" s="536"/>
      <c r="N155" s="539" t="s">
        <v>256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249</v>
      </c>
      <c r="M156" s="536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250</v>
      </c>
      <c r="M157" s="536"/>
      <c r="N157" s="540">
        <f>'BD Team'!J22</f>
        <v>0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251</v>
      </c>
      <c r="M158" s="536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252</v>
      </c>
      <c r="M159" s="536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253</v>
      </c>
      <c r="M160" s="536"/>
      <c r="N160" s="537">
        <f>'BD Team'!F22</f>
        <v>0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254</v>
      </c>
      <c r="D162" s="536"/>
      <c r="E162" s="286">
        <f>'BD Team'!B23</f>
        <v>0</v>
      </c>
      <c r="F162" s="288" t="s">
        <v>255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>
        <f>'BD Team'!G23</f>
        <v>0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247</v>
      </c>
      <c r="M164" s="536"/>
      <c r="N164" s="537" t="str">
        <f>$F$6</f>
        <v>Wood Effect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178</v>
      </c>
      <c r="M165" s="536"/>
      <c r="N165" s="537" t="str">
        <f>$K$6</f>
        <v>Black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248</v>
      </c>
      <c r="M166" s="536"/>
      <c r="N166" s="539" t="s">
        <v>256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249</v>
      </c>
      <c r="M167" s="536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250</v>
      </c>
      <c r="M168" s="536"/>
      <c r="N168" s="540">
        <f>'BD Team'!J23</f>
        <v>0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251</v>
      </c>
      <c r="M169" s="536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252</v>
      </c>
      <c r="M170" s="536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253</v>
      </c>
      <c r="M171" s="536"/>
      <c r="N171" s="537">
        <f>'BD Team'!F23</f>
        <v>0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254</v>
      </c>
      <c r="D173" s="536"/>
      <c r="E173" s="286">
        <f>'BD Team'!B24</f>
        <v>0</v>
      </c>
      <c r="F173" s="288" t="s">
        <v>255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>
        <f>'BD Team'!G24</f>
        <v>0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247</v>
      </c>
      <c r="M175" s="536"/>
      <c r="N175" s="537" t="str">
        <f>$F$6</f>
        <v>Wood Effect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178</v>
      </c>
      <c r="M176" s="536"/>
      <c r="N176" s="537" t="str">
        <f>$K$6</f>
        <v>Black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248</v>
      </c>
      <c r="M177" s="536"/>
      <c r="N177" s="539" t="s">
        <v>256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249</v>
      </c>
      <c r="M178" s="536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250</v>
      </c>
      <c r="M179" s="536"/>
      <c r="N179" s="540">
        <f>'BD Team'!J24</f>
        <v>0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251</v>
      </c>
      <c r="M180" s="536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252</v>
      </c>
      <c r="M181" s="536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253</v>
      </c>
      <c r="M182" s="536"/>
      <c r="N182" s="537">
        <f>'BD Team'!F24</f>
        <v>0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254</v>
      </c>
      <c r="D184" s="536"/>
      <c r="E184" s="286">
        <f>'BD Team'!B25</f>
        <v>0</v>
      </c>
      <c r="F184" s="288" t="s">
        <v>255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>
        <f>'BD Team'!G25</f>
        <v>0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247</v>
      </c>
      <c r="M186" s="536"/>
      <c r="N186" s="537" t="str">
        <f>$F$6</f>
        <v>Wood Effect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178</v>
      </c>
      <c r="M187" s="536"/>
      <c r="N187" s="537" t="str">
        <f>$K$6</f>
        <v>Black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248</v>
      </c>
      <c r="M188" s="536"/>
      <c r="N188" s="539" t="s">
        <v>256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249</v>
      </c>
      <c r="M189" s="536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250</v>
      </c>
      <c r="M190" s="536"/>
      <c r="N190" s="540">
        <f>'BD Team'!J25</f>
        <v>0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251</v>
      </c>
      <c r="M191" s="536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252</v>
      </c>
      <c r="M192" s="536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253</v>
      </c>
      <c r="M193" s="536"/>
      <c r="N193" s="537">
        <f>'BD Team'!F25</f>
        <v>0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254</v>
      </c>
      <c r="D195" s="536"/>
      <c r="E195" s="286">
        <f>'BD Team'!B26</f>
        <v>0</v>
      </c>
      <c r="F195" s="288" t="s">
        <v>255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>
        <f>'BD Team'!G26</f>
        <v>0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247</v>
      </c>
      <c r="M197" s="536"/>
      <c r="N197" s="537" t="str">
        <f>$F$6</f>
        <v>Wood Effect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178</v>
      </c>
      <c r="M198" s="536"/>
      <c r="N198" s="537" t="str">
        <f>$K$6</f>
        <v>Black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248</v>
      </c>
      <c r="M199" s="536"/>
      <c r="N199" s="539" t="s">
        <v>256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249</v>
      </c>
      <c r="M200" s="536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250</v>
      </c>
      <c r="M201" s="536"/>
      <c r="N201" s="540">
        <f>'BD Team'!J26</f>
        <v>0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251</v>
      </c>
      <c r="M202" s="536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252</v>
      </c>
      <c r="M203" s="536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253</v>
      </c>
      <c r="M204" s="536"/>
      <c r="N204" s="537">
        <f>'BD Team'!F26</f>
        <v>0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254</v>
      </c>
      <c r="D206" s="536"/>
      <c r="E206" s="286">
        <f>'BD Team'!B27</f>
        <v>0</v>
      </c>
      <c r="F206" s="288" t="s">
        <v>255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>
        <f>'BD Team'!G27</f>
        <v>0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247</v>
      </c>
      <c r="M208" s="536"/>
      <c r="N208" s="537" t="str">
        <f>$F$6</f>
        <v>Wood Effect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178</v>
      </c>
      <c r="M209" s="536"/>
      <c r="N209" s="537" t="str">
        <f>$K$6</f>
        <v>Black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248</v>
      </c>
      <c r="M210" s="536"/>
      <c r="N210" s="539" t="s">
        <v>256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249</v>
      </c>
      <c r="M211" s="536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250</v>
      </c>
      <c r="M212" s="536"/>
      <c r="N212" s="540">
        <f>'BD Team'!J27</f>
        <v>0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251</v>
      </c>
      <c r="M213" s="536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252</v>
      </c>
      <c r="M214" s="536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253</v>
      </c>
      <c r="M215" s="536"/>
      <c r="N215" s="537">
        <f>'BD Team'!F27</f>
        <v>0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254</v>
      </c>
      <c r="D217" s="536"/>
      <c r="E217" s="286">
        <f>'BD Team'!B28</f>
        <v>0</v>
      </c>
      <c r="F217" s="288" t="s">
        <v>255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>
        <f>'BD Team'!G28</f>
        <v>0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247</v>
      </c>
      <c r="M219" s="536"/>
      <c r="N219" s="537" t="str">
        <f>$F$6</f>
        <v>Wood Effect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178</v>
      </c>
      <c r="M220" s="536"/>
      <c r="N220" s="537" t="str">
        <f>$K$6</f>
        <v>Black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248</v>
      </c>
      <c r="M221" s="536"/>
      <c r="N221" s="539" t="s">
        <v>256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249</v>
      </c>
      <c r="M222" s="536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250</v>
      </c>
      <c r="M223" s="536"/>
      <c r="N223" s="540">
        <f>'BD Team'!J28</f>
        <v>0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251</v>
      </c>
      <c r="M224" s="536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252</v>
      </c>
      <c r="M225" s="536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253</v>
      </c>
      <c r="M226" s="536"/>
      <c r="N226" s="537">
        <f>'BD Team'!F28</f>
        <v>0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254</v>
      </c>
      <c r="D228" s="536"/>
      <c r="E228" s="286">
        <f>'BD Team'!B29</f>
        <v>0</v>
      </c>
      <c r="F228" s="288" t="s">
        <v>255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>
        <f>'BD Team'!G29</f>
        <v>0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247</v>
      </c>
      <c r="M230" s="536"/>
      <c r="N230" s="537" t="str">
        <f>$F$6</f>
        <v>Wood Effect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178</v>
      </c>
      <c r="M231" s="536"/>
      <c r="N231" s="537" t="str">
        <f>$K$6</f>
        <v>Black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248</v>
      </c>
      <c r="M232" s="536"/>
      <c r="N232" s="539" t="s">
        <v>256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249</v>
      </c>
      <c r="M233" s="536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250</v>
      </c>
      <c r="M234" s="536"/>
      <c r="N234" s="540">
        <f>'BD Team'!J29</f>
        <v>0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251</v>
      </c>
      <c r="M235" s="536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252</v>
      </c>
      <c r="M236" s="536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253</v>
      </c>
      <c r="M237" s="536"/>
      <c r="N237" s="537">
        <f>'BD Team'!F29</f>
        <v>0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254</v>
      </c>
      <c r="D239" s="536"/>
      <c r="E239" s="286">
        <f>'BD Team'!B30</f>
        <v>0</v>
      </c>
      <c r="F239" s="288" t="s">
        <v>255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>
        <f>'BD Team'!G30</f>
        <v>0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247</v>
      </c>
      <c r="M241" s="536"/>
      <c r="N241" s="537" t="str">
        <f>$F$6</f>
        <v>Wood Effect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178</v>
      </c>
      <c r="M242" s="536"/>
      <c r="N242" s="537" t="str">
        <f>$K$6</f>
        <v>Black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248</v>
      </c>
      <c r="M243" s="536"/>
      <c r="N243" s="539" t="s">
        <v>256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249</v>
      </c>
      <c r="M244" s="536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250</v>
      </c>
      <c r="M245" s="536"/>
      <c r="N245" s="540">
        <f>'BD Team'!J30</f>
        <v>0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251</v>
      </c>
      <c r="M246" s="536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252</v>
      </c>
      <c r="M247" s="536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253</v>
      </c>
      <c r="M248" s="536"/>
      <c r="N248" s="537">
        <f>'BD Team'!F30</f>
        <v>0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254</v>
      </c>
      <c r="D250" s="536"/>
      <c r="E250" s="286">
        <f>'BD Team'!B31</f>
        <v>0</v>
      </c>
      <c r="F250" s="288" t="s">
        <v>255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>
        <f>'BD Team'!G31</f>
        <v>0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247</v>
      </c>
      <c r="M252" s="536"/>
      <c r="N252" s="537" t="str">
        <f>$F$6</f>
        <v>Wood Effect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178</v>
      </c>
      <c r="M253" s="536"/>
      <c r="N253" s="537" t="str">
        <f>$K$6</f>
        <v>Black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248</v>
      </c>
      <c r="M254" s="536"/>
      <c r="N254" s="539" t="s">
        <v>256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249</v>
      </c>
      <c r="M255" s="536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250</v>
      </c>
      <c r="M256" s="536"/>
      <c r="N256" s="540">
        <f>'BD Team'!J31</f>
        <v>0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251</v>
      </c>
      <c r="M257" s="536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252</v>
      </c>
      <c r="M258" s="536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253</v>
      </c>
      <c r="M259" s="536"/>
      <c r="N259" s="537">
        <f>'BD Team'!F31</f>
        <v>0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254</v>
      </c>
      <c r="D261" s="536"/>
      <c r="E261" s="286">
        <f>'BD Team'!B32</f>
        <v>0</v>
      </c>
      <c r="F261" s="288" t="s">
        <v>255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>
        <f>'BD Team'!G32</f>
        <v>0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247</v>
      </c>
      <c r="M263" s="536"/>
      <c r="N263" s="537" t="str">
        <f>$F$6</f>
        <v>Wood Effect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178</v>
      </c>
      <c r="M264" s="536"/>
      <c r="N264" s="537" t="str">
        <f>$K$6</f>
        <v>Black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248</v>
      </c>
      <c r="M265" s="536"/>
      <c r="N265" s="539" t="s">
        <v>256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249</v>
      </c>
      <c r="M266" s="536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250</v>
      </c>
      <c r="M267" s="536"/>
      <c r="N267" s="540">
        <f>'BD Team'!J32</f>
        <v>0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251</v>
      </c>
      <c r="M268" s="536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252</v>
      </c>
      <c r="M269" s="536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253</v>
      </c>
      <c r="M270" s="536"/>
      <c r="N270" s="537">
        <f>'BD Team'!F32</f>
        <v>0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254</v>
      </c>
      <c r="D272" s="536"/>
      <c r="E272" s="286">
        <f>'BD Team'!B33</f>
        <v>0</v>
      </c>
      <c r="F272" s="288" t="s">
        <v>255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247</v>
      </c>
      <c r="M274" s="536"/>
      <c r="N274" s="537" t="str">
        <f>$F$6</f>
        <v>Wood Effect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178</v>
      </c>
      <c r="M275" s="536"/>
      <c r="N275" s="537" t="str">
        <f>$K$6</f>
        <v>Black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248</v>
      </c>
      <c r="M276" s="536"/>
      <c r="N276" s="539" t="s">
        <v>256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249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250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251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252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253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254</v>
      </c>
      <c r="D283" s="536"/>
      <c r="E283" s="286">
        <f>'BD Team'!B34</f>
        <v>0</v>
      </c>
      <c r="F283" s="288" t="s">
        <v>255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247</v>
      </c>
      <c r="M285" s="536"/>
      <c r="N285" s="537" t="str">
        <f>$F$6</f>
        <v>Wood Effect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178</v>
      </c>
      <c r="M286" s="536"/>
      <c r="N286" s="537" t="str">
        <f>$K$6</f>
        <v>Black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248</v>
      </c>
      <c r="M287" s="536"/>
      <c r="N287" s="539" t="s">
        <v>256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249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250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251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252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253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254</v>
      </c>
      <c r="D294" s="536"/>
      <c r="E294" s="286">
        <f>'BD Team'!B35</f>
        <v>0</v>
      </c>
      <c r="F294" s="288" t="s">
        <v>255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247</v>
      </c>
      <c r="M296" s="536"/>
      <c r="N296" s="537" t="str">
        <f>$F$6</f>
        <v>Wood Effect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178</v>
      </c>
      <c r="M297" s="536"/>
      <c r="N297" s="537" t="str">
        <f>$K$6</f>
        <v>Black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248</v>
      </c>
      <c r="M298" s="536"/>
      <c r="N298" s="539" t="s">
        <v>256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249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250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251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252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253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254</v>
      </c>
      <c r="D305" s="536"/>
      <c r="E305" s="286">
        <f>'BD Team'!B36</f>
        <v>0</v>
      </c>
      <c r="F305" s="288" t="s">
        <v>255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247</v>
      </c>
      <c r="M307" s="536"/>
      <c r="N307" s="537" t="str">
        <f>$F$6</f>
        <v>Wood Effect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178</v>
      </c>
      <c r="M308" s="536"/>
      <c r="N308" s="537" t="str">
        <f>$K$6</f>
        <v>Black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248</v>
      </c>
      <c r="M309" s="536"/>
      <c r="N309" s="539" t="s">
        <v>256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249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250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251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252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253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254</v>
      </c>
      <c r="D316" s="536"/>
      <c r="E316" s="286">
        <f>'BD Team'!B37</f>
        <v>0</v>
      </c>
      <c r="F316" s="288" t="s">
        <v>255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247</v>
      </c>
      <c r="M318" s="536"/>
      <c r="N318" s="537" t="str">
        <f>$F$6</f>
        <v>Wood Effect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178</v>
      </c>
      <c r="M319" s="536"/>
      <c r="N319" s="537" t="str">
        <f>$K$6</f>
        <v>Black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248</v>
      </c>
      <c r="M320" s="536"/>
      <c r="N320" s="539" t="s">
        <v>256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249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250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251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252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253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254</v>
      </c>
      <c r="D327" s="536"/>
      <c r="E327" s="286">
        <f>'BD Team'!B38</f>
        <v>0</v>
      </c>
      <c r="F327" s="288" t="s">
        <v>255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247</v>
      </c>
      <c r="M329" s="536"/>
      <c r="N329" s="537" t="str">
        <f>$F$6</f>
        <v>Wood Effect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178</v>
      </c>
      <c r="M330" s="536"/>
      <c r="N330" s="537" t="str">
        <f>$K$6</f>
        <v>Black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248</v>
      </c>
      <c r="M331" s="536"/>
      <c r="N331" s="539" t="s">
        <v>256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249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250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251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252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253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254</v>
      </c>
      <c r="D338" s="536"/>
      <c r="E338" s="286">
        <f>'BD Team'!B39</f>
        <v>0</v>
      </c>
      <c r="F338" s="288" t="s">
        <v>255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247</v>
      </c>
      <c r="M340" s="536"/>
      <c r="N340" s="537" t="str">
        <f>$F$6</f>
        <v>Wood Effect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178</v>
      </c>
      <c r="M341" s="536"/>
      <c r="N341" s="537" t="str">
        <f>$K$6</f>
        <v>Black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248</v>
      </c>
      <c r="M342" s="536"/>
      <c r="N342" s="539" t="s">
        <v>256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249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250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251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252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253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254</v>
      </c>
      <c r="D349" s="536"/>
      <c r="E349" s="286">
        <f>'BD Team'!B40</f>
        <v>0</v>
      </c>
      <c r="F349" s="288" t="s">
        <v>255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247</v>
      </c>
      <c r="M351" s="536"/>
      <c r="N351" s="537" t="str">
        <f>$F$6</f>
        <v>Wood Effect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178</v>
      </c>
      <c r="M352" s="536"/>
      <c r="N352" s="537" t="str">
        <f>$K$6</f>
        <v>Black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248</v>
      </c>
      <c r="M353" s="536"/>
      <c r="N353" s="539" t="s">
        <v>256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249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250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251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252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253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254</v>
      </c>
      <c r="D360" s="536"/>
      <c r="E360" s="286">
        <f>'BD Team'!B41</f>
        <v>0</v>
      </c>
      <c r="F360" s="288" t="s">
        <v>255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247</v>
      </c>
      <c r="M362" s="536"/>
      <c r="N362" s="537" t="str">
        <f>$F$6</f>
        <v>Wood Effect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178</v>
      </c>
      <c r="M363" s="536"/>
      <c r="N363" s="537" t="str">
        <f>$K$6</f>
        <v>Black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248</v>
      </c>
      <c r="M364" s="536"/>
      <c r="N364" s="539" t="s">
        <v>256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249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250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251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252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253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254</v>
      </c>
      <c r="D371" s="536"/>
      <c r="E371" s="286">
        <f>'BD Team'!B42</f>
        <v>0</v>
      </c>
      <c r="F371" s="288" t="s">
        <v>255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247</v>
      </c>
      <c r="M373" s="536"/>
      <c r="N373" s="537" t="str">
        <f>$F$6</f>
        <v>Wood Effect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178</v>
      </c>
      <c r="M374" s="536"/>
      <c r="N374" s="537" t="str">
        <f>$K$6</f>
        <v>Black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248</v>
      </c>
      <c r="M375" s="536"/>
      <c r="N375" s="539" t="s">
        <v>256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249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250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251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252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253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254</v>
      </c>
      <c r="D382" s="536"/>
      <c r="E382" s="286">
        <f>'BD Team'!B43</f>
        <v>0</v>
      </c>
      <c r="F382" s="288" t="s">
        <v>255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247</v>
      </c>
      <c r="M384" s="536"/>
      <c r="N384" s="537" t="str">
        <f>$F$6</f>
        <v>Wood Effect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178</v>
      </c>
      <c r="M385" s="536"/>
      <c r="N385" s="537" t="str">
        <f>$K$6</f>
        <v>Black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248</v>
      </c>
      <c r="M386" s="536"/>
      <c r="N386" s="539" t="s">
        <v>256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249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250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251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252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253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254</v>
      </c>
      <c r="D393" s="536"/>
      <c r="E393" s="286">
        <f>'BD Team'!B44</f>
        <v>0</v>
      </c>
      <c r="F393" s="288" t="s">
        <v>255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247</v>
      </c>
      <c r="M395" s="536"/>
      <c r="N395" s="537" t="str">
        <f>$F$6</f>
        <v>Wood Effect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178</v>
      </c>
      <c r="M396" s="536"/>
      <c r="N396" s="537" t="str">
        <f>$K$6</f>
        <v>Black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248</v>
      </c>
      <c r="M397" s="536"/>
      <c r="N397" s="539" t="s">
        <v>256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249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250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251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252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253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254</v>
      </c>
      <c r="D404" s="536"/>
      <c r="E404" s="286">
        <f>'BD Team'!B45</f>
        <v>0</v>
      </c>
      <c r="F404" s="288" t="s">
        <v>255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247</v>
      </c>
      <c r="M406" s="536"/>
      <c r="N406" s="537" t="str">
        <f>$F$6</f>
        <v>Wood Effect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178</v>
      </c>
      <c r="M407" s="536"/>
      <c r="N407" s="537" t="str">
        <f>$K$6</f>
        <v>Black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248</v>
      </c>
      <c r="M408" s="536"/>
      <c r="N408" s="539" t="s">
        <v>256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249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250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251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252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253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254</v>
      </c>
      <c r="D415" s="536"/>
      <c r="E415" s="286">
        <f>'BD Team'!B46</f>
        <v>0</v>
      </c>
      <c r="F415" s="288" t="s">
        <v>255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247</v>
      </c>
      <c r="M417" s="536"/>
      <c r="N417" s="537" t="str">
        <f>$F$6</f>
        <v>Wood Effect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178</v>
      </c>
      <c r="M418" s="536"/>
      <c r="N418" s="537" t="str">
        <f>$K$6</f>
        <v>Black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248</v>
      </c>
      <c r="M419" s="536"/>
      <c r="N419" s="539" t="s">
        <v>256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249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250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251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252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253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247</v>
      </c>
      <c r="M428" s="536"/>
      <c r="N428" s="537" t="str">
        <f>$F$6</f>
        <v>Wood Effect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178</v>
      </c>
      <c r="M429" s="536"/>
      <c r="N429" s="537" t="str">
        <f>$K$6</f>
        <v>Black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248</v>
      </c>
      <c r="M430" s="536"/>
      <c r="N430" s="539" t="s">
        <v>256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249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250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251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252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253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247</v>
      </c>
      <c r="M439" s="536"/>
      <c r="N439" s="537" t="str">
        <f>$F$6</f>
        <v>Wood Effect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178</v>
      </c>
      <c r="M440" s="536"/>
      <c r="N440" s="537" t="str">
        <f>$K$6</f>
        <v>Black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248</v>
      </c>
      <c r="M441" s="536"/>
      <c r="N441" s="539" t="s">
        <v>256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249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250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251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252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253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247</v>
      </c>
      <c r="M450" s="536"/>
      <c r="N450" s="537" t="str">
        <f>$F$6</f>
        <v>Wood Effect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178</v>
      </c>
      <c r="M451" s="536"/>
      <c r="N451" s="537" t="str">
        <f>$K$6</f>
        <v>Black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248</v>
      </c>
      <c r="M452" s="536"/>
      <c r="N452" s="539" t="s">
        <v>256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249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250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251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252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253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247</v>
      </c>
      <c r="M461" s="536"/>
      <c r="N461" s="537" t="str">
        <f>$F$6</f>
        <v>Wood Effect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178</v>
      </c>
      <c r="M462" s="536"/>
      <c r="N462" s="537" t="str">
        <f>$K$6</f>
        <v>Black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248</v>
      </c>
      <c r="M463" s="536"/>
      <c r="N463" s="539" t="s">
        <v>256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249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250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251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252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253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247</v>
      </c>
      <c r="M472" s="536"/>
      <c r="N472" s="537" t="str">
        <f>$F$6</f>
        <v>Wood Effect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178</v>
      </c>
      <c r="M473" s="536"/>
      <c r="N473" s="537" t="str">
        <f>$K$6</f>
        <v>Black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248</v>
      </c>
      <c r="M474" s="536"/>
      <c r="N474" s="539" t="s">
        <v>256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249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250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251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252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253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247</v>
      </c>
      <c r="M483" s="536"/>
      <c r="N483" s="537" t="str">
        <f>$F$6</f>
        <v>Wood Effect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178</v>
      </c>
      <c r="M484" s="536"/>
      <c r="N484" s="537" t="str">
        <f>$K$6</f>
        <v>Black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248</v>
      </c>
      <c r="M485" s="536"/>
      <c r="N485" s="539" t="s">
        <v>256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249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250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251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252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253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247</v>
      </c>
      <c r="M494" s="536"/>
      <c r="N494" s="537" t="str">
        <f>$F$6</f>
        <v>Wood Effect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178</v>
      </c>
      <c r="M495" s="536"/>
      <c r="N495" s="537" t="str">
        <f>$K$6</f>
        <v>Black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248</v>
      </c>
      <c r="M496" s="536"/>
      <c r="N496" s="539" t="s">
        <v>256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249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250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251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252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253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247</v>
      </c>
      <c r="M505" s="536"/>
      <c r="N505" s="537" t="str">
        <f>$F$6</f>
        <v>Wood Effect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178</v>
      </c>
      <c r="M506" s="536"/>
      <c r="N506" s="537" t="str">
        <f>$K$6</f>
        <v>Black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248</v>
      </c>
      <c r="M507" s="536"/>
      <c r="N507" s="539" t="s">
        <v>256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249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250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251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252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253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247</v>
      </c>
      <c r="M516" s="536"/>
      <c r="N516" s="537" t="str">
        <f>$F$6</f>
        <v>Wood Effect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178</v>
      </c>
      <c r="M517" s="536"/>
      <c r="N517" s="537" t="str">
        <f>$K$6</f>
        <v>Black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248</v>
      </c>
      <c r="M518" s="536"/>
      <c r="N518" s="539" t="s">
        <v>256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249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250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251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252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253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247</v>
      </c>
      <c r="M527" s="536"/>
      <c r="N527" s="537" t="str">
        <f>$F$6</f>
        <v>Wood Effect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178</v>
      </c>
      <c r="M528" s="536"/>
      <c r="N528" s="537" t="str">
        <f>$K$6</f>
        <v>Black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248</v>
      </c>
      <c r="M529" s="536"/>
      <c r="N529" s="539" t="s">
        <v>256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249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250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251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252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253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247</v>
      </c>
      <c r="M538" s="536"/>
      <c r="N538" s="537" t="str">
        <f>$F$6</f>
        <v>Wood Effect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178</v>
      </c>
      <c r="M539" s="536"/>
      <c r="N539" s="537" t="str">
        <f>$K$6</f>
        <v>Black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248</v>
      </c>
      <c r="M540" s="536"/>
      <c r="N540" s="539" t="s">
        <v>256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249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250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251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252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253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247</v>
      </c>
      <c r="M549" s="536"/>
      <c r="N549" s="537" t="str">
        <f>$F$6</f>
        <v>Wood Effect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178</v>
      </c>
      <c r="M550" s="536"/>
      <c r="N550" s="537" t="str">
        <f>$K$6</f>
        <v>Black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248</v>
      </c>
      <c r="M551" s="536"/>
      <c r="N551" s="539" t="s">
        <v>256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249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250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251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252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253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5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247</v>
      </c>
      <c r="M560" s="536"/>
      <c r="N560" s="537" t="str">
        <f>$F$6</f>
        <v>Wood Effect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178</v>
      </c>
      <c r="M561" s="536"/>
      <c r="N561" s="537" t="str">
        <f>$K$6</f>
        <v>Black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248</v>
      </c>
      <c r="M562" s="536"/>
      <c r="N562" s="539" t="s">
        <v>256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249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250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251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252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253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5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247</v>
      </c>
      <c r="M571" s="536"/>
      <c r="N571" s="537" t="str">
        <f>$F$6</f>
        <v>Wood Effect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178</v>
      </c>
      <c r="M572" s="536"/>
      <c r="N572" s="537" t="str">
        <f>$K$6</f>
        <v>Black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248</v>
      </c>
      <c r="M573" s="536"/>
      <c r="N573" s="539" t="s">
        <v>256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249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250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251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252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253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5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247</v>
      </c>
      <c r="M582" s="536"/>
      <c r="N582" s="537" t="str">
        <f>$F$6</f>
        <v>Wood Effect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178</v>
      </c>
      <c r="M583" s="536"/>
      <c r="N583" s="537" t="str">
        <f>$K$6</f>
        <v>Black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248</v>
      </c>
      <c r="M584" s="536"/>
      <c r="N584" s="539" t="s">
        <v>256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249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250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251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252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253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5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247</v>
      </c>
      <c r="M593" s="536"/>
      <c r="N593" s="537" t="str">
        <f>$F$6</f>
        <v>Wood Effect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178</v>
      </c>
      <c r="M594" s="536"/>
      <c r="N594" s="537" t="str">
        <f>$K$6</f>
        <v>Black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248</v>
      </c>
      <c r="M595" s="536"/>
      <c r="N595" s="539" t="s">
        <v>256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249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250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251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252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253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5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247</v>
      </c>
      <c r="M604" s="536"/>
      <c r="N604" s="537" t="str">
        <f>$F$6</f>
        <v>Wood Effect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178</v>
      </c>
      <c r="M605" s="536"/>
      <c r="N605" s="537" t="str">
        <f>$K$6</f>
        <v>Black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248</v>
      </c>
      <c r="M606" s="536"/>
      <c r="N606" s="539" t="s">
        <v>256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249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250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251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252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253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5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247</v>
      </c>
      <c r="M615" s="536"/>
      <c r="N615" s="537" t="str">
        <f>$F$6</f>
        <v>Wood Effect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178</v>
      </c>
      <c r="M616" s="536"/>
      <c r="N616" s="537" t="str">
        <f>$K$6</f>
        <v>Black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248</v>
      </c>
      <c r="M617" s="536"/>
      <c r="N617" s="539" t="s">
        <v>256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249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250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251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252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253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5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247</v>
      </c>
      <c r="M626" s="536"/>
      <c r="N626" s="537" t="str">
        <f>$F$6</f>
        <v>Wood Effect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178</v>
      </c>
      <c r="M627" s="536"/>
      <c r="N627" s="537" t="str">
        <f>$K$6</f>
        <v>Black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248</v>
      </c>
      <c r="M628" s="536"/>
      <c r="N628" s="539" t="s">
        <v>256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249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250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251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252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253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5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247</v>
      </c>
      <c r="M637" s="536"/>
      <c r="N637" s="537" t="str">
        <f>$F$6</f>
        <v>Wood Effect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178</v>
      </c>
      <c r="M638" s="536"/>
      <c r="N638" s="537" t="str">
        <f>$K$6</f>
        <v>Black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248</v>
      </c>
      <c r="M639" s="536"/>
      <c r="N639" s="539" t="s">
        <v>256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249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250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251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252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253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5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247</v>
      </c>
      <c r="M648" s="536"/>
      <c r="N648" s="537" t="str">
        <f>$F$6</f>
        <v>Wood Effect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178</v>
      </c>
      <c r="M649" s="536"/>
      <c r="N649" s="537" t="str">
        <f>$K$6</f>
        <v>Black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248</v>
      </c>
      <c r="M650" s="536"/>
      <c r="N650" s="539" t="s">
        <v>256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249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250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251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252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253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5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247</v>
      </c>
      <c r="M659" s="536"/>
      <c r="N659" s="537" t="str">
        <f>$F$6</f>
        <v>Wood Effect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178</v>
      </c>
      <c r="M660" s="536"/>
      <c r="N660" s="537" t="str">
        <f>$K$6</f>
        <v>Black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248</v>
      </c>
      <c r="M661" s="536"/>
      <c r="N661" s="539" t="s">
        <v>256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249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250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251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252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253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5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247</v>
      </c>
      <c r="M670" s="536"/>
      <c r="N670" s="537" t="str">
        <f>$F$6</f>
        <v>Wood Effect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178</v>
      </c>
      <c r="M671" s="536"/>
      <c r="N671" s="537" t="str">
        <f>$K$6</f>
        <v>Black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248</v>
      </c>
      <c r="M672" s="536"/>
      <c r="N672" s="539" t="s">
        <v>256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249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250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251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252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253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5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247</v>
      </c>
      <c r="M681" s="536"/>
      <c r="N681" s="537" t="str">
        <f>$F$6</f>
        <v>Wood Effect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178</v>
      </c>
      <c r="M682" s="536"/>
      <c r="N682" s="537" t="str">
        <f>$K$6</f>
        <v>Black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248</v>
      </c>
      <c r="M683" s="536"/>
      <c r="N683" s="539" t="s">
        <v>256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249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250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251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252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253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5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247</v>
      </c>
      <c r="M692" s="536"/>
      <c r="N692" s="537" t="str">
        <f>$F$6</f>
        <v>Wood Effect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178</v>
      </c>
      <c r="M693" s="536"/>
      <c r="N693" s="537" t="str">
        <f>$K$6</f>
        <v>Black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248</v>
      </c>
      <c r="M694" s="536"/>
      <c r="N694" s="539" t="s">
        <v>256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249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250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251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252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253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5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247</v>
      </c>
      <c r="M703" s="536"/>
      <c r="N703" s="537" t="str">
        <f>$F$6</f>
        <v>Wood Effect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178</v>
      </c>
      <c r="M704" s="536"/>
      <c r="N704" s="537" t="str">
        <f>$K$6</f>
        <v>Black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248</v>
      </c>
      <c r="M705" s="536"/>
      <c r="N705" s="539" t="s">
        <v>256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249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250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251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252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253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5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247</v>
      </c>
      <c r="M714" s="536"/>
      <c r="N714" s="537" t="str">
        <f>$F$6</f>
        <v>Wood Effect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178</v>
      </c>
      <c r="M715" s="536"/>
      <c r="N715" s="537" t="str">
        <f>$K$6</f>
        <v>Black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248</v>
      </c>
      <c r="M716" s="536"/>
      <c r="N716" s="539" t="s">
        <v>256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249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250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251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252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253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5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247</v>
      </c>
      <c r="M725" s="536"/>
      <c r="N725" s="537" t="str">
        <f>$F$6</f>
        <v>Wood Effect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178</v>
      </c>
      <c r="M726" s="536"/>
      <c r="N726" s="537" t="str">
        <f>$K$6</f>
        <v>Black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248</v>
      </c>
      <c r="M727" s="536"/>
      <c r="N727" s="539" t="s">
        <v>256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249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250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251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252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253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5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247</v>
      </c>
      <c r="M736" s="536"/>
      <c r="N736" s="537" t="str">
        <f>$F$6</f>
        <v>Wood Effect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178</v>
      </c>
      <c r="M737" s="536"/>
      <c r="N737" s="537" t="str">
        <f>$K$6</f>
        <v>Black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248</v>
      </c>
      <c r="M738" s="536"/>
      <c r="N738" s="539" t="s">
        <v>256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249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250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251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252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253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5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247</v>
      </c>
      <c r="M747" s="536"/>
      <c r="N747" s="537" t="str">
        <f>$F$6</f>
        <v>Wood Effect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178</v>
      </c>
      <c r="M748" s="536"/>
      <c r="N748" s="537" t="str">
        <f>$K$6</f>
        <v>Black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248</v>
      </c>
      <c r="M749" s="536"/>
      <c r="N749" s="539" t="s">
        <v>256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249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250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251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252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253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5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247</v>
      </c>
      <c r="M758" s="536"/>
      <c r="N758" s="537" t="str">
        <f>$F$6</f>
        <v>Wood Effect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178</v>
      </c>
      <c r="M759" s="536"/>
      <c r="N759" s="537" t="str">
        <f>$K$6</f>
        <v>Black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248</v>
      </c>
      <c r="M760" s="536"/>
      <c r="N760" s="539" t="s">
        <v>256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249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250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251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252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253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5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247</v>
      </c>
      <c r="M769" s="536"/>
      <c r="N769" s="537" t="str">
        <f>$F$6</f>
        <v>Wood Effect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178</v>
      </c>
      <c r="M770" s="536"/>
      <c r="N770" s="537" t="str">
        <f>$K$6</f>
        <v>Black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248</v>
      </c>
      <c r="M771" s="536"/>
      <c r="N771" s="539" t="s">
        <v>256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249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250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251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252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253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5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247</v>
      </c>
      <c r="M780" s="536"/>
      <c r="N780" s="537" t="str">
        <f>$F$6</f>
        <v>Wood Effect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178</v>
      </c>
      <c r="M781" s="536"/>
      <c r="N781" s="537" t="str">
        <f>$K$6</f>
        <v>Black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248</v>
      </c>
      <c r="M782" s="536"/>
      <c r="N782" s="539" t="s">
        <v>256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249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250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251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252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253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5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247</v>
      </c>
      <c r="M791" s="536"/>
      <c r="N791" s="537" t="str">
        <f>$F$6</f>
        <v>Wood Effect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178</v>
      </c>
      <c r="M792" s="536"/>
      <c r="N792" s="537" t="str">
        <f>$K$6</f>
        <v>Black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248</v>
      </c>
      <c r="M793" s="536"/>
      <c r="N793" s="539" t="s">
        <v>256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249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250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251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252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253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5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247</v>
      </c>
      <c r="M802" s="536"/>
      <c r="N802" s="537" t="str">
        <f>$F$6</f>
        <v>Wood Effect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178</v>
      </c>
      <c r="M803" s="536"/>
      <c r="N803" s="537" t="str">
        <f>$K$6</f>
        <v>Black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248</v>
      </c>
      <c r="M804" s="536"/>
      <c r="N804" s="539" t="s">
        <v>256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249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250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251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252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253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5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247</v>
      </c>
      <c r="M813" s="536"/>
      <c r="N813" s="537" t="str">
        <f>$F$6</f>
        <v>Wood Effect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178</v>
      </c>
      <c r="M814" s="536"/>
      <c r="N814" s="537" t="str">
        <f>$K$6</f>
        <v>Black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248</v>
      </c>
      <c r="M815" s="536"/>
      <c r="N815" s="539" t="s">
        <v>256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249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250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251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252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253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5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247</v>
      </c>
      <c r="M824" s="536"/>
      <c r="N824" s="537" t="str">
        <f>$F$6</f>
        <v>Wood Effect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178</v>
      </c>
      <c r="M825" s="536"/>
      <c r="N825" s="537" t="str">
        <f>$K$6</f>
        <v>Black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248</v>
      </c>
      <c r="M826" s="536"/>
      <c r="N826" s="539" t="s">
        <v>256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249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250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251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252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253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5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247</v>
      </c>
      <c r="M835" s="536"/>
      <c r="N835" s="537" t="str">
        <f>$F$6</f>
        <v>Wood Effect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178</v>
      </c>
      <c r="M836" s="536"/>
      <c r="N836" s="537" t="str">
        <f>$K$6</f>
        <v>Black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248</v>
      </c>
      <c r="M837" s="536"/>
      <c r="N837" s="539" t="s">
        <v>256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249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250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251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252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253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5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247</v>
      </c>
      <c r="M846" s="536"/>
      <c r="N846" s="537" t="str">
        <f>$F$6</f>
        <v>Wood Effect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178</v>
      </c>
      <c r="M847" s="536"/>
      <c r="N847" s="537" t="str">
        <f>$K$6</f>
        <v>Black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248</v>
      </c>
      <c r="M848" s="536"/>
      <c r="N848" s="539" t="s">
        <v>256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249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250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251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252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253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5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247</v>
      </c>
      <c r="M857" s="536"/>
      <c r="N857" s="537" t="str">
        <f>$F$6</f>
        <v>Wood Effect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178</v>
      </c>
      <c r="M858" s="536"/>
      <c r="N858" s="537" t="str">
        <f>$K$6</f>
        <v>Black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248</v>
      </c>
      <c r="M859" s="536"/>
      <c r="N859" s="539" t="s">
        <v>256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249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250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251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252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253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5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247</v>
      </c>
      <c r="M868" s="536"/>
      <c r="N868" s="537" t="str">
        <f>$F$6</f>
        <v>Wood Effect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178</v>
      </c>
      <c r="M869" s="536"/>
      <c r="N869" s="537" t="str">
        <f>$K$6</f>
        <v>Black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248</v>
      </c>
      <c r="M870" s="536"/>
      <c r="N870" s="539" t="s">
        <v>256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249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250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251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252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253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5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247</v>
      </c>
      <c r="M879" s="536"/>
      <c r="N879" s="537" t="str">
        <f>$F$6</f>
        <v>Wood Effect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178</v>
      </c>
      <c r="M880" s="536"/>
      <c r="N880" s="537" t="str">
        <f>$K$6</f>
        <v>Black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248</v>
      </c>
      <c r="M881" s="536"/>
      <c r="N881" s="539" t="s">
        <v>256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249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250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251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252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253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5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247</v>
      </c>
      <c r="M890" s="536"/>
      <c r="N890" s="537" t="str">
        <f>$F$6</f>
        <v>Wood Effect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178</v>
      </c>
      <c r="M891" s="536"/>
      <c r="N891" s="537" t="str">
        <f>$K$6</f>
        <v>Black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248</v>
      </c>
      <c r="M892" s="536"/>
      <c r="N892" s="539" t="s">
        <v>256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249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250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251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252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253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5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247</v>
      </c>
      <c r="M901" s="536"/>
      <c r="N901" s="537" t="str">
        <f>$F$6</f>
        <v>Wood Effect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178</v>
      </c>
      <c r="M902" s="536"/>
      <c r="N902" s="537" t="str">
        <f>$K$6</f>
        <v>Black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248</v>
      </c>
      <c r="M903" s="536"/>
      <c r="N903" s="539" t="s">
        <v>256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249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250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251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252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253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5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247</v>
      </c>
      <c r="M912" s="536"/>
      <c r="N912" s="537" t="str">
        <f>$F$6</f>
        <v>Wood Effect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178</v>
      </c>
      <c r="M913" s="536"/>
      <c r="N913" s="537" t="str">
        <f>$K$6</f>
        <v>Black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248</v>
      </c>
      <c r="M914" s="536"/>
      <c r="N914" s="539" t="s">
        <v>256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249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250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251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252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253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5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247</v>
      </c>
      <c r="M923" s="536"/>
      <c r="N923" s="537" t="str">
        <f>$F$6</f>
        <v>Wood Effect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178</v>
      </c>
      <c r="M924" s="536"/>
      <c r="N924" s="537" t="str">
        <f>$K$6</f>
        <v>Black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248</v>
      </c>
      <c r="M925" s="536"/>
      <c r="N925" s="539" t="s">
        <v>256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249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250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251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252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253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5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247</v>
      </c>
      <c r="M934" s="536"/>
      <c r="N934" s="537" t="str">
        <f>$F$6</f>
        <v>Wood Effect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178</v>
      </c>
      <c r="M935" s="536"/>
      <c r="N935" s="537" t="str">
        <f>$K$6</f>
        <v>Black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248</v>
      </c>
      <c r="M936" s="536"/>
      <c r="N936" s="539" t="s">
        <v>256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249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250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251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252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253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5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247</v>
      </c>
      <c r="M945" s="536"/>
      <c r="N945" s="537" t="str">
        <f>$F$6</f>
        <v>Wood Effect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178</v>
      </c>
      <c r="M946" s="536"/>
      <c r="N946" s="537" t="str">
        <f>$K$6</f>
        <v>Black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248</v>
      </c>
      <c r="M947" s="536"/>
      <c r="N947" s="539" t="s">
        <v>256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249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250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251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252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253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5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247</v>
      </c>
      <c r="M956" s="536"/>
      <c r="N956" s="537" t="str">
        <f>$F$6</f>
        <v>Wood Effect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178</v>
      </c>
      <c r="M957" s="536"/>
      <c r="N957" s="537" t="str">
        <f>$K$6</f>
        <v>Black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248</v>
      </c>
      <c r="M958" s="536"/>
      <c r="N958" s="539" t="s">
        <v>256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249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250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251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252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253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5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247</v>
      </c>
      <c r="M967" s="536"/>
      <c r="N967" s="537" t="str">
        <f>$F$6</f>
        <v>Wood Effect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178</v>
      </c>
      <c r="M968" s="536"/>
      <c r="N968" s="537" t="str">
        <f>$K$6</f>
        <v>Black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248</v>
      </c>
      <c r="M969" s="536"/>
      <c r="N969" s="539" t="s">
        <v>256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249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250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251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252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253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5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247</v>
      </c>
      <c r="M978" s="536"/>
      <c r="N978" s="537" t="str">
        <f>$F$6</f>
        <v>Wood Effect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178</v>
      </c>
      <c r="M979" s="536"/>
      <c r="N979" s="537" t="str">
        <f>$K$6</f>
        <v>Black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248</v>
      </c>
      <c r="M980" s="536"/>
      <c r="N980" s="539" t="s">
        <v>256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249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250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251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252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253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5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247</v>
      </c>
      <c r="M989" s="536"/>
      <c r="N989" s="537" t="str">
        <f>$F$6</f>
        <v>Wood Effect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178</v>
      </c>
      <c r="M990" s="536"/>
      <c r="N990" s="537" t="str">
        <f>$K$6</f>
        <v>Black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248</v>
      </c>
      <c r="M991" s="536"/>
      <c r="N991" s="539" t="s">
        <v>256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249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250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251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252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253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5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247</v>
      </c>
      <c r="M1000" s="536"/>
      <c r="N1000" s="537" t="str">
        <f>$F$6</f>
        <v>Wood Effect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178</v>
      </c>
      <c r="M1001" s="536"/>
      <c r="N1001" s="537" t="str">
        <f>$K$6</f>
        <v>Black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248</v>
      </c>
      <c r="M1002" s="536"/>
      <c r="N1002" s="539" t="s">
        <v>256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249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250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251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252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253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5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247</v>
      </c>
      <c r="M1011" s="536"/>
      <c r="N1011" s="537" t="str">
        <f>$F$6</f>
        <v>Wood Effect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178</v>
      </c>
      <c r="M1012" s="536"/>
      <c r="N1012" s="537" t="str">
        <f>$K$6</f>
        <v>Black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248</v>
      </c>
      <c r="M1013" s="536"/>
      <c r="N1013" s="539" t="s">
        <v>256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249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250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251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252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253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5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247</v>
      </c>
      <c r="M1022" s="536"/>
      <c r="N1022" s="537" t="str">
        <f>$F$6</f>
        <v>Wood Effect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178</v>
      </c>
      <c r="M1023" s="536"/>
      <c r="N1023" s="537" t="str">
        <f>$K$6</f>
        <v>Black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248</v>
      </c>
      <c r="M1024" s="536"/>
      <c r="N1024" s="539" t="s">
        <v>256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249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250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251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252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253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5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247</v>
      </c>
      <c r="M1033" s="536"/>
      <c r="N1033" s="537" t="str">
        <f>$F$6</f>
        <v>Wood Effect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178</v>
      </c>
      <c r="M1034" s="536"/>
      <c r="N1034" s="537" t="str">
        <f>$K$6</f>
        <v>Black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248</v>
      </c>
      <c r="M1035" s="536"/>
      <c r="N1035" s="539" t="s">
        <v>256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249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250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251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252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253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5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247</v>
      </c>
      <c r="M1044" s="536"/>
      <c r="N1044" s="537" t="str">
        <f>$F$6</f>
        <v>Wood Effect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178</v>
      </c>
      <c r="M1045" s="536"/>
      <c r="N1045" s="537" t="str">
        <f>$K$6</f>
        <v>Black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248</v>
      </c>
      <c r="M1046" s="536"/>
      <c r="N1046" s="539" t="s">
        <v>256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249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250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251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252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253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5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247</v>
      </c>
      <c r="M1055" s="536"/>
      <c r="N1055" s="537" t="str">
        <f>$F$6</f>
        <v>Wood Effect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178</v>
      </c>
      <c r="M1056" s="536"/>
      <c r="N1056" s="537" t="str">
        <f>$K$6</f>
        <v>Black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248</v>
      </c>
      <c r="M1057" s="536"/>
      <c r="N1057" s="539" t="s">
        <v>256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249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250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251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252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253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5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247</v>
      </c>
      <c r="M1066" s="536"/>
      <c r="N1066" s="537" t="str">
        <f>$F$6</f>
        <v>Wood Effect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178</v>
      </c>
      <c r="M1067" s="536"/>
      <c r="N1067" s="537" t="str">
        <f>$K$6</f>
        <v>Black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248</v>
      </c>
      <c r="M1068" s="536"/>
      <c r="N1068" s="539" t="s">
        <v>256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249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250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251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252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253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5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247</v>
      </c>
      <c r="M1077" s="536"/>
      <c r="N1077" s="537" t="str">
        <f>$F$6</f>
        <v>Wood Effect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178</v>
      </c>
      <c r="M1078" s="536"/>
      <c r="N1078" s="537" t="str">
        <f>$K$6</f>
        <v>Black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248</v>
      </c>
      <c r="M1079" s="536"/>
      <c r="N1079" s="539" t="s">
        <v>256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249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250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251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252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253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5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247</v>
      </c>
      <c r="M1088" s="536"/>
      <c r="N1088" s="537" t="str">
        <f>$F$6</f>
        <v>Wood Effect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178</v>
      </c>
      <c r="M1089" s="536"/>
      <c r="N1089" s="537" t="str">
        <f>$K$6</f>
        <v>Black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248</v>
      </c>
      <c r="M1090" s="536"/>
      <c r="N1090" s="539" t="s">
        <v>256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249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250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251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252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253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5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247</v>
      </c>
      <c r="M1099" s="536"/>
      <c r="N1099" s="537" t="str">
        <f>$F$6</f>
        <v>Wood Effect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178</v>
      </c>
      <c r="M1100" s="536"/>
      <c r="N1100" s="537" t="str">
        <f>$K$6</f>
        <v>Black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248</v>
      </c>
      <c r="M1101" s="536"/>
      <c r="N1101" s="539" t="s">
        <v>256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249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250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251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252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253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258</v>
      </c>
    </row>
    <row r="5" spans="3:5">
      <c r="C5" s="236" t="s">
        <v>394</v>
      </c>
      <c r="D5" s="236" t="s">
        <v>392</v>
      </c>
      <c r="E5" s="309">
        <f>ROUND(Pricing!U104,0.1)/40</f>
        <v>7.7249999999999996</v>
      </c>
    </row>
    <row r="6" spans="3:5">
      <c r="C6" s="236" t="s">
        <v>83</v>
      </c>
      <c r="D6" s="236" t="s">
        <v>391</v>
      </c>
      <c r="E6" s="309">
        <f>ROUND(Pricing!V104,0.1)</f>
        <v>16</v>
      </c>
    </row>
    <row r="7" spans="3:5">
      <c r="C7" s="236" t="s">
        <v>398</v>
      </c>
      <c r="D7" s="236" t="s">
        <v>390</v>
      </c>
      <c r="E7" s="309">
        <f>ROUND(Pricing!W104,0.1)</f>
        <v>258</v>
      </c>
    </row>
    <row r="8" spans="3:5">
      <c r="C8" s="236" t="s">
        <v>395</v>
      </c>
      <c r="D8" s="236" t="s">
        <v>390</v>
      </c>
      <c r="E8" s="309">
        <f>ROUND(Pricing!X104,0.1)</f>
        <v>516</v>
      </c>
    </row>
    <row r="9" spans="3:5">
      <c r="C9" t="s">
        <v>223</v>
      </c>
      <c r="D9" s="236" t="s">
        <v>393</v>
      </c>
      <c r="E9" s="309">
        <f>ROUND(Pricing!Y104,0.1)</f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"/>
  <sheetViews>
    <sheetView workbookViewId="0">
      <selection activeCell="A13" sqref="A1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216</v>
      </c>
      <c r="M1" s="315" t="s">
        <v>219</v>
      </c>
      <c r="N1" s="315" t="s">
        <v>408</v>
      </c>
      <c r="O1" s="315" t="s">
        <v>409</v>
      </c>
      <c r="P1" s="315" t="s">
        <v>190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KW1</v>
      </c>
      <c r="B2" s="318" t="str">
        <f>'BD Team'!C9</f>
        <v>M15000</v>
      </c>
      <c r="C2" s="318" t="str">
        <f>'BD Team'!D9</f>
        <v>FRENCH WINDOW</v>
      </c>
      <c r="D2" s="318" t="str">
        <f>'BD Team'!E9</f>
        <v>6MM</v>
      </c>
      <c r="E2" s="318" t="str">
        <f>'BD Team'!G9</f>
        <v>FLAT-1</v>
      </c>
      <c r="F2" s="318" t="str">
        <f>'BD Team'!F9</f>
        <v>NO</v>
      </c>
      <c r="I2" s="318">
        <f>'BD Team'!H9</f>
        <v>1194</v>
      </c>
      <c r="J2" s="318">
        <f>'BD Team'!I9</f>
        <v>1194</v>
      </c>
      <c r="K2" s="318">
        <f>'BD Team'!J9</f>
        <v>1</v>
      </c>
      <c r="L2" s="319">
        <f>'BD Team'!K9</f>
        <v>317.57</v>
      </c>
      <c r="M2" s="318">
        <f>Pricing!O4</f>
        <v>1002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KW2</v>
      </c>
      <c r="B3" s="318" t="str">
        <f>'BD Team'!C10</f>
        <v>M15000</v>
      </c>
      <c r="C3" s="318" t="str">
        <f>'BD Team'!D10</f>
        <v>FRENCH WINDOW</v>
      </c>
      <c r="D3" s="318" t="str">
        <f>'BD Team'!E10</f>
        <v>6MM</v>
      </c>
      <c r="E3" s="318" t="str">
        <f>'BD Team'!G10</f>
        <v>FLAT-2</v>
      </c>
      <c r="F3" s="318" t="str">
        <f>'BD Team'!F10</f>
        <v>NO</v>
      </c>
      <c r="I3" s="318">
        <f>'BD Team'!H10</f>
        <v>1220</v>
      </c>
      <c r="J3" s="318">
        <f>'BD Team'!I10</f>
        <v>916</v>
      </c>
      <c r="K3" s="318">
        <f>'BD Team'!J10</f>
        <v>1</v>
      </c>
      <c r="L3" s="319">
        <f>'BD Team'!K10</f>
        <v>274.05</v>
      </c>
      <c r="M3" s="318">
        <f>Pricing!O5</f>
        <v>1002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B/R3</v>
      </c>
      <c r="B4" s="318" t="str">
        <f>'BD Team'!C11</f>
        <v>M15000</v>
      </c>
      <c r="C4" s="318" t="str">
        <f>'BD Team'!D11</f>
        <v>FRENCH WINDOW</v>
      </c>
      <c r="D4" s="318" t="str">
        <f>'BD Team'!E11</f>
        <v>6MM</v>
      </c>
      <c r="E4" s="318" t="str">
        <f>'BD Team'!G11</f>
        <v>FLAT-2</v>
      </c>
      <c r="F4" s="318" t="str">
        <f>'BD Team'!F11</f>
        <v>NO</v>
      </c>
      <c r="I4" s="318">
        <f>'BD Team'!H11</f>
        <v>1220</v>
      </c>
      <c r="J4" s="318">
        <f>'BD Team'!I11</f>
        <v>1220</v>
      </c>
      <c r="K4" s="318">
        <f>'BD Team'!J11</f>
        <v>1</v>
      </c>
      <c r="L4" s="319">
        <f>'BD Team'!K11</f>
        <v>323.82</v>
      </c>
      <c r="M4" s="318">
        <f>Pricing!O6</f>
        <v>1002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B/R1</v>
      </c>
      <c r="B5" s="318" t="str">
        <f>'BD Team'!C12</f>
        <v>M14600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FLAT-1</v>
      </c>
      <c r="F5" s="318" t="str">
        <f>'BD Team'!F12</f>
        <v>SS</v>
      </c>
      <c r="I5" s="318">
        <f>'BD Team'!H12</f>
        <v>916</v>
      </c>
      <c r="J5" s="318">
        <f>'BD Team'!I12</f>
        <v>1220</v>
      </c>
      <c r="K5" s="318">
        <f>'BD Team'!J12</f>
        <v>1</v>
      </c>
      <c r="L5" s="319">
        <f>'BD Team'!K12</f>
        <v>282.32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B/R2</v>
      </c>
      <c r="B6" s="318" t="str">
        <f>'BD Team'!C13</f>
        <v>M14600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FLAT-1</v>
      </c>
      <c r="F6" s="318" t="str">
        <f>'BD Team'!F13</f>
        <v>SS</v>
      </c>
      <c r="I6" s="318">
        <f>'BD Team'!H13</f>
        <v>915</v>
      </c>
      <c r="J6" s="318">
        <f>'BD Team'!I13</f>
        <v>915</v>
      </c>
      <c r="K6" s="318">
        <f>'BD Team'!J13</f>
        <v>2</v>
      </c>
      <c r="L6" s="319">
        <f>'BD Team'!K13</f>
        <v>248.92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BTH-1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6MM (F)</v>
      </c>
      <c r="E7" s="318" t="str">
        <f>'BD Team'!G14</f>
        <v>FLAT-1</v>
      </c>
      <c r="F7" s="318" t="str">
        <f>'BD Team'!F14</f>
        <v>NO</v>
      </c>
      <c r="I7" s="318">
        <f>'BD Team'!H14</f>
        <v>610</v>
      </c>
      <c r="J7" s="318">
        <f>'BD Team'!I14</f>
        <v>610</v>
      </c>
      <c r="K7" s="318">
        <f>'BD Team'!J14</f>
        <v>2</v>
      </c>
      <c r="L7" s="319">
        <f>'BD Team'!K14</f>
        <v>126.04</v>
      </c>
      <c r="M7" s="318">
        <f>Pricing!O9</f>
        <v>2003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B-1</v>
      </c>
      <c r="B8" s="318" t="str">
        <f>'BD Team'!C15</f>
        <v>M14600</v>
      </c>
      <c r="C8" s="318" t="str">
        <f>'BD Team'!D15</f>
        <v>3 TRACK 2 SHUTTER SLIDING WINDOW</v>
      </c>
      <c r="D8" s="318" t="str">
        <f>'BD Team'!E15</f>
        <v>6MM</v>
      </c>
      <c r="E8" s="318" t="str">
        <f>'BD Team'!G15</f>
        <v>FLAT-1</v>
      </c>
      <c r="F8" s="318" t="str">
        <f>'BD Team'!F15</f>
        <v>SS</v>
      </c>
      <c r="I8" s="318">
        <f>'BD Team'!H15</f>
        <v>2134</v>
      </c>
      <c r="J8" s="318">
        <f>'BD Team'!I15</f>
        <v>1982</v>
      </c>
      <c r="K8" s="318">
        <f>'BD Team'!J15</f>
        <v>2</v>
      </c>
      <c r="L8" s="319">
        <f>'BD Team'!K15</f>
        <v>456.54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B/R2</v>
      </c>
      <c r="B9" s="318" t="str">
        <f>'BD Team'!C16</f>
        <v>M14600</v>
      </c>
      <c r="C9" s="318" t="str">
        <f>'BD Team'!D16</f>
        <v>3 TRACK 2 SHUTTER SLIDING WINDOW</v>
      </c>
      <c r="D9" s="318" t="str">
        <f>'BD Team'!E16</f>
        <v>6MM</v>
      </c>
      <c r="E9" s="318" t="str">
        <f>'BD Team'!G16</f>
        <v>FLAT-2</v>
      </c>
      <c r="F9" s="318" t="str">
        <f>'BD Team'!F16</f>
        <v>SS</v>
      </c>
      <c r="I9" s="318">
        <f>'BD Team'!H16</f>
        <v>915</v>
      </c>
      <c r="J9" s="318">
        <f>'BD Team'!I16</f>
        <v>915</v>
      </c>
      <c r="K9" s="318">
        <f>'BD Team'!J16</f>
        <v>2</v>
      </c>
      <c r="L9" s="319">
        <f>'BD Team'!K16</f>
        <v>248.92</v>
      </c>
      <c r="M9" s="318">
        <f>Pricing!O11</f>
        <v>1002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B/R4</v>
      </c>
      <c r="B10" s="318" t="str">
        <f>'BD Team'!C17</f>
        <v>M14600</v>
      </c>
      <c r="C10" s="318" t="str">
        <f>'BD Team'!D17</f>
        <v>3 TRACK 2 SHUTTER SLIDING WINDOW</v>
      </c>
      <c r="D10" s="318" t="str">
        <f>'BD Team'!E17</f>
        <v>6MM</v>
      </c>
      <c r="E10" s="318" t="str">
        <f>'BD Team'!G17</f>
        <v>FLAT-2</v>
      </c>
      <c r="F10" s="318" t="str">
        <f>'BD Team'!F17</f>
        <v>SS</v>
      </c>
      <c r="I10" s="318">
        <f>'BD Team'!H17</f>
        <v>915</v>
      </c>
      <c r="J10" s="318">
        <f>'BD Team'!I17</f>
        <v>1220</v>
      </c>
      <c r="K10" s="318">
        <f>'BD Team'!J17</f>
        <v>2</v>
      </c>
      <c r="L10" s="319">
        <f>'BD Team'!K17</f>
        <v>282.25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B/R5</v>
      </c>
      <c r="B11" s="318" t="str">
        <f>'BD Team'!C18</f>
        <v>M14600</v>
      </c>
      <c r="C11" s="318" t="str">
        <f>'BD Team'!D18</f>
        <v>3 TRACK 2 SHUTTER SLIDING WINDOW</v>
      </c>
      <c r="D11" s="318" t="str">
        <f>'BD Team'!E18</f>
        <v>6MM</v>
      </c>
      <c r="E11" s="318" t="str">
        <f>'BD Team'!G18</f>
        <v>FLAT-2</v>
      </c>
      <c r="F11" s="318" t="str">
        <f>'BD Team'!F18</f>
        <v>SS</v>
      </c>
      <c r="I11" s="318">
        <f>'BD Team'!H18</f>
        <v>2440</v>
      </c>
      <c r="J11" s="318">
        <f>'BD Team'!I18</f>
        <v>1220</v>
      </c>
      <c r="K11" s="318">
        <f>'BD Team'!J18</f>
        <v>1</v>
      </c>
      <c r="L11" s="319">
        <f>'BD Team'!K18</f>
        <v>393.6</v>
      </c>
      <c r="M11" s="318">
        <f>Pricing!O13</f>
        <v>1002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BTH-1</v>
      </c>
      <c r="B12" s="318" t="str">
        <f>'BD Team'!C19</f>
        <v>M15000</v>
      </c>
      <c r="C12" s="318" t="str">
        <f>'BD Team'!D19</f>
        <v>SIDE HUNG WINDOW</v>
      </c>
      <c r="D12" s="318" t="str">
        <f>'BD Team'!E19</f>
        <v>6MM (F)</v>
      </c>
      <c r="E12" s="318" t="str">
        <f>'BD Team'!G19</f>
        <v>FLAT-2</v>
      </c>
      <c r="F12" s="318" t="str">
        <f>'BD Team'!F19</f>
        <v>NO</v>
      </c>
      <c r="I12" s="318">
        <f>'BD Team'!H19</f>
        <v>610</v>
      </c>
      <c r="J12" s="318">
        <f>'BD Team'!I19</f>
        <v>610</v>
      </c>
      <c r="K12" s="318">
        <f>'BD Team'!J19</f>
        <v>3</v>
      </c>
      <c r="L12" s="319">
        <f>'BD Team'!K19</f>
        <v>126.04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25" sqref="G2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415</v>
      </c>
      <c r="F2" s="137"/>
      <c r="G2" s="163"/>
      <c r="H2" s="322" t="s">
        <v>185</v>
      </c>
      <c r="I2" s="323"/>
      <c r="J2" s="165" t="s">
        <v>418</v>
      </c>
      <c r="K2" s="167"/>
      <c r="L2" s="104" t="s">
        <v>208</v>
      </c>
      <c r="M2" s="104" t="s">
        <v>379</v>
      </c>
    </row>
    <row r="3" spans="1:13" s="104" customFormat="1">
      <c r="A3" s="321" t="s">
        <v>127</v>
      </c>
      <c r="B3" s="321"/>
      <c r="C3" s="321"/>
      <c r="D3" s="321"/>
      <c r="E3" s="162" t="s">
        <v>416</v>
      </c>
      <c r="F3" s="136" t="s">
        <v>183</v>
      </c>
      <c r="G3" s="162" t="s">
        <v>414</v>
      </c>
      <c r="H3" s="322" t="s">
        <v>186</v>
      </c>
      <c r="I3" s="323"/>
      <c r="J3" s="166">
        <v>43658</v>
      </c>
      <c r="K3" s="167"/>
      <c r="L3" s="104" t="s">
        <v>257</v>
      </c>
      <c r="M3" s="104" t="s">
        <v>380</v>
      </c>
    </row>
    <row r="4" spans="1:13" s="104" customFormat="1" ht="18">
      <c r="A4" s="321" t="s">
        <v>169</v>
      </c>
      <c r="B4" s="321"/>
      <c r="C4" s="321"/>
      <c r="D4" s="321"/>
      <c r="E4" s="162" t="s">
        <v>364</v>
      </c>
      <c r="F4" s="135"/>
      <c r="G4" s="164"/>
      <c r="H4" s="322" t="s">
        <v>187</v>
      </c>
      <c r="I4" s="323"/>
      <c r="J4" s="165" t="s">
        <v>401</v>
      </c>
      <c r="K4" s="167"/>
      <c r="L4" s="104" t="s">
        <v>258</v>
      </c>
      <c r="M4" s="104" t="s">
        <v>381</v>
      </c>
    </row>
    <row r="5" spans="1:13" s="104" customFormat="1">
      <c r="A5" s="321" t="s">
        <v>177</v>
      </c>
      <c r="B5" s="321"/>
      <c r="C5" s="321"/>
      <c r="D5" s="321"/>
      <c r="E5" s="162" t="s">
        <v>417</v>
      </c>
      <c r="F5" s="136" t="s">
        <v>184</v>
      </c>
      <c r="G5" s="162" t="s">
        <v>260</v>
      </c>
      <c r="H5" s="322" t="s">
        <v>373</v>
      </c>
      <c r="I5" s="323"/>
      <c r="J5" s="165"/>
      <c r="K5" s="167"/>
      <c r="L5" s="104" t="s">
        <v>259</v>
      </c>
      <c r="M5" s="104" t="s">
        <v>382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260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261</v>
      </c>
      <c r="M7" s="47" t="s">
        <v>383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401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419</v>
      </c>
      <c r="G9" s="113" t="s">
        <v>425</v>
      </c>
      <c r="H9" s="113">
        <v>1194</v>
      </c>
      <c r="I9" s="113">
        <v>1194</v>
      </c>
      <c r="J9" s="113">
        <v>1</v>
      </c>
      <c r="K9" s="123">
        <v>317.57</v>
      </c>
    </row>
    <row r="10" spans="1:13" ht="20.100000000000001" customHeight="1">
      <c r="A10" s="113">
        <v>2</v>
      </c>
      <c r="B10" s="113" t="s">
        <v>426</v>
      </c>
      <c r="C10" s="113" t="s">
        <v>422</v>
      </c>
      <c r="D10" s="113" t="s">
        <v>423</v>
      </c>
      <c r="E10" s="113" t="s">
        <v>424</v>
      </c>
      <c r="F10" s="113" t="s">
        <v>419</v>
      </c>
      <c r="G10" s="113" t="s">
        <v>427</v>
      </c>
      <c r="H10" s="113">
        <v>1220</v>
      </c>
      <c r="I10" s="113">
        <v>916</v>
      </c>
      <c r="J10" s="113">
        <v>1</v>
      </c>
      <c r="K10" s="123">
        <v>274.05</v>
      </c>
      <c r="L10" s="47" t="s">
        <v>282</v>
      </c>
    </row>
    <row r="11" spans="1:13" ht="20.100000000000001" customHeight="1">
      <c r="A11" s="113">
        <v>3</v>
      </c>
      <c r="B11" s="113" t="s">
        <v>428</v>
      </c>
      <c r="C11" s="113" t="s">
        <v>422</v>
      </c>
      <c r="D11" s="113" t="s">
        <v>423</v>
      </c>
      <c r="E11" s="113" t="s">
        <v>424</v>
      </c>
      <c r="F11" s="113" t="s">
        <v>419</v>
      </c>
      <c r="G11" s="113" t="s">
        <v>427</v>
      </c>
      <c r="H11" s="113">
        <v>1220</v>
      </c>
      <c r="I11" s="113">
        <v>1220</v>
      </c>
      <c r="J11" s="113">
        <v>1</v>
      </c>
      <c r="K11" s="123">
        <v>323.82</v>
      </c>
      <c r="L11" s="47" t="s">
        <v>281</v>
      </c>
    </row>
    <row r="12" spans="1:13" ht="20.100000000000001" customHeight="1">
      <c r="A12" s="113">
        <v>4</v>
      </c>
      <c r="B12" s="113" t="s">
        <v>429</v>
      </c>
      <c r="C12" s="113" t="s">
        <v>430</v>
      </c>
      <c r="D12" s="113" t="s">
        <v>431</v>
      </c>
      <c r="E12" s="113" t="s">
        <v>424</v>
      </c>
      <c r="F12" s="113" t="s">
        <v>432</v>
      </c>
      <c r="G12" s="113" t="s">
        <v>425</v>
      </c>
      <c r="H12" s="113">
        <v>916</v>
      </c>
      <c r="I12" s="113">
        <v>1220</v>
      </c>
      <c r="J12" s="113">
        <v>1</v>
      </c>
      <c r="K12" s="123">
        <v>282.32</v>
      </c>
      <c r="L12" s="47" t="s">
        <v>364</v>
      </c>
    </row>
    <row r="13" spans="1:13" ht="20.100000000000001" customHeight="1">
      <c r="A13" s="113">
        <v>5</v>
      </c>
      <c r="B13" s="113" t="s">
        <v>433</v>
      </c>
      <c r="C13" s="113" t="s">
        <v>430</v>
      </c>
      <c r="D13" s="113" t="s">
        <v>431</v>
      </c>
      <c r="E13" s="113" t="s">
        <v>424</v>
      </c>
      <c r="F13" s="113" t="s">
        <v>432</v>
      </c>
      <c r="G13" s="113" t="s">
        <v>425</v>
      </c>
      <c r="H13" s="113">
        <v>915</v>
      </c>
      <c r="I13" s="113">
        <v>915</v>
      </c>
      <c r="J13" s="113">
        <v>2</v>
      </c>
      <c r="K13" s="123">
        <v>248.92</v>
      </c>
      <c r="L13" s="47" t="s">
        <v>365</v>
      </c>
    </row>
    <row r="14" spans="1:13">
      <c r="A14" s="113">
        <v>6</v>
      </c>
      <c r="B14" s="113" t="s">
        <v>434</v>
      </c>
      <c r="C14" s="113" t="s">
        <v>422</v>
      </c>
      <c r="D14" s="113" t="s">
        <v>440</v>
      </c>
      <c r="E14" s="113" t="s">
        <v>441</v>
      </c>
      <c r="F14" s="113" t="s">
        <v>419</v>
      </c>
      <c r="G14" s="113" t="s">
        <v>425</v>
      </c>
      <c r="H14" s="113">
        <v>610</v>
      </c>
      <c r="I14" s="113">
        <v>610</v>
      </c>
      <c r="J14" s="113">
        <v>2</v>
      </c>
      <c r="K14" s="123">
        <v>126.04</v>
      </c>
      <c r="L14" s="47" t="s">
        <v>366</v>
      </c>
    </row>
    <row r="15" spans="1:13" ht="20.100000000000001" customHeight="1">
      <c r="A15" s="113">
        <v>7</v>
      </c>
      <c r="B15" s="113" t="s">
        <v>435</v>
      </c>
      <c r="C15" s="113" t="s">
        <v>430</v>
      </c>
      <c r="D15" s="113" t="s">
        <v>431</v>
      </c>
      <c r="E15" s="113" t="s">
        <v>424</v>
      </c>
      <c r="F15" s="113" t="s">
        <v>432</v>
      </c>
      <c r="G15" s="113" t="s">
        <v>425</v>
      </c>
      <c r="H15" s="113">
        <v>2134</v>
      </c>
      <c r="I15" s="113">
        <v>1982</v>
      </c>
      <c r="J15" s="113">
        <v>2</v>
      </c>
      <c r="K15" s="123">
        <v>456.54</v>
      </c>
      <c r="L15" s="47" t="s">
        <v>367</v>
      </c>
    </row>
    <row r="16" spans="1:13" ht="20.100000000000001" customHeight="1">
      <c r="A16" s="113">
        <v>8</v>
      </c>
      <c r="B16" s="113" t="s">
        <v>433</v>
      </c>
      <c r="C16" s="113" t="s">
        <v>430</v>
      </c>
      <c r="D16" s="113" t="s">
        <v>431</v>
      </c>
      <c r="E16" s="113" t="s">
        <v>424</v>
      </c>
      <c r="F16" s="113" t="s">
        <v>432</v>
      </c>
      <c r="G16" s="113" t="s">
        <v>427</v>
      </c>
      <c r="H16" s="113">
        <v>915</v>
      </c>
      <c r="I16" s="113">
        <v>915</v>
      </c>
      <c r="J16" s="113">
        <v>2</v>
      </c>
      <c r="K16" s="123">
        <v>248.92</v>
      </c>
      <c r="L16" s="47" t="s">
        <v>368</v>
      </c>
    </row>
    <row r="17" spans="1:12" ht="20.100000000000001" customHeight="1">
      <c r="A17" s="113">
        <v>9</v>
      </c>
      <c r="B17" s="113" t="s">
        <v>436</v>
      </c>
      <c r="C17" s="113" t="s">
        <v>430</v>
      </c>
      <c r="D17" s="113" t="s">
        <v>431</v>
      </c>
      <c r="E17" s="113" t="s">
        <v>424</v>
      </c>
      <c r="F17" s="113" t="s">
        <v>432</v>
      </c>
      <c r="G17" s="113" t="s">
        <v>427</v>
      </c>
      <c r="H17" s="113">
        <v>915</v>
      </c>
      <c r="I17" s="113">
        <v>1220</v>
      </c>
      <c r="J17" s="113">
        <v>2</v>
      </c>
      <c r="K17" s="123">
        <v>282.25</v>
      </c>
      <c r="L17" s="47" t="s">
        <v>369</v>
      </c>
    </row>
    <row r="18" spans="1:12" ht="20.100000000000001" customHeight="1">
      <c r="A18" s="113">
        <v>10</v>
      </c>
      <c r="B18" s="113" t="s">
        <v>437</v>
      </c>
      <c r="C18" s="113" t="s">
        <v>430</v>
      </c>
      <c r="D18" s="113" t="s">
        <v>431</v>
      </c>
      <c r="E18" s="113" t="s">
        <v>424</v>
      </c>
      <c r="F18" s="113" t="s">
        <v>432</v>
      </c>
      <c r="G18" s="113" t="s">
        <v>427</v>
      </c>
      <c r="H18" s="113">
        <v>2440</v>
      </c>
      <c r="I18" s="113">
        <v>1220</v>
      </c>
      <c r="J18" s="113">
        <v>1</v>
      </c>
      <c r="K18" s="123">
        <v>393.6</v>
      </c>
      <c r="L18" s="47" t="s">
        <v>370</v>
      </c>
    </row>
    <row r="19" spans="1:12" ht="20.100000000000001" customHeight="1">
      <c r="A19" s="113">
        <v>11</v>
      </c>
      <c r="B19" s="113" t="s">
        <v>434</v>
      </c>
      <c r="C19" s="113" t="s">
        <v>422</v>
      </c>
      <c r="D19" s="113" t="s">
        <v>440</v>
      </c>
      <c r="E19" s="113" t="s">
        <v>441</v>
      </c>
      <c r="F19" s="113" t="s">
        <v>419</v>
      </c>
      <c r="G19" s="113" t="s">
        <v>427</v>
      </c>
      <c r="H19" s="113">
        <v>610</v>
      </c>
      <c r="I19" s="113">
        <v>610</v>
      </c>
      <c r="J19" s="113">
        <v>3</v>
      </c>
      <c r="K19" s="123">
        <v>126.04</v>
      </c>
      <c r="L19" s="47" t="s">
        <v>371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384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385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R4" sqref="R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238</v>
      </c>
      <c r="R2" s="169" t="s">
        <v>239</v>
      </c>
      <c r="S2" s="310" t="s">
        <v>190</v>
      </c>
      <c r="T2" s="334" t="s">
        <v>397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223</v>
      </c>
    </row>
    <row r="4" spans="1:25">
      <c r="A4" s="118">
        <f>'BD Team'!A9</f>
        <v>1</v>
      </c>
      <c r="B4" s="118" t="str">
        <f>'BD Team'!B9</f>
        <v>KW1</v>
      </c>
      <c r="C4" s="118" t="str">
        <f>'BD Team'!C9</f>
        <v>M15000</v>
      </c>
      <c r="D4" s="118" t="str">
        <f>'BD Team'!D9</f>
        <v>FRENCH WINDOW</v>
      </c>
      <c r="E4" s="118" t="str">
        <f>'BD Team'!F9</f>
        <v>NO</v>
      </c>
      <c r="F4" s="121" t="str">
        <f>'BD Team'!G9</f>
        <v>FLAT-1</v>
      </c>
      <c r="G4" s="118">
        <f>'BD Team'!H9</f>
        <v>1194</v>
      </c>
      <c r="H4" s="118">
        <f>'BD Team'!I9</f>
        <v>1194</v>
      </c>
      <c r="I4" s="118">
        <f>'BD Team'!J9</f>
        <v>1</v>
      </c>
      <c r="J4" s="103">
        <f t="shared" ref="J4:J53" si="0">G4*H4*I4*10.764/1000000</f>
        <v>15.345545904</v>
      </c>
      <c r="K4" s="172">
        <f>'BD Team'!K9</f>
        <v>317.57</v>
      </c>
      <c r="L4" s="171">
        <f>K4*I4</f>
        <v>317.57</v>
      </c>
      <c r="M4" s="170">
        <f>L4*'Changable Values'!$D$4</f>
        <v>26358.309999999998</v>
      </c>
      <c r="N4" s="170" t="str">
        <f>'BD Team'!E9</f>
        <v>6MM</v>
      </c>
      <c r="O4" s="172">
        <v>1002</v>
      </c>
      <c r="P4" s="241"/>
      <c r="Q4" s="173"/>
      <c r="R4" s="185"/>
      <c r="S4" s="312"/>
      <c r="T4" s="313">
        <f>(G4+H4)*I4*2/300</f>
        <v>15.92</v>
      </c>
      <c r="U4" s="313">
        <f>SUM(G4:H4)*I4*2*4/1000</f>
        <v>19.103999999999999</v>
      </c>
      <c r="V4" s="313">
        <f>SUM(G4:H4)*I4*5*5*4/(1000*240)</f>
        <v>0.995</v>
      </c>
      <c r="W4" s="313">
        <f>T4</f>
        <v>15.92</v>
      </c>
      <c r="X4" s="313">
        <f>W4*2</f>
        <v>31.84</v>
      </c>
      <c r="Y4" s="313">
        <f>SUM(G4:H4)*I4*4/1000</f>
        <v>9.5519999999999996</v>
      </c>
    </row>
    <row r="5" spans="1:25">
      <c r="A5" s="118">
        <f>'BD Team'!A10</f>
        <v>2</v>
      </c>
      <c r="B5" s="118" t="str">
        <f>'BD Team'!B10</f>
        <v>KW2</v>
      </c>
      <c r="C5" s="118" t="str">
        <f>'BD Team'!C10</f>
        <v>M15000</v>
      </c>
      <c r="D5" s="118" t="str">
        <f>'BD Team'!D10</f>
        <v>FRENCH WINDOW</v>
      </c>
      <c r="E5" s="118" t="str">
        <f>'BD Team'!F10</f>
        <v>NO</v>
      </c>
      <c r="F5" s="121" t="str">
        <f>'BD Team'!G10</f>
        <v>FLAT-2</v>
      </c>
      <c r="G5" s="118">
        <f>'BD Team'!H10</f>
        <v>1220</v>
      </c>
      <c r="H5" s="118">
        <f>'BD Team'!I10</f>
        <v>916</v>
      </c>
      <c r="I5" s="118">
        <f>'BD Team'!J10</f>
        <v>1</v>
      </c>
      <c r="J5" s="103">
        <f t="shared" si="0"/>
        <v>12.028985279999999</v>
      </c>
      <c r="K5" s="172">
        <f>'BD Team'!K10</f>
        <v>274.05</v>
      </c>
      <c r="L5" s="171">
        <f t="shared" ref="L5:L53" si="1">K5*I5</f>
        <v>274.05</v>
      </c>
      <c r="M5" s="170">
        <f>L5*'Changable Values'!$D$4</f>
        <v>22746.15</v>
      </c>
      <c r="N5" s="170" t="str">
        <f>'BD Team'!E10</f>
        <v>6MM</v>
      </c>
      <c r="O5" s="172">
        <v>1002</v>
      </c>
      <c r="P5" s="241"/>
      <c r="Q5" s="173"/>
      <c r="R5" s="185"/>
      <c r="S5" s="312"/>
      <c r="T5" s="313">
        <f t="shared" ref="T5:T68" si="2">(G5+H5)*I5*2/300</f>
        <v>14.24</v>
      </c>
      <c r="U5" s="313">
        <f t="shared" ref="U5:U68" si="3">SUM(G5:H5)*I5*2*4/1000</f>
        <v>17.088000000000001</v>
      </c>
      <c r="V5" s="313">
        <f t="shared" ref="V5:V68" si="4">SUM(G5:H5)*I5*5*5*4/(1000*240)</f>
        <v>0.89</v>
      </c>
      <c r="W5" s="313">
        <f t="shared" ref="W5:W68" si="5">T5</f>
        <v>14.24</v>
      </c>
      <c r="X5" s="313">
        <f t="shared" ref="X5:X68" si="6">W5*2</f>
        <v>28.48</v>
      </c>
      <c r="Y5" s="313">
        <f t="shared" ref="Y5:Y68" si="7">SUM(G5:H5)*I5*4/1000</f>
        <v>8.5440000000000005</v>
      </c>
    </row>
    <row r="6" spans="1:25">
      <c r="A6" s="118">
        <f>'BD Team'!A11</f>
        <v>3</v>
      </c>
      <c r="B6" s="118" t="str">
        <f>'BD Team'!B11</f>
        <v>B/R3</v>
      </c>
      <c r="C6" s="118" t="str">
        <f>'BD Team'!C11</f>
        <v>M15000</v>
      </c>
      <c r="D6" s="118" t="str">
        <f>'BD Team'!D11</f>
        <v>FRENCH WINDOW</v>
      </c>
      <c r="E6" s="118" t="str">
        <f>'BD Team'!F11</f>
        <v>NO</v>
      </c>
      <c r="F6" s="121" t="str">
        <f>'BD Team'!G11</f>
        <v>FLAT-2</v>
      </c>
      <c r="G6" s="118">
        <f>'BD Team'!H11</f>
        <v>1220</v>
      </c>
      <c r="H6" s="118">
        <f>'BD Team'!I11</f>
        <v>1220</v>
      </c>
      <c r="I6" s="118">
        <f>'BD Team'!J11</f>
        <v>1</v>
      </c>
      <c r="J6" s="103">
        <f t="shared" si="0"/>
        <v>16.021137599999999</v>
      </c>
      <c r="K6" s="172">
        <f>'BD Team'!K11</f>
        <v>323.82</v>
      </c>
      <c r="L6" s="171">
        <f t="shared" si="1"/>
        <v>323.82</v>
      </c>
      <c r="M6" s="170">
        <f>L6*'Changable Values'!$D$4</f>
        <v>26877.059999999998</v>
      </c>
      <c r="N6" s="170" t="str">
        <f>'BD Team'!E11</f>
        <v>6MM</v>
      </c>
      <c r="O6" s="172">
        <v>1002</v>
      </c>
      <c r="P6" s="241"/>
      <c r="Q6" s="173"/>
      <c r="R6" s="185"/>
      <c r="S6" s="312"/>
      <c r="T6" s="313">
        <f t="shared" si="2"/>
        <v>16.266666666666666</v>
      </c>
      <c r="U6" s="313">
        <f t="shared" si="3"/>
        <v>19.52</v>
      </c>
      <c r="V6" s="313">
        <f t="shared" si="4"/>
        <v>1.0166666666666666</v>
      </c>
      <c r="W6" s="313">
        <f t="shared" si="5"/>
        <v>16.266666666666666</v>
      </c>
      <c r="X6" s="313">
        <f t="shared" si="6"/>
        <v>32.533333333333331</v>
      </c>
      <c r="Y6" s="313">
        <f t="shared" si="7"/>
        <v>9.76</v>
      </c>
    </row>
    <row r="7" spans="1:25">
      <c r="A7" s="118">
        <f>'BD Team'!A12</f>
        <v>4</v>
      </c>
      <c r="B7" s="118" t="str">
        <f>'BD Team'!B12</f>
        <v>B/R1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FLAT-1</v>
      </c>
      <c r="G7" s="118">
        <f>'BD Team'!H12</f>
        <v>916</v>
      </c>
      <c r="H7" s="118">
        <f>'BD Team'!I12</f>
        <v>1220</v>
      </c>
      <c r="I7" s="118">
        <f>'BD Team'!J12</f>
        <v>1</v>
      </c>
      <c r="J7" s="103">
        <f t="shared" si="0"/>
        <v>12.028985279999999</v>
      </c>
      <c r="K7" s="172">
        <f>'BD Team'!K12</f>
        <v>282.32</v>
      </c>
      <c r="L7" s="171">
        <f t="shared" si="1"/>
        <v>282.32</v>
      </c>
      <c r="M7" s="170">
        <f>L7*'Changable Values'!$D$4</f>
        <v>23432.559999999998</v>
      </c>
      <c r="N7" s="170" t="str">
        <f>'BD Team'!E12</f>
        <v>6MM</v>
      </c>
      <c r="O7" s="172">
        <v>1002</v>
      </c>
      <c r="P7" s="241"/>
      <c r="Q7" s="173">
        <f>50*10.764</f>
        <v>538.19999999999993</v>
      </c>
      <c r="R7" s="185"/>
      <c r="S7" s="312"/>
      <c r="T7" s="313">
        <f t="shared" si="2"/>
        <v>14.24</v>
      </c>
      <c r="U7" s="313">
        <f t="shared" si="3"/>
        <v>17.088000000000001</v>
      </c>
      <c r="V7" s="313">
        <f t="shared" si="4"/>
        <v>0.89</v>
      </c>
      <c r="W7" s="313">
        <f t="shared" si="5"/>
        <v>14.24</v>
      </c>
      <c r="X7" s="313">
        <f t="shared" si="6"/>
        <v>28.48</v>
      </c>
      <c r="Y7" s="313">
        <f t="shared" si="7"/>
        <v>8.5440000000000005</v>
      </c>
    </row>
    <row r="8" spans="1:25">
      <c r="A8" s="118">
        <f>'BD Team'!A13</f>
        <v>5</v>
      </c>
      <c r="B8" s="118" t="str">
        <f>'BD Team'!B13</f>
        <v>B/R2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FLAT-1</v>
      </c>
      <c r="G8" s="118">
        <f>'BD Team'!H13</f>
        <v>915</v>
      </c>
      <c r="H8" s="118">
        <f>'BD Team'!I13</f>
        <v>915</v>
      </c>
      <c r="I8" s="118">
        <f>'BD Team'!J13</f>
        <v>2</v>
      </c>
      <c r="J8" s="103">
        <f t="shared" si="0"/>
        <v>18.0237798</v>
      </c>
      <c r="K8" s="172">
        <f>'BD Team'!K13</f>
        <v>248.92</v>
      </c>
      <c r="L8" s="171">
        <f t="shared" si="1"/>
        <v>497.84</v>
      </c>
      <c r="M8" s="170">
        <f>L8*'Changable Values'!$D$4</f>
        <v>41320.720000000001</v>
      </c>
      <c r="N8" s="170" t="str">
        <f>'BD Team'!E13</f>
        <v>6MM</v>
      </c>
      <c r="O8" s="172">
        <v>1002</v>
      </c>
      <c r="P8" s="241"/>
      <c r="Q8" s="173">
        <f t="shared" ref="Q8:Q13" si="8">50*10.764</f>
        <v>538.19999999999993</v>
      </c>
      <c r="R8" s="185"/>
      <c r="S8" s="312"/>
      <c r="T8" s="313">
        <f t="shared" si="2"/>
        <v>24.4</v>
      </c>
      <c r="U8" s="313">
        <f t="shared" si="3"/>
        <v>29.28</v>
      </c>
      <c r="V8" s="313">
        <f t="shared" si="4"/>
        <v>1.5249999999999999</v>
      </c>
      <c r="W8" s="313">
        <f t="shared" si="5"/>
        <v>24.4</v>
      </c>
      <c r="X8" s="313">
        <f t="shared" si="6"/>
        <v>48.8</v>
      </c>
      <c r="Y8" s="313">
        <f t="shared" si="7"/>
        <v>14.64</v>
      </c>
    </row>
    <row r="9" spans="1:25">
      <c r="A9" s="118">
        <f>'BD Team'!A14</f>
        <v>6</v>
      </c>
      <c r="B9" s="118" t="str">
        <f>'BD Team'!B14</f>
        <v>BTH-1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FLAT-1</v>
      </c>
      <c r="G9" s="118">
        <f>'BD Team'!H14</f>
        <v>610</v>
      </c>
      <c r="H9" s="118">
        <f>'BD Team'!I14</f>
        <v>610</v>
      </c>
      <c r="I9" s="118">
        <f>'BD Team'!J14</f>
        <v>2</v>
      </c>
      <c r="J9" s="103">
        <f t="shared" si="0"/>
        <v>8.0105687999999997</v>
      </c>
      <c r="K9" s="172">
        <f>'BD Team'!K14</f>
        <v>126.04</v>
      </c>
      <c r="L9" s="171">
        <f t="shared" si="1"/>
        <v>252.08</v>
      </c>
      <c r="M9" s="170">
        <f>L9*'Changable Values'!$D$4</f>
        <v>20922.64</v>
      </c>
      <c r="N9" s="170" t="str">
        <f>'BD Team'!E14</f>
        <v>6MM (F)</v>
      </c>
      <c r="O9" s="172">
        <v>2003</v>
      </c>
      <c r="P9" s="241"/>
      <c r="Q9" s="173"/>
      <c r="R9" s="185"/>
      <c r="S9" s="312"/>
      <c r="T9" s="313">
        <f t="shared" si="2"/>
        <v>16.266666666666666</v>
      </c>
      <c r="U9" s="313">
        <f t="shared" si="3"/>
        <v>19.52</v>
      </c>
      <c r="V9" s="313">
        <f t="shared" si="4"/>
        <v>1.0166666666666666</v>
      </c>
      <c r="W9" s="313">
        <f t="shared" si="5"/>
        <v>16.266666666666666</v>
      </c>
      <c r="X9" s="313">
        <f t="shared" si="6"/>
        <v>32.533333333333331</v>
      </c>
      <c r="Y9" s="313">
        <f t="shared" si="7"/>
        <v>9.76</v>
      </c>
    </row>
    <row r="10" spans="1:25">
      <c r="A10" s="118">
        <f>'BD Team'!A15</f>
        <v>7</v>
      </c>
      <c r="B10" s="118" t="str">
        <f>'BD Team'!B15</f>
        <v>B-1</v>
      </c>
      <c r="C10" s="118" t="str">
        <f>'BD Team'!C15</f>
        <v>M14600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FLAT-1</v>
      </c>
      <c r="G10" s="118">
        <f>'BD Team'!H15</f>
        <v>2134</v>
      </c>
      <c r="H10" s="118">
        <f>'BD Team'!I15</f>
        <v>1982</v>
      </c>
      <c r="I10" s="118">
        <f>'BD Team'!J15</f>
        <v>2</v>
      </c>
      <c r="J10" s="103">
        <f t="shared" si="0"/>
        <v>91.054570464000008</v>
      </c>
      <c r="K10" s="172">
        <f>'BD Team'!K15</f>
        <v>456.54</v>
      </c>
      <c r="L10" s="171">
        <f t="shared" si="1"/>
        <v>913.08</v>
      </c>
      <c r="M10" s="170">
        <f>L10*'Changable Values'!$D$4</f>
        <v>75785.64</v>
      </c>
      <c r="N10" s="170" t="str">
        <f>'BD Team'!E15</f>
        <v>6MM</v>
      </c>
      <c r="O10" s="172">
        <v>1002</v>
      </c>
      <c r="P10" s="241"/>
      <c r="Q10" s="173">
        <f t="shared" si="8"/>
        <v>538.19999999999993</v>
      </c>
      <c r="R10" s="185"/>
      <c r="S10" s="312"/>
      <c r="T10" s="313">
        <f t="shared" si="2"/>
        <v>54.88</v>
      </c>
      <c r="U10" s="313">
        <f t="shared" si="3"/>
        <v>65.855999999999995</v>
      </c>
      <c r="V10" s="313">
        <f t="shared" si="4"/>
        <v>3.43</v>
      </c>
      <c r="W10" s="313">
        <f t="shared" si="5"/>
        <v>54.88</v>
      </c>
      <c r="X10" s="313">
        <f t="shared" si="6"/>
        <v>109.76</v>
      </c>
      <c r="Y10" s="313">
        <f t="shared" si="7"/>
        <v>32.927999999999997</v>
      </c>
    </row>
    <row r="11" spans="1:25">
      <c r="A11" s="118">
        <f>'BD Team'!A16</f>
        <v>8</v>
      </c>
      <c r="B11" s="118" t="str">
        <f>'BD Team'!B16</f>
        <v>B/R2</v>
      </c>
      <c r="C11" s="118" t="str">
        <f>'BD Team'!C16</f>
        <v>M14600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FLAT-2</v>
      </c>
      <c r="G11" s="118">
        <f>'BD Team'!H16</f>
        <v>915</v>
      </c>
      <c r="H11" s="118">
        <f>'BD Team'!I16</f>
        <v>915</v>
      </c>
      <c r="I11" s="118">
        <f>'BD Team'!J16</f>
        <v>2</v>
      </c>
      <c r="J11" s="103">
        <f t="shared" si="0"/>
        <v>18.0237798</v>
      </c>
      <c r="K11" s="172">
        <f>'BD Team'!K16</f>
        <v>248.92</v>
      </c>
      <c r="L11" s="171">
        <f t="shared" si="1"/>
        <v>497.84</v>
      </c>
      <c r="M11" s="170">
        <f>L11*'Changable Values'!$D$4</f>
        <v>41320.720000000001</v>
      </c>
      <c r="N11" s="170" t="str">
        <f>'BD Team'!E16</f>
        <v>6MM</v>
      </c>
      <c r="O11" s="172">
        <v>1002</v>
      </c>
      <c r="P11" s="241"/>
      <c r="Q11" s="173">
        <f t="shared" si="8"/>
        <v>538.19999999999993</v>
      </c>
      <c r="R11" s="185"/>
      <c r="S11" s="312"/>
      <c r="T11" s="313">
        <f t="shared" si="2"/>
        <v>24.4</v>
      </c>
      <c r="U11" s="313">
        <f t="shared" si="3"/>
        <v>29.28</v>
      </c>
      <c r="V11" s="313">
        <f t="shared" si="4"/>
        <v>1.5249999999999999</v>
      </c>
      <c r="W11" s="313">
        <f t="shared" si="5"/>
        <v>24.4</v>
      </c>
      <c r="X11" s="313">
        <f t="shared" si="6"/>
        <v>48.8</v>
      </c>
      <c r="Y11" s="313">
        <f t="shared" si="7"/>
        <v>14.64</v>
      </c>
    </row>
    <row r="12" spans="1:25">
      <c r="A12" s="118">
        <f>'BD Team'!A17</f>
        <v>9</v>
      </c>
      <c r="B12" s="118" t="str">
        <f>'BD Team'!B17</f>
        <v>B/R4</v>
      </c>
      <c r="C12" s="118" t="str">
        <f>'BD Team'!C17</f>
        <v>M14600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FLAT-2</v>
      </c>
      <c r="G12" s="118">
        <f>'BD Team'!H17</f>
        <v>915</v>
      </c>
      <c r="H12" s="118">
        <f>'BD Team'!I17</f>
        <v>1220</v>
      </c>
      <c r="I12" s="118">
        <f>'BD Team'!J17</f>
        <v>2</v>
      </c>
      <c r="J12" s="103">
        <f t="shared" si="0"/>
        <v>24.031706399999997</v>
      </c>
      <c r="K12" s="172">
        <f>'BD Team'!K17</f>
        <v>282.25</v>
      </c>
      <c r="L12" s="171">
        <f t="shared" si="1"/>
        <v>564.5</v>
      </c>
      <c r="M12" s="170">
        <f>L12*'Changable Values'!$D$4</f>
        <v>46853.5</v>
      </c>
      <c r="N12" s="170" t="str">
        <f>'BD Team'!E17</f>
        <v>6MM</v>
      </c>
      <c r="O12" s="172">
        <v>1002</v>
      </c>
      <c r="P12" s="241"/>
      <c r="Q12" s="173">
        <f t="shared" si="8"/>
        <v>538.19999999999993</v>
      </c>
      <c r="R12" s="185"/>
      <c r="S12" s="312"/>
      <c r="T12" s="313">
        <f t="shared" si="2"/>
        <v>28.466666666666665</v>
      </c>
      <c r="U12" s="313">
        <f t="shared" si="3"/>
        <v>34.159999999999997</v>
      </c>
      <c r="V12" s="313">
        <f t="shared" si="4"/>
        <v>1.7791666666666666</v>
      </c>
      <c r="W12" s="313">
        <f t="shared" si="5"/>
        <v>28.466666666666665</v>
      </c>
      <c r="X12" s="313">
        <f t="shared" si="6"/>
        <v>56.93333333333333</v>
      </c>
      <c r="Y12" s="313">
        <f t="shared" si="7"/>
        <v>17.079999999999998</v>
      </c>
    </row>
    <row r="13" spans="1:25">
      <c r="A13" s="118">
        <f>'BD Team'!A18</f>
        <v>10</v>
      </c>
      <c r="B13" s="118" t="str">
        <f>'BD Team'!B18</f>
        <v>B/R5</v>
      </c>
      <c r="C13" s="118" t="str">
        <f>'BD Team'!C18</f>
        <v>M14600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FLAT-2</v>
      </c>
      <c r="G13" s="118">
        <f>'BD Team'!H18</f>
        <v>2440</v>
      </c>
      <c r="H13" s="118">
        <f>'BD Team'!I18</f>
        <v>1220</v>
      </c>
      <c r="I13" s="118">
        <f>'BD Team'!J18</f>
        <v>1</v>
      </c>
      <c r="J13" s="103">
        <f t="shared" si="0"/>
        <v>32.042275199999999</v>
      </c>
      <c r="K13" s="172">
        <f>'BD Team'!K18</f>
        <v>393.6</v>
      </c>
      <c r="L13" s="171">
        <f t="shared" si="1"/>
        <v>393.6</v>
      </c>
      <c r="M13" s="170">
        <f>L13*'Changable Values'!$D$4</f>
        <v>32668.800000000003</v>
      </c>
      <c r="N13" s="170" t="str">
        <f>'BD Team'!E18</f>
        <v>6MM</v>
      </c>
      <c r="O13" s="172">
        <v>1002</v>
      </c>
      <c r="P13" s="241"/>
      <c r="Q13" s="173">
        <f t="shared" si="8"/>
        <v>538.19999999999993</v>
      </c>
      <c r="R13" s="185"/>
      <c r="S13" s="312"/>
      <c r="T13" s="313">
        <f t="shared" si="2"/>
        <v>24.4</v>
      </c>
      <c r="U13" s="313">
        <f t="shared" si="3"/>
        <v>29.28</v>
      </c>
      <c r="V13" s="313">
        <f t="shared" si="4"/>
        <v>1.5249999999999999</v>
      </c>
      <c r="W13" s="313">
        <f t="shared" si="5"/>
        <v>24.4</v>
      </c>
      <c r="X13" s="313">
        <f t="shared" si="6"/>
        <v>48.8</v>
      </c>
      <c r="Y13" s="313">
        <f t="shared" si="7"/>
        <v>14.64</v>
      </c>
    </row>
    <row r="14" spans="1:25">
      <c r="A14" s="118">
        <f>'BD Team'!A19</f>
        <v>11</v>
      </c>
      <c r="B14" s="118" t="str">
        <f>'BD Team'!B19</f>
        <v>BTH-1</v>
      </c>
      <c r="C14" s="118" t="str">
        <f>'BD Team'!C19</f>
        <v>M15000</v>
      </c>
      <c r="D14" s="118" t="str">
        <f>'BD Team'!D19</f>
        <v>SIDE HUNG WINDOW</v>
      </c>
      <c r="E14" s="118" t="str">
        <f>'BD Team'!F19</f>
        <v>NO</v>
      </c>
      <c r="F14" s="121" t="str">
        <f>'BD Team'!G19</f>
        <v>FLAT-2</v>
      </c>
      <c r="G14" s="118">
        <f>'BD Team'!H19</f>
        <v>610</v>
      </c>
      <c r="H14" s="118">
        <f>'BD Team'!I19</f>
        <v>610</v>
      </c>
      <c r="I14" s="118">
        <f>'BD Team'!J19</f>
        <v>3</v>
      </c>
      <c r="J14" s="103">
        <f t="shared" si="0"/>
        <v>12.015853199999999</v>
      </c>
      <c r="K14" s="172">
        <f>'BD Team'!K19</f>
        <v>126.04</v>
      </c>
      <c r="L14" s="171">
        <f t="shared" si="1"/>
        <v>378.12</v>
      </c>
      <c r="M14" s="170">
        <f>L14*'Changable Values'!$D$4</f>
        <v>31383.96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2"/>
        <v>24.4</v>
      </c>
      <c r="U14" s="313">
        <f t="shared" si="3"/>
        <v>29.28</v>
      </c>
      <c r="V14" s="313">
        <f t="shared" si="4"/>
        <v>1.5249999999999999</v>
      </c>
      <c r="W14" s="313">
        <f t="shared" si="5"/>
        <v>24.4</v>
      </c>
      <c r="X14" s="313">
        <f t="shared" si="6"/>
        <v>48.8</v>
      </c>
      <c r="Y14" s="313">
        <f t="shared" si="7"/>
        <v>14.64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3080.0699999999997</v>
      </c>
      <c r="L104" s="168">
        <f>SUM(L4:L103)</f>
        <v>4694.82</v>
      </c>
      <c r="M104" s="168">
        <f>SUM(M4:M103)</f>
        <v>389670.06000000006</v>
      </c>
      <c r="T104" s="314">
        <f t="shared" ref="T104:Y104" si="17">SUM(T4:T103)</f>
        <v>257.88</v>
      </c>
      <c r="U104" s="314">
        <f t="shared" si="17"/>
        <v>309.45600000000002</v>
      </c>
      <c r="V104" s="314">
        <f t="shared" si="17"/>
        <v>16.1175</v>
      </c>
      <c r="W104" s="314">
        <f t="shared" si="17"/>
        <v>257.88</v>
      </c>
      <c r="X104" s="314">
        <f t="shared" si="17"/>
        <v>515.76</v>
      </c>
      <c r="Y104" s="314">
        <f t="shared" si="17"/>
        <v>154.72800000000001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7" sqref="B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284</v>
      </c>
      <c r="B2" s="338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293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294</v>
      </c>
      <c r="D10" s="272"/>
      <c r="E10" s="275" t="s">
        <v>195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280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2691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WINDOW</v>
      </c>
      <c r="D8" s="131" t="str">
        <f>Pricing!B4</f>
        <v>KW1</v>
      </c>
      <c r="E8" s="132" t="str">
        <f>Pricing!N4</f>
        <v>6MM</v>
      </c>
      <c r="F8" s="68">
        <f>Pricing!G4</f>
        <v>1194</v>
      </c>
      <c r="G8" s="68">
        <f>Pricing!H4</f>
        <v>1194</v>
      </c>
      <c r="H8" s="100">
        <f t="shared" ref="H8:H57" si="0">(F8*G8)/1000000</f>
        <v>1.4256359999999999</v>
      </c>
      <c r="I8" s="70">
        <f>Pricing!I4</f>
        <v>1</v>
      </c>
      <c r="J8" s="69">
        <f t="shared" ref="J8" si="1">H8*I8</f>
        <v>1.4256359999999999</v>
      </c>
      <c r="K8" s="71">
        <f t="shared" ref="K8" si="2">J8*10.764</f>
        <v>15.345545903999998</v>
      </c>
      <c r="L8" s="69"/>
      <c r="M8" s="72"/>
      <c r="N8" s="72"/>
      <c r="O8" s="72">
        <f t="shared" ref="O8:O35" si="3">N8*M8*L8/1000000</f>
        <v>0</v>
      </c>
      <c r="P8" s="73">
        <f>Pricing!M4</f>
        <v>26358.309999999998</v>
      </c>
      <c r="Q8" s="74">
        <f t="shared" ref="Q8:Q56" si="4">P8*$Q$6</f>
        <v>2635.8310000000001</v>
      </c>
      <c r="R8" s="74">
        <f t="shared" ref="R8:R56" si="5">(P8+Q8)*$R$6</f>
        <v>3189.3555099999994</v>
      </c>
      <c r="S8" s="74">
        <f t="shared" ref="S8:S56" si="6">(P8+Q8+R8)*$S$6</f>
        <v>160.91748254999999</v>
      </c>
      <c r="T8" s="74">
        <f t="shared" ref="T8:T56" si="7">(P8+Q8+R8+S8)*$T$6</f>
        <v>323.4441399255</v>
      </c>
      <c r="U8" s="72">
        <f t="shared" ref="U8:U56" si="8">SUM(P8:T8)</f>
        <v>32667.8581324755</v>
      </c>
      <c r="V8" s="74">
        <f t="shared" ref="V8:V56" si="9">U8*$V$6</f>
        <v>490.01787198713248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1428.4872719999998</v>
      </c>
      <c r="AE8" s="76">
        <f>((((F8+G8)*2)/305)*I8*$AE$7)</f>
        <v>391.47540983606558</v>
      </c>
      <c r="AF8" s="345">
        <f>(((((F8*4)+(G8*4))/1000)*$AF$6*$AG$6)/300)*I8*$AF$7</f>
        <v>171.93599999999998</v>
      </c>
      <c r="AG8" s="346"/>
      <c r="AH8" s="76">
        <f>(((F8+G8))*I8/1000)*4*$AH$7</f>
        <v>14.327999999999999</v>
      </c>
      <c r="AI8" s="76">
        <f t="shared" ref="AI8:AI57" si="15">(((F8+G8)*2*I8)/1000)*2*$AI$7</f>
        <v>47.76</v>
      </c>
      <c r="AJ8" s="76">
        <f>J8*Pricing!Q4</f>
        <v>0</v>
      </c>
      <c r="AK8" s="76">
        <f>J8*Pricing!R4</f>
        <v>0</v>
      </c>
      <c r="AL8" s="76">
        <f t="shared" ref="AL8:AL39" si="16">J8*$AL$6</f>
        <v>1534.5545903999996</v>
      </c>
      <c r="AM8" s="77">
        <f t="shared" ref="AM8:AM39" si="17">$AM$6*J8</f>
        <v>0</v>
      </c>
      <c r="AN8" s="76">
        <f t="shared" ref="AN8:AN39" si="18">$AN$6*J8</f>
        <v>3836.3864759999997</v>
      </c>
      <c r="AO8" s="72">
        <f t="shared" ref="AO8:AO39" si="19">SUM(U8:V8)+SUM(AC8:AI8)-AD8</f>
        <v>33783.375414298702</v>
      </c>
      <c r="AP8" s="74">
        <f t="shared" ref="AP8:AP39" si="20">AO8*$AP$6</f>
        <v>42229.219267873377</v>
      </c>
      <c r="AQ8" s="74">
        <f t="shared" ref="AQ8:AQ56" si="21">(AO8+AP8)*$AQ$6</f>
        <v>0</v>
      </c>
      <c r="AR8" s="74">
        <f t="shared" ref="AR8:AR39" si="22">SUM(AO8:AQ8)/J8</f>
        <v>53318.374874211993</v>
      </c>
      <c r="AS8" s="72">
        <f t="shared" ref="AS8:AS39" si="23">SUM(AJ8:AQ8)+AD8+AB8</f>
        <v>82812.023020572087</v>
      </c>
      <c r="AT8" s="72">
        <f t="shared" ref="AT8:AT39" si="24">AS8/J8</f>
        <v>58087.774874211995</v>
      </c>
      <c r="AU8" s="78">
        <f t="shared" ref="AU8:AU56" si="25">AT8/10.764</f>
        <v>5396.48596007172</v>
      </c>
      <c r="AV8" s="79">
        <f t="shared" ref="AV8:AV39" si="26">K8/$K$109</f>
        <v>5.9334619994163243E-2</v>
      </c>
      <c r="AW8" s="80">
        <f t="shared" ref="AW8:AW39" si="27">(U8+V8)/(J8*10.764)</f>
        <v>2160.7491979688803</v>
      </c>
      <c r="AX8" s="81">
        <f t="shared" ref="AX8:AX39" si="28">SUM(W8:AN8,AP8)/(J8*10.764)</f>
        <v>3235.7367621028393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WINDOW</v>
      </c>
      <c r="D9" s="131" t="str">
        <f>Pricing!B5</f>
        <v>KW2</v>
      </c>
      <c r="E9" s="132" t="str">
        <f>Pricing!N5</f>
        <v>6MM</v>
      </c>
      <c r="F9" s="68">
        <f>Pricing!G5</f>
        <v>1220</v>
      </c>
      <c r="G9" s="68">
        <f>Pricing!H5</f>
        <v>916</v>
      </c>
      <c r="H9" s="100">
        <f t="shared" si="0"/>
        <v>1.1175200000000001</v>
      </c>
      <c r="I9" s="70">
        <f>Pricing!I5</f>
        <v>1</v>
      </c>
      <c r="J9" s="69">
        <f t="shared" ref="J9:J58" si="30">H9*I9</f>
        <v>1.1175200000000001</v>
      </c>
      <c r="K9" s="71">
        <f t="shared" ref="K9:K58" si="31">J9*10.764</f>
        <v>12.028985280000001</v>
      </c>
      <c r="L9" s="69"/>
      <c r="M9" s="72"/>
      <c r="N9" s="72"/>
      <c r="O9" s="72">
        <f t="shared" si="3"/>
        <v>0</v>
      </c>
      <c r="P9" s="73">
        <f>Pricing!M5</f>
        <v>22746.15</v>
      </c>
      <c r="Q9" s="74">
        <f t="shared" ref="Q9:Q14" si="32">P9*$Q$6</f>
        <v>2274.6150000000002</v>
      </c>
      <c r="R9" s="74">
        <f t="shared" ref="R9:R14" si="33">(P9+Q9)*$R$6</f>
        <v>2752.2841500000004</v>
      </c>
      <c r="S9" s="74">
        <f t="shared" ref="S9:S14" si="34">(P9+Q9+R9)*$S$6</f>
        <v>138.86524575000001</v>
      </c>
      <c r="T9" s="74">
        <f t="shared" ref="T9:T14" si="35">(P9+Q9+R9+S9)*$T$6</f>
        <v>279.1191439575</v>
      </c>
      <c r="U9" s="72">
        <f t="shared" ref="U9:U14" si="36">SUM(P9:T9)</f>
        <v>28191.033539707503</v>
      </c>
      <c r="V9" s="74">
        <f t="shared" ref="V9:V14" si="37">U9*$V$6</f>
        <v>422.86550309561255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1119.75504</v>
      </c>
      <c r="AE9" s="76">
        <f t="shared" ref="AE9:AE57" si="43">((((F9+G9)*2)/305)*I9*$AE$7)</f>
        <v>350.1639344262295</v>
      </c>
      <c r="AF9" s="345">
        <f t="shared" ref="AF9:AF57" si="44">(((((F9*4)+(G9*4))/1000)*$AF$6*$AG$6)/300)*I9*$AF$7</f>
        <v>153.792</v>
      </c>
      <c r="AG9" s="346"/>
      <c r="AH9" s="76">
        <f t="shared" ref="AH9:AH57" si="45">(((F9+G9))*I9/1000)*4*$AH$7</f>
        <v>12.816000000000001</v>
      </c>
      <c r="AI9" s="76">
        <f t="shared" si="15"/>
        <v>42.72</v>
      </c>
      <c r="AJ9" s="76">
        <f>J9*Pricing!Q5</f>
        <v>0</v>
      </c>
      <c r="AK9" s="76">
        <f>J9*Pricing!R5</f>
        <v>0</v>
      </c>
      <c r="AL9" s="76">
        <f t="shared" si="16"/>
        <v>1202.8985279999999</v>
      </c>
      <c r="AM9" s="77">
        <f t="shared" si="17"/>
        <v>0</v>
      </c>
      <c r="AN9" s="76">
        <f t="shared" si="18"/>
        <v>3007.2463200000002</v>
      </c>
      <c r="AO9" s="72">
        <f t="shared" si="19"/>
        <v>29173.390977229348</v>
      </c>
      <c r="AP9" s="74">
        <f t="shared" si="20"/>
        <v>36466.738721536683</v>
      </c>
      <c r="AQ9" s="74">
        <f t="shared" ref="AQ9:AQ14" si="46">(AO9+AP9)*$AQ$6</f>
        <v>0</v>
      </c>
      <c r="AR9" s="74">
        <f t="shared" si="22"/>
        <v>58737.319867891427</v>
      </c>
      <c r="AS9" s="72">
        <f t="shared" si="23"/>
        <v>70970.029586766046</v>
      </c>
      <c r="AT9" s="72">
        <f t="shared" si="24"/>
        <v>63506.719867891443</v>
      </c>
      <c r="AU9" s="78">
        <f t="shared" ref="AU9:AU14" si="47">AT9/10.764</f>
        <v>5899.9182337320181</v>
      </c>
      <c r="AV9" s="79">
        <f t="shared" si="26"/>
        <v>4.6510907788437805E-2</v>
      </c>
      <c r="AW9" s="80">
        <f t="shared" si="27"/>
        <v>2378.7458689784944</v>
      </c>
      <c r="AX9" s="81">
        <f t="shared" si="28"/>
        <v>3521.1723647535223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FRENCH WINDOW</v>
      </c>
      <c r="D10" s="131" t="str">
        <f>Pricing!B6</f>
        <v>B/R3</v>
      </c>
      <c r="E10" s="132" t="str">
        <f>Pricing!N6</f>
        <v>6MM</v>
      </c>
      <c r="F10" s="68">
        <f>Pricing!G6</f>
        <v>1220</v>
      </c>
      <c r="G10" s="68">
        <f>Pricing!H6</f>
        <v>1220</v>
      </c>
      <c r="H10" s="100">
        <f t="shared" si="0"/>
        <v>1.4883999999999999</v>
      </c>
      <c r="I10" s="70">
        <f>Pricing!I6</f>
        <v>1</v>
      </c>
      <c r="J10" s="69">
        <f t="shared" si="30"/>
        <v>1.4883999999999999</v>
      </c>
      <c r="K10" s="71">
        <f t="shared" si="31"/>
        <v>16.021137599999999</v>
      </c>
      <c r="L10" s="69"/>
      <c r="M10" s="72"/>
      <c r="N10" s="72"/>
      <c r="O10" s="72">
        <f t="shared" si="3"/>
        <v>0</v>
      </c>
      <c r="P10" s="73">
        <f>Pricing!M6</f>
        <v>26877.059999999998</v>
      </c>
      <c r="Q10" s="74">
        <f t="shared" si="32"/>
        <v>2687.7060000000001</v>
      </c>
      <c r="R10" s="74">
        <f t="shared" si="33"/>
        <v>3252.1242599999996</v>
      </c>
      <c r="S10" s="74">
        <f t="shared" si="34"/>
        <v>164.08445129999996</v>
      </c>
      <c r="T10" s="74">
        <f t="shared" si="35"/>
        <v>329.8097471129999</v>
      </c>
      <c r="U10" s="72">
        <f t="shared" si="36"/>
        <v>33310.784458412993</v>
      </c>
      <c r="V10" s="74">
        <f t="shared" si="37"/>
        <v>499.66176687619486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1491.3768</v>
      </c>
      <c r="AE10" s="76">
        <f t="shared" si="43"/>
        <v>400</v>
      </c>
      <c r="AF10" s="345">
        <f t="shared" si="44"/>
        <v>175.68</v>
      </c>
      <c r="AG10" s="346"/>
      <c r="AH10" s="76">
        <f t="shared" si="45"/>
        <v>14.64</v>
      </c>
      <c r="AI10" s="76">
        <f t="shared" si="15"/>
        <v>48.8</v>
      </c>
      <c r="AJ10" s="76">
        <f>J10*Pricing!Q6</f>
        <v>0</v>
      </c>
      <c r="AK10" s="76">
        <f>J10*Pricing!R6</f>
        <v>0</v>
      </c>
      <c r="AL10" s="76">
        <f t="shared" si="16"/>
        <v>1602.1137599999997</v>
      </c>
      <c r="AM10" s="77">
        <f t="shared" si="17"/>
        <v>0</v>
      </c>
      <c r="AN10" s="76">
        <f t="shared" si="18"/>
        <v>4005.2844</v>
      </c>
      <c r="AO10" s="72">
        <f t="shared" si="19"/>
        <v>34449.566225289193</v>
      </c>
      <c r="AP10" s="74">
        <f t="shared" si="20"/>
        <v>43061.957781611491</v>
      </c>
      <c r="AQ10" s="74">
        <f t="shared" si="46"/>
        <v>0</v>
      </c>
      <c r="AR10" s="74">
        <f t="shared" si="22"/>
        <v>52077.078746909894</v>
      </c>
      <c r="AS10" s="72">
        <f t="shared" si="23"/>
        <v>84610.298966900678</v>
      </c>
      <c r="AT10" s="72">
        <f t="shared" si="24"/>
        <v>56846.478746909888</v>
      </c>
      <c r="AU10" s="78">
        <f t="shared" si="47"/>
        <v>5281.1667360562888</v>
      </c>
      <c r="AV10" s="79">
        <f t="shared" si="26"/>
        <v>6.1946842250976117E-2</v>
      </c>
      <c r="AW10" s="80">
        <f t="shared" si="27"/>
        <v>2110.3648860296407</v>
      </c>
      <c r="AX10" s="81">
        <f t="shared" si="28"/>
        <v>3170.801850026648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B/R1</v>
      </c>
      <c r="E11" s="132" t="str">
        <f>Pricing!N7</f>
        <v>6MM</v>
      </c>
      <c r="F11" s="68">
        <f>Pricing!G7</f>
        <v>916</v>
      </c>
      <c r="G11" s="68">
        <f>Pricing!H7</f>
        <v>1220</v>
      </c>
      <c r="H11" s="100">
        <f t="shared" si="0"/>
        <v>1.1175200000000001</v>
      </c>
      <c r="I11" s="70">
        <f>Pricing!I7</f>
        <v>1</v>
      </c>
      <c r="J11" s="69">
        <f t="shared" si="30"/>
        <v>1.1175200000000001</v>
      </c>
      <c r="K11" s="71">
        <f t="shared" si="31"/>
        <v>12.028985280000001</v>
      </c>
      <c r="L11" s="69"/>
      <c r="M11" s="72"/>
      <c r="N11" s="72"/>
      <c r="O11" s="72">
        <f t="shared" si="3"/>
        <v>0</v>
      </c>
      <c r="P11" s="73">
        <f>Pricing!M7</f>
        <v>23432.559999999998</v>
      </c>
      <c r="Q11" s="74">
        <f t="shared" si="32"/>
        <v>2343.2559999999999</v>
      </c>
      <c r="R11" s="74">
        <f t="shared" si="33"/>
        <v>2835.3397599999998</v>
      </c>
      <c r="S11" s="74">
        <f t="shared" si="34"/>
        <v>143.05577879999998</v>
      </c>
      <c r="T11" s="74">
        <f t="shared" si="35"/>
        <v>287.54211538800001</v>
      </c>
      <c r="U11" s="72">
        <f t="shared" si="36"/>
        <v>29041.753654188</v>
      </c>
      <c r="V11" s="74">
        <f t="shared" si="37"/>
        <v>435.62630481281997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1119.75504</v>
      </c>
      <c r="AE11" s="76">
        <f t="shared" si="43"/>
        <v>350.1639344262295</v>
      </c>
      <c r="AF11" s="345">
        <f t="shared" si="44"/>
        <v>153.792</v>
      </c>
      <c r="AG11" s="346"/>
      <c r="AH11" s="76">
        <f t="shared" si="45"/>
        <v>12.816000000000001</v>
      </c>
      <c r="AI11" s="76">
        <f t="shared" si="15"/>
        <v>42.72</v>
      </c>
      <c r="AJ11" s="76">
        <f>J11*Pricing!Q7</f>
        <v>601.44926399999997</v>
      </c>
      <c r="AK11" s="76">
        <f>J11*Pricing!R7</f>
        <v>0</v>
      </c>
      <c r="AL11" s="76">
        <f t="shared" si="16"/>
        <v>1202.8985279999999</v>
      </c>
      <c r="AM11" s="77">
        <f t="shared" si="17"/>
        <v>0</v>
      </c>
      <c r="AN11" s="76">
        <f t="shared" si="18"/>
        <v>3007.2463200000002</v>
      </c>
      <c r="AO11" s="72">
        <f t="shared" si="19"/>
        <v>30036.871893427051</v>
      </c>
      <c r="AP11" s="74">
        <f t="shared" si="20"/>
        <v>37546.089866783812</v>
      </c>
      <c r="AQ11" s="74">
        <f t="shared" si="46"/>
        <v>0</v>
      </c>
      <c r="AR11" s="74">
        <f t="shared" si="22"/>
        <v>60475.840933684281</v>
      </c>
      <c r="AS11" s="72">
        <f t="shared" si="23"/>
        <v>73514.310912210858</v>
      </c>
      <c r="AT11" s="72">
        <f t="shared" si="24"/>
        <v>65783.44093368428</v>
      </c>
      <c r="AU11" s="78">
        <f t="shared" si="47"/>
        <v>6111.4307816503424</v>
      </c>
      <c r="AV11" s="79">
        <f t="shared" si="26"/>
        <v>4.6510907788437805E-2</v>
      </c>
      <c r="AW11" s="80">
        <f t="shared" si="27"/>
        <v>2450.5292236088612</v>
      </c>
      <c r="AX11" s="81">
        <f t="shared" si="28"/>
        <v>3660.9015580414812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B/R2</v>
      </c>
      <c r="E12" s="132" t="str">
        <f>Pricing!N8</f>
        <v>6MM</v>
      </c>
      <c r="F12" s="68">
        <f>Pricing!G8</f>
        <v>915</v>
      </c>
      <c r="G12" s="68">
        <f>Pricing!H8</f>
        <v>915</v>
      </c>
      <c r="H12" s="100">
        <f t="shared" si="0"/>
        <v>0.837225</v>
      </c>
      <c r="I12" s="70">
        <f>Pricing!I8</f>
        <v>2</v>
      </c>
      <c r="J12" s="69">
        <f t="shared" si="30"/>
        <v>1.67445</v>
      </c>
      <c r="K12" s="71">
        <f t="shared" si="31"/>
        <v>18.0237798</v>
      </c>
      <c r="L12" s="69"/>
      <c r="M12" s="72"/>
      <c r="N12" s="72"/>
      <c r="O12" s="72">
        <f t="shared" si="3"/>
        <v>0</v>
      </c>
      <c r="P12" s="73">
        <f>Pricing!M8</f>
        <v>41320.720000000001</v>
      </c>
      <c r="Q12" s="74">
        <f t="shared" si="32"/>
        <v>4132.0720000000001</v>
      </c>
      <c r="R12" s="74">
        <f t="shared" si="33"/>
        <v>4999.8071200000004</v>
      </c>
      <c r="S12" s="74">
        <f t="shared" si="34"/>
        <v>252.26299560000001</v>
      </c>
      <c r="T12" s="74">
        <f t="shared" si="35"/>
        <v>507.04862115600002</v>
      </c>
      <c r="U12" s="72">
        <f t="shared" si="36"/>
        <v>51211.910736755999</v>
      </c>
      <c r="V12" s="74">
        <f t="shared" si="37"/>
        <v>768.17866105133999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1677.7989</v>
      </c>
      <c r="AE12" s="76">
        <f t="shared" si="43"/>
        <v>600</v>
      </c>
      <c r="AF12" s="345">
        <f t="shared" si="44"/>
        <v>263.52</v>
      </c>
      <c r="AG12" s="346"/>
      <c r="AH12" s="76">
        <f t="shared" si="45"/>
        <v>21.96</v>
      </c>
      <c r="AI12" s="76">
        <f t="shared" si="15"/>
        <v>73.2</v>
      </c>
      <c r="AJ12" s="76">
        <f>J12*Pricing!Q8</f>
        <v>901.18898999999988</v>
      </c>
      <c r="AK12" s="76">
        <f>J12*Pricing!R8</f>
        <v>0</v>
      </c>
      <c r="AL12" s="76">
        <f t="shared" si="16"/>
        <v>1802.3779799999998</v>
      </c>
      <c r="AM12" s="77">
        <f t="shared" si="17"/>
        <v>0</v>
      </c>
      <c r="AN12" s="76">
        <f t="shared" si="18"/>
        <v>4505.9449500000001</v>
      </c>
      <c r="AO12" s="72">
        <f t="shared" si="19"/>
        <v>52938.769397807337</v>
      </c>
      <c r="AP12" s="74">
        <f t="shared" si="20"/>
        <v>66173.461747259164</v>
      </c>
      <c r="AQ12" s="74">
        <f t="shared" si="46"/>
        <v>0</v>
      </c>
      <c r="AR12" s="74">
        <f t="shared" si="22"/>
        <v>71135.137594473708</v>
      </c>
      <c r="AS12" s="72">
        <f t="shared" si="23"/>
        <v>127999.54196506648</v>
      </c>
      <c r="AT12" s="72">
        <f t="shared" si="24"/>
        <v>76442.7375944737</v>
      </c>
      <c r="AU12" s="78">
        <f t="shared" si="47"/>
        <v>7101.7036040945468</v>
      </c>
      <c r="AV12" s="79">
        <f t="shared" si="26"/>
        <v>6.9690197532348133E-2</v>
      </c>
      <c r="AW12" s="80">
        <f t="shared" si="27"/>
        <v>2883.9727279517328</v>
      </c>
      <c r="AX12" s="81">
        <f t="shared" si="28"/>
        <v>4217.7308761428149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BTH-1</v>
      </c>
      <c r="E13" s="132" t="str">
        <f>Pricing!N9</f>
        <v>6MM (F)</v>
      </c>
      <c r="F13" s="68">
        <f>Pricing!G9</f>
        <v>610</v>
      </c>
      <c r="G13" s="68">
        <f>Pricing!H9</f>
        <v>610</v>
      </c>
      <c r="H13" s="100">
        <f t="shared" si="0"/>
        <v>0.37209999999999999</v>
      </c>
      <c r="I13" s="70">
        <f>Pricing!I9</f>
        <v>2</v>
      </c>
      <c r="J13" s="69">
        <f t="shared" si="30"/>
        <v>0.74419999999999997</v>
      </c>
      <c r="K13" s="71">
        <f t="shared" si="31"/>
        <v>8.0105687999999997</v>
      </c>
      <c r="L13" s="69"/>
      <c r="M13" s="72"/>
      <c r="N13" s="72"/>
      <c r="O13" s="72">
        <f t="shared" si="3"/>
        <v>0</v>
      </c>
      <c r="P13" s="73">
        <f>Pricing!M9</f>
        <v>20922.64</v>
      </c>
      <c r="Q13" s="74">
        <f t="shared" si="32"/>
        <v>2092.2640000000001</v>
      </c>
      <c r="R13" s="74">
        <f t="shared" si="33"/>
        <v>2531.6394399999999</v>
      </c>
      <c r="S13" s="74">
        <f t="shared" si="34"/>
        <v>127.7327172</v>
      </c>
      <c r="T13" s="74">
        <f t="shared" si="35"/>
        <v>256.74276157200001</v>
      </c>
      <c r="U13" s="72">
        <f t="shared" si="36"/>
        <v>25931.018918771999</v>
      </c>
      <c r="V13" s="74">
        <f t="shared" si="37"/>
        <v>388.96528378157996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1490.6325999999999</v>
      </c>
      <c r="AE13" s="76">
        <f t="shared" si="43"/>
        <v>400</v>
      </c>
      <c r="AF13" s="345">
        <f t="shared" si="44"/>
        <v>175.68</v>
      </c>
      <c r="AG13" s="346"/>
      <c r="AH13" s="76">
        <f t="shared" si="45"/>
        <v>14.64</v>
      </c>
      <c r="AI13" s="76">
        <f t="shared" si="15"/>
        <v>48.8</v>
      </c>
      <c r="AJ13" s="76">
        <f>J13*Pricing!Q9</f>
        <v>0</v>
      </c>
      <c r="AK13" s="76">
        <f>J13*Pricing!R9</f>
        <v>0</v>
      </c>
      <c r="AL13" s="76">
        <f t="shared" si="16"/>
        <v>801.05687999999986</v>
      </c>
      <c r="AM13" s="77">
        <f t="shared" si="17"/>
        <v>0</v>
      </c>
      <c r="AN13" s="76">
        <f t="shared" si="18"/>
        <v>2002.6422</v>
      </c>
      <c r="AO13" s="72">
        <f t="shared" si="19"/>
        <v>26959.104202553579</v>
      </c>
      <c r="AP13" s="74">
        <f t="shared" si="20"/>
        <v>33698.880253191972</v>
      </c>
      <c r="AQ13" s="74">
        <f t="shared" si="46"/>
        <v>0</v>
      </c>
      <c r="AR13" s="74">
        <f t="shared" si="22"/>
        <v>81507.638344189138</v>
      </c>
      <c r="AS13" s="72">
        <f t="shared" si="23"/>
        <v>64952.316135745546</v>
      </c>
      <c r="AT13" s="72">
        <f t="shared" si="24"/>
        <v>87278.038344189132</v>
      </c>
      <c r="AU13" s="78">
        <f t="shared" si="47"/>
        <v>8108.3276053687414</v>
      </c>
      <c r="AV13" s="79">
        <f t="shared" si="26"/>
        <v>3.0973421125488058E-2</v>
      </c>
      <c r="AW13" s="80">
        <f t="shared" si="27"/>
        <v>3285.6573434028282</v>
      </c>
      <c r="AX13" s="81">
        <f t="shared" si="28"/>
        <v>4822.6702619659136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B-1</v>
      </c>
      <c r="E14" s="132" t="str">
        <f>Pricing!N10</f>
        <v>6MM</v>
      </c>
      <c r="F14" s="68">
        <f>Pricing!G10</f>
        <v>2134</v>
      </c>
      <c r="G14" s="68">
        <f>Pricing!H10</f>
        <v>1982</v>
      </c>
      <c r="H14" s="100">
        <f t="shared" si="0"/>
        <v>4.2295879999999997</v>
      </c>
      <c r="I14" s="70">
        <f>Pricing!I10</f>
        <v>2</v>
      </c>
      <c r="J14" s="69">
        <f t="shared" si="30"/>
        <v>8.4591759999999994</v>
      </c>
      <c r="K14" s="71">
        <f t="shared" si="31"/>
        <v>91.054570463999994</v>
      </c>
      <c r="L14" s="69"/>
      <c r="M14" s="72"/>
      <c r="N14" s="72"/>
      <c r="O14" s="72">
        <f t="shared" si="3"/>
        <v>0</v>
      </c>
      <c r="P14" s="73">
        <f>Pricing!M10</f>
        <v>75785.64</v>
      </c>
      <c r="Q14" s="74">
        <f t="shared" si="32"/>
        <v>7578.5640000000003</v>
      </c>
      <c r="R14" s="74">
        <f t="shared" si="33"/>
        <v>9170.0624399999997</v>
      </c>
      <c r="S14" s="74">
        <f t="shared" si="34"/>
        <v>462.67133219999999</v>
      </c>
      <c r="T14" s="74">
        <f t="shared" si="35"/>
        <v>929.96937772199999</v>
      </c>
      <c r="U14" s="72">
        <f t="shared" si="36"/>
        <v>93926.907149921986</v>
      </c>
      <c r="V14" s="74">
        <f t="shared" si="37"/>
        <v>1408.9036072488298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8476.0943520000001</v>
      </c>
      <c r="AE14" s="76">
        <f t="shared" si="43"/>
        <v>1349.5081967213114</v>
      </c>
      <c r="AF14" s="345">
        <f t="shared" si="44"/>
        <v>592.70399999999995</v>
      </c>
      <c r="AG14" s="346"/>
      <c r="AH14" s="76">
        <f t="shared" si="45"/>
        <v>49.391999999999996</v>
      </c>
      <c r="AI14" s="76">
        <f t="shared" si="15"/>
        <v>164.64</v>
      </c>
      <c r="AJ14" s="76">
        <f>J14*Pricing!Q10</f>
        <v>4552.7285231999995</v>
      </c>
      <c r="AK14" s="76">
        <f>J14*Pricing!R10</f>
        <v>0</v>
      </c>
      <c r="AL14" s="76">
        <f t="shared" si="16"/>
        <v>9105.4570463999989</v>
      </c>
      <c r="AM14" s="77">
        <f t="shared" si="17"/>
        <v>0</v>
      </c>
      <c r="AN14" s="76">
        <f t="shared" si="18"/>
        <v>22763.642615999997</v>
      </c>
      <c r="AO14" s="72">
        <f t="shared" si="19"/>
        <v>97492.054953892119</v>
      </c>
      <c r="AP14" s="74">
        <f t="shared" si="20"/>
        <v>121865.06869236515</v>
      </c>
      <c r="AQ14" s="74">
        <f t="shared" si="46"/>
        <v>0</v>
      </c>
      <c r="AR14" s="74">
        <f t="shared" si="22"/>
        <v>25931.263712477114</v>
      </c>
      <c r="AS14" s="72">
        <f t="shared" si="23"/>
        <v>264255.04618385725</v>
      </c>
      <c r="AT14" s="72">
        <f t="shared" si="24"/>
        <v>31238.863712477108</v>
      </c>
      <c r="AU14" s="78">
        <f t="shared" si="47"/>
        <v>2902.1612516236632</v>
      </c>
      <c r="AV14" s="79">
        <f t="shared" si="26"/>
        <v>0.35206882642115234</v>
      </c>
      <c r="AW14" s="80">
        <f t="shared" si="27"/>
        <v>1047.0184008485712</v>
      </c>
      <c r="AX14" s="81">
        <f t="shared" si="28"/>
        <v>1855.1428507750923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B/R2</v>
      </c>
      <c r="E15" s="132" t="str">
        <f>Pricing!N11</f>
        <v>6MM</v>
      </c>
      <c r="F15" s="68">
        <f>Pricing!G11</f>
        <v>915</v>
      </c>
      <c r="G15" s="68">
        <f>Pricing!H11</f>
        <v>915</v>
      </c>
      <c r="H15" s="100">
        <f t="shared" si="0"/>
        <v>0.837225</v>
      </c>
      <c r="I15" s="70">
        <f>Pricing!I11</f>
        <v>2</v>
      </c>
      <c r="J15" s="69">
        <f t="shared" si="30"/>
        <v>1.67445</v>
      </c>
      <c r="K15" s="71">
        <f t="shared" si="31"/>
        <v>18.0237798</v>
      </c>
      <c r="L15" s="69"/>
      <c r="M15" s="72"/>
      <c r="N15" s="72"/>
      <c r="O15" s="72">
        <f t="shared" si="3"/>
        <v>0</v>
      </c>
      <c r="P15" s="73">
        <f>Pricing!M11</f>
        <v>41320.720000000001</v>
      </c>
      <c r="Q15" s="74">
        <f t="shared" si="4"/>
        <v>4132.0720000000001</v>
      </c>
      <c r="R15" s="74">
        <f t="shared" si="5"/>
        <v>4999.8071200000004</v>
      </c>
      <c r="S15" s="74">
        <f t="shared" si="6"/>
        <v>252.26299560000001</v>
      </c>
      <c r="T15" s="74">
        <f t="shared" si="7"/>
        <v>507.04862115600002</v>
      </c>
      <c r="U15" s="72">
        <f t="shared" si="8"/>
        <v>51211.910736755999</v>
      </c>
      <c r="V15" s="74">
        <f t="shared" si="9"/>
        <v>768.17866105133999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1677.7989</v>
      </c>
      <c r="AE15" s="76">
        <f t="shared" si="43"/>
        <v>600</v>
      </c>
      <c r="AF15" s="345">
        <f t="shared" si="44"/>
        <v>263.52</v>
      </c>
      <c r="AG15" s="346"/>
      <c r="AH15" s="76">
        <f t="shared" si="45"/>
        <v>21.96</v>
      </c>
      <c r="AI15" s="76">
        <f t="shared" ref="AI15:AI20" si="49">(((F15+G15)*2*I15)/1000)*2*$AI$7</f>
        <v>73.2</v>
      </c>
      <c r="AJ15" s="76">
        <f>J15*Pricing!Q11</f>
        <v>901.18898999999988</v>
      </c>
      <c r="AK15" s="76">
        <f>J15*Pricing!R11</f>
        <v>0</v>
      </c>
      <c r="AL15" s="76">
        <f t="shared" si="16"/>
        <v>1802.3779799999998</v>
      </c>
      <c r="AM15" s="77">
        <f t="shared" si="17"/>
        <v>0</v>
      </c>
      <c r="AN15" s="76">
        <f t="shared" si="18"/>
        <v>4505.9449500000001</v>
      </c>
      <c r="AO15" s="72">
        <f t="shared" si="19"/>
        <v>52938.769397807337</v>
      </c>
      <c r="AP15" s="74">
        <f t="shared" si="20"/>
        <v>66173.461747259164</v>
      </c>
      <c r="AQ15" s="74">
        <f t="shared" si="21"/>
        <v>0</v>
      </c>
      <c r="AR15" s="74">
        <f t="shared" si="22"/>
        <v>71135.137594473708</v>
      </c>
      <c r="AS15" s="72">
        <f t="shared" si="23"/>
        <v>127999.54196506648</v>
      </c>
      <c r="AT15" s="72">
        <f t="shared" si="24"/>
        <v>76442.7375944737</v>
      </c>
      <c r="AU15" s="78">
        <f t="shared" si="25"/>
        <v>7101.7036040945468</v>
      </c>
      <c r="AV15" s="79">
        <f t="shared" si="26"/>
        <v>6.9690197532348133E-2</v>
      </c>
      <c r="AW15" s="80">
        <f t="shared" si="27"/>
        <v>2883.9727279517328</v>
      </c>
      <c r="AX15" s="81">
        <f t="shared" si="28"/>
        <v>4217.7308761428149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B/R4</v>
      </c>
      <c r="E16" s="132" t="str">
        <f>Pricing!N12</f>
        <v>6MM</v>
      </c>
      <c r="F16" s="68">
        <f>Pricing!G12</f>
        <v>915</v>
      </c>
      <c r="G16" s="68">
        <f>Pricing!H12</f>
        <v>1220</v>
      </c>
      <c r="H16" s="100">
        <f t="shared" si="0"/>
        <v>1.1163000000000001</v>
      </c>
      <c r="I16" s="70">
        <f>Pricing!I12</f>
        <v>2</v>
      </c>
      <c r="J16" s="69">
        <f t="shared" si="30"/>
        <v>2.2326000000000001</v>
      </c>
      <c r="K16" s="71">
        <f t="shared" si="31"/>
        <v>24.031706400000001</v>
      </c>
      <c r="L16" s="69"/>
      <c r="M16" s="72"/>
      <c r="N16" s="72"/>
      <c r="O16" s="72">
        <f t="shared" si="3"/>
        <v>0</v>
      </c>
      <c r="P16" s="73">
        <f>Pricing!M12</f>
        <v>46853.5</v>
      </c>
      <c r="Q16" s="74">
        <f t="shared" si="4"/>
        <v>4685.3500000000004</v>
      </c>
      <c r="R16" s="74">
        <f t="shared" si="5"/>
        <v>5669.2735000000002</v>
      </c>
      <c r="S16" s="74">
        <f t="shared" si="6"/>
        <v>286.0406175</v>
      </c>
      <c r="T16" s="74">
        <f t="shared" si="7"/>
        <v>574.94164117500009</v>
      </c>
      <c r="U16" s="72">
        <f t="shared" si="8"/>
        <v>58069.105758675003</v>
      </c>
      <c r="V16" s="74">
        <f t="shared" si="9"/>
        <v>871.03658638012496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2237.0652</v>
      </c>
      <c r="AE16" s="76">
        <f t="shared" si="43"/>
        <v>700</v>
      </c>
      <c r="AF16" s="345">
        <f t="shared" si="44"/>
        <v>307.43999999999994</v>
      </c>
      <c r="AG16" s="346"/>
      <c r="AH16" s="76">
        <f t="shared" si="45"/>
        <v>25.619999999999997</v>
      </c>
      <c r="AI16" s="76">
        <f t="shared" si="49"/>
        <v>85.399999999999991</v>
      </c>
      <c r="AJ16" s="76">
        <f>J16*Pricing!Q12</f>
        <v>1201.5853199999999</v>
      </c>
      <c r="AK16" s="76">
        <f>J16*Pricing!R12</f>
        <v>0</v>
      </c>
      <c r="AL16" s="76">
        <f t="shared" si="16"/>
        <v>2403.1706399999998</v>
      </c>
      <c r="AM16" s="77">
        <f t="shared" si="17"/>
        <v>0</v>
      </c>
      <c r="AN16" s="76">
        <f t="shared" si="18"/>
        <v>6007.9266000000007</v>
      </c>
      <c r="AO16" s="72">
        <f t="shared" si="19"/>
        <v>60058.602345055129</v>
      </c>
      <c r="AP16" s="74">
        <f t="shared" si="20"/>
        <v>75073.252931318915</v>
      </c>
      <c r="AQ16" s="74">
        <f t="shared" si="21"/>
        <v>0</v>
      </c>
      <c r="AR16" s="74">
        <f t="shared" si="22"/>
        <v>60526.675300713978</v>
      </c>
      <c r="AS16" s="72">
        <f t="shared" si="23"/>
        <v>146981.60303637406</v>
      </c>
      <c r="AT16" s="72">
        <f t="shared" si="24"/>
        <v>65834.275300713984</v>
      </c>
      <c r="AU16" s="78">
        <f t="shared" si="25"/>
        <v>6116.1534095795232</v>
      </c>
      <c r="AV16" s="79">
        <f t="shared" si="26"/>
        <v>9.2920263376464182E-2</v>
      </c>
      <c r="AW16" s="80">
        <f t="shared" si="27"/>
        <v>2452.5991356591776</v>
      </c>
      <c r="AX16" s="81">
        <f t="shared" si="28"/>
        <v>3663.5542739203452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B/R5</v>
      </c>
      <c r="E17" s="132" t="str">
        <f>Pricing!N13</f>
        <v>6MM</v>
      </c>
      <c r="F17" s="68">
        <f>Pricing!G13</f>
        <v>2440</v>
      </c>
      <c r="G17" s="68">
        <f>Pricing!H13</f>
        <v>1220</v>
      </c>
      <c r="H17" s="100">
        <f t="shared" si="0"/>
        <v>2.9767999999999999</v>
      </c>
      <c r="I17" s="70">
        <f>Pricing!I13</f>
        <v>1</v>
      </c>
      <c r="J17" s="69">
        <f t="shared" si="30"/>
        <v>2.9767999999999999</v>
      </c>
      <c r="K17" s="71">
        <f t="shared" si="31"/>
        <v>32.042275199999999</v>
      </c>
      <c r="L17" s="69"/>
      <c r="M17" s="72"/>
      <c r="N17" s="72"/>
      <c r="O17" s="72">
        <f t="shared" si="3"/>
        <v>0</v>
      </c>
      <c r="P17" s="73">
        <f>Pricing!M13</f>
        <v>32668.800000000003</v>
      </c>
      <c r="Q17" s="74">
        <f t="shared" si="4"/>
        <v>3266.8800000000006</v>
      </c>
      <c r="R17" s="74">
        <f t="shared" si="5"/>
        <v>3952.9248000000002</v>
      </c>
      <c r="S17" s="74">
        <f t="shared" si="6"/>
        <v>199.44302400000001</v>
      </c>
      <c r="T17" s="74">
        <f t="shared" si="7"/>
        <v>400.88047824</v>
      </c>
      <c r="U17" s="72">
        <f t="shared" si="8"/>
        <v>40488.928302239998</v>
      </c>
      <c r="V17" s="74">
        <f t="shared" si="9"/>
        <v>607.3339245336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2982.7536</v>
      </c>
      <c r="AE17" s="76">
        <f t="shared" si="43"/>
        <v>600</v>
      </c>
      <c r="AF17" s="345">
        <f t="shared" si="44"/>
        <v>263.52</v>
      </c>
      <c r="AG17" s="346"/>
      <c r="AH17" s="76">
        <f t="shared" si="45"/>
        <v>21.96</v>
      </c>
      <c r="AI17" s="76">
        <f t="shared" si="49"/>
        <v>73.2</v>
      </c>
      <c r="AJ17" s="76">
        <f>J17*Pricing!Q13</f>
        <v>1602.1137599999997</v>
      </c>
      <c r="AK17" s="76">
        <f>J17*Pricing!R13</f>
        <v>0</v>
      </c>
      <c r="AL17" s="76">
        <f t="shared" si="16"/>
        <v>3204.2275199999995</v>
      </c>
      <c r="AM17" s="77">
        <f t="shared" si="17"/>
        <v>0</v>
      </c>
      <c r="AN17" s="76">
        <f t="shared" si="18"/>
        <v>8010.5688</v>
      </c>
      <c r="AO17" s="72">
        <f t="shared" si="19"/>
        <v>42054.942226773594</v>
      </c>
      <c r="AP17" s="74">
        <f t="shared" si="20"/>
        <v>52568.677783466992</v>
      </c>
      <c r="AQ17" s="74">
        <f t="shared" si="21"/>
        <v>0</v>
      </c>
      <c r="AR17" s="74">
        <f t="shared" si="22"/>
        <v>31787.026340446315</v>
      </c>
      <c r="AS17" s="72">
        <f t="shared" si="23"/>
        <v>110423.28369024058</v>
      </c>
      <c r="AT17" s="72">
        <f t="shared" si="24"/>
        <v>37094.626340446317</v>
      </c>
      <c r="AU17" s="78">
        <f t="shared" si="25"/>
        <v>3446.1748736943814</v>
      </c>
      <c r="AV17" s="79">
        <f t="shared" si="26"/>
        <v>0.12389368450195223</v>
      </c>
      <c r="AW17" s="80">
        <f t="shared" si="27"/>
        <v>1282.5637995510881</v>
      </c>
      <c r="AX17" s="81">
        <f t="shared" si="28"/>
        <v>2163.6110741432926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</v>
      </c>
      <c r="D18" s="131" t="str">
        <f>Pricing!B14</f>
        <v>BTH-1</v>
      </c>
      <c r="E18" s="132" t="str">
        <f>Pricing!N14</f>
        <v>6MM (F)</v>
      </c>
      <c r="F18" s="68">
        <f>Pricing!G14</f>
        <v>610</v>
      </c>
      <c r="G18" s="68">
        <f>Pricing!H14</f>
        <v>610</v>
      </c>
      <c r="H18" s="100">
        <f t="shared" si="0"/>
        <v>0.37209999999999999</v>
      </c>
      <c r="I18" s="70">
        <f>Pricing!I14</f>
        <v>3</v>
      </c>
      <c r="J18" s="69">
        <f t="shared" si="30"/>
        <v>1.1162999999999998</v>
      </c>
      <c r="K18" s="71">
        <f t="shared" si="31"/>
        <v>12.015853199999997</v>
      </c>
      <c r="L18" s="69"/>
      <c r="M18" s="72"/>
      <c r="N18" s="72"/>
      <c r="O18" s="72">
        <f t="shared" si="3"/>
        <v>0</v>
      </c>
      <c r="P18" s="73">
        <f>Pricing!M14</f>
        <v>31383.96</v>
      </c>
      <c r="Q18" s="74">
        <f t="shared" si="4"/>
        <v>3138.3960000000002</v>
      </c>
      <c r="R18" s="74">
        <f t="shared" si="5"/>
        <v>3797.4591599999999</v>
      </c>
      <c r="S18" s="74">
        <f t="shared" si="6"/>
        <v>191.59907580000001</v>
      </c>
      <c r="T18" s="74">
        <f t="shared" si="7"/>
        <v>385.11414235799998</v>
      </c>
      <c r="U18" s="72">
        <f t="shared" si="8"/>
        <v>38896.528378157993</v>
      </c>
      <c r="V18" s="74">
        <f t="shared" si="9"/>
        <v>583.44792567236982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2235.9488999999999</v>
      </c>
      <c r="AE18" s="76">
        <f t="shared" si="43"/>
        <v>600</v>
      </c>
      <c r="AF18" s="345">
        <f t="shared" si="44"/>
        <v>263.52000000000004</v>
      </c>
      <c r="AG18" s="346"/>
      <c r="AH18" s="76">
        <f t="shared" si="45"/>
        <v>21.96</v>
      </c>
      <c r="AI18" s="76">
        <f t="shared" si="49"/>
        <v>73.2</v>
      </c>
      <c r="AJ18" s="76">
        <f>J18*Pricing!Q14</f>
        <v>0</v>
      </c>
      <c r="AK18" s="76">
        <f>J18*Pricing!R14</f>
        <v>0</v>
      </c>
      <c r="AL18" s="76">
        <f t="shared" si="16"/>
        <v>1201.5853199999997</v>
      </c>
      <c r="AM18" s="77">
        <f t="shared" si="17"/>
        <v>0</v>
      </c>
      <c r="AN18" s="76">
        <f t="shared" si="18"/>
        <v>3003.9632999999994</v>
      </c>
      <c r="AO18" s="72">
        <f t="shared" si="19"/>
        <v>40438.656303830358</v>
      </c>
      <c r="AP18" s="74">
        <f t="shared" si="20"/>
        <v>50548.320379787947</v>
      </c>
      <c r="AQ18" s="74">
        <f t="shared" si="21"/>
        <v>0</v>
      </c>
      <c r="AR18" s="74">
        <f t="shared" si="22"/>
        <v>81507.638344189108</v>
      </c>
      <c r="AS18" s="72">
        <f t="shared" si="23"/>
        <v>97428.474203618316</v>
      </c>
      <c r="AT18" s="72">
        <f t="shared" si="24"/>
        <v>87278.038344189132</v>
      </c>
      <c r="AU18" s="78">
        <f t="shared" si="25"/>
        <v>8108.3276053687414</v>
      </c>
      <c r="AV18" s="79">
        <f t="shared" si="26"/>
        <v>4.6460131688232077E-2</v>
      </c>
      <c r="AW18" s="80">
        <f t="shared" si="27"/>
        <v>3285.6573434028282</v>
      </c>
      <c r="AX18" s="81">
        <f t="shared" si="28"/>
        <v>4822.6702619659136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15.890414</v>
      </c>
      <c r="I109" s="87">
        <f>SUM(I8:I108)</f>
        <v>18</v>
      </c>
      <c r="J109" s="88">
        <f>SUM(J8:J108)</f>
        <v>24.027052000000001</v>
      </c>
      <c r="K109" s="89">
        <f>SUM(K8:K108)</f>
        <v>258.62718772799997</v>
      </c>
      <c r="L109" s="88">
        <f>SUM(L8:L8)</f>
        <v>0</v>
      </c>
      <c r="M109" s="88"/>
      <c r="N109" s="88"/>
      <c r="O109" s="88"/>
      <c r="P109" s="87">
        <f>SUM(P8:P108)</f>
        <v>389670.06000000006</v>
      </c>
      <c r="Q109" s="88">
        <f t="shared" ref="Q109:AE109" si="156">SUM(Q8:Q108)</f>
        <v>38967.005999999994</v>
      </c>
      <c r="R109" s="88">
        <f t="shared" si="156"/>
        <v>47150.077259999998</v>
      </c>
      <c r="S109" s="88">
        <f t="shared" si="156"/>
        <v>2378.9357163</v>
      </c>
      <c r="T109" s="88">
        <f t="shared" si="156"/>
        <v>4781.6607897630001</v>
      </c>
      <c r="U109" s="88">
        <f t="shared" si="156"/>
        <v>482947.73976606299</v>
      </c>
      <c r="V109" s="88">
        <f t="shared" si="156"/>
        <v>7244.2160964909444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25937.466604000001</v>
      </c>
      <c r="AE109" s="88">
        <f t="shared" si="156"/>
        <v>6341.311475409836</v>
      </c>
      <c r="AF109" s="406">
        <f>SUM(AF8:AG108)</f>
        <v>2785.1039999999998</v>
      </c>
      <c r="AG109" s="407"/>
      <c r="AH109" s="88">
        <f t="shared" ref="AH109:AQ109" si="157">SUM(AH8:AH108)</f>
        <v>232.09200000000001</v>
      </c>
      <c r="AI109" s="88">
        <f t="shared" si="157"/>
        <v>773.6400000000001</v>
      </c>
      <c r="AJ109" s="88">
        <f t="shared" ref="AJ109" si="158">SUM(AJ8:AJ108)</f>
        <v>9760.254847199998</v>
      </c>
      <c r="AK109" s="88">
        <f t="shared" si="157"/>
        <v>0</v>
      </c>
      <c r="AL109" s="88">
        <f t="shared" si="157"/>
        <v>25862.718772799999</v>
      </c>
      <c r="AM109" s="88">
        <f t="shared" si="157"/>
        <v>0</v>
      </c>
      <c r="AN109" s="88">
        <f t="shared" si="157"/>
        <v>64656.796931999997</v>
      </c>
      <c r="AO109" s="88">
        <f t="shared" si="157"/>
        <v>500324.10333796381</v>
      </c>
      <c r="AP109" s="88">
        <f t="shared" si="157"/>
        <v>625405.1291724547</v>
      </c>
      <c r="AQ109" s="88">
        <f t="shared" si="157"/>
        <v>0</v>
      </c>
      <c r="AR109" s="88"/>
      <c r="AS109" s="87">
        <f>SUM(AS8:AS108)</f>
        <v>1251946.4696664182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2785.1039999999998</v>
      </c>
      <c r="AW110" s="84"/>
    </row>
    <row r="111" spans="2:54">
      <c r="AF111" s="174"/>
      <c r="AG111" s="174"/>
      <c r="AH111" s="174">
        <f>SUM(AE109:AI109,AC109)</f>
        <v>10132.147475409836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P123" sqref="P12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ABPL-DE-19.20-2112</v>
      </c>
      <c r="N6" s="445"/>
    </row>
    <row r="7" spans="2:15" ht="24.95" customHeight="1">
      <c r="B7" s="425" t="s">
        <v>126</v>
      </c>
      <c r="C7" s="426"/>
      <c r="D7" s="426"/>
      <c r="E7" s="426"/>
      <c r="F7" s="457" t="str">
        <f>'BD Team'!E2</f>
        <v>Hema</v>
      </c>
      <c r="G7" s="457"/>
      <c r="H7" s="457"/>
      <c r="I7" s="457"/>
      <c r="J7" s="458"/>
      <c r="K7" s="434" t="s">
        <v>104</v>
      </c>
      <c r="L7" s="426"/>
      <c r="M7" s="431">
        <f>'BD Team'!J3</f>
        <v>43658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Bangalore</v>
      </c>
      <c r="G8" s="459" t="s">
        <v>180</v>
      </c>
      <c r="H8" s="460"/>
      <c r="I8" s="457" t="str">
        <f>'BD Team'!G3</f>
        <v>1.5Kpa</v>
      </c>
      <c r="J8" s="458"/>
      <c r="K8" s="434" t="s">
        <v>105</v>
      </c>
      <c r="L8" s="426"/>
      <c r="M8" s="178" t="s">
        <v>420</v>
      </c>
      <c r="N8" s="179">
        <v>43663</v>
      </c>
    </row>
    <row r="9" spans="2:15" ht="24.95" customHeight="1">
      <c r="B9" s="425" t="s">
        <v>169</v>
      </c>
      <c r="C9" s="426"/>
      <c r="D9" s="426"/>
      <c r="E9" s="426"/>
      <c r="F9" s="457" t="str">
        <f>'BD Team'!E4</f>
        <v>Mr. Prasanth : 9591855724</v>
      </c>
      <c r="G9" s="457"/>
      <c r="H9" s="457"/>
      <c r="I9" s="457"/>
      <c r="J9" s="458"/>
      <c r="K9" s="434" t="s">
        <v>179</v>
      </c>
      <c r="L9" s="426"/>
      <c r="M9" s="446" t="str">
        <f>'BD Team'!J4</f>
        <v>Bal Kumari</v>
      </c>
      <c r="N9" s="447"/>
    </row>
    <row r="10" spans="2:15" ht="27.75" customHeight="1" thickBot="1">
      <c r="B10" s="427" t="s">
        <v>177</v>
      </c>
      <c r="C10" s="428"/>
      <c r="D10" s="428"/>
      <c r="E10" s="428"/>
      <c r="F10" s="217" t="str">
        <f>'BD Team'!E5</f>
        <v>Wood Effect</v>
      </c>
      <c r="G10" s="439" t="s">
        <v>178</v>
      </c>
      <c r="H10" s="440"/>
      <c r="I10" s="437" t="str">
        <f>'BD Team'!G5</f>
        <v>Black</v>
      </c>
      <c r="J10" s="438"/>
      <c r="K10" s="435" t="s">
        <v>372</v>
      </c>
      <c r="L10" s="436"/>
      <c r="M10" s="429">
        <f>'BD Team'!J5</f>
        <v>0</v>
      </c>
      <c r="N10" s="430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170</v>
      </c>
      <c r="C13" s="462"/>
      <c r="D13" s="433" t="s">
        <v>171</v>
      </c>
      <c r="E13" s="433" t="s">
        <v>172</v>
      </c>
      <c r="F13" s="433" t="s">
        <v>37</v>
      </c>
      <c r="G13" s="415" t="s">
        <v>63</v>
      </c>
      <c r="H13" s="415" t="s">
        <v>210</v>
      </c>
      <c r="I13" s="415" t="s">
        <v>209</v>
      </c>
      <c r="J13" s="463" t="s">
        <v>173</v>
      </c>
      <c r="K13" s="463" t="s">
        <v>174</v>
      </c>
      <c r="L13" s="462" t="s">
        <v>211</v>
      </c>
      <c r="M13" s="463" t="s">
        <v>175</v>
      </c>
      <c r="N13" s="464" t="s">
        <v>176</v>
      </c>
    </row>
    <row r="14" spans="2:15" s="94" customFormat="1" ht="18" customHeight="1" thickTop="1" thickBot="1">
      <c r="B14" s="461"/>
      <c r="C14" s="462"/>
      <c r="D14" s="433"/>
      <c r="E14" s="433"/>
      <c r="F14" s="433"/>
      <c r="G14" s="415"/>
      <c r="H14" s="415"/>
      <c r="I14" s="415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3"/>
      <c r="E15" s="433"/>
      <c r="F15" s="433"/>
      <c r="G15" s="415"/>
      <c r="H15" s="415"/>
      <c r="I15" s="415"/>
      <c r="J15" s="463"/>
      <c r="K15" s="463"/>
      <c r="L15" s="462"/>
      <c r="M15" s="463"/>
      <c r="N15" s="464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KW1</v>
      </c>
      <c r="E16" s="187" t="str">
        <f>Pricing!C4</f>
        <v>M15000</v>
      </c>
      <c r="F16" s="187" t="str">
        <f>Pricing!D4</f>
        <v>FRENCH WINDOW</v>
      </c>
      <c r="G16" s="187" t="str">
        <f>Pricing!N4</f>
        <v>6MM</v>
      </c>
      <c r="H16" s="187" t="str">
        <f>Pricing!F4</f>
        <v>FLAT-1</v>
      </c>
      <c r="I16" s="216" t="str">
        <f>Pricing!E4</f>
        <v>NO</v>
      </c>
      <c r="J16" s="216">
        <f>Pricing!G4</f>
        <v>1194</v>
      </c>
      <c r="K16" s="216">
        <f>Pricing!H4</f>
        <v>1194</v>
      </c>
      <c r="L16" s="216">
        <f>Pricing!I4</f>
        <v>1</v>
      </c>
      <c r="M16" s="188">
        <f t="shared" ref="M16:M24" si="0">J16*K16*L16/1000000</f>
        <v>1.4256359999999999</v>
      </c>
      <c r="N16" s="189">
        <f>'Cost Calculation'!AS8</f>
        <v>82812.023020572087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KW2</v>
      </c>
      <c r="E17" s="187" t="str">
        <f>Pricing!C5</f>
        <v>M15000</v>
      </c>
      <c r="F17" s="187" t="str">
        <f>Pricing!D5</f>
        <v>FRENCH WINDOW</v>
      </c>
      <c r="G17" s="187" t="str">
        <f>Pricing!N5</f>
        <v>6MM</v>
      </c>
      <c r="H17" s="187" t="str">
        <f>Pricing!F5</f>
        <v>FLAT-2</v>
      </c>
      <c r="I17" s="216" t="str">
        <f>Pricing!E5</f>
        <v>NO</v>
      </c>
      <c r="J17" s="216">
        <f>Pricing!G5</f>
        <v>1220</v>
      </c>
      <c r="K17" s="216">
        <f>Pricing!H5</f>
        <v>916</v>
      </c>
      <c r="L17" s="216">
        <f>Pricing!I5</f>
        <v>1</v>
      </c>
      <c r="M17" s="188">
        <f t="shared" si="0"/>
        <v>1.1175200000000001</v>
      </c>
      <c r="N17" s="189">
        <f>'Cost Calculation'!AS9</f>
        <v>70970.029586766046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B/R3</v>
      </c>
      <c r="E18" s="187" t="str">
        <f>Pricing!C6</f>
        <v>M15000</v>
      </c>
      <c r="F18" s="187" t="str">
        <f>Pricing!D6</f>
        <v>FRENCH WINDOW</v>
      </c>
      <c r="G18" s="187" t="str">
        <f>Pricing!N6</f>
        <v>6MM</v>
      </c>
      <c r="H18" s="187" t="str">
        <f>Pricing!F6</f>
        <v>FLAT-2</v>
      </c>
      <c r="I18" s="216" t="str">
        <f>Pricing!E6</f>
        <v>NO</v>
      </c>
      <c r="J18" s="216">
        <f>Pricing!G6</f>
        <v>1220</v>
      </c>
      <c r="K18" s="216">
        <f>Pricing!H6</f>
        <v>1220</v>
      </c>
      <c r="L18" s="216">
        <f>Pricing!I6</f>
        <v>1</v>
      </c>
      <c r="M18" s="188">
        <f t="shared" si="0"/>
        <v>1.4883999999999999</v>
      </c>
      <c r="N18" s="189">
        <f>'Cost Calculation'!AS10</f>
        <v>84610.298966900678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B/R1</v>
      </c>
      <c r="E19" s="187" t="str">
        <f>Pricing!C7</f>
        <v>M14600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FLAT-1</v>
      </c>
      <c r="I19" s="216" t="str">
        <f>Pricing!E7</f>
        <v>SS</v>
      </c>
      <c r="J19" s="216">
        <f>Pricing!G7</f>
        <v>916</v>
      </c>
      <c r="K19" s="216">
        <f>Pricing!H7</f>
        <v>1220</v>
      </c>
      <c r="L19" s="216">
        <f>Pricing!I7</f>
        <v>1</v>
      </c>
      <c r="M19" s="188">
        <f t="shared" si="0"/>
        <v>1.1175200000000001</v>
      </c>
      <c r="N19" s="189">
        <f>'Cost Calculation'!AS11</f>
        <v>73514.310912210858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B/R2</v>
      </c>
      <c r="E20" s="187" t="str">
        <f>Pricing!C8</f>
        <v>M14600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FLAT-1</v>
      </c>
      <c r="I20" s="216" t="str">
        <f>Pricing!E8</f>
        <v>SS</v>
      </c>
      <c r="J20" s="216">
        <f>Pricing!G8</f>
        <v>915</v>
      </c>
      <c r="K20" s="216">
        <f>Pricing!H8</f>
        <v>915</v>
      </c>
      <c r="L20" s="216">
        <f>Pricing!I8</f>
        <v>2</v>
      </c>
      <c r="M20" s="188">
        <f t="shared" si="0"/>
        <v>1.67445</v>
      </c>
      <c r="N20" s="189">
        <f>'Cost Calculation'!AS12</f>
        <v>127999.54196506648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BTH-1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6MM (F)</v>
      </c>
      <c r="H21" s="187" t="str">
        <f>Pricing!F9</f>
        <v>FLAT-1</v>
      </c>
      <c r="I21" s="216" t="str">
        <f>Pricing!E9</f>
        <v>NO</v>
      </c>
      <c r="J21" s="216">
        <f>Pricing!G9</f>
        <v>610</v>
      </c>
      <c r="K21" s="216">
        <f>Pricing!H9</f>
        <v>610</v>
      </c>
      <c r="L21" s="216">
        <f>Pricing!I9</f>
        <v>2</v>
      </c>
      <c r="M21" s="188">
        <f t="shared" si="0"/>
        <v>0.74419999999999997</v>
      </c>
      <c r="N21" s="189">
        <f>'Cost Calculation'!AS13</f>
        <v>64952.316135745546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B-1</v>
      </c>
      <c r="E22" s="187" t="str">
        <f>Pricing!C10</f>
        <v>M14600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FLAT-1</v>
      </c>
      <c r="I22" s="216" t="str">
        <f>Pricing!E10</f>
        <v>SS</v>
      </c>
      <c r="J22" s="216">
        <f>Pricing!G10</f>
        <v>2134</v>
      </c>
      <c r="K22" s="216">
        <f>Pricing!H10</f>
        <v>1982</v>
      </c>
      <c r="L22" s="216">
        <f>Pricing!I10</f>
        <v>2</v>
      </c>
      <c r="M22" s="188">
        <f t="shared" si="0"/>
        <v>8.4591759999999994</v>
      </c>
      <c r="N22" s="189">
        <f>'Cost Calculation'!AS14</f>
        <v>264255.04618385725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B/R2</v>
      </c>
      <c r="E23" s="187" t="str">
        <f>Pricing!C11</f>
        <v>M14600</v>
      </c>
      <c r="F23" s="187" t="str">
        <f>Pricing!D11</f>
        <v>3 TRACK 2 SHUTTER SLIDING WINDOW</v>
      </c>
      <c r="G23" s="187" t="str">
        <f>Pricing!N11</f>
        <v>6MM</v>
      </c>
      <c r="H23" s="187" t="str">
        <f>Pricing!F11</f>
        <v>FLAT-2</v>
      </c>
      <c r="I23" s="216" t="str">
        <f>Pricing!E11</f>
        <v>SS</v>
      </c>
      <c r="J23" s="216">
        <f>Pricing!G11</f>
        <v>915</v>
      </c>
      <c r="K23" s="216">
        <f>Pricing!H11</f>
        <v>915</v>
      </c>
      <c r="L23" s="216">
        <f>Pricing!I11</f>
        <v>2</v>
      </c>
      <c r="M23" s="188">
        <f t="shared" si="0"/>
        <v>1.67445</v>
      </c>
      <c r="N23" s="189">
        <f>'Cost Calculation'!AS15</f>
        <v>127999.54196506648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B/R4</v>
      </c>
      <c r="E24" s="187" t="str">
        <f>Pricing!C12</f>
        <v>M14600</v>
      </c>
      <c r="F24" s="187" t="str">
        <f>Pricing!D12</f>
        <v>3 TRACK 2 SHUTTER SLIDING WINDOW</v>
      </c>
      <c r="G24" s="187" t="str">
        <f>Pricing!N12</f>
        <v>6MM</v>
      </c>
      <c r="H24" s="187" t="str">
        <f>Pricing!F12</f>
        <v>FLAT-2</v>
      </c>
      <c r="I24" s="216" t="str">
        <f>Pricing!E12</f>
        <v>SS</v>
      </c>
      <c r="J24" s="216">
        <f>Pricing!G12</f>
        <v>915</v>
      </c>
      <c r="K24" s="216">
        <f>Pricing!H12</f>
        <v>1220</v>
      </c>
      <c r="L24" s="216">
        <f>Pricing!I12</f>
        <v>2</v>
      </c>
      <c r="M24" s="188">
        <f t="shared" si="0"/>
        <v>2.2326000000000001</v>
      </c>
      <c r="N24" s="189">
        <f>'Cost Calculation'!AS16</f>
        <v>146981.60303637406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B/R5</v>
      </c>
      <c r="E25" s="187" t="str">
        <f>Pricing!C13</f>
        <v>M14600</v>
      </c>
      <c r="F25" s="187" t="str">
        <f>Pricing!D13</f>
        <v>3 TRACK 2 SHUTTER SLIDING WINDOW</v>
      </c>
      <c r="G25" s="187" t="str">
        <f>Pricing!N13</f>
        <v>6MM</v>
      </c>
      <c r="H25" s="187" t="str">
        <f>Pricing!F13</f>
        <v>FLAT-2</v>
      </c>
      <c r="I25" s="216" t="str">
        <f>Pricing!E13</f>
        <v>SS</v>
      </c>
      <c r="J25" s="216">
        <f>Pricing!G13</f>
        <v>2440</v>
      </c>
      <c r="K25" s="216">
        <f>Pricing!H13</f>
        <v>1220</v>
      </c>
      <c r="L25" s="216">
        <f>Pricing!I13</f>
        <v>1</v>
      </c>
      <c r="M25" s="188">
        <f t="shared" ref="M25:M42" si="1">J25*K25*L25/1000000</f>
        <v>2.9767999999999999</v>
      </c>
      <c r="N25" s="189">
        <f>'Cost Calculation'!AS17</f>
        <v>110423.28369024058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BTH-1</v>
      </c>
      <c r="E26" s="187" t="str">
        <f>Pricing!C14</f>
        <v>M15000</v>
      </c>
      <c r="F26" s="187" t="str">
        <f>Pricing!D14</f>
        <v>SIDE HUNG WINDOW</v>
      </c>
      <c r="G26" s="187" t="str">
        <f>Pricing!N14</f>
        <v>6MM (F)</v>
      </c>
      <c r="H26" s="187" t="str">
        <f>Pricing!F14</f>
        <v>FLAT-2</v>
      </c>
      <c r="I26" s="216" t="str">
        <f>Pricing!E14</f>
        <v>NO</v>
      </c>
      <c r="J26" s="216">
        <f>Pricing!G14</f>
        <v>610</v>
      </c>
      <c r="K26" s="216">
        <f>Pricing!H14</f>
        <v>610</v>
      </c>
      <c r="L26" s="216">
        <f>Pricing!I14</f>
        <v>3</v>
      </c>
      <c r="M26" s="188">
        <f t="shared" si="1"/>
        <v>1.1163000000000001</v>
      </c>
      <c r="N26" s="189">
        <f>'Cost Calculation'!AS18</f>
        <v>97428.474203618316</v>
      </c>
      <c r="O26" s="95"/>
    </row>
    <row r="27" spans="2:15" s="94" customFormat="1" ht="49.9" hidden="1" customHeight="1" thickTop="1" thickBot="1">
      <c r="B27" s="413">
        <f>Pricing!A15</f>
        <v>12</v>
      </c>
      <c r="C27" s="414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3">
        <f>Pricing!A16</f>
        <v>13</v>
      </c>
      <c r="C28" s="414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3">
        <f>Pricing!A17</f>
        <v>14</v>
      </c>
      <c r="C29" s="414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3">
        <f>Pricing!A18</f>
        <v>15</v>
      </c>
      <c r="C30" s="414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3">
        <f>Pricing!A19</f>
        <v>16</v>
      </c>
      <c r="C31" s="414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3">
        <f>Pricing!A20</f>
        <v>17</v>
      </c>
      <c r="C32" s="414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18</v>
      </c>
      <c r="M116" s="191">
        <f>SUM(M16:M115)</f>
        <v>24.027052000000001</v>
      </c>
      <c r="N116" s="186"/>
      <c r="O116" s="95"/>
    </row>
    <row r="117" spans="2:15" s="94" customFormat="1" ht="30" customHeight="1" thickTop="1" thickBot="1">
      <c r="B117" s="419" t="s">
        <v>181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1251946</v>
      </c>
      <c r="O117" s="95">
        <f>N117/SUM(M116)</f>
        <v>52105.684875531129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225350</v>
      </c>
      <c r="O118" s="95">
        <f>N118/SUM(M116)</f>
        <v>9379.0116240644074</v>
      </c>
    </row>
    <row r="119" spans="2:15" s="94" customFormat="1" ht="30" customHeight="1" thickTop="1" thickBot="1">
      <c r="B119" s="419" t="s">
        <v>182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1477296</v>
      </c>
      <c r="O119" s="95">
        <f>N119/SUM(M116)</f>
        <v>61484.696499595535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4840.7362389010714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2" t="s">
        <v>207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09">
        <v>1</v>
      </c>
      <c r="C125" s="410"/>
      <c r="D125" s="411" t="s">
        <v>438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439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139" customFormat="1" ht="30" customHeight="1">
      <c r="B127" s="422" t="s">
        <v>140</v>
      </c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4"/>
      <c r="O127" s="138"/>
    </row>
    <row r="128" spans="2:15" s="93" customFormat="1" ht="24.95" customHeight="1">
      <c r="B128" s="409">
        <v>1</v>
      </c>
      <c r="C128" s="410"/>
      <c r="D128" s="411" t="s">
        <v>363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4" s="93" customFormat="1" ht="24.95" customHeight="1">
      <c r="B129" s="409">
        <v>2</v>
      </c>
      <c r="C129" s="410"/>
      <c r="D129" s="411" t="s">
        <v>387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139" customFormat="1" ht="30" customHeight="1">
      <c r="B130" s="488" t="s">
        <v>141</v>
      </c>
      <c r="C130" s="489"/>
      <c r="D130" s="489"/>
      <c r="E130" s="489"/>
      <c r="F130" s="489"/>
      <c r="G130" s="489"/>
      <c r="H130" s="489"/>
      <c r="I130" s="489"/>
      <c r="J130" s="489"/>
      <c r="K130" s="489"/>
      <c r="L130" s="489"/>
      <c r="M130" s="489"/>
      <c r="N130" s="490"/>
    </row>
    <row r="131" spans="2:14" s="93" customFormat="1" ht="24.95" customHeight="1">
      <c r="B131" s="409">
        <v>1</v>
      </c>
      <c r="C131" s="410"/>
      <c r="D131" s="411" t="s">
        <v>142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93" customFormat="1" ht="24.95" customHeight="1">
      <c r="B132" s="409">
        <v>2</v>
      </c>
      <c r="C132" s="410"/>
      <c r="D132" s="411" t="s">
        <v>143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3</v>
      </c>
      <c r="C133" s="410"/>
      <c r="D133" s="411" t="s">
        <v>144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139" customFormat="1" ht="30" customHeight="1">
      <c r="B134" s="488" t="s">
        <v>145</v>
      </c>
      <c r="C134" s="489"/>
      <c r="D134" s="489"/>
      <c r="E134" s="489"/>
      <c r="F134" s="489"/>
      <c r="G134" s="489"/>
      <c r="H134" s="489"/>
      <c r="I134" s="489"/>
      <c r="J134" s="489"/>
      <c r="K134" s="489"/>
      <c r="L134" s="489"/>
      <c r="M134" s="489"/>
      <c r="N134" s="490"/>
    </row>
    <row r="135" spans="2:14" s="139" customFormat="1" ht="30" customHeight="1">
      <c r="B135" s="508" t="s">
        <v>146</v>
      </c>
      <c r="C135" s="509"/>
      <c r="D135" s="509"/>
      <c r="E135" s="509"/>
      <c r="F135" s="509"/>
      <c r="G135" s="509"/>
      <c r="H135" s="509"/>
      <c r="I135" s="509"/>
      <c r="J135" s="509"/>
      <c r="K135" s="509"/>
      <c r="L135" s="509"/>
      <c r="M135" s="509"/>
      <c r="N135" s="510"/>
    </row>
    <row r="136" spans="2:14" s="93" customFormat="1" ht="24.95" customHeight="1">
      <c r="B136" s="409">
        <v>1</v>
      </c>
      <c r="C136" s="410"/>
      <c r="D136" s="411" t="s">
        <v>147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93" customFormat="1" ht="24.95" customHeight="1">
      <c r="B137" s="409">
        <v>2</v>
      </c>
      <c r="C137" s="410"/>
      <c r="D137" s="411" t="s">
        <v>400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3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4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5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6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140" customFormat="1" ht="30" customHeight="1">
      <c r="B142" s="488" t="s">
        <v>152</v>
      </c>
      <c r="C142" s="489"/>
      <c r="D142" s="489"/>
      <c r="E142" s="489"/>
      <c r="F142" s="489"/>
      <c r="G142" s="489"/>
      <c r="H142" s="489"/>
      <c r="I142" s="489"/>
      <c r="J142" s="489"/>
      <c r="K142" s="489"/>
      <c r="L142" s="489"/>
      <c r="M142" s="489"/>
      <c r="N142" s="490"/>
    </row>
    <row r="143" spans="2:14" s="93" customFormat="1" ht="24.95" customHeight="1">
      <c r="B143" s="409">
        <v>1</v>
      </c>
      <c r="C143" s="410"/>
      <c r="D143" s="411" t="s">
        <v>153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135" customHeight="1">
      <c r="B144" s="409">
        <v>2</v>
      </c>
      <c r="C144" s="410"/>
      <c r="D144" s="496" t="s">
        <v>154</v>
      </c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09">
        <v>3</v>
      </c>
      <c r="C145" s="410"/>
      <c r="D145" s="411" t="s">
        <v>155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09">
        <v>4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140" customFormat="1" ht="30" customHeight="1">
      <c r="B147" s="488" t="s">
        <v>157</v>
      </c>
      <c r="C147" s="489"/>
      <c r="D147" s="489"/>
      <c r="E147" s="489"/>
      <c r="F147" s="489"/>
      <c r="G147" s="489"/>
      <c r="H147" s="489"/>
      <c r="I147" s="489"/>
      <c r="J147" s="489"/>
      <c r="K147" s="489"/>
      <c r="L147" s="489"/>
      <c r="M147" s="489"/>
      <c r="N147" s="490"/>
    </row>
    <row r="148" spans="2:14" s="93" customFormat="1" ht="24.95" customHeight="1">
      <c r="B148" s="409">
        <v>1</v>
      </c>
      <c r="C148" s="410"/>
      <c r="D148" s="411" t="s">
        <v>158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55.9" customHeight="1">
      <c r="B149" s="409">
        <v>2</v>
      </c>
      <c r="C149" s="410"/>
      <c r="D149" s="496" t="s">
        <v>159</v>
      </c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140" customFormat="1" ht="30" customHeight="1">
      <c r="B150" s="488" t="s">
        <v>160</v>
      </c>
      <c r="C150" s="489"/>
      <c r="D150" s="489"/>
      <c r="E150" s="489"/>
      <c r="F150" s="489"/>
      <c r="G150" s="489"/>
      <c r="H150" s="489"/>
      <c r="I150" s="489"/>
      <c r="J150" s="489"/>
      <c r="K150" s="489"/>
      <c r="L150" s="489"/>
      <c r="M150" s="489"/>
      <c r="N150" s="490"/>
    </row>
    <row r="151" spans="2:14" s="93" customFormat="1" ht="24.95" customHeight="1">
      <c r="B151" s="409">
        <v>1</v>
      </c>
      <c r="C151" s="410"/>
      <c r="D151" s="471" t="s">
        <v>161</v>
      </c>
      <c r="E151" s="471"/>
      <c r="F151" s="471"/>
      <c r="G151" s="471"/>
      <c r="H151" s="471"/>
      <c r="I151" s="471"/>
      <c r="J151" s="471"/>
      <c r="K151" s="471"/>
      <c r="L151" s="471"/>
      <c r="M151" s="471"/>
      <c r="N151" s="472"/>
    </row>
    <row r="152" spans="2:14" s="93" customFormat="1" ht="24.95" customHeight="1">
      <c r="B152" s="409">
        <v>2</v>
      </c>
      <c r="C152" s="410"/>
      <c r="D152" s="471" t="s">
        <v>162</v>
      </c>
      <c r="E152" s="471"/>
      <c r="F152" s="471"/>
      <c r="G152" s="471"/>
      <c r="H152" s="471"/>
      <c r="I152" s="471"/>
      <c r="J152" s="471"/>
      <c r="K152" s="471"/>
      <c r="L152" s="471"/>
      <c r="M152" s="471"/>
      <c r="N152" s="472"/>
    </row>
    <row r="153" spans="2:14" s="93" customFormat="1" ht="49.9" customHeight="1">
      <c r="B153" s="409">
        <v>3</v>
      </c>
      <c r="C153" s="410"/>
      <c r="D153" s="493" t="s">
        <v>163</v>
      </c>
      <c r="E153" s="494"/>
      <c r="F153" s="494"/>
      <c r="G153" s="494"/>
      <c r="H153" s="494"/>
      <c r="I153" s="494"/>
      <c r="J153" s="494"/>
      <c r="K153" s="494"/>
      <c r="L153" s="494"/>
      <c r="M153" s="494"/>
      <c r="N153" s="495"/>
    </row>
    <row r="154" spans="2:14" s="93" customFormat="1" ht="24.95" customHeight="1">
      <c r="B154" s="409">
        <v>4</v>
      </c>
      <c r="C154" s="410"/>
      <c r="D154" s="471" t="s">
        <v>164</v>
      </c>
      <c r="E154" s="471"/>
      <c r="F154" s="471"/>
      <c r="G154" s="471"/>
      <c r="H154" s="471"/>
      <c r="I154" s="471"/>
      <c r="J154" s="471"/>
      <c r="K154" s="471"/>
      <c r="L154" s="471"/>
      <c r="M154" s="471"/>
      <c r="N154" s="472"/>
    </row>
    <row r="155" spans="2:14" s="140" customFormat="1" ht="30" customHeight="1">
      <c r="B155" s="488" t="s">
        <v>165</v>
      </c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  <c r="N155" s="490"/>
    </row>
    <row r="156" spans="2:14" s="93" customFormat="1" ht="24.95" customHeight="1">
      <c r="B156" s="409">
        <v>1</v>
      </c>
      <c r="C156" s="410"/>
      <c r="D156" s="471" t="s">
        <v>166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93" customFormat="1" ht="24.95" customHeight="1">
      <c r="B157" s="409">
        <v>2</v>
      </c>
      <c r="C157" s="410"/>
      <c r="D157" s="471" t="s">
        <v>167</v>
      </c>
      <c r="E157" s="471"/>
      <c r="F157" s="471"/>
      <c r="G157" s="471"/>
      <c r="H157" s="471"/>
      <c r="I157" s="471"/>
      <c r="J157" s="471"/>
      <c r="K157" s="471"/>
      <c r="L157" s="471"/>
      <c r="M157" s="471"/>
      <c r="N157" s="472"/>
    </row>
    <row r="158" spans="2:14" s="93" customFormat="1" ht="24.95" customHeight="1">
      <c r="B158" s="409">
        <v>3</v>
      </c>
      <c r="C158" s="410"/>
      <c r="D158" s="471" t="s">
        <v>168</v>
      </c>
      <c r="E158" s="471"/>
      <c r="F158" s="471"/>
      <c r="G158" s="471"/>
      <c r="H158" s="471"/>
      <c r="I158" s="471"/>
      <c r="J158" s="471"/>
      <c r="K158" s="471"/>
      <c r="L158" s="471"/>
      <c r="M158" s="471"/>
      <c r="N158" s="472"/>
    </row>
    <row r="159" spans="2:14" s="93" customFormat="1" ht="24.95" customHeight="1">
      <c r="B159" s="409">
        <v>4</v>
      </c>
      <c r="C159" s="410"/>
      <c r="D159" s="471" t="s">
        <v>399</v>
      </c>
      <c r="E159" s="471"/>
      <c r="F159" s="471"/>
      <c r="G159" s="471"/>
      <c r="H159" s="471"/>
      <c r="I159" s="471"/>
      <c r="J159" s="471"/>
      <c r="K159" s="471"/>
      <c r="L159" s="471"/>
      <c r="M159" s="471"/>
      <c r="N159" s="472"/>
    </row>
    <row r="160" spans="2:14" s="93" customFormat="1" ht="24.95" customHeight="1">
      <c r="B160" s="453" t="s">
        <v>240</v>
      </c>
      <c r="C160" s="491"/>
      <c r="D160" s="491"/>
      <c r="E160" s="491"/>
      <c r="F160" s="491"/>
      <c r="G160" s="491"/>
      <c r="H160" s="491"/>
      <c r="I160" s="491"/>
      <c r="J160" s="491"/>
      <c r="K160" s="491"/>
      <c r="L160" s="491"/>
      <c r="M160" s="491"/>
      <c r="N160" s="492"/>
    </row>
    <row r="161" spans="2:14" s="93" customFormat="1" ht="24.95" customHeight="1">
      <c r="B161" s="453" t="s">
        <v>241</v>
      </c>
      <c r="C161" s="491"/>
      <c r="D161" s="491"/>
      <c r="E161" s="491"/>
      <c r="F161" s="491"/>
      <c r="G161" s="491"/>
      <c r="H161" s="491"/>
      <c r="I161" s="491"/>
      <c r="J161" s="491"/>
      <c r="K161" s="491"/>
      <c r="L161" s="491"/>
      <c r="M161" s="491"/>
      <c r="N161" s="492"/>
    </row>
    <row r="162" spans="2:14" s="93" customFormat="1" ht="41.25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39.950000000000003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 thickBo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30" customHeight="1" thickTop="1">
      <c r="B166" s="467" t="s">
        <v>110</v>
      </c>
      <c r="C166" s="468"/>
      <c r="D166" s="468"/>
      <c r="E166" s="473"/>
      <c r="F166" s="474"/>
      <c r="G166" s="474"/>
      <c r="H166" s="474"/>
      <c r="I166" s="474"/>
      <c r="J166" s="474"/>
      <c r="K166" s="474"/>
      <c r="L166" s="475"/>
      <c r="M166" s="468" t="s">
        <v>205</v>
      </c>
      <c r="N166" s="469"/>
    </row>
    <row r="167" spans="2:14" s="93" customFormat="1" ht="33" customHeight="1" thickBot="1">
      <c r="B167" s="470" t="s">
        <v>107</v>
      </c>
      <c r="C167" s="465"/>
      <c r="D167" s="465"/>
      <c r="E167" s="476"/>
      <c r="F167" s="477"/>
      <c r="G167" s="477"/>
      <c r="H167" s="477"/>
      <c r="I167" s="477"/>
      <c r="J167" s="477"/>
      <c r="K167" s="477"/>
      <c r="L167" s="478"/>
      <c r="M167" s="465" t="s">
        <v>108</v>
      </c>
      <c r="N167" s="466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7:N127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43663</v>
      </c>
      <c r="F2" s="515" t="s">
        <v>245</v>
      </c>
      <c r="G2" s="515"/>
    </row>
    <row r="3" spans="3:13">
      <c r="C3" s="297" t="s">
        <v>126</v>
      </c>
      <c r="D3" s="516" t="str">
        <f>QUOTATION!F7</f>
        <v>Hema</v>
      </c>
      <c r="E3" s="516"/>
      <c r="F3" s="519" t="s">
        <v>246</v>
      </c>
      <c r="G3" s="520">
        <f>QUOTATION!N8</f>
        <v>43663</v>
      </c>
    </row>
    <row r="4" spans="3:13">
      <c r="C4" s="297" t="s">
        <v>243</v>
      </c>
      <c r="D4" s="517" t="str">
        <f>QUOTATION!M6</f>
        <v>ABPL-DE-19.20-2112</v>
      </c>
      <c r="E4" s="517"/>
      <c r="F4" s="519"/>
      <c r="G4" s="521"/>
    </row>
    <row r="5" spans="3:13">
      <c r="C5" s="297" t="s">
        <v>127</v>
      </c>
      <c r="D5" s="516" t="str">
        <f>QUOTATION!F8</f>
        <v>Bangalore</v>
      </c>
      <c r="E5" s="516"/>
      <c r="F5" s="519"/>
      <c r="G5" s="521"/>
    </row>
    <row r="6" spans="3:13">
      <c r="C6" s="297" t="s">
        <v>169</v>
      </c>
      <c r="D6" s="516" t="str">
        <f>QUOTATION!F9</f>
        <v>Mr. Prasanth : 9591855724</v>
      </c>
      <c r="E6" s="516"/>
      <c r="F6" s="519"/>
      <c r="G6" s="521"/>
    </row>
    <row r="7" spans="3:13">
      <c r="C7" s="297" t="s">
        <v>374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Wood Effect</v>
      </c>
      <c r="E8" s="516"/>
      <c r="F8" s="519"/>
      <c r="G8" s="521"/>
    </row>
    <row r="9" spans="3:13">
      <c r="C9" s="297" t="s">
        <v>178</v>
      </c>
      <c r="D9" s="516" t="str">
        <f>QUOTATION!I10</f>
        <v>Black</v>
      </c>
      <c r="E9" s="516"/>
      <c r="F9" s="519"/>
      <c r="G9" s="521"/>
    </row>
    <row r="10" spans="3:13">
      <c r="C10" s="297" t="s">
        <v>180</v>
      </c>
      <c r="D10" s="516" t="str">
        <f>QUOTATION!I8</f>
        <v>1.5Kpa</v>
      </c>
      <c r="E10" s="516"/>
      <c r="F10" s="519"/>
      <c r="G10" s="521"/>
    </row>
    <row r="11" spans="3:13">
      <c r="C11" s="297" t="s">
        <v>242</v>
      </c>
      <c r="D11" s="516" t="str">
        <f>QUOTATION!M9</f>
        <v>Bal Kumari</v>
      </c>
      <c r="E11" s="516"/>
      <c r="F11" s="519"/>
      <c r="G11" s="521"/>
    </row>
    <row r="12" spans="3:13">
      <c r="C12" s="297" t="s">
        <v>244</v>
      </c>
      <c r="D12" s="518">
        <f>QUOTATION!M7</f>
        <v>43658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4694.82</v>
      </c>
      <c r="F14" s="205"/>
      <c r="G14" s="206">
        <f>E14</f>
        <v>4694.82</v>
      </c>
    </row>
    <row r="15" spans="3:13">
      <c r="C15" s="194" t="s">
        <v>235</v>
      </c>
      <c r="D15" s="296">
        <f>'Changable Values'!D4</f>
        <v>83</v>
      </c>
      <c r="E15" s="199">
        <f>E14*D15</f>
        <v>389670.06</v>
      </c>
      <c r="F15" s="205"/>
      <c r="G15" s="207">
        <f>E15</f>
        <v>389670.06</v>
      </c>
    </row>
    <row r="16" spans="3:13">
      <c r="C16" s="195" t="s">
        <v>97</v>
      </c>
      <c r="D16" s="200">
        <f>'Changable Values'!D5</f>
        <v>0.1</v>
      </c>
      <c r="E16" s="199">
        <f>E15*D16</f>
        <v>38967.006000000001</v>
      </c>
      <c r="F16" s="208">
        <f>'Changable Values'!D5</f>
        <v>0.1</v>
      </c>
      <c r="G16" s="207">
        <f>G15*F16</f>
        <v>38967.006000000001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47150.077259999998</v>
      </c>
      <c r="F17" s="208">
        <f>'Changable Values'!D6</f>
        <v>0.11</v>
      </c>
      <c r="G17" s="207">
        <f>SUM(G15:G16)*F17</f>
        <v>47150.077259999998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2378.9357163</v>
      </c>
      <c r="F18" s="208">
        <f>'Changable Values'!D7</f>
        <v>5.0000000000000001E-3</v>
      </c>
      <c r="G18" s="207">
        <f>SUM(G15:G17)*F18</f>
        <v>2378.9357163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4781.6607897630001</v>
      </c>
      <c r="F19" s="208">
        <f>'Changable Values'!D8</f>
        <v>0.01</v>
      </c>
      <c r="G19" s="207">
        <f>SUM(G15:G18)*F19</f>
        <v>4781.6607897630001</v>
      </c>
    </row>
    <row r="20" spans="3:7">
      <c r="C20" s="195" t="s">
        <v>99</v>
      </c>
      <c r="D20" s="201"/>
      <c r="E20" s="199">
        <f>SUM(E15:E19)</f>
        <v>482947.73976606294</v>
      </c>
      <c r="F20" s="208"/>
      <c r="G20" s="207">
        <f>SUM(G15:G19)</f>
        <v>482947.73976606294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7244.2160964909435</v>
      </c>
      <c r="F21" s="208">
        <f>'Changable Values'!D9</f>
        <v>1.4999999999999999E-2</v>
      </c>
      <c r="G21" s="207">
        <f>G20*F21</f>
        <v>7244.2160964909435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25937.466604000001</v>
      </c>
      <c r="F23" s="209"/>
      <c r="G23" s="207">
        <f t="shared" si="0"/>
        <v>25937.466604000001</v>
      </c>
    </row>
    <row r="24" spans="3:7">
      <c r="C24" s="195" t="s">
        <v>230</v>
      </c>
      <c r="D24" s="198"/>
      <c r="E24" s="199">
        <f>'Cost Calculation'!AH111</f>
        <v>10132.147475409836</v>
      </c>
      <c r="F24" s="209"/>
      <c r="G24" s="207">
        <f t="shared" si="0"/>
        <v>10132.147475409836</v>
      </c>
    </row>
    <row r="25" spans="3:7">
      <c r="C25" s="196" t="s">
        <v>238</v>
      </c>
      <c r="D25" s="198"/>
      <c r="E25" s="199">
        <f>'Cost Calculation'!AJ109</f>
        <v>9760.254847199998</v>
      </c>
      <c r="F25" s="209"/>
      <c r="G25" s="207">
        <f t="shared" si="0"/>
        <v>9760.254847199998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25862.718772799999</v>
      </c>
      <c r="F27" s="209"/>
      <c r="G27" s="207">
        <f t="shared" si="0"/>
        <v>25862.718772799999</v>
      </c>
    </row>
    <row r="28" spans="3:7">
      <c r="C28" s="195" t="s">
        <v>88</v>
      </c>
      <c r="D28" s="198"/>
      <c r="E28" s="199">
        <f>'Cost Calculation'!AN109</f>
        <v>64656.796931999997</v>
      </c>
      <c r="F28" s="209"/>
      <c r="G28" s="207">
        <f t="shared" si="0"/>
        <v>64656.796931999997</v>
      </c>
    </row>
    <row r="29" spans="3:7">
      <c r="C29" s="293" t="s">
        <v>377</v>
      </c>
      <c r="D29" s="294"/>
      <c r="E29" s="295">
        <f>SUM(E20:E28)</f>
        <v>626541.3404939638</v>
      </c>
      <c r="F29" s="209"/>
      <c r="G29" s="207">
        <f>SUM(G20:G21,G24)</f>
        <v>500324.10333796375</v>
      </c>
    </row>
    <row r="30" spans="3:7">
      <c r="C30" s="293" t="s">
        <v>378</v>
      </c>
      <c r="D30" s="294"/>
      <c r="E30" s="295">
        <f>E29/E33</f>
        <v>2422.5656474790335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625405.12917245482</v>
      </c>
      <c r="F31" s="214">
        <f>'Changable Values'!D23</f>
        <v>1.25</v>
      </c>
      <c r="G31" s="207">
        <f>G29*F31</f>
        <v>625405.1291724547</v>
      </c>
    </row>
    <row r="32" spans="3:7">
      <c r="C32" s="290" t="s">
        <v>5</v>
      </c>
      <c r="D32" s="291"/>
      <c r="E32" s="292">
        <f>E31+E29</f>
        <v>1251946.4696664186</v>
      </c>
      <c r="F32" s="205"/>
      <c r="G32" s="207">
        <f>SUM(G25:G31,G22:G23)</f>
        <v>1251946.4696664184</v>
      </c>
    </row>
    <row r="33" spans="3:7">
      <c r="C33" s="300" t="s">
        <v>231</v>
      </c>
      <c r="D33" s="301"/>
      <c r="E33" s="308">
        <f>'Cost Calculation'!K109</f>
        <v>258.62718772799997</v>
      </c>
      <c r="F33" s="210"/>
      <c r="G33" s="211">
        <f>E33</f>
        <v>258.62718772799997</v>
      </c>
    </row>
    <row r="34" spans="3:7">
      <c r="C34" s="302" t="s">
        <v>9</v>
      </c>
      <c r="D34" s="303"/>
      <c r="E34" s="304">
        <f>QUOTATION!L116</f>
        <v>18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4840.7380548989286</v>
      </c>
      <c r="F35" s="212"/>
      <c r="G35" s="213">
        <f>G32/(G33)</f>
        <v>4840.7380548989277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2019-07-17T10:48:12Z</cp:lastPrinted>
  <dcterms:created xsi:type="dcterms:W3CDTF">2010-12-18T06:34:46Z</dcterms:created>
  <dcterms:modified xsi:type="dcterms:W3CDTF">2019-07-18T05:19:36Z</dcterms:modified>
</cp:coreProperties>
</file>