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Drawings!$C$2:$O$216</definedName>
    <definedName name="_xlnm.Print_Area" localSheetId="6">QUOTATION!$B$1:$N$187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17" i="158" l="1"/>
  <c r="O16" i="158"/>
  <c r="R21" i="158" l="1"/>
  <c r="R17" i="158" l="1"/>
  <c r="R16" i="158"/>
  <c r="L27" i="161" l="1"/>
  <c r="F31" i="165"/>
  <c r="F15" i="165"/>
  <c r="AP7" i="159" l="1"/>
  <c r="R19" i="158"/>
  <c r="R18" i="158"/>
  <c r="Q20" i="158"/>
  <c r="Q10" i="158"/>
  <c r="Q9" i="158"/>
  <c r="Q8" i="158"/>
  <c r="Q7" i="158"/>
  <c r="Q6" i="158"/>
  <c r="Q5" i="158"/>
  <c r="Q4" i="158"/>
  <c r="K27" i="16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" i="169"/>
  <c r="S5" i="169"/>
  <c r="S6" i="169"/>
  <c r="S7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Q5" i="169"/>
  <c r="Q6" i="169"/>
  <c r="Q7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11" i="159"/>
  <c r="O12" i="159"/>
  <c r="O13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30" i="160" s="1"/>
  <c r="E103" i="158"/>
  <c r="I130" i="160" s="1"/>
  <c r="D103" i="158"/>
  <c r="C103" i="158"/>
  <c r="E130" i="160" s="1"/>
  <c r="B103" i="158"/>
  <c r="A103" i="158"/>
  <c r="B130" i="160" s="1"/>
  <c r="N102" i="158"/>
  <c r="I102" i="158"/>
  <c r="L129" i="160" s="1"/>
  <c r="H102" i="158"/>
  <c r="G102" i="158"/>
  <c r="F102" i="158"/>
  <c r="H129" i="160" s="1"/>
  <c r="E102" i="158"/>
  <c r="I129" i="160" s="1"/>
  <c r="D102" i="158"/>
  <c r="C102" i="158"/>
  <c r="E129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28" i="160" s="1"/>
  <c r="E101" i="158"/>
  <c r="I128" i="160" s="1"/>
  <c r="D101" i="158"/>
  <c r="C105" i="159" s="1"/>
  <c r="C101" i="158"/>
  <c r="E128" i="160" s="1"/>
  <c r="B101" i="158"/>
  <c r="A101" i="158"/>
  <c r="N100" i="158"/>
  <c r="I100" i="158"/>
  <c r="H100" i="158"/>
  <c r="K127" i="160" s="1"/>
  <c r="G100" i="158"/>
  <c r="F100" i="158"/>
  <c r="H127" i="160" s="1"/>
  <c r="E100" i="158"/>
  <c r="I127" i="160" s="1"/>
  <c r="D100" i="158"/>
  <c r="C100" i="158"/>
  <c r="E127" i="160" s="1"/>
  <c r="B100" i="158"/>
  <c r="A100" i="158"/>
  <c r="N99" i="158"/>
  <c r="I99" i="158"/>
  <c r="L99" i="158" s="1"/>
  <c r="M99" i="158" s="1"/>
  <c r="P103" i="159" s="1"/>
  <c r="H99" i="158"/>
  <c r="G99" i="158"/>
  <c r="F99" i="158"/>
  <c r="H126" i="160" s="1"/>
  <c r="E99" i="158"/>
  <c r="I126" i="160" s="1"/>
  <c r="D99" i="158"/>
  <c r="C99" i="158"/>
  <c r="E126" i="160" s="1"/>
  <c r="B99" i="158"/>
  <c r="A99" i="158"/>
  <c r="N98" i="158"/>
  <c r="G125" i="160" s="1"/>
  <c r="I98" i="158"/>
  <c r="I102" i="159" s="1"/>
  <c r="W102" i="159" s="1"/>
  <c r="H98" i="158"/>
  <c r="G98" i="158"/>
  <c r="F98" i="158"/>
  <c r="H125" i="160" s="1"/>
  <c r="E98" i="158"/>
  <c r="I125" i="160" s="1"/>
  <c r="D98" i="158"/>
  <c r="C98" i="158"/>
  <c r="E125" i="160" s="1"/>
  <c r="B98" i="158"/>
  <c r="D102" i="159" s="1"/>
  <c r="A98" i="158"/>
  <c r="N97" i="158"/>
  <c r="I97" i="158"/>
  <c r="H97" i="158"/>
  <c r="G97" i="158"/>
  <c r="F97" i="158"/>
  <c r="H124" i="160" s="1"/>
  <c r="E97" i="158"/>
  <c r="I124" i="160" s="1"/>
  <c r="D97" i="158"/>
  <c r="C101" i="159" s="1"/>
  <c r="C97" i="158"/>
  <c r="E124" i="160" s="1"/>
  <c r="B97" i="158"/>
  <c r="D124" i="160" s="1"/>
  <c r="A97" i="158"/>
  <c r="N96" i="158"/>
  <c r="I96" i="158"/>
  <c r="H96" i="158"/>
  <c r="G96" i="158"/>
  <c r="F96" i="158"/>
  <c r="H123" i="160" s="1"/>
  <c r="E96" i="158"/>
  <c r="I123" i="160" s="1"/>
  <c r="D96" i="158"/>
  <c r="F123" i="160" s="1"/>
  <c r="C96" i="158"/>
  <c r="E123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22" i="160" s="1"/>
  <c r="E95" i="158"/>
  <c r="I122" i="160" s="1"/>
  <c r="D95" i="158"/>
  <c r="C95" i="158"/>
  <c r="E122" i="160" s="1"/>
  <c r="B95" i="158"/>
  <c r="A95" i="158"/>
  <c r="B122" i="160" s="1"/>
  <c r="N94" i="158"/>
  <c r="I94" i="158"/>
  <c r="L121" i="160" s="1"/>
  <c r="H94" i="158"/>
  <c r="G94" i="158"/>
  <c r="F94" i="158"/>
  <c r="H121" i="160" s="1"/>
  <c r="E94" i="158"/>
  <c r="I121" i="160" s="1"/>
  <c r="D94" i="158"/>
  <c r="C94" i="158"/>
  <c r="E121" i="160" s="1"/>
  <c r="B94" i="158"/>
  <c r="D98" i="159" s="1"/>
  <c r="A94" i="158"/>
  <c r="N93" i="158"/>
  <c r="I93" i="158"/>
  <c r="H93" i="158"/>
  <c r="G93" i="158"/>
  <c r="F93" i="158"/>
  <c r="H120" i="160" s="1"/>
  <c r="E93" i="158"/>
  <c r="I120" i="160" s="1"/>
  <c r="D93" i="158"/>
  <c r="C97" i="159" s="1"/>
  <c r="C93" i="158"/>
  <c r="E120" i="160" s="1"/>
  <c r="B93" i="158"/>
  <c r="A93" i="158"/>
  <c r="N92" i="158"/>
  <c r="I92" i="158"/>
  <c r="H92" i="158"/>
  <c r="K119" i="160" s="1"/>
  <c r="G92" i="158"/>
  <c r="F92" i="158"/>
  <c r="H119" i="160" s="1"/>
  <c r="E92" i="158"/>
  <c r="I119" i="160" s="1"/>
  <c r="D92" i="158"/>
  <c r="C92" i="158"/>
  <c r="E119" i="160" s="1"/>
  <c r="B92" i="158"/>
  <c r="A92" i="158"/>
  <c r="N91" i="158"/>
  <c r="I91" i="158"/>
  <c r="H91" i="158"/>
  <c r="G91" i="158"/>
  <c r="F91" i="158"/>
  <c r="H118" i="160" s="1"/>
  <c r="E91" i="158"/>
  <c r="I118" i="160" s="1"/>
  <c r="D91" i="158"/>
  <c r="C91" i="158"/>
  <c r="E118" i="160" s="1"/>
  <c r="B91" i="158"/>
  <c r="A91" i="158"/>
  <c r="N90" i="158"/>
  <c r="G117" i="160" s="1"/>
  <c r="I90" i="158"/>
  <c r="I94" i="159" s="1"/>
  <c r="W94" i="159" s="1"/>
  <c r="H90" i="158"/>
  <c r="G90" i="158"/>
  <c r="F90" i="158"/>
  <c r="H117" i="160" s="1"/>
  <c r="E90" i="158"/>
  <c r="I117" i="160" s="1"/>
  <c r="D90" i="158"/>
  <c r="C90" i="158"/>
  <c r="E117" i="160" s="1"/>
  <c r="B90" i="158"/>
  <c r="D94" i="159" s="1"/>
  <c r="A90" i="158"/>
  <c r="N89" i="158"/>
  <c r="I89" i="158"/>
  <c r="H89" i="158"/>
  <c r="G89" i="158"/>
  <c r="F89" i="158"/>
  <c r="H116" i="160" s="1"/>
  <c r="E89" i="158"/>
  <c r="I116" i="160" s="1"/>
  <c r="D89" i="158"/>
  <c r="C93" i="159" s="1"/>
  <c r="C89" i="158"/>
  <c r="E116" i="160" s="1"/>
  <c r="B89" i="158"/>
  <c r="D116" i="160" s="1"/>
  <c r="A89" i="158"/>
  <c r="N88" i="158"/>
  <c r="I88" i="158"/>
  <c r="H88" i="158"/>
  <c r="G88" i="158"/>
  <c r="F88" i="158"/>
  <c r="H115" i="160" s="1"/>
  <c r="E88" i="158"/>
  <c r="I115" i="160" s="1"/>
  <c r="D88" i="158"/>
  <c r="F115" i="160" s="1"/>
  <c r="C88" i="158"/>
  <c r="E115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114" i="160" s="1"/>
  <c r="E87" i="158"/>
  <c r="I114" i="160" s="1"/>
  <c r="D87" i="158"/>
  <c r="C87" i="158"/>
  <c r="E114" i="160" s="1"/>
  <c r="B87" i="158"/>
  <c r="A87" i="158"/>
  <c r="B114" i="160" s="1"/>
  <c r="N86" i="158"/>
  <c r="I86" i="158"/>
  <c r="H86" i="158"/>
  <c r="G86" i="158"/>
  <c r="F86" i="158"/>
  <c r="H113" i="160" s="1"/>
  <c r="E86" i="158"/>
  <c r="I113" i="160" s="1"/>
  <c r="D86" i="158"/>
  <c r="C86" i="158"/>
  <c r="E113" i="160" s="1"/>
  <c r="B86" i="158"/>
  <c r="D90" i="159" s="1"/>
  <c r="A86" i="158"/>
  <c r="N85" i="158"/>
  <c r="I85" i="158"/>
  <c r="L112" i="160" s="1"/>
  <c r="H85" i="158"/>
  <c r="G85" i="158"/>
  <c r="F85" i="158"/>
  <c r="H112" i="160" s="1"/>
  <c r="E85" i="158"/>
  <c r="I112" i="160" s="1"/>
  <c r="D85" i="158"/>
  <c r="C89" i="159" s="1"/>
  <c r="C85" i="158"/>
  <c r="E112" i="160" s="1"/>
  <c r="B85" i="158"/>
  <c r="A85" i="158"/>
  <c r="N84" i="158"/>
  <c r="I84" i="158"/>
  <c r="H84" i="158"/>
  <c r="K111" i="160" s="1"/>
  <c r="G84" i="158"/>
  <c r="F84" i="158"/>
  <c r="H111" i="160" s="1"/>
  <c r="E84" i="158"/>
  <c r="I111" i="160" s="1"/>
  <c r="D84" i="158"/>
  <c r="C84" i="158"/>
  <c r="E111" i="160" s="1"/>
  <c r="B84" i="158"/>
  <c r="A84" i="158"/>
  <c r="N83" i="158"/>
  <c r="I83" i="158"/>
  <c r="H83" i="158"/>
  <c r="G83" i="158"/>
  <c r="F87" i="159" s="1"/>
  <c r="F83" i="158"/>
  <c r="H110" i="160" s="1"/>
  <c r="E83" i="158"/>
  <c r="I110" i="160" s="1"/>
  <c r="D83" i="158"/>
  <c r="C83" i="158"/>
  <c r="E110" i="160" s="1"/>
  <c r="B83" i="158"/>
  <c r="A83" i="158"/>
  <c r="N82" i="158"/>
  <c r="G109" i="160" s="1"/>
  <c r="I82" i="158"/>
  <c r="I86" i="159" s="1"/>
  <c r="W86" i="159" s="1"/>
  <c r="H82" i="158"/>
  <c r="G82" i="158"/>
  <c r="F82" i="158"/>
  <c r="H109" i="160" s="1"/>
  <c r="E82" i="158"/>
  <c r="I109" i="160" s="1"/>
  <c r="D82" i="158"/>
  <c r="C82" i="158"/>
  <c r="E109" i="160" s="1"/>
  <c r="B82" i="158"/>
  <c r="D86" i="159" s="1"/>
  <c r="A82" i="158"/>
  <c r="N81" i="158"/>
  <c r="I81" i="158"/>
  <c r="H81" i="158"/>
  <c r="G81" i="158"/>
  <c r="F81" i="158"/>
  <c r="H108" i="160" s="1"/>
  <c r="E81" i="158"/>
  <c r="I108" i="160" s="1"/>
  <c r="D81" i="158"/>
  <c r="C85" i="159" s="1"/>
  <c r="C81" i="158"/>
  <c r="E108" i="160" s="1"/>
  <c r="B81" i="158"/>
  <c r="D108" i="160" s="1"/>
  <c r="A81" i="158"/>
  <c r="N80" i="158"/>
  <c r="I80" i="158"/>
  <c r="H80" i="158"/>
  <c r="G80" i="158"/>
  <c r="F80" i="158"/>
  <c r="H107" i="160" s="1"/>
  <c r="E80" i="158"/>
  <c r="I107" i="160" s="1"/>
  <c r="D80" i="158"/>
  <c r="F107" i="160" s="1"/>
  <c r="C80" i="158"/>
  <c r="E107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106" i="160" s="1"/>
  <c r="E79" i="158"/>
  <c r="I106" i="160" s="1"/>
  <c r="D79" i="158"/>
  <c r="C79" i="158"/>
  <c r="E106" i="160" s="1"/>
  <c r="B79" i="158"/>
  <c r="A79" i="158"/>
  <c r="B106" i="160" s="1"/>
  <c r="N78" i="158"/>
  <c r="I78" i="158"/>
  <c r="I82" i="159" s="1"/>
  <c r="W82" i="159" s="1"/>
  <c r="H78" i="158"/>
  <c r="G78" i="158"/>
  <c r="F78" i="158"/>
  <c r="H105" i="160" s="1"/>
  <c r="E78" i="158"/>
  <c r="I105" i="160" s="1"/>
  <c r="D78" i="158"/>
  <c r="F105" i="160" s="1"/>
  <c r="C78" i="158"/>
  <c r="E105" i="160" s="1"/>
  <c r="B78" i="158"/>
  <c r="D82" i="159" s="1"/>
  <c r="A78" i="158"/>
  <c r="B105" i="160" s="1"/>
  <c r="N77" i="158"/>
  <c r="G104" i="160" s="1"/>
  <c r="I77" i="158"/>
  <c r="L104" i="160" s="1"/>
  <c r="H77" i="158"/>
  <c r="K104" i="160" s="1"/>
  <c r="G77" i="158"/>
  <c r="J104" i="160" s="1"/>
  <c r="F77" i="158"/>
  <c r="H104" i="160" s="1"/>
  <c r="E77" i="158"/>
  <c r="I104" i="160" s="1"/>
  <c r="D77" i="158"/>
  <c r="C81" i="159" s="1"/>
  <c r="C77" i="158"/>
  <c r="E104" i="160" s="1"/>
  <c r="B77" i="158"/>
  <c r="D104" i="160" s="1"/>
  <c r="A77" i="158"/>
  <c r="B104" i="160" s="1"/>
  <c r="N76" i="158"/>
  <c r="G103" i="160" s="1"/>
  <c r="I76" i="158"/>
  <c r="I80" i="159" s="1"/>
  <c r="W80" i="159" s="1"/>
  <c r="H76" i="158"/>
  <c r="K103" i="160" s="1"/>
  <c r="G76" i="158"/>
  <c r="J103" i="160" s="1"/>
  <c r="F76" i="158"/>
  <c r="H103" i="160" s="1"/>
  <c r="E76" i="158"/>
  <c r="I103" i="160" s="1"/>
  <c r="D76" i="158"/>
  <c r="F103" i="160" s="1"/>
  <c r="C76" i="158"/>
  <c r="E103" i="160" s="1"/>
  <c r="B76" i="158"/>
  <c r="D103" i="160" s="1"/>
  <c r="A76" i="158"/>
  <c r="B103" i="160" s="1"/>
  <c r="N75" i="158"/>
  <c r="G102" i="160" s="1"/>
  <c r="I75" i="158"/>
  <c r="H75" i="158"/>
  <c r="K102" i="160" s="1"/>
  <c r="G75" i="158"/>
  <c r="J102" i="160" s="1"/>
  <c r="F75" i="158"/>
  <c r="H102" i="160" s="1"/>
  <c r="E75" i="158"/>
  <c r="I102" i="160" s="1"/>
  <c r="D75" i="158"/>
  <c r="F102" i="160" s="1"/>
  <c r="C75" i="158"/>
  <c r="E102" i="160" s="1"/>
  <c r="B75" i="158"/>
  <c r="D102" i="160" s="1"/>
  <c r="A75" i="158"/>
  <c r="B102" i="160" s="1"/>
  <c r="N74" i="158"/>
  <c r="G101" i="160" s="1"/>
  <c r="I74" i="158"/>
  <c r="L101" i="160" s="1"/>
  <c r="H74" i="158"/>
  <c r="K101" i="160" s="1"/>
  <c r="G74" i="158"/>
  <c r="F74" i="158"/>
  <c r="H101" i="160" s="1"/>
  <c r="E74" i="158"/>
  <c r="I101" i="160" s="1"/>
  <c r="D74" i="158"/>
  <c r="F101" i="160" s="1"/>
  <c r="C74" i="158"/>
  <c r="E101" i="160" s="1"/>
  <c r="B74" i="158"/>
  <c r="D78" i="159" s="1"/>
  <c r="A74" i="158"/>
  <c r="B101" i="160" s="1"/>
  <c r="N73" i="158"/>
  <c r="G100" i="160" s="1"/>
  <c r="I73" i="158"/>
  <c r="H73" i="158"/>
  <c r="K100" i="160" s="1"/>
  <c r="G73" i="158"/>
  <c r="F77" i="159" s="1"/>
  <c r="F73" i="158"/>
  <c r="H100" i="160" s="1"/>
  <c r="E73" i="158"/>
  <c r="I100" i="160" s="1"/>
  <c r="D73" i="158"/>
  <c r="F100" i="160" s="1"/>
  <c r="C73" i="158"/>
  <c r="E100" i="160" s="1"/>
  <c r="B73" i="158"/>
  <c r="D100" i="160" s="1"/>
  <c r="A73" i="158"/>
  <c r="B100" i="160" s="1"/>
  <c r="N72" i="158"/>
  <c r="G99" i="160" s="1"/>
  <c r="I72" i="158"/>
  <c r="L99" i="160" s="1"/>
  <c r="H72" i="158"/>
  <c r="K99" i="160" s="1"/>
  <c r="G72" i="158"/>
  <c r="F76" i="159" s="1"/>
  <c r="F72" i="158"/>
  <c r="H99" i="160" s="1"/>
  <c r="E72" i="158"/>
  <c r="I99" i="160" s="1"/>
  <c r="D72" i="158"/>
  <c r="F99" i="160" s="1"/>
  <c r="C72" i="158"/>
  <c r="E99" i="160" s="1"/>
  <c r="B72" i="158"/>
  <c r="D99" i="160" s="1"/>
  <c r="A72" i="158"/>
  <c r="B99" i="160" s="1"/>
  <c r="N71" i="158"/>
  <c r="G98" i="160" s="1"/>
  <c r="I71" i="158"/>
  <c r="L98" i="160" s="1"/>
  <c r="H71" i="158"/>
  <c r="K98" i="160" s="1"/>
  <c r="G71" i="158"/>
  <c r="J98" i="160" s="1"/>
  <c r="F71" i="158"/>
  <c r="H98" i="160" s="1"/>
  <c r="E71" i="158"/>
  <c r="I98" i="160" s="1"/>
  <c r="D71" i="158"/>
  <c r="F98" i="160" s="1"/>
  <c r="C71" i="158"/>
  <c r="E98" i="160" s="1"/>
  <c r="B71" i="158"/>
  <c r="D98" i="160" s="1"/>
  <c r="A71" i="158"/>
  <c r="B98" i="160" s="1"/>
  <c r="N70" i="158"/>
  <c r="G97" i="160" s="1"/>
  <c r="I70" i="158"/>
  <c r="I74" i="159" s="1"/>
  <c r="W74" i="159" s="1"/>
  <c r="H70" i="158"/>
  <c r="K97" i="160" s="1"/>
  <c r="G70" i="158"/>
  <c r="F74" i="159" s="1"/>
  <c r="F70" i="158"/>
  <c r="H97" i="160" s="1"/>
  <c r="E70" i="158"/>
  <c r="I97" i="160" s="1"/>
  <c r="D70" i="158"/>
  <c r="F97" i="160" s="1"/>
  <c r="C70" i="158"/>
  <c r="E97" i="160" s="1"/>
  <c r="B70" i="158"/>
  <c r="D97" i="160" s="1"/>
  <c r="A70" i="158"/>
  <c r="B97" i="160" s="1"/>
  <c r="N69" i="158"/>
  <c r="G96" i="160" s="1"/>
  <c r="I69" i="158"/>
  <c r="L96" i="160" s="1"/>
  <c r="H69" i="158"/>
  <c r="K96" i="160" s="1"/>
  <c r="G69" i="158"/>
  <c r="J96" i="160" s="1"/>
  <c r="F69" i="158"/>
  <c r="H96" i="160" s="1"/>
  <c r="E69" i="158"/>
  <c r="I96" i="160" s="1"/>
  <c r="D69" i="158"/>
  <c r="C73" i="159" s="1"/>
  <c r="C69" i="158"/>
  <c r="E96" i="160" s="1"/>
  <c r="B69" i="158"/>
  <c r="D96" i="160" s="1"/>
  <c r="A69" i="158"/>
  <c r="B96" i="160" s="1"/>
  <c r="N68" i="158"/>
  <c r="G95" i="160" s="1"/>
  <c r="I68" i="158"/>
  <c r="I72" i="159" s="1"/>
  <c r="W72" i="159" s="1"/>
  <c r="H68" i="158"/>
  <c r="K95" i="160" s="1"/>
  <c r="G68" i="158"/>
  <c r="J95" i="160" s="1"/>
  <c r="F68" i="158"/>
  <c r="H95" i="160" s="1"/>
  <c r="E68" i="158"/>
  <c r="I95" i="160" s="1"/>
  <c r="D68" i="158"/>
  <c r="F95" i="160" s="1"/>
  <c r="C68" i="158"/>
  <c r="E95" i="160" s="1"/>
  <c r="B68" i="158"/>
  <c r="D95" i="160" s="1"/>
  <c r="A68" i="158"/>
  <c r="B95" i="160" s="1"/>
  <c r="N67" i="158"/>
  <c r="G94" i="160" s="1"/>
  <c r="I67" i="158"/>
  <c r="I71" i="159" s="1"/>
  <c r="W71" i="159" s="1"/>
  <c r="H67" i="158"/>
  <c r="K94" i="160" s="1"/>
  <c r="G67" i="158"/>
  <c r="F67" i="158"/>
  <c r="H94" i="160" s="1"/>
  <c r="E67" i="158"/>
  <c r="I94" i="160" s="1"/>
  <c r="D67" i="158"/>
  <c r="F94" i="160" s="1"/>
  <c r="C67" i="158"/>
  <c r="E94" i="160" s="1"/>
  <c r="B67" i="158"/>
  <c r="D94" i="160" s="1"/>
  <c r="A67" i="158"/>
  <c r="B94" i="160" s="1"/>
  <c r="N66" i="158"/>
  <c r="G93" i="160" s="1"/>
  <c r="I66" i="158"/>
  <c r="I70" i="159" s="1"/>
  <c r="W70" i="159" s="1"/>
  <c r="H66" i="158"/>
  <c r="K93" i="160" s="1"/>
  <c r="G66" i="158"/>
  <c r="F66" i="158"/>
  <c r="H93" i="160" s="1"/>
  <c r="E66" i="158"/>
  <c r="I93" i="160" s="1"/>
  <c r="D66" i="158"/>
  <c r="F93" i="160" s="1"/>
  <c r="C66" i="158"/>
  <c r="E93" i="160" s="1"/>
  <c r="B66" i="158"/>
  <c r="D93" i="160" s="1"/>
  <c r="A66" i="158"/>
  <c r="B93" i="160" s="1"/>
  <c r="N65" i="158"/>
  <c r="G92" i="160" s="1"/>
  <c r="I65" i="158"/>
  <c r="I69" i="159" s="1"/>
  <c r="W69" i="159" s="1"/>
  <c r="H65" i="158"/>
  <c r="G65" i="158"/>
  <c r="J92" i="160" s="1"/>
  <c r="F65" i="158"/>
  <c r="H92" i="160" s="1"/>
  <c r="E65" i="158"/>
  <c r="I92" i="160" s="1"/>
  <c r="D65" i="158"/>
  <c r="F92" i="160" s="1"/>
  <c r="C65" i="158"/>
  <c r="E92" i="160" s="1"/>
  <c r="B65" i="158"/>
  <c r="D92" i="160" s="1"/>
  <c r="A65" i="158"/>
  <c r="B92" i="160" s="1"/>
  <c r="N64" i="158"/>
  <c r="G91" i="160" s="1"/>
  <c r="I64" i="158"/>
  <c r="L91" i="160" s="1"/>
  <c r="H64" i="158"/>
  <c r="K91" i="160" s="1"/>
  <c r="G64" i="158"/>
  <c r="F64" i="158"/>
  <c r="H91" i="160" s="1"/>
  <c r="E64" i="158"/>
  <c r="I91" i="160" s="1"/>
  <c r="D64" i="158"/>
  <c r="F91" i="160" s="1"/>
  <c r="C64" i="158"/>
  <c r="E91" i="160" s="1"/>
  <c r="B64" i="158"/>
  <c r="D91" i="160" s="1"/>
  <c r="A64" i="158"/>
  <c r="B91" i="160" s="1"/>
  <c r="N63" i="158"/>
  <c r="G90" i="160" s="1"/>
  <c r="I63" i="158"/>
  <c r="L90" i="160" s="1"/>
  <c r="H63" i="158"/>
  <c r="K90" i="160" s="1"/>
  <c r="G63" i="158"/>
  <c r="F63" i="158"/>
  <c r="H90" i="160" s="1"/>
  <c r="E63" i="158"/>
  <c r="I90" i="160" s="1"/>
  <c r="D63" i="158"/>
  <c r="F90" i="160" s="1"/>
  <c r="C63" i="158"/>
  <c r="E90" i="160" s="1"/>
  <c r="B63" i="158"/>
  <c r="D90" i="160" s="1"/>
  <c r="A63" i="158"/>
  <c r="B90" i="160" s="1"/>
  <c r="N62" i="158"/>
  <c r="G89" i="160" s="1"/>
  <c r="I62" i="158"/>
  <c r="L62" i="158" s="1"/>
  <c r="M62" i="158" s="1"/>
  <c r="P66" i="159" s="1"/>
  <c r="H62" i="158"/>
  <c r="K89" i="160" s="1"/>
  <c r="G62" i="158"/>
  <c r="F66" i="159" s="1"/>
  <c r="F62" i="158"/>
  <c r="H89" i="160" s="1"/>
  <c r="E62" i="158"/>
  <c r="I89" i="160" s="1"/>
  <c r="D62" i="158"/>
  <c r="F89" i="160" s="1"/>
  <c r="C62" i="158"/>
  <c r="E89" i="160" s="1"/>
  <c r="B62" i="158"/>
  <c r="D89" i="160" s="1"/>
  <c r="A62" i="158"/>
  <c r="B89" i="160" s="1"/>
  <c r="N61" i="158"/>
  <c r="G88" i="160" s="1"/>
  <c r="I61" i="158"/>
  <c r="L88" i="160" s="1"/>
  <c r="H61" i="158"/>
  <c r="K88" i="160" s="1"/>
  <c r="G61" i="158"/>
  <c r="J88" i="160" s="1"/>
  <c r="F61" i="158"/>
  <c r="H88" i="160" s="1"/>
  <c r="E61" i="158"/>
  <c r="I88" i="160" s="1"/>
  <c r="D61" i="158"/>
  <c r="C65" i="159" s="1"/>
  <c r="C61" i="158"/>
  <c r="E88" i="160" s="1"/>
  <c r="B61" i="158"/>
  <c r="D88" i="160" s="1"/>
  <c r="A61" i="158"/>
  <c r="B88" i="160" s="1"/>
  <c r="N60" i="158"/>
  <c r="G87" i="160" s="1"/>
  <c r="I60" i="158"/>
  <c r="H60" i="158"/>
  <c r="K87" i="160" s="1"/>
  <c r="G60" i="158"/>
  <c r="J87" i="160" s="1"/>
  <c r="F60" i="158"/>
  <c r="H87" i="160" s="1"/>
  <c r="E60" i="158"/>
  <c r="I87" i="160" s="1"/>
  <c r="D60" i="158"/>
  <c r="F87" i="160" s="1"/>
  <c r="C60" i="158"/>
  <c r="E87" i="160" s="1"/>
  <c r="B60" i="158"/>
  <c r="D87" i="160" s="1"/>
  <c r="A60" i="158"/>
  <c r="B87" i="160" s="1"/>
  <c r="N59" i="158"/>
  <c r="G86" i="160" s="1"/>
  <c r="I59" i="158"/>
  <c r="H59" i="158"/>
  <c r="K86" i="160" s="1"/>
  <c r="G59" i="158"/>
  <c r="F59" i="158"/>
  <c r="H86" i="160" s="1"/>
  <c r="E59" i="158"/>
  <c r="I86" i="160" s="1"/>
  <c r="D59" i="158"/>
  <c r="F86" i="160" s="1"/>
  <c r="C59" i="158"/>
  <c r="E86" i="160" s="1"/>
  <c r="B59" i="158"/>
  <c r="D86" i="160" s="1"/>
  <c r="A59" i="158"/>
  <c r="B86" i="160" s="1"/>
  <c r="N58" i="158"/>
  <c r="G85" i="160" s="1"/>
  <c r="I58" i="158"/>
  <c r="I62" i="159" s="1"/>
  <c r="W62" i="159" s="1"/>
  <c r="H58" i="158"/>
  <c r="K85" i="160" s="1"/>
  <c r="G58" i="158"/>
  <c r="J85" i="160" s="1"/>
  <c r="F58" i="158"/>
  <c r="H85" i="160" s="1"/>
  <c r="E58" i="158"/>
  <c r="I85" i="160" s="1"/>
  <c r="D58" i="158"/>
  <c r="F85" i="160" s="1"/>
  <c r="C58" i="158"/>
  <c r="E85" i="160" s="1"/>
  <c r="B58" i="158"/>
  <c r="D62" i="159" s="1"/>
  <c r="A58" i="158"/>
  <c r="B85" i="160" s="1"/>
  <c r="N57" i="158"/>
  <c r="G84" i="160" s="1"/>
  <c r="I57" i="158"/>
  <c r="I61" i="159" s="1"/>
  <c r="W61" i="159" s="1"/>
  <c r="H57" i="158"/>
  <c r="K84" i="160" s="1"/>
  <c r="G57" i="158"/>
  <c r="F57" i="158"/>
  <c r="H84" i="160" s="1"/>
  <c r="E57" i="158"/>
  <c r="I84" i="160" s="1"/>
  <c r="D57" i="158"/>
  <c r="C61" i="159" s="1"/>
  <c r="C57" i="158"/>
  <c r="E84" i="160" s="1"/>
  <c r="B57" i="158"/>
  <c r="D84" i="160" s="1"/>
  <c r="A57" i="158"/>
  <c r="B84" i="160" s="1"/>
  <c r="N56" i="158"/>
  <c r="G83" i="160" s="1"/>
  <c r="I56" i="158"/>
  <c r="I60" i="159" s="1"/>
  <c r="W60" i="159" s="1"/>
  <c r="H56" i="158"/>
  <c r="K83" i="160" s="1"/>
  <c r="G56" i="158"/>
  <c r="F56" i="158"/>
  <c r="H83" i="160" s="1"/>
  <c r="E56" i="158"/>
  <c r="I83" i="160" s="1"/>
  <c r="D56" i="158"/>
  <c r="F83" i="160" s="1"/>
  <c r="C56" i="158"/>
  <c r="E83" i="160" s="1"/>
  <c r="B56" i="158"/>
  <c r="D83" i="160" s="1"/>
  <c r="A56" i="158"/>
  <c r="B83" i="160" s="1"/>
  <c r="N55" i="158"/>
  <c r="G82" i="160" s="1"/>
  <c r="I55" i="158"/>
  <c r="H55" i="158"/>
  <c r="K82" i="160" s="1"/>
  <c r="G55" i="158"/>
  <c r="J82" i="160" s="1"/>
  <c r="F55" i="158"/>
  <c r="H82" i="160" s="1"/>
  <c r="E55" i="158"/>
  <c r="I82" i="160" s="1"/>
  <c r="D55" i="158"/>
  <c r="F82" i="160" s="1"/>
  <c r="C55" i="158"/>
  <c r="E82" i="160" s="1"/>
  <c r="B55" i="158"/>
  <c r="D82" i="160" s="1"/>
  <c r="A55" i="158"/>
  <c r="B82" i="160" s="1"/>
  <c r="N54" i="158"/>
  <c r="G81" i="160" s="1"/>
  <c r="I54" i="158"/>
  <c r="L54" i="158" s="1"/>
  <c r="M54" i="158" s="1"/>
  <c r="P58" i="159" s="1"/>
  <c r="H54" i="158"/>
  <c r="K81" i="160" s="1"/>
  <c r="G54" i="158"/>
  <c r="F58" i="159" s="1"/>
  <c r="F54" i="158"/>
  <c r="H81" i="160" s="1"/>
  <c r="E54" i="158"/>
  <c r="I81" i="160" s="1"/>
  <c r="D54" i="158"/>
  <c r="F81" i="160" s="1"/>
  <c r="C54" i="158"/>
  <c r="E81" i="160" s="1"/>
  <c r="B54" i="158"/>
  <c r="D58" i="159" s="1"/>
  <c r="A54" i="158"/>
  <c r="B81" i="160" s="1"/>
  <c r="G4" i="167" l="1"/>
  <c r="H4" i="167" s="1"/>
  <c r="S41" i="162"/>
  <c r="S42" i="162" s="1"/>
  <c r="L98" i="158"/>
  <c r="M98" i="158" s="1"/>
  <c r="P102" i="159" s="1"/>
  <c r="D101" i="159"/>
  <c r="D121" i="160"/>
  <c r="J95" i="158"/>
  <c r="L125" i="160"/>
  <c r="D129" i="160"/>
  <c r="L63" i="158"/>
  <c r="M63" i="158" s="1"/>
  <c r="P67" i="159" s="1"/>
  <c r="J122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101" i="160"/>
  <c r="L90" i="158"/>
  <c r="M90" i="158" s="1"/>
  <c r="P94" i="159" s="1"/>
  <c r="G59" i="159"/>
  <c r="I68" i="159"/>
  <c r="W68" i="159" s="1"/>
  <c r="X68" i="159" s="1"/>
  <c r="Y68" i="159" s="1"/>
  <c r="E94" i="159"/>
  <c r="F108" i="160"/>
  <c r="J58" i="158"/>
  <c r="B70" i="159"/>
  <c r="I76" i="159"/>
  <c r="W76" i="159" s="1"/>
  <c r="X76" i="159" s="1"/>
  <c r="B99" i="159"/>
  <c r="L109" i="160"/>
  <c r="L58" i="158"/>
  <c r="M58" i="158" s="1"/>
  <c r="P62" i="159" s="1"/>
  <c r="J59" i="158"/>
  <c r="J63" i="158"/>
  <c r="B62" i="159"/>
  <c r="C71" i="159"/>
  <c r="G77" i="159"/>
  <c r="H77" i="159" s="1"/>
  <c r="C100" i="159"/>
  <c r="J110" i="160"/>
  <c r="J99" i="158"/>
  <c r="C63" i="159"/>
  <c r="D72" i="159"/>
  <c r="B78" i="159"/>
  <c r="J67" i="158"/>
  <c r="J82" i="158"/>
  <c r="D64" i="159"/>
  <c r="E73" i="159"/>
  <c r="B80" i="159"/>
  <c r="F103" i="159"/>
  <c r="F120" i="160"/>
  <c r="L73" i="158"/>
  <c r="M73" i="158" s="1"/>
  <c r="P77" i="159" s="1"/>
  <c r="L100" i="160"/>
  <c r="J74" i="158"/>
  <c r="J101" i="160"/>
  <c r="M101" i="160" s="1"/>
  <c r="D88" i="159"/>
  <c r="D111" i="160"/>
  <c r="G98" i="159"/>
  <c r="K121" i="160"/>
  <c r="G126" i="160"/>
  <c r="E103" i="159"/>
  <c r="J64" i="158"/>
  <c r="J91" i="160"/>
  <c r="M91" i="160" s="1"/>
  <c r="L55" i="158"/>
  <c r="M55" i="158" s="1"/>
  <c r="P59" i="159" s="1"/>
  <c r="L82" i="160"/>
  <c r="M82" i="160" s="1"/>
  <c r="J56" i="158"/>
  <c r="J83" i="160"/>
  <c r="E84" i="159"/>
  <c r="G107" i="160"/>
  <c r="L56" i="158"/>
  <c r="M56" i="158" s="1"/>
  <c r="P60" i="159" s="1"/>
  <c r="L83" i="160"/>
  <c r="J57" i="158"/>
  <c r="J84" i="160"/>
  <c r="L59" i="158"/>
  <c r="M59" i="158" s="1"/>
  <c r="P63" i="159" s="1"/>
  <c r="L86" i="160"/>
  <c r="L64" i="158"/>
  <c r="M64" i="158" s="1"/>
  <c r="P68" i="159" s="1"/>
  <c r="L70" i="158"/>
  <c r="M70" i="158" s="1"/>
  <c r="P74" i="159" s="1"/>
  <c r="L76" i="158"/>
  <c r="M76" i="158" s="1"/>
  <c r="P80" i="159" s="1"/>
  <c r="L103" i="160"/>
  <c r="M103" i="160" s="1"/>
  <c r="E82" i="159"/>
  <c r="G105" i="160"/>
  <c r="G83" i="159"/>
  <c r="H83" i="159" s="1"/>
  <c r="K106" i="160"/>
  <c r="B85" i="159"/>
  <c r="B108" i="160"/>
  <c r="L81" i="158"/>
  <c r="M81" i="158" s="1"/>
  <c r="P85" i="159" s="1"/>
  <c r="L108" i="160"/>
  <c r="I85" i="159"/>
  <c r="W85" i="159" s="1"/>
  <c r="X85" i="159" s="1"/>
  <c r="Y85" i="159" s="1"/>
  <c r="J109" i="160"/>
  <c r="F86" i="159"/>
  <c r="B111" i="160"/>
  <c r="B88" i="159"/>
  <c r="L84" i="158"/>
  <c r="M84" i="158" s="1"/>
  <c r="P88" i="159" s="1"/>
  <c r="L111" i="160"/>
  <c r="I88" i="159"/>
  <c r="W88" i="159" s="1"/>
  <c r="X88" i="159" s="1"/>
  <c r="J85" i="158"/>
  <c r="F89" i="159"/>
  <c r="J112" i="160"/>
  <c r="F113" i="160"/>
  <c r="C90" i="159"/>
  <c r="D114" i="160"/>
  <c r="D91" i="159"/>
  <c r="J87" i="158"/>
  <c r="B94" i="159"/>
  <c r="B117" i="160"/>
  <c r="B120" i="160"/>
  <c r="B97" i="159"/>
  <c r="L93" i="158"/>
  <c r="M93" i="158" s="1"/>
  <c r="P97" i="159" s="1"/>
  <c r="L120" i="160"/>
  <c r="J94" i="158"/>
  <c r="J121" i="160"/>
  <c r="F98" i="159"/>
  <c r="B123" i="160"/>
  <c r="B100" i="159"/>
  <c r="L96" i="158"/>
  <c r="M96" i="158" s="1"/>
  <c r="P100" i="159" s="1"/>
  <c r="I100" i="159"/>
  <c r="W100" i="159" s="1"/>
  <c r="X100" i="159" s="1"/>
  <c r="Y100" i="159" s="1"/>
  <c r="L123" i="160"/>
  <c r="J97" i="158"/>
  <c r="J124" i="160"/>
  <c r="F101" i="159"/>
  <c r="D103" i="159"/>
  <c r="D126" i="160"/>
  <c r="J127" i="160"/>
  <c r="F104" i="159"/>
  <c r="E106" i="159"/>
  <c r="G129" i="160"/>
  <c r="G107" i="159"/>
  <c r="H107" i="159" s="1"/>
  <c r="K130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89" i="160"/>
  <c r="F96" i="160"/>
  <c r="D109" i="160"/>
  <c r="F128" i="160"/>
  <c r="G108" i="160"/>
  <c r="E85" i="159"/>
  <c r="K112" i="160"/>
  <c r="G89" i="159"/>
  <c r="D85" i="159"/>
  <c r="F116" i="160"/>
  <c r="D106" i="160"/>
  <c r="D83" i="159"/>
  <c r="J79" i="158"/>
  <c r="B86" i="159"/>
  <c r="B109" i="160"/>
  <c r="B112" i="160"/>
  <c r="B89" i="159"/>
  <c r="F114" i="160"/>
  <c r="C91" i="159"/>
  <c r="G114" i="160"/>
  <c r="E91" i="159"/>
  <c r="G92" i="159"/>
  <c r="K115" i="160"/>
  <c r="B98" i="159"/>
  <c r="B121" i="160"/>
  <c r="L94" i="158"/>
  <c r="M94" i="158" s="1"/>
  <c r="P98" i="159" s="1"/>
  <c r="I98" i="159"/>
  <c r="W98" i="159" s="1"/>
  <c r="X98" i="159" s="1"/>
  <c r="B101" i="159"/>
  <c r="B124" i="160"/>
  <c r="L97" i="158"/>
  <c r="M97" i="158" s="1"/>
  <c r="P101" i="159" s="1"/>
  <c r="L124" i="160"/>
  <c r="I101" i="159"/>
  <c r="W101" i="159" s="1"/>
  <c r="X101" i="159" s="1"/>
  <c r="J98" i="158"/>
  <c r="J125" i="160"/>
  <c r="F102" i="159"/>
  <c r="C103" i="159"/>
  <c r="F126" i="160"/>
  <c r="B127" i="160"/>
  <c r="B104" i="159"/>
  <c r="L100" i="158"/>
  <c r="M100" i="158" s="1"/>
  <c r="P104" i="159" s="1"/>
  <c r="L127" i="160"/>
  <c r="I104" i="159"/>
  <c r="W104" i="159" s="1"/>
  <c r="X104" i="159" s="1"/>
  <c r="Y104" i="159" s="1"/>
  <c r="Z104" i="159" s="1"/>
  <c r="F129" i="160"/>
  <c r="C106" i="159"/>
  <c r="D130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85" i="160"/>
  <c r="L97" i="160"/>
  <c r="F104" i="160"/>
  <c r="D117" i="160"/>
  <c r="J65" i="158"/>
  <c r="K92" i="160"/>
  <c r="C87" i="159"/>
  <c r="F110" i="160"/>
  <c r="D123" i="160"/>
  <c r="D100" i="159"/>
  <c r="G75" i="159"/>
  <c r="D80" i="159"/>
  <c r="F84" i="160"/>
  <c r="J90" i="160"/>
  <c r="M90" i="160" s="1"/>
  <c r="J54" i="158"/>
  <c r="J81" i="160"/>
  <c r="L60" i="158"/>
  <c r="M60" i="158" s="1"/>
  <c r="P64" i="159" s="1"/>
  <c r="L87" i="160"/>
  <c r="M87" i="160" s="1"/>
  <c r="L65" i="158"/>
  <c r="M65" i="158" s="1"/>
  <c r="P69" i="159" s="1"/>
  <c r="L92" i="160"/>
  <c r="J66" i="158"/>
  <c r="J93" i="160"/>
  <c r="J60" i="158"/>
  <c r="J71" i="158"/>
  <c r="J77" i="158"/>
  <c r="J80" i="158"/>
  <c r="F84" i="159"/>
  <c r="J107" i="160"/>
  <c r="F111" i="160"/>
  <c r="C88" i="159"/>
  <c r="D112" i="160"/>
  <c r="D89" i="159"/>
  <c r="L85" i="158"/>
  <c r="M85" i="158" s="1"/>
  <c r="P89" i="159" s="1"/>
  <c r="J86" i="158"/>
  <c r="J113" i="160"/>
  <c r="F90" i="159"/>
  <c r="B115" i="160"/>
  <c r="B92" i="159"/>
  <c r="I92" i="159"/>
  <c r="W92" i="159" s="1"/>
  <c r="X92" i="159" s="1"/>
  <c r="L115" i="160"/>
  <c r="C94" i="159"/>
  <c r="F117" i="160"/>
  <c r="K118" i="160"/>
  <c r="G95" i="159"/>
  <c r="E98" i="159"/>
  <c r="G121" i="160"/>
  <c r="G99" i="159"/>
  <c r="H99" i="159" s="1"/>
  <c r="K122" i="160"/>
  <c r="G124" i="160"/>
  <c r="E101" i="159"/>
  <c r="G102" i="159"/>
  <c r="K125" i="160"/>
  <c r="D104" i="159"/>
  <c r="D127" i="160"/>
  <c r="J100" i="158"/>
  <c r="J101" i="158"/>
  <c r="F105" i="159"/>
  <c r="J128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85" i="160"/>
  <c r="M85" i="160" s="1"/>
  <c r="D105" i="160"/>
  <c r="L117" i="160"/>
  <c r="F124" i="160"/>
  <c r="J130" i="160"/>
  <c r="I83" i="159"/>
  <c r="W83" i="159" s="1"/>
  <c r="X83" i="159" s="1"/>
  <c r="L106" i="160"/>
  <c r="G86" i="159"/>
  <c r="K109" i="160"/>
  <c r="E97" i="159"/>
  <c r="G120" i="160"/>
  <c r="E100" i="159"/>
  <c r="G123" i="160"/>
  <c r="K124" i="160"/>
  <c r="G101" i="159"/>
  <c r="L57" i="158"/>
  <c r="M57" i="158" s="1"/>
  <c r="P61" i="159" s="1"/>
  <c r="L84" i="160"/>
  <c r="M84" i="160" s="1"/>
  <c r="J69" i="158"/>
  <c r="L71" i="158"/>
  <c r="M71" i="158" s="1"/>
  <c r="P75" i="159" s="1"/>
  <c r="J72" i="158"/>
  <c r="J99" i="160"/>
  <c r="M99" i="160" s="1"/>
  <c r="L74" i="158"/>
  <c r="M74" i="158" s="1"/>
  <c r="P78" i="159" s="1"/>
  <c r="J75" i="158"/>
  <c r="L77" i="158"/>
  <c r="M77" i="158" s="1"/>
  <c r="P81" i="159" s="1"/>
  <c r="J78" i="158"/>
  <c r="J105" i="160"/>
  <c r="F82" i="159"/>
  <c r="F106" i="160"/>
  <c r="C83" i="159"/>
  <c r="G106" i="160"/>
  <c r="E83" i="159"/>
  <c r="G84" i="159"/>
  <c r="K107" i="160"/>
  <c r="L82" i="158"/>
  <c r="M82" i="158" s="1"/>
  <c r="P86" i="159" s="1"/>
  <c r="J83" i="158"/>
  <c r="E89" i="159"/>
  <c r="G112" i="160"/>
  <c r="G90" i="159"/>
  <c r="K113" i="160"/>
  <c r="D115" i="160"/>
  <c r="D92" i="159"/>
  <c r="L88" i="158"/>
  <c r="M88" i="158" s="1"/>
  <c r="P92" i="159" s="1"/>
  <c r="J89" i="158"/>
  <c r="J116" i="160"/>
  <c r="F93" i="159"/>
  <c r="B95" i="159"/>
  <c r="B118" i="160"/>
  <c r="L91" i="158"/>
  <c r="M91" i="158" s="1"/>
  <c r="P95" i="159" s="1"/>
  <c r="L118" i="160"/>
  <c r="I95" i="159"/>
  <c r="W95" i="159" s="1"/>
  <c r="X95" i="159" s="1"/>
  <c r="J119" i="160"/>
  <c r="F96" i="159"/>
  <c r="I99" i="159"/>
  <c r="W99" i="159" s="1"/>
  <c r="X99" i="159" s="1"/>
  <c r="Y99" i="159" s="1"/>
  <c r="Z99" i="159" s="1"/>
  <c r="L122" i="160"/>
  <c r="B102" i="159"/>
  <c r="B125" i="160"/>
  <c r="E104" i="159"/>
  <c r="G127" i="160"/>
  <c r="K128" i="160"/>
  <c r="G105" i="159"/>
  <c r="F130" i="160"/>
  <c r="C107" i="159"/>
  <c r="G130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86" i="160"/>
  <c r="L105" i="160"/>
  <c r="F112" i="160"/>
  <c r="J118" i="160"/>
  <c r="D125" i="160"/>
  <c r="J88" i="158"/>
  <c r="F92" i="159"/>
  <c r="J115" i="160"/>
  <c r="F119" i="160"/>
  <c r="C96" i="159"/>
  <c r="I107" i="159"/>
  <c r="W107" i="159" s="1"/>
  <c r="X107" i="159" s="1"/>
  <c r="Y107" i="159" s="1"/>
  <c r="L130" i="160"/>
  <c r="J70" i="158"/>
  <c r="J97" i="160"/>
  <c r="M97" i="160" s="1"/>
  <c r="G82" i="159"/>
  <c r="K105" i="160"/>
  <c r="B107" i="160"/>
  <c r="B84" i="159"/>
  <c r="I84" i="159"/>
  <c r="W84" i="159" s="1"/>
  <c r="X84" i="159" s="1"/>
  <c r="Y84" i="159" s="1"/>
  <c r="Z84" i="159" s="1"/>
  <c r="L107" i="160"/>
  <c r="C86" i="159"/>
  <c r="F109" i="160"/>
  <c r="K110" i="160"/>
  <c r="G87" i="159"/>
  <c r="H87" i="159" s="1"/>
  <c r="B90" i="159"/>
  <c r="B113" i="160"/>
  <c r="L86" i="158"/>
  <c r="M86" i="158" s="1"/>
  <c r="P90" i="159" s="1"/>
  <c r="I90" i="159"/>
  <c r="W90" i="159" s="1"/>
  <c r="X90" i="159" s="1"/>
  <c r="E92" i="159"/>
  <c r="G115" i="160"/>
  <c r="K116" i="160"/>
  <c r="G93" i="159"/>
  <c r="D95" i="159"/>
  <c r="D118" i="160"/>
  <c r="G118" i="160"/>
  <c r="E95" i="159"/>
  <c r="F121" i="160"/>
  <c r="C98" i="159"/>
  <c r="D122" i="160"/>
  <c r="D99" i="159"/>
  <c r="F127" i="160"/>
  <c r="C104" i="159"/>
  <c r="B128" i="160"/>
  <c r="B105" i="159"/>
  <c r="L101" i="158"/>
  <c r="M101" i="158" s="1"/>
  <c r="P105" i="159" s="1"/>
  <c r="L128" i="160"/>
  <c r="J102" i="158"/>
  <c r="J129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81" i="160"/>
  <c r="L93" i="160"/>
  <c r="J106" i="160"/>
  <c r="D113" i="160"/>
  <c r="E88" i="159"/>
  <c r="G111" i="160"/>
  <c r="C79" i="159"/>
  <c r="J61" i="158"/>
  <c r="L75" i="158"/>
  <c r="M75" i="158" s="1"/>
  <c r="P79" i="159" s="1"/>
  <c r="L102" i="160"/>
  <c r="M102" i="160" s="1"/>
  <c r="D107" i="160"/>
  <c r="D84" i="159"/>
  <c r="L80" i="158"/>
  <c r="M80" i="158" s="1"/>
  <c r="P84" i="159" s="1"/>
  <c r="J81" i="158"/>
  <c r="J108" i="160"/>
  <c r="F85" i="159"/>
  <c r="B87" i="159"/>
  <c r="B110" i="160"/>
  <c r="L83" i="158"/>
  <c r="M83" i="158" s="1"/>
  <c r="P87" i="159" s="1"/>
  <c r="L110" i="160"/>
  <c r="I87" i="159"/>
  <c r="W87" i="159" s="1"/>
  <c r="X87" i="159" s="1"/>
  <c r="Y87" i="159" s="1"/>
  <c r="Z87" i="159" s="1"/>
  <c r="J111" i="160"/>
  <c r="F88" i="159"/>
  <c r="E90" i="159"/>
  <c r="G113" i="160"/>
  <c r="G91" i="159"/>
  <c r="H91" i="159" s="1"/>
  <c r="K114" i="160"/>
  <c r="B93" i="159"/>
  <c r="B116" i="160"/>
  <c r="L89" i="158"/>
  <c r="M89" i="158" s="1"/>
  <c r="P93" i="159" s="1"/>
  <c r="L116" i="160"/>
  <c r="I93" i="159"/>
  <c r="W93" i="159" s="1"/>
  <c r="X93" i="159" s="1"/>
  <c r="J117" i="160"/>
  <c r="F94" i="159"/>
  <c r="B119" i="160"/>
  <c r="B96" i="159"/>
  <c r="L92" i="158"/>
  <c r="M92" i="158" s="1"/>
  <c r="P96" i="159" s="1"/>
  <c r="L119" i="160"/>
  <c r="I96" i="159"/>
  <c r="W96" i="159" s="1"/>
  <c r="X96" i="159" s="1"/>
  <c r="J93" i="158"/>
  <c r="F97" i="159"/>
  <c r="J120" i="160"/>
  <c r="J96" i="158"/>
  <c r="F100" i="159"/>
  <c r="J123" i="160"/>
  <c r="K126" i="160"/>
  <c r="G103" i="159"/>
  <c r="D128" i="160"/>
  <c r="D105" i="159"/>
  <c r="E105" i="159"/>
  <c r="G128" i="160"/>
  <c r="G106" i="159"/>
  <c r="K129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81" i="160"/>
  <c r="F88" i="160"/>
  <c r="J94" i="160"/>
  <c r="L113" i="160"/>
  <c r="J126" i="160"/>
  <c r="L68" i="158"/>
  <c r="M68" i="158" s="1"/>
  <c r="P72" i="159" s="1"/>
  <c r="L95" i="160"/>
  <c r="M95" i="160" s="1"/>
  <c r="D120" i="160"/>
  <c r="D97" i="159"/>
  <c r="L61" i="158"/>
  <c r="M61" i="158" s="1"/>
  <c r="P65" i="159" s="1"/>
  <c r="J62" i="158"/>
  <c r="J89" i="160"/>
  <c r="L67" i="158"/>
  <c r="M67" i="158" s="1"/>
  <c r="P71" i="159" s="1"/>
  <c r="L94" i="160"/>
  <c r="L72" i="158"/>
  <c r="M72" i="158" s="1"/>
  <c r="P76" i="159" s="1"/>
  <c r="J73" i="158"/>
  <c r="J100" i="160"/>
  <c r="L78" i="158"/>
  <c r="M78" i="158" s="1"/>
  <c r="P82" i="159" s="1"/>
  <c r="K108" i="160"/>
  <c r="G85" i="159"/>
  <c r="D87" i="159"/>
  <c r="D110" i="160"/>
  <c r="G110" i="160"/>
  <c r="E87" i="159"/>
  <c r="I91" i="159"/>
  <c r="W91" i="159" s="1"/>
  <c r="X91" i="159" s="1"/>
  <c r="L114" i="160"/>
  <c r="G116" i="160"/>
  <c r="E93" i="159"/>
  <c r="G94" i="159"/>
  <c r="K117" i="160"/>
  <c r="C95" i="159"/>
  <c r="F118" i="160"/>
  <c r="D96" i="159"/>
  <c r="D119" i="160"/>
  <c r="E96" i="159"/>
  <c r="G119" i="160"/>
  <c r="K120" i="160"/>
  <c r="G97" i="159"/>
  <c r="F122" i="160"/>
  <c r="C99" i="159"/>
  <c r="G122" i="160"/>
  <c r="E99" i="159"/>
  <c r="G100" i="159"/>
  <c r="K123" i="160"/>
  <c r="C102" i="159"/>
  <c r="F125" i="160"/>
  <c r="B103" i="159"/>
  <c r="B126" i="160"/>
  <c r="L126" i="160"/>
  <c r="I103" i="159"/>
  <c r="W103" i="159" s="1"/>
  <c r="X103" i="159" s="1"/>
  <c r="B106" i="159"/>
  <c r="B129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114" i="160"/>
  <c r="M104" i="160"/>
  <c r="M98" i="160"/>
  <c r="M88" i="160"/>
  <c r="M96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89" i="160"/>
  <c r="J77" i="159"/>
  <c r="AM77" i="159" s="1"/>
  <c r="S43" i="162"/>
  <c r="M111" i="160"/>
  <c r="M81" i="160"/>
  <c r="H103" i="159"/>
  <c r="J103" i="159" s="1"/>
  <c r="H104" i="159"/>
  <c r="J104" i="159" s="1"/>
  <c r="AD104" i="159" s="1"/>
  <c r="Y101" i="159"/>
  <c r="Z101" i="159" s="1"/>
  <c r="AA101" i="159" s="1"/>
  <c r="M114" i="160"/>
  <c r="M119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26" i="160"/>
  <c r="M100" i="160"/>
  <c r="H94" i="159"/>
  <c r="J94" i="159" s="1"/>
  <c r="H92" i="159"/>
  <c r="J92" i="159" s="1"/>
  <c r="AD92" i="159" s="1"/>
  <c r="H71" i="159"/>
  <c r="J71" i="159" s="1"/>
  <c r="AD71" i="159" s="1"/>
  <c r="M106" i="160"/>
  <c r="M86" i="160"/>
  <c r="J91" i="159"/>
  <c r="AD91" i="159" s="1"/>
  <c r="M129" i="160"/>
  <c r="J87" i="159"/>
  <c r="M115" i="160"/>
  <c r="H96" i="159"/>
  <c r="J96" i="159" s="1"/>
  <c r="AD96" i="159" s="1"/>
  <c r="M92" i="160"/>
  <c r="M125" i="160"/>
  <c r="H88" i="159"/>
  <c r="J88" i="159" s="1"/>
  <c r="M112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83" i="160"/>
  <c r="J76" i="159"/>
  <c r="H106" i="159"/>
  <c r="J106" i="159" s="1"/>
  <c r="M107" i="160"/>
  <c r="H102" i="159"/>
  <c r="J102" i="159" s="1"/>
  <c r="H68" i="159"/>
  <c r="J68" i="159" s="1"/>
  <c r="H89" i="159"/>
  <c r="J89" i="159" s="1"/>
  <c r="M109" i="160"/>
  <c r="Y77" i="159"/>
  <c r="Z77" i="159" s="1"/>
  <c r="Y91" i="159"/>
  <c r="Z91" i="159" s="1"/>
  <c r="AA91" i="159" s="1"/>
  <c r="M94" i="160"/>
  <c r="M93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17" i="160"/>
  <c r="H82" i="159"/>
  <c r="J82" i="159" s="1"/>
  <c r="H101" i="159"/>
  <c r="J101" i="159" s="1"/>
  <c r="AD101" i="159" s="1"/>
  <c r="M118" i="160"/>
  <c r="M113" i="160"/>
  <c r="H84" i="159"/>
  <c r="J84" i="159" s="1"/>
  <c r="M127" i="160"/>
  <c r="J107" i="159"/>
  <c r="M124" i="160"/>
  <c r="M121" i="160"/>
  <c r="H69" i="159"/>
  <c r="J69" i="159" s="1"/>
  <c r="H85" i="159"/>
  <c r="J85" i="159" s="1"/>
  <c r="AK85" i="159" s="1"/>
  <c r="H62" i="159"/>
  <c r="J62" i="159" s="1"/>
  <c r="M122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30" i="160"/>
  <c r="H105" i="159"/>
  <c r="J105" i="159" s="1"/>
  <c r="J66" i="159"/>
  <c r="M120" i="160"/>
  <c r="H79" i="159"/>
  <c r="J79" i="159" s="1"/>
  <c r="AD79" i="159" s="1"/>
  <c r="Y97" i="159"/>
  <c r="Z97" i="159" s="1"/>
  <c r="AA97" i="159" s="1"/>
  <c r="AB97" i="159" s="1"/>
  <c r="Y89" i="159"/>
  <c r="Z89" i="159" s="1"/>
  <c r="M128" i="160"/>
  <c r="M116" i="160"/>
  <c r="M108" i="160"/>
  <c r="H63" i="159"/>
  <c r="J63" i="159" s="1"/>
  <c r="M123" i="160"/>
  <c r="H70" i="159"/>
  <c r="J70" i="159" s="1"/>
  <c r="AD70" i="159" s="1"/>
  <c r="M110" i="160"/>
  <c r="M105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F21" i="165"/>
  <c r="F19" i="165"/>
  <c r="F18" i="165"/>
  <c r="F17" i="165"/>
  <c r="F16" i="165"/>
  <c r="I8" i="160" l="1"/>
  <c r="I10" i="160"/>
  <c r="D10" i="165" l="1"/>
  <c r="K4" i="166"/>
  <c r="D9" i="165"/>
  <c r="K6" i="166"/>
  <c r="D21" i="165"/>
  <c r="D17" i="165"/>
  <c r="D18" i="165"/>
  <c r="D19" i="165"/>
  <c r="D16" i="165"/>
  <c r="N5" i="158"/>
  <c r="G18" i="160" s="1"/>
  <c r="N6" i="158"/>
  <c r="E10" i="159" s="1"/>
  <c r="N7" i="158"/>
  <c r="E11" i="159" s="1"/>
  <c r="N8" i="158"/>
  <c r="E12" i="159" s="1"/>
  <c r="N9" i="158"/>
  <c r="E13" i="159" s="1"/>
  <c r="N10" i="158"/>
  <c r="G23" i="160" s="1"/>
  <c r="N11" i="158"/>
  <c r="E15" i="159" s="1"/>
  <c r="N12" i="158"/>
  <c r="G25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73" i="160"/>
  <c r="E42" i="159"/>
  <c r="G65" i="160"/>
  <c r="E34" i="159"/>
  <c r="G57" i="160"/>
  <c r="E26" i="159"/>
  <c r="G45" i="160"/>
  <c r="E18" i="159"/>
  <c r="G27" i="160"/>
  <c r="E57" i="159"/>
  <c r="G80" i="160"/>
  <c r="E49" i="159"/>
  <c r="G72" i="160"/>
  <c r="E41" i="159"/>
  <c r="G64" i="160"/>
  <c r="E33" i="159"/>
  <c r="G56" i="160"/>
  <c r="E25" i="159"/>
  <c r="G39" i="160"/>
  <c r="E17" i="159"/>
  <c r="G26" i="160"/>
  <c r="E56" i="159"/>
  <c r="G79" i="160"/>
  <c r="E48" i="159"/>
  <c r="G71" i="160"/>
  <c r="E40" i="159"/>
  <c r="G63" i="160"/>
  <c r="E32" i="159"/>
  <c r="G55" i="160"/>
  <c r="E24" i="159"/>
  <c r="G33" i="160"/>
  <c r="E55" i="159"/>
  <c r="G78" i="160"/>
  <c r="E47" i="159"/>
  <c r="G70" i="160"/>
  <c r="E39" i="159"/>
  <c r="G62" i="160"/>
  <c r="E31" i="159"/>
  <c r="G54" i="160"/>
  <c r="E23" i="159"/>
  <c r="G32" i="160"/>
  <c r="E54" i="159"/>
  <c r="G77" i="160"/>
  <c r="E46" i="159"/>
  <c r="G69" i="160"/>
  <c r="E38" i="159"/>
  <c r="G61" i="160"/>
  <c r="E30" i="159"/>
  <c r="G53" i="160"/>
  <c r="E22" i="159"/>
  <c r="G31" i="160"/>
  <c r="E53" i="159"/>
  <c r="G76" i="160"/>
  <c r="E45" i="159"/>
  <c r="G68" i="160"/>
  <c r="E37" i="159"/>
  <c r="G60" i="160"/>
  <c r="E29" i="159"/>
  <c r="G52" i="160"/>
  <c r="E21" i="159"/>
  <c r="G30" i="160"/>
  <c r="E52" i="159"/>
  <c r="G75" i="160"/>
  <c r="E44" i="159"/>
  <c r="G67" i="160"/>
  <c r="E36" i="159"/>
  <c r="G59" i="160"/>
  <c r="E28" i="159"/>
  <c r="G51" i="160"/>
  <c r="E20" i="159"/>
  <c r="G29" i="160"/>
  <c r="E51" i="159"/>
  <c r="G74" i="160"/>
  <c r="E43" i="159"/>
  <c r="G66" i="160"/>
  <c r="E35" i="159"/>
  <c r="G58" i="160"/>
  <c r="E27" i="159"/>
  <c r="G50" i="160"/>
  <c r="E19" i="159"/>
  <c r="G28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4" i="160"/>
  <c r="G20" i="160"/>
  <c r="G22" i="160"/>
  <c r="G21" i="160"/>
  <c r="E14" i="159"/>
  <c r="G19" i="160"/>
  <c r="G17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8" i="160" s="1"/>
  <c r="C6" i="158"/>
  <c r="E19" i="160" s="1"/>
  <c r="C7" i="158"/>
  <c r="E20" i="160" s="1"/>
  <c r="C8" i="158"/>
  <c r="E21" i="160" s="1"/>
  <c r="C9" i="158"/>
  <c r="E22" i="160" s="1"/>
  <c r="C10" i="158"/>
  <c r="E23" i="160" s="1"/>
  <c r="C11" i="158"/>
  <c r="E24" i="160" s="1"/>
  <c r="C12" i="158"/>
  <c r="E25" i="160" s="1"/>
  <c r="C13" i="158"/>
  <c r="E26" i="160" s="1"/>
  <c r="C14" i="158"/>
  <c r="E27" i="160" s="1"/>
  <c r="C15" i="158"/>
  <c r="E28" i="160" s="1"/>
  <c r="C16" i="158"/>
  <c r="E29" i="160" s="1"/>
  <c r="C17" i="158"/>
  <c r="E30" i="160" s="1"/>
  <c r="C18" i="158"/>
  <c r="E31" i="160" s="1"/>
  <c r="C19" i="158"/>
  <c r="E32" i="160" s="1"/>
  <c r="C20" i="158"/>
  <c r="E33" i="160" s="1"/>
  <c r="C21" i="158"/>
  <c r="E39" i="160" s="1"/>
  <c r="C22" i="158"/>
  <c r="E45" i="160" s="1"/>
  <c r="C23" i="158"/>
  <c r="E50" i="160" s="1"/>
  <c r="C24" i="158"/>
  <c r="E51" i="160" s="1"/>
  <c r="C25" i="158"/>
  <c r="E52" i="160" s="1"/>
  <c r="C26" i="158"/>
  <c r="E53" i="160" s="1"/>
  <c r="C27" i="158"/>
  <c r="E54" i="160" s="1"/>
  <c r="C28" i="158"/>
  <c r="E55" i="160" s="1"/>
  <c r="C29" i="158"/>
  <c r="E56" i="160" s="1"/>
  <c r="C30" i="158"/>
  <c r="E57" i="160" s="1"/>
  <c r="C31" i="158"/>
  <c r="E58" i="160" s="1"/>
  <c r="C32" i="158"/>
  <c r="E59" i="160" s="1"/>
  <c r="C33" i="158"/>
  <c r="E60" i="160" s="1"/>
  <c r="C34" i="158"/>
  <c r="E61" i="160" s="1"/>
  <c r="C35" i="158"/>
  <c r="E62" i="160" s="1"/>
  <c r="C36" i="158"/>
  <c r="E63" i="160" s="1"/>
  <c r="C37" i="158"/>
  <c r="E64" i="160" s="1"/>
  <c r="C38" i="158"/>
  <c r="E65" i="160" s="1"/>
  <c r="C39" i="158"/>
  <c r="E66" i="160" s="1"/>
  <c r="C40" i="158"/>
  <c r="E67" i="160" s="1"/>
  <c r="C41" i="158"/>
  <c r="E68" i="160" s="1"/>
  <c r="C42" i="158"/>
  <c r="E69" i="160" s="1"/>
  <c r="C43" i="158"/>
  <c r="E70" i="160" s="1"/>
  <c r="C44" i="158"/>
  <c r="E71" i="160" s="1"/>
  <c r="C45" i="158"/>
  <c r="E72" i="160" s="1"/>
  <c r="C46" i="158"/>
  <c r="E73" i="160" s="1"/>
  <c r="C47" i="158"/>
  <c r="E74" i="160" s="1"/>
  <c r="C48" i="158"/>
  <c r="E75" i="160" s="1"/>
  <c r="C49" i="158"/>
  <c r="E76" i="160" s="1"/>
  <c r="C50" i="158"/>
  <c r="E77" i="160" s="1"/>
  <c r="C51" i="158"/>
  <c r="E78" i="160" s="1"/>
  <c r="C52" i="158"/>
  <c r="E79" i="160" s="1"/>
  <c r="C53" i="158"/>
  <c r="E80" i="160" s="1"/>
  <c r="C4" i="158"/>
  <c r="E17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8" i="160" s="1"/>
  <c r="F5" i="158"/>
  <c r="H18" i="160" s="1"/>
  <c r="G5" i="158"/>
  <c r="H5" i="158"/>
  <c r="K18" i="160" s="1"/>
  <c r="I5" i="158"/>
  <c r="E6" i="158"/>
  <c r="I19" i="160" s="1"/>
  <c r="F6" i="158"/>
  <c r="H19" i="160" s="1"/>
  <c r="G6" i="158"/>
  <c r="H6" i="158"/>
  <c r="K19" i="160" s="1"/>
  <c r="I6" i="158"/>
  <c r="E7" i="158"/>
  <c r="I20" i="160" s="1"/>
  <c r="F7" i="158"/>
  <c r="H20" i="160" s="1"/>
  <c r="G7" i="158"/>
  <c r="H7" i="158"/>
  <c r="K20" i="160" s="1"/>
  <c r="I7" i="158"/>
  <c r="E8" i="158"/>
  <c r="I21" i="160" s="1"/>
  <c r="F8" i="158"/>
  <c r="H21" i="160" s="1"/>
  <c r="G8" i="158"/>
  <c r="H8" i="158"/>
  <c r="K21" i="160" s="1"/>
  <c r="I8" i="158"/>
  <c r="U8" i="158" s="1"/>
  <c r="E9" i="158"/>
  <c r="I22" i="160" s="1"/>
  <c r="F9" i="158"/>
  <c r="H22" i="160" s="1"/>
  <c r="G9" i="158"/>
  <c r="H9" i="158"/>
  <c r="K22" i="160" s="1"/>
  <c r="I9" i="158"/>
  <c r="E10" i="158"/>
  <c r="I23" i="160" s="1"/>
  <c r="F10" i="158"/>
  <c r="H23" i="160" s="1"/>
  <c r="G10" i="158"/>
  <c r="H10" i="158"/>
  <c r="K23" i="160" s="1"/>
  <c r="I10" i="158"/>
  <c r="E11" i="158"/>
  <c r="I24" i="160" s="1"/>
  <c r="F11" i="158"/>
  <c r="H24" i="160" s="1"/>
  <c r="G11" i="158"/>
  <c r="H11" i="158"/>
  <c r="K24" i="160" s="1"/>
  <c r="I11" i="158"/>
  <c r="E12" i="158"/>
  <c r="I25" i="160" s="1"/>
  <c r="F12" i="158"/>
  <c r="H25" i="160" s="1"/>
  <c r="G12" i="158"/>
  <c r="H12" i="158"/>
  <c r="K25" i="160" s="1"/>
  <c r="I12" i="158"/>
  <c r="E13" i="158"/>
  <c r="I26" i="160" s="1"/>
  <c r="F13" i="158"/>
  <c r="H26" i="160" s="1"/>
  <c r="G13" i="158"/>
  <c r="H13" i="158"/>
  <c r="K26" i="160" s="1"/>
  <c r="I13" i="158"/>
  <c r="E14" i="158"/>
  <c r="I27" i="160" s="1"/>
  <c r="F14" i="158"/>
  <c r="H27" i="160" s="1"/>
  <c r="G14" i="158"/>
  <c r="H14" i="158"/>
  <c r="K27" i="160" s="1"/>
  <c r="I14" i="158"/>
  <c r="E15" i="158"/>
  <c r="I28" i="160" s="1"/>
  <c r="F15" i="158"/>
  <c r="H28" i="160" s="1"/>
  <c r="G15" i="158"/>
  <c r="H15" i="158"/>
  <c r="K28" i="160" s="1"/>
  <c r="I15" i="158"/>
  <c r="E16" i="158"/>
  <c r="I29" i="160" s="1"/>
  <c r="F16" i="158"/>
  <c r="H29" i="160" s="1"/>
  <c r="G16" i="158"/>
  <c r="H16" i="158"/>
  <c r="K29" i="160" s="1"/>
  <c r="I16" i="158"/>
  <c r="E17" i="158"/>
  <c r="I30" i="160" s="1"/>
  <c r="F17" i="158"/>
  <c r="H30" i="160" s="1"/>
  <c r="G17" i="158"/>
  <c r="H17" i="158"/>
  <c r="K30" i="160" s="1"/>
  <c r="I17" i="158"/>
  <c r="E18" i="158"/>
  <c r="I31" i="160" s="1"/>
  <c r="F18" i="158"/>
  <c r="H31" i="160" s="1"/>
  <c r="G18" i="158"/>
  <c r="H18" i="158"/>
  <c r="K31" i="160" s="1"/>
  <c r="I18" i="158"/>
  <c r="E19" i="158"/>
  <c r="I32" i="160" s="1"/>
  <c r="F19" i="158"/>
  <c r="H32" i="160" s="1"/>
  <c r="G19" i="158"/>
  <c r="H19" i="158"/>
  <c r="K32" i="160" s="1"/>
  <c r="I19" i="158"/>
  <c r="E20" i="158"/>
  <c r="I33" i="160" s="1"/>
  <c r="F20" i="158"/>
  <c r="H33" i="160" s="1"/>
  <c r="G20" i="158"/>
  <c r="H20" i="158"/>
  <c r="K33" i="160" s="1"/>
  <c r="I20" i="158"/>
  <c r="E21" i="158"/>
  <c r="I39" i="160" s="1"/>
  <c r="F21" i="158"/>
  <c r="H39" i="160" s="1"/>
  <c r="G21" i="158"/>
  <c r="H21" i="158"/>
  <c r="K39" i="160" s="1"/>
  <c r="I21" i="158"/>
  <c r="E22" i="158"/>
  <c r="I45" i="160" s="1"/>
  <c r="F22" i="158"/>
  <c r="H45" i="160" s="1"/>
  <c r="G22" i="158"/>
  <c r="H22" i="158"/>
  <c r="K45" i="160" s="1"/>
  <c r="I22" i="158"/>
  <c r="E23" i="158"/>
  <c r="I50" i="160" s="1"/>
  <c r="F23" i="158"/>
  <c r="H50" i="160" s="1"/>
  <c r="G23" i="158"/>
  <c r="H23" i="158"/>
  <c r="K50" i="160" s="1"/>
  <c r="I23" i="158"/>
  <c r="E24" i="158"/>
  <c r="I51" i="160" s="1"/>
  <c r="F24" i="158"/>
  <c r="H51" i="160" s="1"/>
  <c r="G24" i="158"/>
  <c r="H24" i="158"/>
  <c r="K51" i="160" s="1"/>
  <c r="I24" i="158"/>
  <c r="E25" i="158"/>
  <c r="I52" i="160" s="1"/>
  <c r="F25" i="158"/>
  <c r="H52" i="160" s="1"/>
  <c r="G25" i="158"/>
  <c r="H25" i="158"/>
  <c r="K52" i="160" s="1"/>
  <c r="I25" i="158"/>
  <c r="E26" i="158"/>
  <c r="I53" i="160" s="1"/>
  <c r="F26" i="158"/>
  <c r="H53" i="160" s="1"/>
  <c r="G26" i="158"/>
  <c r="H26" i="158"/>
  <c r="K53" i="160" s="1"/>
  <c r="I26" i="158"/>
  <c r="E27" i="158"/>
  <c r="I54" i="160" s="1"/>
  <c r="F27" i="158"/>
  <c r="H54" i="160" s="1"/>
  <c r="G27" i="158"/>
  <c r="H27" i="158"/>
  <c r="K54" i="160" s="1"/>
  <c r="I27" i="158"/>
  <c r="E28" i="158"/>
  <c r="I55" i="160" s="1"/>
  <c r="F28" i="158"/>
  <c r="H55" i="160" s="1"/>
  <c r="G28" i="158"/>
  <c r="H28" i="158"/>
  <c r="K55" i="160" s="1"/>
  <c r="I28" i="158"/>
  <c r="E29" i="158"/>
  <c r="I56" i="160" s="1"/>
  <c r="F29" i="158"/>
  <c r="H56" i="160" s="1"/>
  <c r="G29" i="158"/>
  <c r="H29" i="158"/>
  <c r="K56" i="160" s="1"/>
  <c r="I29" i="158"/>
  <c r="E30" i="158"/>
  <c r="I57" i="160" s="1"/>
  <c r="F30" i="158"/>
  <c r="H57" i="160" s="1"/>
  <c r="G30" i="158"/>
  <c r="H30" i="158"/>
  <c r="K57" i="160" s="1"/>
  <c r="I30" i="158"/>
  <c r="E31" i="158"/>
  <c r="I58" i="160" s="1"/>
  <c r="F31" i="158"/>
  <c r="H58" i="160" s="1"/>
  <c r="G31" i="158"/>
  <c r="H31" i="158"/>
  <c r="K58" i="160" s="1"/>
  <c r="I31" i="158"/>
  <c r="E32" i="158"/>
  <c r="I59" i="160" s="1"/>
  <c r="F32" i="158"/>
  <c r="H59" i="160" s="1"/>
  <c r="G32" i="158"/>
  <c r="H32" i="158"/>
  <c r="K59" i="160" s="1"/>
  <c r="I32" i="158"/>
  <c r="E33" i="158"/>
  <c r="I60" i="160" s="1"/>
  <c r="F33" i="158"/>
  <c r="H60" i="160" s="1"/>
  <c r="G33" i="158"/>
  <c r="H33" i="158"/>
  <c r="K60" i="160" s="1"/>
  <c r="I33" i="158"/>
  <c r="E34" i="158"/>
  <c r="I61" i="160" s="1"/>
  <c r="F34" i="158"/>
  <c r="H61" i="160" s="1"/>
  <c r="G34" i="158"/>
  <c r="H34" i="158"/>
  <c r="K61" i="160" s="1"/>
  <c r="I34" i="158"/>
  <c r="E35" i="158"/>
  <c r="I62" i="160" s="1"/>
  <c r="F35" i="158"/>
  <c r="H62" i="160" s="1"/>
  <c r="G35" i="158"/>
  <c r="H35" i="158"/>
  <c r="K62" i="160" s="1"/>
  <c r="I35" i="158"/>
  <c r="E36" i="158"/>
  <c r="I63" i="160" s="1"/>
  <c r="F36" i="158"/>
  <c r="H63" i="160" s="1"/>
  <c r="G36" i="158"/>
  <c r="H36" i="158"/>
  <c r="K63" i="160" s="1"/>
  <c r="I36" i="158"/>
  <c r="E37" i="158"/>
  <c r="I64" i="160" s="1"/>
  <c r="F37" i="158"/>
  <c r="H64" i="160" s="1"/>
  <c r="G37" i="158"/>
  <c r="H37" i="158"/>
  <c r="K64" i="160" s="1"/>
  <c r="I37" i="158"/>
  <c r="E38" i="158"/>
  <c r="I65" i="160" s="1"/>
  <c r="F38" i="158"/>
  <c r="H65" i="160" s="1"/>
  <c r="G38" i="158"/>
  <c r="H38" i="158"/>
  <c r="K65" i="160" s="1"/>
  <c r="I38" i="158"/>
  <c r="E39" i="158"/>
  <c r="I66" i="160" s="1"/>
  <c r="F39" i="158"/>
  <c r="H66" i="160" s="1"/>
  <c r="G39" i="158"/>
  <c r="H39" i="158"/>
  <c r="K66" i="160" s="1"/>
  <c r="I39" i="158"/>
  <c r="E40" i="158"/>
  <c r="I67" i="160" s="1"/>
  <c r="F40" i="158"/>
  <c r="H67" i="160" s="1"/>
  <c r="G40" i="158"/>
  <c r="H40" i="158"/>
  <c r="K67" i="160" s="1"/>
  <c r="I40" i="158"/>
  <c r="E41" i="158"/>
  <c r="I68" i="160" s="1"/>
  <c r="F41" i="158"/>
  <c r="H68" i="160" s="1"/>
  <c r="G41" i="158"/>
  <c r="J68" i="160" s="1"/>
  <c r="H41" i="158"/>
  <c r="K68" i="160" s="1"/>
  <c r="I41" i="158"/>
  <c r="E42" i="158"/>
  <c r="I69" i="160" s="1"/>
  <c r="F42" i="158"/>
  <c r="H69" i="160" s="1"/>
  <c r="G42" i="158"/>
  <c r="J69" i="160" s="1"/>
  <c r="H42" i="158"/>
  <c r="K69" i="160" s="1"/>
  <c r="I42" i="158"/>
  <c r="E43" i="158"/>
  <c r="I70" i="160" s="1"/>
  <c r="F43" i="158"/>
  <c r="H70" i="160" s="1"/>
  <c r="G43" i="158"/>
  <c r="J70" i="160" s="1"/>
  <c r="H43" i="158"/>
  <c r="K70" i="160" s="1"/>
  <c r="I43" i="158"/>
  <c r="E44" i="158"/>
  <c r="I71" i="160" s="1"/>
  <c r="F44" i="158"/>
  <c r="H71" i="160" s="1"/>
  <c r="G44" i="158"/>
  <c r="J71" i="160" s="1"/>
  <c r="H44" i="158"/>
  <c r="K71" i="160" s="1"/>
  <c r="I44" i="158"/>
  <c r="E45" i="158"/>
  <c r="I72" i="160" s="1"/>
  <c r="F45" i="158"/>
  <c r="H72" i="160" s="1"/>
  <c r="G45" i="158"/>
  <c r="J72" i="160" s="1"/>
  <c r="H45" i="158"/>
  <c r="K72" i="160" s="1"/>
  <c r="I45" i="158"/>
  <c r="E46" i="158"/>
  <c r="I73" i="160" s="1"/>
  <c r="F46" i="158"/>
  <c r="H73" i="160" s="1"/>
  <c r="G46" i="158"/>
  <c r="J73" i="160" s="1"/>
  <c r="H46" i="158"/>
  <c r="K73" i="160" s="1"/>
  <c r="I46" i="158"/>
  <c r="E47" i="158"/>
  <c r="I74" i="160" s="1"/>
  <c r="F47" i="158"/>
  <c r="H74" i="160" s="1"/>
  <c r="G47" i="158"/>
  <c r="J74" i="160" s="1"/>
  <c r="H47" i="158"/>
  <c r="K74" i="160" s="1"/>
  <c r="I47" i="158"/>
  <c r="E48" i="158"/>
  <c r="I75" i="160" s="1"/>
  <c r="F48" i="158"/>
  <c r="H75" i="160" s="1"/>
  <c r="G48" i="158"/>
  <c r="J75" i="160" s="1"/>
  <c r="H48" i="158"/>
  <c r="K75" i="160" s="1"/>
  <c r="I48" i="158"/>
  <c r="E49" i="158"/>
  <c r="I76" i="160" s="1"/>
  <c r="F49" i="158"/>
  <c r="H76" i="160" s="1"/>
  <c r="G49" i="158"/>
  <c r="J76" i="160" s="1"/>
  <c r="H49" i="158"/>
  <c r="K76" i="160" s="1"/>
  <c r="I49" i="158"/>
  <c r="E50" i="158"/>
  <c r="I77" i="160" s="1"/>
  <c r="F50" i="158"/>
  <c r="H77" i="160" s="1"/>
  <c r="G50" i="158"/>
  <c r="J77" i="160" s="1"/>
  <c r="H50" i="158"/>
  <c r="K77" i="160" s="1"/>
  <c r="I50" i="158"/>
  <c r="E51" i="158"/>
  <c r="I78" i="160" s="1"/>
  <c r="F51" i="158"/>
  <c r="H78" i="160" s="1"/>
  <c r="G51" i="158"/>
  <c r="J78" i="160" s="1"/>
  <c r="H51" i="158"/>
  <c r="K78" i="160" s="1"/>
  <c r="I51" i="158"/>
  <c r="E52" i="158"/>
  <c r="I79" i="160" s="1"/>
  <c r="F52" i="158"/>
  <c r="H79" i="160" s="1"/>
  <c r="G52" i="158"/>
  <c r="J79" i="160" s="1"/>
  <c r="H52" i="158"/>
  <c r="K79" i="160" s="1"/>
  <c r="I52" i="158"/>
  <c r="E53" i="158"/>
  <c r="I80" i="160" s="1"/>
  <c r="F53" i="158"/>
  <c r="H80" i="160" s="1"/>
  <c r="G53" i="158"/>
  <c r="J80" i="160" s="1"/>
  <c r="H53" i="158"/>
  <c r="K80" i="160" s="1"/>
  <c r="I53" i="158"/>
  <c r="H4" i="158"/>
  <c r="G4" i="158"/>
  <c r="F4" i="158"/>
  <c r="H17" i="160" s="1"/>
  <c r="E4" i="158"/>
  <c r="I17" i="160" s="1"/>
  <c r="D5" i="158"/>
  <c r="F18" i="160" s="1"/>
  <c r="D6" i="158"/>
  <c r="D7" i="158"/>
  <c r="F20" i="160" s="1"/>
  <c r="D8" i="158"/>
  <c r="D9" i="158"/>
  <c r="F22" i="160" s="1"/>
  <c r="D10" i="158"/>
  <c r="D11" i="158"/>
  <c r="F24" i="160" s="1"/>
  <c r="D12" i="158"/>
  <c r="D13" i="158"/>
  <c r="F26" i="160" s="1"/>
  <c r="D14" i="158"/>
  <c r="F27" i="160" s="1"/>
  <c r="D15" i="158"/>
  <c r="F28" i="160" s="1"/>
  <c r="D16" i="158"/>
  <c r="F29" i="160" s="1"/>
  <c r="D17" i="158"/>
  <c r="F30" i="160" s="1"/>
  <c r="D18" i="158"/>
  <c r="F31" i="160" s="1"/>
  <c r="D19" i="158"/>
  <c r="F32" i="160" s="1"/>
  <c r="D20" i="158"/>
  <c r="F33" i="160" s="1"/>
  <c r="D21" i="158"/>
  <c r="F39" i="160" s="1"/>
  <c r="D22" i="158"/>
  <c r="F45" i="160" s="1"/>
  <c r="D23" i="158"/>
  <c r="F50" i="160" s="1"/>
  <c r="D24" i="158"/>
  <c r="F51" i="160" s="1"/>
  <c r="D25" i="158"/>
  <c r="F52" i="160" s="1"/>
  <c r="D26" i="158"/>
  <c r="F53" i="160" s="1"/>
  <c r="D27" i="158"/>
  <c r="F54" i="160" s="1"/>
  <c r="D28" i="158"/>
  <c r="F55" i="160" s="1"/>
  <c r="D29" i="158"/>
  <c r="F56" i="160" s="1"/>
  <c r="D30" i="158"/>
  <c r="F57" i="160" s="1"/>
  <c r="D31" i="158"/>
  <c r="F58" i="160" s="1"/>
  <c r="D32" i="158"/>
  <c r="F59" i="160" s="1"/>
  <c r="D33" i="158"/>
  <c r="F60" i="160" s="1"/>
  <c r="D34" i="158"/>
  <c r="F61" i="160" s="1"/>
  <c r="D35" i="158"/>
  <c r="F62" i="160" s="1"/>
  <c r="D36" i="158"/>
  <c r="F63" i="160" s="1"/>
  <c r="D37" i="158"/>
  <c r="F64" i="160" s="1"/>
  <c r="D38" i="158"/>
  <c r="F65" i="160" s="1"/>
  <c r="D39" i="158"/>
  <c r="F66" i="160" s="1"/>
  <c r="D40" i="158"/>
  <c r="F67" i="160" s="1"/>
  <c r="D41" i="158"/>
  <c r="F68" i="160" s="1"/>
  <c r="D42" i="158"/>
  <c r="F69" i="160" s="1"/>
  <c r="D43" i="158"/>
  <c r="F70" i="160" s="1"/>
  <c r="D44" i="158"/>
  <c r="F71" i="160" s="1"/>
  <c r="D45" i="158"/>
  <c r="F72" i="160" s="1"/>
  <c r="D46" i="158"/>
  <c r="F73" i="160" s="1"/>
  <c r="D47" i="158"/>
  <c r="F74" i="160" s="1"/>
  <c r="D48" i="158"/>
  <c r="F75" i="160" s="1"/>
  <c r="D49" i="158"/>
  <c r="F76" i="160" s="1"/>
  <c r="D50" i="158"/>
  <c r="F77" i="160" s="1"/>
  <c r="D51" i="158"/>
  <c r="F78" i="160" s="1"/>
  <c r="D52" i="158"/>
  <c r="F79" i="160" s="1"/>
  <c r="D53" i="158"/>
  <c r="F80" i="160" s="1"/>
  <c r="D4" i="158"/>
  <c r="B5" i="158"/>
  <c r="D18" i="160" s="1"/>
  <c r="B6" i="158"/>
  <c r="B7" i="158"/>
  <c r="D11" i="159" s="1"/>
  <c r="B8" i="158"/>
  <c r="B9" i="158"/>
  <c r="D22" i="160" s="1"/>
  <c r="B10" i="158"/>
  <c r="B11" i="158"/>
  <c r="D15" i="159" s="1"/>
  <c r="B12" i="158"/>
  <c r="B13" i="158"/>
  <c r="D26" i="160" s="1"/>
  <c r="B14" i="158"/>
  <c r="D27" i="160" s="1"/>
  <c r="B15" i="158"/>
  <c r="B16" i="158"/>
  <c r="D29" i="160" s="1"/>
  <c r="B17" i="158"/>
  <c r="D30" i="160" s="1"/>
  <c r="B18" i="158"/>
  <c r="D31" i="160" s="1"/>
  <c r="B19" i="158"/>
  <c r="B20" i="158"/>
  <c r="D33" i="160" s="1"/>
  <c r="B21" i="158"/>
  <c r="D39" i="160" s="1"/>
  <c r="B22" i="158"/>
  <c r="D45" i="160" s="1"/>
  <c r="B23" i="158"/>
  <c r="B24" i="158"/>
  <c r="D51" i="160" s="1"/>
  <c r="B25" i="158"/>
  <c r="D52" i="160" s="1"/>
  <c r="B26" i="158"/>
  <c r="D53" i="160" s="1"/>
  <c r="B27" i="158"/>
  <c r="B28" i="158"/>
  <c r="D55" i="160" s="1"/>
  <c r="B29" i="158"/>
  <c r="D56" i="160" s="1"/>
  <c r="B30" i="158"/>
  <c r="D57" i="160" s="1"/>
  <c r="B31" i="158"/>
  <c r="B32" i="158"/>
  <c r="D59" i="160" s="1"/>
  <c r="B33" i="158"/>
  <c r="D60" i="160" s="1"/>
  <c r="B34" i="158"/>
  <c r="D61" i="160" s="1"/>
  <c r="B35" i="158"/>
  <c r="B36" i="158"/>
  <c r="D63" i="160" s="1"/>
  <c r="B37" i="158"/>
  <c r="D64" i="160" s="1"/>
  <c r="B38" i="158"/>
  <c r="D65" i="160" s="1"/>
  <c r="B39" i="158"/>
  <c r="B40" i="158"/>
  <c r="D67" i="160" s="1"/>
  <c r="B41" i="158"/>
  <c r="D68" i="160" s="1"/>
  <c r="B42" i="158"/>
  <c r="D69" i="160" s="1"/>
  <c r="B43" i="158"/>
  <c r="B44" i="158"/>
  <c r="D71" i="160" s="1"/>
  <c r="B45" i="158"/>
  <c r="D72" i="160" s="1"/>
  <c r="B46" i="158"/>
  <c r="D73" i="160" s="1"/>
  <c r="B47" i="158"/>
  <c r="B48" i="158"/>
  <c r="D75" i="160" s="1"/>
  <c r="B49" i="158"/>
  <c r="D76" i="160" s="1"/>
  <c r="B50" i="158"/>
  <c r="D77" i="160" s="1"/>
  <c r="B51" i="158"/>
  <c r="B52" i="158"/>
  <c r="D79" i="160" s="1"/>
  <c r="B53" i="158"/>
  <c r="D80" i="160" s="1"/>
  <c r="B4" i="158"/>
  <c r="A8" i="158"/>
  <c r="B21" i="160" s="1"/>
  <c r="A9" i="158"/>
  <c r="B22" i="160" s="1"/>
  <c r="A10" i="158"/>
  <c r="B23" i="160" s="1"/>
  <c r="A11" i="158"/>
  <c r="B24" i="160" s="1"/>
  <c r="A12" i="158"/>
  <c r="B25" i="160" s="1"/>
  <c r="A13" i="158"/>
  <c r="B26" i="160" s="1"/>
  <c r="A14" i="158"/>
  <c r="B27" i="160" s="1"/>
  <c r="A15" i="158"/>
  <c r="B28" i="160" s="1"/>
  <c r="A16" i="158"/>
  <c r="B29" i="160" s="1"/>
  <c r="A17" i="158"/>
  <c r="B30" i="160" s="1"/>
  <c r="A18" i="158"/>
  <c r="B31" i="160" s="1"/>
  <c r="A19" i="158"/>
  <c r="B32" i="160" s="1"/>
  <c r="A20" i="158"/>
  <c r="B33" i="160" s="1"/>
  <c r="A21" i="158"/>
  <c r="B39" i="160" s="1"/>
  <c r="A22" i="158"/>
  <c r="B45" i="160" s="1"/>
  <c r="A23" i="158"/>
  <c r="B50" i="160" s="1"/>
  <c r="A24" i="158"/>
  <c r="B51" i="160" s="1"/>
  <c r="A25" i="158"/>
  <c r="B52" i="160" s="1"/>
  <c r="A26" i="158"/>
  <c r="B53" i="160" s="1"/>
  <c r="A27" i="158"/>
  <c r="B54" i="160" s="1"/>
  <c r="A28" i="158"/>
  <c r="B55" i="160" s="1"/>
  <c r="A29" i="158"/>
  <c r="B56" i="160" s="1"/>
  <c r="A30" i="158"/>
  <c r="B57" i="160" s="1"/>
  <c r="A31" i="158"/>
  <c r="B58" i="160" s="1"/>
  <c r="A32" i="158"/>
  <c r="B59" i="160" s="1"/>
  <c r="A33" i="158"/>
  <c r="B60" i="160" s="1"/>
  <c r="A34" i="158"/>
  <c r="B61" i="160" s="1"/>
  <c r="A35" i="158"/>
  <c r="B62" i="160" s="1"/>
  <c r="A36" i="158"/>
  <c r="B63" i="160" s="1"/>
  <c r="A37" i="158"/>
  <c r="B64" i="160" s="1"/>
  <c r="A38" i="158"/>
  <c r="B65" i="160" s="1"/>
  <c r="A39" i="158"/>
  <c r="B66" i="160" s="1"/>
  <c r="A40" i="158"/>
  <c r="B67" i="160" s="1"/>
  <c r="A41" i="158"/>
  <c r="B68" i="160" s="1"/>
  <c r="A42" i="158"/>
  <c r="B69" i="160" s="1"/>
  <c r="A43" i="158"/>
  <c r="B70" i="160" s="1"/>
  <c r="A44" i="158"/>
  <c r="B71" i="160" s="1"/>
  <c r="A45" i="158"/>
  <c r="B72" i="160" s="1"/>
  <c r="A46" i="158"/>
  <c r="B73" i="160" s="1"/>
  <c r="A47" i="158"/>
  <c r="B74" i="160" s="1"/>
  <c r="A48" i="158"/>
  <c r="A49" i="158"/>
  <c r="B76" i="160" s="1"/>
  <c r="A50" i="158"/>
  <c r="B77" i="160" s="1"/>
  <c r="A51" i="158"/>
  <c r="B78" i="160" s="1"/>
  <c r="A52" i="158"/>
  <c r="A53" i="158"/>
  <c r="B80" i="160" s="1"/>
  <c r="A5" i="158"/>
  <c r="B18" i="160" s="1"/>
  <c r="A6" i="158"/>
  <c r="B19" i="160" s="1"/>
  <c r="A7" i="158"/>
  <c r="B20" i="160" s="1"/>
  <c r="A4" i="158"/>
  <c r="B9" i="162"/>
  <c r="U16" i="158" l="1"/>
  <c r="U17" i="158"/>
  <c r="U9" i="158"/>
  <c r="U12" i="158"/>
  <c r="J66" i="160"/>
  <c r="T39" i="158"/>
  <c r="W39" i="158" s="1"/>
  <c r="X39" i="158" s="1"/>
  <c r="U37" i="158"/>
  <c r="V37" i="158"/>
  <c r="Y37" i="158"/>
  <c r="J58" i="160"/>
  <c r="T31" i="158"/>
  <c r="W31" i="158" s="1"/>
  <c r="X31" i="158" s="1"/>
  <c r="U29" i="158"/>
  <c r="V29" i="158"/>
  <c r="Y29" i="158"/>
  <c r="J50" i="160"/>
  <c r="T23" i="158"/>
  <c r="W23" i="158" s="1"/>
  <c r="X23" i="158" s="1"/>
  <c r="U21" i="158"/>
  <c r="Y21" i="158"/>
  <c r="V21" i="158"/>
  <c r="U13" i="158"/>
  <c r="U40" i="158"/>
  <c r="V40" i="158"/>
  <c r="Y40" i="158"/>
  <c r="J61" i="160"/>
  <c r="T34" i="158"/>
  <c r="W34" i="158" s="1"/>
  <c r="X34" i="158" s="1"/>
  <c r="U32" i="158"/>
  <c r="Y32" i="158"/>
  <c r="V32" i="158"/>
  <c r="J53" i="160"/>
  <c r="T26" i="158"/>
  <c r="W26" i="158" s="1"/>
  <c r="X26" i="158" s="1"/>
  <c r="U24" i="158"/>
  <c r="V24" i="158"/>
  <c r="Y24" i="158"/>
  <c r="J64" i="160"/>
  <c r="T37" i="158"/>
  <c r="W37" i="158" s="1"/>
  <c r="X37" i="158" s="1"/>
  <c r="U35" i="158"/>
  <c r="Y35" i="158"/>
  <c r="V35" i="158"/>
  <c r="J56" i="160"/>
  <c r="T29" i="158"/>
  <c r="W29" i="158" s="1"/>
  <c r="X29" i="158" s="1"/>
  <c r="U27" i="158"/>
  <c r="Y27" i="158"/>
  <c r="V27" i="158"/>
  <c r="J39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67" i="160"/>
  <c r="T40" i="158"/>
  <c r="W40" i="158" s="1"/>
  <c r="X40" i="158" s="1"/>
  <c r="U38" i="158"/>
  <c r="V38" i="158"/>
  <c r="Y38" i="158"/>
  <c r="J59" i="160"/>
  <c r="T32" i="158"/>
  <c r="W32" i="158" s="1"/>
  <c r="X32" i="158" s="1"/>
  <c r="U30" i="158"/>
  <c r="V30" i="158"/>
  <c r="Y30" i="158"/>
  <c r="J51" i="160"/>
  <c r="T24" i="158"/>
  <c r="W24" i="158" s="1"/>
  <c r="X24" i="158" s="1"/>
  <c r="U22" i="158"/>
  <c r="V22" i="158"/>
  <c r="Y22" i="158"/>
  <c r="U14" i="158"/>
  <c r="J62" i="160"/>
  <c r="T35" i="158"/>
  <c r="W35" i="158" s="1"/>
  <c r="X35" i="158" s="1"/>
  <c r="U33" i="158"/>
  <c r="Y33" i="158"/>
  <c r="V33" i="158"/>
  <c r="J54" i="160"/>
  <c r="T27" i="158"/>
  <c r="W27" i="158" s="1"/>
  <c r="X27" i="158" s="1"/>
  <c r="U25" i="158"/>
  <c r="V25" i="158"/>
  <c r="Y25" i="158"/>
  <c r="J32" i="160"/>
  <c r="T19" i="158"/>
  <c r="W19" i="158" s="1"/>
  <c r="X19" i="158" s="1"/>
  <c r="J65" i="160"/>
  <c r="T38" i="158"/>
  <c r="W38" i="158" s="1"/>
  <c r="X38" i="158" s="1"/>
  <c r="U36" i="158"/>
  <c r="Y36" i="158"/>
  <c r="V36" i="158"/>
  <c r="J57" i="160"/>
  <c r="T30" i="158"/>
  <c r="W30" i="158" s="1"/>
  <c r="X30" i="158" s="1"/>
  <c r="U28" i="158"/>
  <c r="Y28" i="158"/>
  <c r="V28" i="158"/>
  <c r="J45" i="160"/>
  <c r="T22" i="158"/>
  <c r="W22" i="158" s="1"/>
  <c r="X22" i="158" s="1"/>
  <c r="U20" i="158"/>
  <c r="Y20" i="158"/>
  <c r="V20" i="158"/>
  <c r="U39" i="158"/>
  <c r="V39" i="158"/>
  <c r="Y39" i="158"/>
  <c r="J60" i="160"/>
  <c r="T33" i="158"/>
  <c r="W33" i="158" s="1"/>
  <c r="X33" i="158" s="1"/>
  <c r="U31" i="158"/>
  <c r="V31" i="158"/>
  <c r="Y31" i="158"/>
  <c r="J52" i="160"/>
  <c r="T25" i="158"/>
  <c r="W25" i="158" s="1"/>
  <c r="X25" i="158" s="1"/>
  <c r="U23" i="158"/>
  <c r="V23" i="158"/>
  <c r="Y23" i="158"/>
  <c r="U15" i="158"/>
  <c r="J63" i="160"/>
  <c r="T36" i="158"/>
  <c r="W36" i="158" s="1"/>
  <c r="X36" i="158" s="1"/>
  <c r="U34" i="158"/>
  <c r="Y34" i="158"/>
  <c r="V34" i="158"/>
  <c r="J55" i="160"/>
  <c r="T28" i="158"/>
  <c r="W28" i="158" s="1"/>
  <c r="X28" i="158" s="1"/>
  <c r="U26" i="158"/>
  <c r="V26" i="158"/>
  <c r="Y26" i="158"/>
  <c r="J33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8" i="160"/>
  <c r="Y15" i="158"/>
  <c r="V15" i="158"/>
  <c r="T15" i="158"/>
  <c r="W15" i="158" s="1"/>
  <c r="X15" i="158" s="1"/>
  <c r="Y7" i="158"/>
  <c r="V7" i="158"/>
  <c r="J31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9" i="160"/>
  <c r="Y16" i="158"/>
  <c r="V16" i="158"/>
  <c r="T16" i="158"/>
  <c r="W16" i="158" s="1"/>
  <c r="X16" i="158" s="1"/>
  <c r="Y8" i="158"/>
  <c r="V8" i="158"/>
  <c r="V11" i="158"/>
  <c r="Y11" i="158"/>
  <c r="J27" i="160"/>
  <c r="V14" i="158"/>
  <c r="Y14" i="158"/>
  <c r="T14" i="158"/>
  <c r="W14" i="158" s="1"/>
  <c r="X14" i="158" s="1"/>
  <c r="V6" i="158"/>
  <c r="Y6" i="158"/>
  <c r="Y4" i="158"/>
  <c r="V4" i="158"/>
  <c r="J30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6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7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79" i="160"/>
  <c r="B52" i="159"/>
  <c r="B75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76" i="160"/>
  <c r="M76" i="160" s="1"/>
  <c r="L41" i="158"/>
  <c r="M41" i="158" s="1"/>
  <c r="P45" i="159" s="1"/>
  <c r="Q45" i="159" s="1"/>
  <c r="R45" i="159" s="1"/>
  <c r="S45" i="159" s="1"/>
  <c r="L68" i="160"/>
  <c r="M68" i="160" s="1"/>
  <c r="L52" i="158"/>
  <c r="M52" i="158" s="1"/>
  <c r="P56" i="159" s="1"/>
  <c r="Q56" i="159" s="1"/>
  <c r="L79" i="160"/>
  <c r="M79" i="160" s="1"/>
  <c r="L44" i="158"/>
  <c r="M44" i="158" s="1"/>
  <c r="P48" i="159" s="1"/>
  <c r="Q48" i="159" s="1"/>
  <c r="L71" i="160"/>
  <c r="M71" i="160" s="1"/>
  <c r="L28" i="158"/>
  <c r="M28" i="158" s="1"/>
  <c r="P32" i="159" s="1"/>
  <c r="Q32" i="159" s="1"/>
  <c r="L55" i="160"/>
  <c r="L20" i="158"/>
  <c r="M20" i="158" s="1"/>
  <c r="P24" i="159" s="1"/>
  <c r="Q24" i="159" s="1"/>
  <c r="L33" i="160"/>
  <c r="M33" i="160" s="1"/>
  <c r="L47" i="158"/>
  <c r="M47" i="158" s="1"/>
  <c r="P51" i="159" s="1"/>
  <c r="Q51" i="159" s="1"/>
  <c r="L74" i="160"/>
  <c r="M74" i="160" s="1"/>
  <c r="L39" i="158"/>
  <c r="M39" i="158" s="1"/>
  <c r="P43" i="159" s="1"/>
  <c r="Q43" i="159" s="1"/>
  <c r="L66" i="160"/>
  <c r="M66" i="160" s="1"/>
  <c r="L31" i="158"/>
  <c r="M31" i="158" s="1"/>
  <c r="P35" i="159" s="1"/>
  <c r="Q35" i="159" s="1"/>
  <c r="L58" i="160"/>
  <c r="M58" i="160" s="1"/>
  <c r="L23" i="158"/>
  <c r="M23" i="158" s="1"/>
  <c r="P27" i="159" s="1"/>
  <c r="Q27" i="159" s="1"/>
  <c r="L50" i="160"/>
  <c r="M50" i="160" s="1"/>
  <c r="L15" i="158"/>
  <c r="M15" i="158" s="1"/>
  <c r="P19" i="159" s="1"/>
  <c r="Q19" i="159" s="1"/>
  <c r="L28" i="160"/>
  <c r="L50" i="158"/>
  <c r="M50" i="158" s="1"/>
  <c r="P54" i="159" s="1"/>
  <c r="Q54" i="159" s="1"/>
  <c r="L77" i="160"/>
  <c r="M77" i="160" s="1"/>
  <c r="L42" i="158"/>
  <c r="M42" i="158" s="1"/>
  <c r="P46" i="159" s="1"/>
  <c r="Q46" i="159" s="1"/>
  <c r="R46" i="159" s="1"/>
  <c r="S46" i="159" s="1"/>
  <c r="L69" i="160"/>
  <c r="M69" i="160" s="1"/>
  <c r="L34" i="158"/>
  <c r="M34" i="158" s="1"/>
  <c r="P38" i="159" s="1"/>
  <c r="Q38" i="159" s="1"/>
  <c r="L61" i="160"/>
  <c r="L26" i="158"/>
  <c r="M26" i="158" s="1"/>
  <c r="P30" i="159" s="1"/>
  <c r="Q30" i="159" s="1"/>
  <c r="L53" i="160"/>
  <c r="M53" i="160" s="1"/>
  <c r="L18" i="158"/>
  <c r="L31" i="160"/>
  <c r="L37" i="158"/>
  <c r="M37" i="158" s="1"/>
  <c r="P41" i="159" s="1"/>
  <c r="Q41" i="159" s="1"/>
  <c r="L64" i="160"/>
  <c r="M64" i="160" s="1"/>
  <c r="L21" i="158"/>
  <c r="M21" i="158" s="1"/>
  <c r="P25" i="159" s="1"/>
  <c r="Q25" i="159" s="1"/>
  <c r="L39" i="160"/>
  <c r="L40" i="160" s="1"/>
  <c r="L13" i="158"/>
  <c r="M13" i="158" s="1"/>
  <c r="P17" i="159" s="1"/>
  <c r="Q17" i="159" s="1"/>
  <c r="L26" i="160"/>
  <c r="M26" i="160" s="1"/>
  <c r="L45" i="158"/>
  <c r="M45" i="158" s="1"/>
  <c r="P49" i="159" s="1"/>
  <c r="Q49" i="159" s="1"/>
  <c r="L72" i="160"/>
  <c r="M72" i="160" s="1"/>
  <c r="L53" i="158"/>
  <c r="M53" i="158" s="1"/>
  <c r="P57" i="159" s="1"/>
  <c r="L80" i="160"/>
  <c r="M80" i="160" s="1"/>
  <c r="L29" i="158"/>
  <c r="M29" i="158" s="1"/>
  <c r="P33" i="159" s="1"/>
  <c r="Q33" i="159" s="1"/>
  <c r="L56" i="160"/>
  <c r="M56" i="160" s="1"/>
  <c r="L32" i="158"/>
  <c r="M32" i="158" s="1"/>
  <c r="P36" i="159" s="1"/>
  <c r="Q36" i="159" s="1"/>
  <c r="L59" i="160"/>
  <c r="L48" i="158"/>
  <c r="M48" i="158" s="1"/>
  <c r="P52" i="159" s="1"/>
  <c r="Q52" i="159" s="1"/>
  <c r="L75" i="160"/>
  <c r="M75" i="160" s="1"/>
  <c r="L40" i="158"/>
  <c r="M40" i="158" s="1"/>
  <c r="P44" i="159" s="1"/>
  <c r="Q44" i="159" s="1"/>
  <c r="L67" i="160"/>
  <c r="M67" i="160" s="1"/>
  <c r="L24" i="158"/>
  <c r="M24" i="158" s="1"/>
  <c r="P28" i="159" s="1"/>
  <c r="Q28" i="159" s="1"/>
  <c r="L51" i="160"/>
  <c r="M51" i="160" s="1"/>
  <c r="L16" i="158"/>
  <c r="M16" i="158" s="1"/>
  <c r="P20" i="159" s="1"/>
  <c r="Q20" i="159" s="1"/>
  <c r="L29" i="160"/>
  <c r="L51" i="158"/>
  <c r="M51" i="158" s="1"/>
  <c r="P55" i="159" s="1"/>
  <c r="Q55" i="159" s="1"/>
  <c r="L78" i="160"/>
  <c r="M78" i="160" s="1"/>
  <c r="L43" i="158"/>
  <c r="M43" i="158" s="1"/>
  <c r="P47" i="159" s="1"/>
  <c r="Q47" i="159" s="1"/>
  <c r="L70" i="160"/>
  <c r="M70" i="160" s="1"/>
  <c r="L35" i="158"/>
  <c r="M35" i="158" s="1"/>
  <c r="P39" i="159" s="1"/>
  <c r="Q39" i="159" s="1"/>
  <c r="L62" i="160"/>
  <c r="M62" i="160" s="1"/>
  <c r="L27" i="158"/>
  <c r="M27" i="158" s="1"/>
  <c r="P31" i="159" s="1"/>
  <c r="Q31" i="159" s="1"/>
  <c r="L54" i="160"/>
  <c r="M54" i="160" s="1"/>
  <c r="L19" i="158"/>
  <c r="M19" i="158" s="1"/>
  <c r="P23" i="159" s="1"/>
  <c r="Q23" i="159" s="1"/>
  <c r="L32" i="160"/>
  <c r="M32" i="160" s="1"/>
  <c r="L46" i="158"/>
  <c r="M46" i="158" s="1"/>
  <c r="P50" i="159" s="1"/>
  <c r="Q50" i="159" s="1"/>
  <c r="L73" i="160"/>
  <c r="M73" i="160" s="1"/>
  <c r="L38" i="158"/>
  <c r="M38" i="158" s="1"/>
  <c r="P42" i="159" s="1"/>
  <c r="Q42" i="159" s="1"/>
  <c r="L65" i="160"/>
  <c r="M65" i="160" s="1"/>
  <c r="L30" i="158"/>
  <c r="M30" i="158" s="1"/>
  <c r="P34" i="159" s="1"/>
  <c r="Q34" i="159" s="1"/>
  <c r="L57" i="160"/>
  <c r="M57" i="160" s="1"/>
  <c r="L22" i="158"/>
  <c r="L45" i="160"/>
  <c r="L14" i="158"/>
  <c r="M14" i="158" s="1"/>
  <c r="P18" i="159" s="1"/>
  <c r="Q18" i="159" s="1"/>
  <c r="L27" i="160"/>
  <c r="L33" i="158"/>
  <c r="M33" i="158" s="1"/>
  <c r="P37" i="159" s="1"/>
  <c r="Q37" i="159" s="1"/>
  <c r="L60" i="160"/>
  <c r="M60" i="160" s="1"/>
  <c r="L25" i="158"/>
  <c r="M25" i="158" s="1"/>
  <c r="P29" i="159" s="1"/>
  <c r="Q29" i="159" s="1"/>
  <c r="L52" i="160"/>
  <c r="L17" i="158"/>
  <c r="M17" i="158" s="1"/>
  <c r="P21" i="159" s="1"/>
  <c r="Q21" i="159" s="1"/>
  <c r="L30" i="160"/>
  <c r="L36" i="158"/>
  <c r="M36" i="158" s="1"/>
  <c r="P40" i="159" s="1"/>
  <c r="Q40" i="159" s="1"/>
  <c r="L63" i="160"/>
  <c r="M63" i="160" s="1"/>
  <c r="D55" i="159"/>
  <c r="D78" i="160"/>
  <c r="D47" i="159"/>
  <c r="D70" i="160"/>
  <c r="D39" i="159"/>
  <c r="D62" i="160"/>
  <c r="D31" i="159"/>
  <c r="D54" i="160"/>
  <c r="D23" i="159"/>
  <c r="D32" i="160"/>
  <c r="D51" i="159"/>
  <c r="D74" i="160"/>
  <c r="D43" i="159"/>
  <c r="D66" i="160"/>
  <c r="D35" i="159"/>
  <c r="D58" i="160"/>
  <c r="D27" i="159"/>
  <c r="D50" i="160"/>
  <c r="D19" i="159"/>
  <c r="D28" i="160"/>
  <c r="J6" i="158"/>
  <c r="L17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4" i="160"/>
  <c r="B11" i="159"/>
  <c r="D20" i="160"/>
  <c r="B17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5" i="160"/>
  <c r="D16" i="159"/>
  <c r="C8" i="159"/>
  <c r="F17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3" i="160"/>
  <c r="C14" i="159"/>
  <c r="F19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AH42" i="159" s="1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AH39" i="159" s="1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AH34" i="159" s="1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AH18" i="159" s="1"/>
  <c r="I17" i="159"/>
  <c r="W17" i="159" s="1"/>
  <c r="F17" i="159"/>
  <c r="J13" i="158"/>
  <c r="L25" i="160"/>
  <c r="I16" i="159"/>
  <c r="W16" i="159" s="1"/>
  <c r="J25" i="160"/>
  <c r="J12" i="158"/>
  <c r="F16" i="159"/>
  <c r="I15" i="159"/>
  <c r="W15" i="159" s="1"/>
  <c r="L24" i="160"/>
  <c r="J24" i="160"/>
  <c r="F15" i="159"/>
  <c r="J11" i="158"/>
  <c r="L23" i="160"/>
  <c r="I14" i="159"/>
  <c r="J23" i="160"/>
  <c r="J10" i="158"/>
  <c r="F14" i="159"/>
  <c r="L14" i="159" s="1"/>
  <c r="Q8" i="169" s="1"/>
  <c r="L22" i="160"/>
  <c r="I13" i="159"/>
  <c r="W13" i="159" s="1"/>
  <c r="J22" i="160"/>
  <c r="F13" i="159"/>
  <c r="J9" i="158"/>
  <c r="L21" i="160"/>
  <c r="I12" i="159"/>
  <c r="W12" i="159" s="1"/>
  <c r="J21" i="160"/>
  <c r="J8" i="158"/>
  <c r="F12" i="159"/>
  <c r="L20" i="160"/>
  <c r="I11" i="159"/>
  <c r="W11" i="159" s="1"/>
  <c r="J20" i="160"/>
  <c r="F11" i="159"/>
  <c r="J7" i="158"/>
  <c r="L19" i="160"/>
  <c r="I10" i="159"/>
  <c r="J19" i="160"/>
  <c r="F10" i="159"/>
  <c r="L10" i="159" s="1"/>
  <c r="Q4" i="169" s="1"/>
  <c r="L18" i="160"/>
  <c r="I9" i="159"/>
  <c r="J18" i="160"/>
  <c r="F9" i="159"/>
  <c r="L9" i="159" s="1"/>
  <c r="Q3" i="16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7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3" i="160"/>
  <c r="D14" i="159"/>
  <c r="D21" i="160"/>
  <c r="D12" i="159"/>
  <c r="D19" i="160"/>
  <c r="D10" i="159"/>
  <c r="C56" i="159"/>
  <c r="C50" i="159"/>
  <c r="C46" i="159"/>
  <c r="C42" i="159"/>
  <c r="C36" i="159"/>
  <c r="C32" i="159"/>
  <c r="C26" i="159"/>
  <c r="C20" i="159"/>
  <c r="F25" i="160"/>
  <c r="C16" i="159"/>
  <c r="F21" i="160"/>
  <c r="C12" i="159"/>
  <c r="G8" i="159"/>
  <c r="K17" i="160"/>
  <c r="F49" i="159"/>
  <c r="AH49" i="159" s="1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L8" i="159" s="1"/>
  <c r="Q2" i="169" s="1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N8" i="159" s="1"/>
  <c r="J4" i="158"/>
  <c r="W9" i="159" l="1"/>
  <c r="N9" i="159"/>
  <c r="W14" i="159"/>
  <c r="N14" i="159"/>
  <c r="S2" i="169"/>
  <c r="O8" i="159"/>
  <c r="W10" i="159"/>
  <c r="N10" i="159"/>
  <c r="M22" i="158"/>
  <c r="P26" i="159" s="1"/>
  <c r="Q26" i="159" s="1"/>
  <c r="G14" i="165"/>
  <c r="G15" i="165" s="1"/>
  <c r="M52" i="160"/>
  <c r="M59" i="160"/>
  <c r="AH29" i="159"/>
  <c r="M55" i="160"/>
  <c r="AH32" i="159"/>
  <c r="AH50" i="159"/>
  <c r="AH40" i="159"/>
  <c r="AH37" i="159"/>
  <c r="AH56" i="159"/>
  <c r="AH45" i="159"/>
  <c r="AH53" i="159"/>
  <c r="AH10" i="159"/>
  <c r="AH47" i="159"/>
  <c r="AH27" i="159"/>
  <c r="AH30" i="159"/>
  <c r="AH35" i="159"/>
  <c r="AH38" i="159"/>
  <c r="AH43" i="159"/>
  <c r="AH46" i="159"/>
  <c r="AH54" i="159"/>
  <c r="AH57" i="159"/>
  <c r="AH48" i="159"/>
  <c r="AH51" i="159"/>
  <c r="AH28" i="159"/>
  <c r="AH33" i="159"/>
  <c r="AH36" i="159"/>
  <c r="AH41" i="159"/>
  <c r="AH44" i="159"/>
  <c r="AH31" i="159"/>
  <c r="AH52" i="159"/>
  <c r="AH55" i="159"/>
  <c r="M45" i="160"/>
  <c r="M46" i="160" s="1"/>
  <c r="G33" i="165" s="1"/>
  <c r="L46" i="160"/>
  <c r="L34" i="160"/>
  <c r="AH26" i="159"/>
  <c r="AH25" i="159"/>
  <c r="AH24" i="159"/>
  <c r="AH22" i="159"/>
  <c r="M31" i="160"/>
  <c r="AH21" i="159"/>
  <c r="AH20" i="159"/>
  <c r="AH19" i="159"/>
  <c r="M27" i="160"/>
  <c r="AH17" i="159"/>
  <c r="AH16" i="159"/>
  <c r="AH15" i="159"/>
  <c r="AH14" i="159"/>
  <c r="AH13" i="159"/>
  <c r="AH12" i="159"/>
  <c r="AH11" i="159"/>
  <c r="AH9" i="159"/>
  <c r="AH8" i="159"/>
  <c r="M61" i="160"/>
  <c r="M39" i="160"/>
  <c r="M40" i="160" s="1"/>
  <c r="M30" i="160"/>
  <c r="M28" i="160"/>
  <c r="M29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26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94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AO61" i="159"/>
  <c r="AT73" i="159"/>
  <c r="AU73" i="159" s="1"/>
  <c r="AZ73" i="159" s="1"/>
  <c r="N96" i="160"/>
  <c r="AT69" i="159"/>
  <c r="AU69" i="159" s="1"/>
  <c r="AZ69" i="159" s="1"/>
  <c r="N92" i="160"/>
  <c r="AT70" i="159"/>
  <c r="AU70" i="159" s="1"/>
  <c r="AZ70" i="159" s="1"/>
  <c r="N93" i="160"/>
  <c r="AO86" i="159"/>
  <c r="AP86" i="159" s="1"/>
  <c r="AP97" i="159"/>
  <c r="AT91" i="159"/>
  <c r="AU91" i="159" s="1"/>
  <c r="AZ91" i="159" s="1"/>
  <c r="N114" i="160"/>
  <c r="AT93" i="159"/>
  <c r="AU93" i="159" s="1"/>
  <c r="AZ93" i="159" s="1"/>
  <c r="N116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5" i="160"/>
  <c r="M17" i="160"/>
  <c r="M24" i="160"/>
  <c r="M21" i="160"/>
  <c r="M18" i="160"/>
  <c r="M23" i="160"/>
  <c r="M20" i="160"/>
  <c r="M22" i="160"/>
  <c r="M19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S4" i="169" l="1"/>
  <c r="O10" i="159"/>
  <c r="S8" i="169"/>
  <c r="O14" i="159"/>
  <c r="G24" i="165"/>
  <c r="S3" i="169"/>
  <c r="O9" i="159"/>
  <c r="E14" i="165"/>
  <c r="E15" i="165" s="1"/>
  <c r="G16" i="165"/>
  <c r="G17" i="165" s="1"/>
  <c r="G18" i="165" s="1"/>
  <c r="G19" i="165" s="1"/>
  <c r="G20" i="165" s="1"/>
  <c r="G21" i="165" s="1"/>
  <c r="T18" i="159"/>
  <c r="U18" i="159" s="1"/>
  <c r="V18" i="159" s="1"/>
  <c r="AQ81" i="159"/>
  <c r="AQ72" i="159"/>
  <c r="AR72" i="159" s="1"/>
  <c r="L132" i="160"/>
  <c r="E34" i="165" s="1"/>
  <c r="M34" i="160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100" i="160"/>
  <c r="AR77" i="159"/>
  <c r="AQ60" i="159"/>
  <c r="AS60" i="159" s="1"/>
  <c r="AT60" i="159" s="1"/>
  <c r="AU60" i="159" s="1"/>
  <c r="AZ60" i="159" s="1"/>
  <c r="N117" i="160"/>
  <c r="AQ84" i="159"/>
  <c r="AR84" i="159" s="1"/>
  <c r="AQ105" i="159"/>
  <c r="AS105" i="159" s="1"/>
  <c r="N128" i="160" s="1"/>
  <c r="AS81" i="159"/>
  <c r="AR87" i="159"/>
  <c r="AS87" i="159"/>
  <c r="N110" i="160" s="1"/>
  <c r="AP63" i="159"/>
  <c r="AX63" i="159" s="1"/>
  <c r="AS95" i="159"/>
  <c r="N118" i="160" s="1"/>
  <c r="AR80" i="159"/>
  <c r="AS80" i="159"/>
  <c r="AP85" i="159"/>
  <c r="AX85" i="159" s="1"/>
  <c r="AS107" i="159"/>
  <c r="N130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29" i="160"/>
  <c r="AR90" i="159"/>
  <c r="AR106" i="159"/>
  <c r="AQ59" i="159"/>
  <c r="AQ58" i="159"/>
  <c r="AS58" i="159" s="1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27" i="160"/>
  <c r="AQ102" i="159"/>
  <c r="AS102" i="159" s="1"/>
  <c r="AQ98" i="159"/>
  <c r="AS98" i="159" s="1"/>
  <c r="AQ64" i="159"/>
  <c r="AS64" i="159" s="1"/>
  <c r="AT74" i="159"/>
  <c r="AU74" i="159" s="1"/>
  <c r="AZ74" i="159" s="1"/>
  <c r="N97" i="160"/>
  <c r="AT90" i="159"/>
  <c r="AU90" i="159" s="1"/>
  <c r="AZ90" i="159" s="1"/>
  <c r="N113" i="160"/>
  <c r="AT100" i="159"/>
  <c r="AU100" i="159" s="1"/>
  <c r="AZ100" i="159" s="1"/>
  <c r="N123" i="160"/>
  <c r="AR74" i="159"/>
  <c r="AT83" i="159"/>
  <c r="AU83" i="159" s="1"/>
  <c r="AZ83" i="159" s="1"/>
  <c r="N106" i="160"/>
  <c r="AX97" i="159"/>
  <c r="AQ76" i="159"/>
  <c r="AS76" i="159" s="1"/>
  <c r="AT67" i="159"/>
  <c r="AU67" i="159" s="1"/>
  <c r="AZ67" i="159" s="1"/>
  <c r="N90" i="160"/>
  <c r="AT79" i="159"/>
  <c r="AU79" i="159" s="1"/>
  <c r="AZ79" i="159" s="1"/>
  <c r="N102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M132" i="160" l="1"/>
  <c r="R41" i="160"/>
  <c r="AR89" i="159"/>
  <c r="AS72" i="159"/>
  <c r="N95" i="160" s="1"/>
  <c r="AT107" i="159"/>
  <c r="AU107" i="159" s="1"/>
  <c r="AZ107" i="159" s="1"/>
  <c r="N83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82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G27" i="165" s="1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R59" i="159"/>
  <c r="N122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89" i="160"/>
  <c r="AQ88" i="159"/>
  <c r="AS88" i="159" s="1"/>
  <c r="AR96" i="159"/>
  <c r="AR62" i="159"/>
  <c r="AT81" i="159"/>
  <c r="AU81" i="159" s="1"/>
  <c r="AZ81" i="159" s="1"/>
  <c r="N104" i="160"/>
  <c r="AT102" i="159"/>
  <c r="AU102" i="159" s="1"/>
  <c r="AZ102" i="159" s="1"/>
  <c r="N125" i="160"/>
  <c r="AT92" i="159"/>
  <c r="AU92" i="159" s="1"/>
  <c r="AZ92" i="159" s="1"/>
  <c r="N115" i="160"/>
  <c r="AR98" i="159"/>
  <c r="AT62" i="159"/>
  <c r="AU62" i="159" s="1"/>
  <c r="AZ62" i="159" s="1"/>
  <c r="N85" i="160"/>
  <c r="AT76" i="159"/>
  <c r="AU76" i="159" s="1"/>
  <c r="AZ76" i="159" s="1"/>
  <c r="N99" i="160"/>
  <c r="AT82" i="159"/>
  <c r="AU82" i="159" s="1"/>
  <c r="AZ82" i="159" s="1"/>
  <c r="N105" i="160"/>
  <c r="AT89" i="159"/>
  <c r="AU89" i="159" s="1"/>
  <c r="AZ89" i="159" s="1"/>
  <c r="N112" i="160"/>
  <c r="AR76" i="159"/>
  <c r="AT78" i="159"/>
  <c r="AU78" i="159" s="1"/>
  <c r="AZ78" i="159" s="1"/>
  <c r="N101" i="160"/>
  <c r="AT96" i="159"/>
  <c r="AU96" i="159" s="1"/>
  <c r="AZ96" i="159" s="1"/>
  <c r="N119" i="160"/>
  <c r="AT65" i="159"/>
  <c r="AU65" i="159" s="1"/>
  <c r="AZ65" i="159" s="1"/>
  <c r="N88" i="160"/>
  <c r="AT80" i="159"/>
  <c r="AU80" i="159" s="1"/>
  <c r="AZ80" i="159" s="1"/>
  <c r="N103" i="160"/>
  <c r="AT68" i="159"/>
  <c r="AU68" i="159" s="1"/>
  <c r="AZ68" i="159" s="1"/>
  <c r="N91" i="160"/>
  <c r="AT64" i="159"/>
  <c r="AU64" i="159" s="1"/>
  <c r="AZ64" i="159" s="1"/>
  <c r="N87" i="160"/>
  <c r="AT75" i="159"/>
  <c r="AU75" i="159" s="1"/>
  <c r="AZ75" i="159" s="1"/>
  <c r="N98" i="160"/>
  <c r="AT98" i="159"/>
  <c r="AU98" i="159" s="1"/>
  <c r="AZ98" i="159" s="1"/>
  <c r="N121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G28" i="165" s="1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T72" i="159" l="1"/>
  <c r="AU72" i="159" s="1"/>
  <c r="AZ72" i="159" s="1"/>
  <c r="AR63" i="159"/>
  <c r="AR61" i="159"/>
  <c r="N84" i="160"/>
  <c r="N107" i="160"/>
  <c r="N109" i="160"/>
  <c r="N86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20" i="160"/>
  <c r="AT58" i="159"/>
  <c r="AU58" i="159" s="1"/>
  <c r="AZ58" i="159" s="1"/>
  <c r="N81" i="160"/>
  <c r="AT101" i="159"/>
  <c r="AU101" i="159" s="1"/>
  <c r="AZ101" i="159" s="1"/>
  <c r="N124" i="160"/>
  <c r="T22" i="159"/>
  <c r="U22" i="159" s="1"/>
  <c r="V22" i="159" s="1"/>
  <c r="AR88" i="159"/>
  <c r="AT88" i="159"/>
  <c r="AU88" i="159" s="1"/>
  <c r="AZ88" i="159" s="1"/>
  <c r="N111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108" i="160"/>
  <c r="AS46" i="159"/>
  <c r="AS30" i="159"/>
  <c r="N53" i="160" s="1"/>
  <c r="N52" i="160"/>
  <c r="AQ55" i="159"/>
  <c r="AR55" i="159" s="1"/>
  <c r="AS41" i="159"/>
  <c r="AT41" i="159" s="1"/>
  <c r="AQ23" i="159"/>
  <c r="AR23" i="159" s="1"/>
  <c r="AS11" i="159"/>
  <c r="AT11" i="159" s="1"/>
  <c r="AS18" i="159"/>
  <c r="N27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74" i="160" s="1"/>
  <c r="AS35" i="159"/>
  <c r="N58" i="160" s="1"/>
  <c r="AS33" i="159"/>
  <c r="N56" i="160" s="1"/>
  <c r="N57" i="160"/>
  <c r="AS43" i="159"/>
  <c r="AT43" i="159" s="1"/>
  <c r="N59" i="160"/>
  <c r="AS39" i="159"/>
  <c r="N62" i="160" s="1"/>
  <c r="AS45" i="159"/>
  <c r="N68" i="160" s="1"/>
  <c r="AS56" i="159"/>
  <c r="N79" i="160" s="1"/>
  <c r="AS28" i="159"/>
  <c r="AT28" i="159" s="1"/>
  <c r="AU28" i="159" s="1"/>
  <c r="AZ28" i="159" s="1"/>
  <c r="AS25" i="159"/>
  <c r="N39" i="160" s="1"/>
  <c r="N41" i="160" s="1"/>
  <c r="N60" i="160"/>
  <c r="AS48" i="159"/>
  <c r="N71" i="160" s="1"/>
  <c r="N20" i="160"/>
  <c r="N55" i="160"/>
  <c r="N64" i="160"/>
  <c r="AS26" i="159"/>
  <c r="N45" i="160" s="1"/>
  <c r="N47" i="160" s="1"/>
  <c r="N65" i="160"/>
  <c r="AS38" i="159"/>
  <c r="N61" i="160" s="1"/>
  <c r="N67" i="160"/>
  <c r="AS55" i="159"/>
  <c r="AT55" i="159" s="1"/>
  <c r="AU55" i="159" s="1"/>
  <c r="AZ55" i="159" s="1"/>
  <c r="AS50" i="159"/>
  <c r="N73" i="160" s="1"/>
  <c r="AP22" i="159"/>
  <c r="AX22" i="159" s="1"/>
  <c r="AS17" i="159"/>
  <c r="N26" i="160" s="1"/>
  <c r="N33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75" i="160"/>
  <c r="AT46" i="159"/>
  <c r="AU46" i="159" s="1"/>
  <c r="AZ46" i="159" s="1"/>
  <c r="N69" i="160"/>
  <c r="AT53" i="159"/>
  <c r="AU53" i="159" s="1"/>
  <c r="AZ53" i="159" s="1"/>
  <c r="N76" i="160"/>
  <c r="AT40" i="159"/>
  <c r="AU40" i="159" s="1"/>
  <c r="AZ40" i="159" s="1"/>
  <c r="N63" i="160"/>
  <c r="AT54" i="159"/>
  <c r="AU54" i="159" s="1"/>
  <c r="AZ54" i="159" s="1"/>
  <c r="N77" i="160"/>
  <c r="AT31" i="159"/>
  <c r="AU31" i="159" s="1"/>
  <c r="AZ31" i="159" s="1"/>
  <c r="N54" i="160"/>
  <c r="AR32" i="159"/>
  <c r="AR53" i="159"/>
  <c r="AR31" i="159"/>
  <c r="AR52" i="159"/>
  <c r="AR14" i="159"/>
  <c r="N21" i="160"/>
  <c r="AT9" i="159"/>
  <c r="AU9" i="159" s="1"/>
  <c r="AZ9" i="159" s="1"/>
  <c r="N18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N48" i="160" l="1"/>
  <c r="O48" i="160" s="1"/>
  <c r="O47" i="160"/>
  <c r="O131" i="160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66" i="160"/>
  <c r="AT33" i="159"/>
  <c r="AU33" i="159" s="1"/>
  <c r="AZ33" i="159" s="1"/>
  <c r="AT51" i="159"/>
  <c r="AU51" i="159" s="1"/>
  <c r="AZ51" i="159" s="1"/>
  <c r="AT50" i="159"/>
  <c r="AU50" i="159" s="1"/>
  <c r="AZ50" i="159" s="1"/>
  <c r="N51" i="160"/>
  <c r="AS47" i="159"/>
  <c r="N70" i="160" s="1"/>
  <c r="AT17" i="159"/>
  <c r="AU17" i="159" s="1"/>
  <c r="AZ17" i="159" s="1"/>
  <c r="AT45" i="159"/>
  <c r="AU45" i="159" s="1"/>
  <c r="AZ45" i="159" s="1"/>
  <c r="N78" i="160"/>
  <c r="AS27" i="159"/>
  <c r="N50" i="160" s="1"/>
  <c r="N32" i="160"/>
  <c r="AS21" i="159"/>
  <c r="N30" i="160" s="1"/>
  <c r="AQ22" i="159"/>
  <c r="AR22" i="159" s="1"/>
  <c r="AT20" i="159"/>
  <c r="AU20" i="159" s="1"/>
  <c r="AZ20" i="159" s="1"/>
  <c r="N29" i="160"/>
  <c r="AT19" i="159"/>
  <c r="AU19" i="159" s="1"/>
  <c r="AZ19" i="159" s="1"/>
  <c r="N28" i="160"/>
  <c r="AR49" i="159"/>
  <c r="N72" i="160"/>
  <c r="AT13" i="159"/>
  <c r="AU13" i="159" s="1"/>
  <c r="AZ13" i="159" s="1"/>
  <c r="N22" i="160"/>
  <c r="AT14" i="159"/>
  <c r="AU14" i="159" s="1"/>
  <c r="AZ14" i="159" s="1"/>
  <c r="N23" i="160"/>
  <c r="AT15" i="159"/>
  <c r="AU15" i="159" s="1"/>
  <c r="AZ15" i="159" s="1"/>
  <c r="N24" i="160"/>
  <c r="AT10" i="159"/>
  <c r="AU10" i="159" s="1"/>
  <c r="AZ10" i="159" s="1"/>
  <c r="N19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4" i="159"/>
  <c r="AZ24" i="159" s="1"/>
  <c r="AU42" i="159"/>
  <c r="AZ42" i="159" s="1"/>
  <c r="AU12" i="159"/>
  <c r="AZ12" i="159" s="1"/>
  <c r="E21" i="162"/>
  <c r="N49" i="160" l="1"/>
  <c r="O49" i="160" s="1"/>
  <c r="AT27" i="159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5" i="160"/>
  <c r="E22" i="162"/>
  <c r="E23" i="162" s="1"/>
  <c r="E24" i="162" s="1"/>
  <c r="N31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AJ8" i="159"/>
  <c r="AJ109" i="159" s="1"/>
  <c r="E25" i="165" s="1"/>
  <c r="AD8" i="159"/>
  <c r="AK8" i="159"/>
  <c r="K8" i="159"/>
  <c r="J109" i="159"/>
  <c r="AN8" i="159"/>
  <c r="AN109" i="159" s="1"/>
  <c r="E28" i="165" s="1"/>
  <c r="AL8" i="159"/>
  <c r="AL109" i="159" s="1"/>
  <c r="E27" i="165" s="1"/>
  <c r="AM8" i="159"/>
  <c r="AM109" i="159" s="1"/>
  <c r="G29" i="165" l="1"/>
  <c r="G31" i="165" s="1"/>
  <c r="E24" i="165"/>
  <c r="AK109" i="159"/>
  <c r="E26" i="165" s="1"/>
  <c r="K109" i="159"/>
  <c r="E33" i="165" s="1"/>
  <c r="AV95" i="159" l="1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80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0" i="165" l="1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E31" i="165" l="1"/>
  <c r="E32" i="165" s="1"/>
  <c r="E35" i="165" s="1"/>
  <c r="F23" i="164" s="1"/>
  <c r="N17" i="160"/>
  <c r="AQ109" i="159"/>
  <c r="AR8" i="159"/>
  <c r="N35" i="160" l="1"/>
  <c r="AT8" i="159"/>
  <c r="AU8" i="159" s="1"/>
  <c r="AZ8" i="159" s="1"/>
  <c r="AS109" i="159"/>
  <c r="N133" i="160" l="1"/>
  <c r="R40" i="160"/>
  <c r="R42" i="160" s="1"/>
  <c r="R43" i="160" s="1"/>
  <c r="N36" i="160"/>
  <c r="O36" i="160" s="1"/>
  <c r="O35" i="160"/>
  <c r="N37" i="160" l="1"/>
  <c r="O37" i="160" s="1"/>
  <c r="N42" i="160" l="1"/>
  <c r="N43" i="160" s="1"/>
  <c r="O43" i="160" s="1"/>
  <c r="O41" i="160"/>
  <c r="O42" i="160" l="1"/>
  <c r="N134" i="160" l="1"/>
  <c r="O134" i="160" s="1"/>
  <c r="O133" i="160"/>
  <c r="O136" i="160" s="1"/>
  <c r="N135" i="160" l="1"/>
  <c r="O135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<sst xmlns="http://schemas.openxmlformats.org/spreadsheetml/2006/main" count="2049" uniqueCount="497">
  <si>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</si>
  <si>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</si>
  <si>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</si>
  <si>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</si>
  <si>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</si>
  <si>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</si>
  <si>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</si>
  <si>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</si>
  <si>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</si>
  <si>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</si>
  <si>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</si>
  <si>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</si>
  <si>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</si>
  <si>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</si>
  <si>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</si>
  <si>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</si>
  <si>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</si>
  <si>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</si>
  <si>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</si>
  <si>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</si>
  <si>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</si>
  <si>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</si>
  <si>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</si>
  <si>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</si>
  <si>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</si>
  <si>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</si>
  <si>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</si>
  <si>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</si>
  <si>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</si>
  <si>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</si>
  <si>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</si>
  <si>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</si>
  <si>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</si>
  <si>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</si>
  <si>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</si>
  <si>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</si>
  <si>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</si>
  <si>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</si>
  <si>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</si>
  <si>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</si>
  <si>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</si>
  <si>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</si>
  <si>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</si>
  <si>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</si>
  <si>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</si>
  <si>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</si>
  <si>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</si>
  <si>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</si>
  <si>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</si>
  <si>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</si>
  <si>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</si>
  <si>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</si>
  <si>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</si>
  <si>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</si>
  <si>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</si>
  <si>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</si>
  <si>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</si>
  <si>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</si>
  <si>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</si>
  <si>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</si>
  <si>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</si>
  <si>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</si>
  <si>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</si>
  <si>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</si>
  <si>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</si>
  <si>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</si>
  <si>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</si>
  <si>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</si>
  <si>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</si>
  <si>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</si>
  <si>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</si>
  <si>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</si>
  <si>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</si>
  <si>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</si>
  <si>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</si>
  <si>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</si>
  <si>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</si>
  <si>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</si>
  <si>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</si>
  <si>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</si>
  <si>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</si>
  <si>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</si>
  <si>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</si>
  <si>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</si>
  <si>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</si>
  <si>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</si>
  <si>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</si>
  <si>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</si>
  <si>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</si>
  <si>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</si>
  <si>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</si>
  <si>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</si>
  <si>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</si>
  <si>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</si>
  <si>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</si>
  <si>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</si>
  <si>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</si>
  <si>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</si>
  <si>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</si>
  <si>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</si>
  <si>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</si>
  <si>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</si>
  <si>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</si>
  <si>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</si>
  <si>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</si>
  <si>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</si>
  <si>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</si>
  <si>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</si>
  <si>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</si>
  <si>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</si>
  <si>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</si>
  <si>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</si>
  <si>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</si>
  <si>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</si>
  <si>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</si>
  <si>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</si>
  <si>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</si>
  <si>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</si>
  <si>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</si>
  <si>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</si>
  <si>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</si>
  <si>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</si>
  <si>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</si>
  <si>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</si>
  <si>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</si>
  <si>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</si>
  <si>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</si>
  <si>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</si>
  <si>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</si>
  <si>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</si>
  <si>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</si>
  <si>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</si>
  <si>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</si>
  <si>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</si>
  <si>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</si>
  <si>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</si>
  <si>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</si>
  <si>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</si>
  <si>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</si>
  <si>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</si>
  <si>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</si>
  <si>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</si>
  <si>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</si>
  <si>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</si>
  <si>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</si>
  <si>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</si>
  <si>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</si>
  <si>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</si>
  <si>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</si>
  <si>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</si>
  <si>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</si>
  <si>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</si>
  <si>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</si>
  <si>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</si>
  <si>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</si>
  <si>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</si>
  <si>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</si>
  <si>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</si>
  <si>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</si>
  <si>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</si>
  <si>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</si>
  <si>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</si>
  <si>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</si>
  <si>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</si>
  <si>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</si>
  <si>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</si>
  <si>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</si>
  <si>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</si>
  <si>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</si>
  <si>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</si>
  <si>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</si>
  <si>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</si>
  <si>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</si>
  <si>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</si>
  <si>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</si>
  <si>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</si>
  <si>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</si>
  <si>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</si>
  <si>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</si>
  <si>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</si>
  <si>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</si>
  <si>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</si>
  <si>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</si>
  <si>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</si>
  <si>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</si>
  <si>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</si>
  <si>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</si>
  <si>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</si>
  <si>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</si>
  <si>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</si>
  <si>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</si>
  <si>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</si>
  <si>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</si>
  <si>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</si>
  <si>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</si>
  <si>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</si>
  <si>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</si>
  <si>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</si>
  <si>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</si>
  <si>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</si>
  <si>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</si>
  <si>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</si>
  <si>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</si>
  <si>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</si>
  <si>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</si>
  <si>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</si>
  <si>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</si>
  <si>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</si>
  <si>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</si>
  <si>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</si>
  <si>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</si>
  <si>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</si>
  <si>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</si>
  <si>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</si>
  <si>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</si>
  <si>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</si>
  <si>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</si>
  <si>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</si>
  <si>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</si>
  <si>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</si>
  <si>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</si>
  <si>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</si>
  <si>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</si>
  <si>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</si>
  <si>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</si>
  <si>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</si>
  <si>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</si>
  <si>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</si>
  <si>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</si>
  <si>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</si>
  <si>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</si>
  <si>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</si>
  <si>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</si>
  <si>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</si>
  <si>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</si>
  <si>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</si>
  <si>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</si>
  <si>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</si>
  <si>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</si>
  <si>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</si>
  <si>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</si>
  <si>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</si>
  <si>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</si>
  <si>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</si>
  <si>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</si>
  <si>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</si>
  <si>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</si>
  <si>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</si>
  <si>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</si>
  <si>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</si>
  <si>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</si>
  <si>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</si>
  <si>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</si>
  <si>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</si>
  <si>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</si>
  <si>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</si>
  <si>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</si>
  <si>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</si>
  <si>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</si>
  <si>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</si>
  <si>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</si>
  <si>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</si>
  <si>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</si>
  <si>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</si>
  <si>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</si>
  <si>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</si>
  <si>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</si>
  <si>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</si>
  <si>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</si>
  <si>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</si>
  <si>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</si>
  <si>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</si>
  <si>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</si>
  <si>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</si>
  <si>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</si>
  <si>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</si>
  <si>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</si>
  <si>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</si>
  <si>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</si>
  <si>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</si>
  <si>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</si>
  <si>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</si>
  <si>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</si>
  <si>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</si>
  <si>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</si>
  <si>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</si>
  <si>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</si>
  <si>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</si>
  <si>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</si>
  <si>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</si>
  <si>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</si>
  <si>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</si>
  <si>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</si>
  <si>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</si>
  <si>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</si>
  <si>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</si>
  <si>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</si>
  <si>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</si>
  <si>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</si>
  <si>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</si>
  <si>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</si>
  <si>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</si>
  <si>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</si>
  <si>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</si>
  <si>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</si>
  <si>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</si>
  <si>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</si>
  <si>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</si>
  <si>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</si>
  <si>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</si>
  <si>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</si>
  <si>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</si>
  <si>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</si>
  <si>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</si>
  <si>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</si>
  <si>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</si>
  <si>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</si>
  <si>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</si>
  <si>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</si>
  <si>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</si>
  <si>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</si>
  <si>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</si>
  <si>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</si>
  <si>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</si>
  <si>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</si>
  <si>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</si>
  <si>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</si>
  <si>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</si>
  <si>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</si>
  <si>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</si>
  <si>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</si>
  <si>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</si>
  <si>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</si>
  <si>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</si>
  <si>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</si>
  <si>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</si>
  <si>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</si>
  <si>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</si>
  <si>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</si>
  <si>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</si>
  <si>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</si>
  <si>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</si>
  <si>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</si>
  <si>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</si>
  <si>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</si>
  <si>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</si>
  <si>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</si>
  <si>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</si>
  <si>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</si>
  <si>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</si>
  <si>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</si>
  <si>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</si>
  <si>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</si>
  <si>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</si>
  <si>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</si>
  <si>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</si>
  <si>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</si>
  <si>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</si>
  <si>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</si>
  <si>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</si>
  <si>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</si>
  <si>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</si>
  <si>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</si>
  <si>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</si>
  <si>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</si>
  <si>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</si>
  <si>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</si>
  <si>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</si>
  <si>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</si>
  <si>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</si>
  <si>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</si>
  <si>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</si>
  <si>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</si>
  <si>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</si>
  <si>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</si>
  <si>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</si>
  <si>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</si>
  <si>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</si>
  <si>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</si>
  <si>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</si>
  <si>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</si>
  <si>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</si>
  <si>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</si>
  <si>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</si>
  <si>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</si>
  <si>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</si>
  <si>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</si>
  <si>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</si>
  <si>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</si>
  <si>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</si>
  <si>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</si>
  <si>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</si>
  <si>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</si>
  <si>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</si>
  <si>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</si>
  <si>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</si>
  <si>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</si>
  <si>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</si>
  <si>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</si>
  <si>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</si>
  <si>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</si>
  <si>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</si>
  <si>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</si>
  <si>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</si>
  <si>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</si>
  <si>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</si>
  <si>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</si>
  <si>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</si>
  <si>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</si>
  <si>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</si>
  <si>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</si>
  <si>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</si>
  <si>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</si>
  <si>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</si>
  <si>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Isthana Home Villa 37</t>
  </si>
  <si>
    <t>Hyderabad</t>
  </si>
  <si>
    <t>Anodized</t>
  </si>
  <si>
    <t>MS. Rachana : 9154030271</t>
  </si>
  <si>
    <t>W-01</t>
  </si>
  <si>
    <t>M14600</t>
  </si>
  <si>
    <t>SS</t>
  </si>
  <si>
    <t>GF - LIVING</t>
  </si>
  <si>
    <t>24MM &amp; 17.52MM</t>
  </si>
  <si>
    <t>W-02</t>
  </si>
  <si>
    <t>GF - LIVING / PARKING</t>
  </si>
  <si>
    <t>W02A</t>
  </si>
  <si>
    <t>GF -MBR &amp; DRAWING, 1F - MBR, CBR &amp; GUEST BDR</t>
  </si>
  <si>
    <t>W-04</t>
  </si>
  <si>
    <t>3 TRACK 2 SHUTTER SLIDING DOOR WITH INTERNAL RAILING</t>
  </si>
  <si>
    <t>GF - SERVANTS ROOM</t>
  </si>
  <si>
    <t>KW-01</t>
  </si>
  <si>
    <t>3 TRACK 2 SHUTTER SLIDING WINDOW</t>
  </si>
  <si>
    <t>GF - WET KITCHEN</t>
  </si>
  <si>
    <t>KW-02</t>
  </si>
  <si>
    <t>W-01A</t>
  </si>
  <si>
    <t>1F - LIVING</t>
  </si>
  <si>
    <t>CW-01</t>
  </si>
  <si>
    <t>M15000</t>
  </si>
  <si>
    <t>NO</t>
  </si>
  <si>
    <t>CORNOR FIXED GLASS WITH BUTT JOINT</t>
  </si>
  <si>
    <t>GF - DRAWING ROOM</t>
  </si>
  <si>
    <t>CV-01</t>
  </si>
  <si>
    <t>M940</t>
  </si>
  <si>
    <t>GLASS LOUVERS</t>
  </si>
  <si>
    <t>6MM (F&amp;A)</t>
  </si>
  <si>
    <t>1F - GUEST BTH ROOM TOILET</t>
  </si>
  <si>
    <t>V-02</t>
  </si>
  <si>
    <t>BATHROOM'S</t>
  </si>
  <si>
    <t>GF &amp; 2F - STAIRCASE POWDER ROOM</t>
  </si>
  <si>
    <t>V-03</t>
  </si>
  <si>
    <t>V-01</t>
  </si>
  <si>
    <t>NA</t>
  </si>
  <si>
    <t>FD-01</t>
  </si>
  <si>
    <t>GF - COURTYARD</t>
  </si>
  <si>
    <t>RETRACTABLE</t>
  </si>
  <si>
    <t>FD-02</t>
  </si>
  <si>
    <t>GF - DINING</t>
  </si>
  <si>
    <t>FD-03</t>
  </si>
  <si>
    <t>M9800</t>
  </si>
  <si>
    <t>SLIDE &amp; FOLD DOOR WITH 3 LEAF</t>
  </si>
  <si>
    <t>1F BALCONY &amp; SITOUT</t>
  </si>
  <si>
    <t>FD-04</t>
  </si>
  <si>
    <t>SLIDE &amp; FOLD DOOR WITH 4 LEAF</t>
  </si>
  <si>
    <t>2F - HOME THEATER</t>
  </si>
  <si>
    <t>FD-05</t>
  </si>
  <si>
    <t>3 TRACK 1 FIXED 1 SLIDING DOOR</t>
  </si>
  <si>
    <t>1F - NEAR STAIRCASE</t>
  </si>
  <si>
    <t>S-01</t>
  </si>
  <si>
    <t>-</t>
  </si>
  <si>
    <t>SKYLIGHT</t>
  </si>
  <si>
    <t>21.52MM</t>
  </si>
  <si>
    <t>ABOVE DINING</t>
  </si>
  <si>
    <t>P-01</t>
  </si>
  <si>
    <t>2F - PARTY AREA</t>
  </si>
  <si>
    <t>PG120P TW</t>
  </si>
  <si>
    <t>PERGOLA</t>
  </si>
  <si>
    <t>WINDOWS</t>
  </si>
  <si>
    <t>For Skylight MS Support to be provided by client</t>
  </si>
  <si>
    <t>WINDOWS + SKYLIGHT + PERGOLA</t>
  </si>
  <si>
    <t>Pergola Margin</t>
  </si>
  <si>
    <t>Installation charges at Rs.120/sft for windows &amp; Skylight and Rs.350/sft for Pergola.</t>
  </si>
  <si>
    <t>21.52mm :- 10mm Clear Toughened Glass + 1.52mm Clear PVB + 10mm Clear Toughened Glass</t>
  </si>
  <si>
    <t>17.52mm :- 8mm Clear Toughened Glass + 1.52mm Clear PVB + 8mm Clear Toughened Glass</t>
  </si>
  <si>
    <t>6mm (F&amp;A) :- 6mm Frosted &amp; Anealed Glass</t>
  </si>
  <si>
    <t>Margin (125% for windows and 90% for Pergola)</t>
  </si>
  <si>
    <t>MS Support to be provided by client.</t>
  </si>
  <si>
    <t>Powder Coating</t>
  </si>
  <si>
    <t>Pergola</t>
  </si>
  <si>
    <t>Windows + Skylight</t>
  </si>
  <si>
    <t xml:space="preserve">MOTORIZED PERGOLA </t>
  </si>
  <si>
    <t>R1</t>
  </si>
  <si>
    <t>S650</t>
  </si>
  <si>
    <t>MOTORIZD ROLL UP</t>
  </si>
  <si>
    <t>SKYLIGHT WITH MOTORIZED RETRACTABLE SHADING</t>
  </si>
  <si>
    <t>Working mesh is upto 3 Meters above that is fixed</t>
  </si>
  <si>
    <t>ABPL-DE-19.20-2114-OP-2</t>
  </si>
  <si>
    <t>SF85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</si>
</sst>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u/>
      <sz val="18"/>
      <name val="Arial"/>
      <family val="2"/>
    </font>
    <font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9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39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38" xfId="0" applyFont="1" applyFill="1" applyBorder="1" applyAlignment="1">
      <alignment horizontal="center" vertical="center"/>
    </xf>
    <xf numFmtId="199" fontId="66" fillId="6" borderId="139" xfId="0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0" xfId="0" applyBorder="1" applyAlignment="1"/>
    <xf numFmtId="201" fontId="0" fillId="0" borderId="141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32" xfId="0" applyNumberFormat="1" applyFont="1" applyFill="1" applyBorder="1"/>
    <xf numFmtId="9" fontId="0" fillId="0" borderId="32" xfId="0" applyNumberFormat="1" applyFill="1" applyBorder="1"/>
    <xf numFmtId="202" fontId="66" fillId="6" borderId="135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6" xfId="309" applyFont="1" applyFill="1" applyBorder="1" applyAlignment="1">
      <alignment horizontal="left" vertical="center"/>
    </xf>
    <xf numFmtId="0" fontId="117" fillId="49" borderId="137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7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32" fillId="0" borderId="57" xfId="9" applyFont="1" applyFill="1" applyBorder="1" applyAlignment="1">
      <alignment horizontal="left" vertical="center" wrapText="1"/>
    </xf>
    <xf numFmtId="199" fontId="132" fillId="0" borderId="58" xfId="9" applyFont="1" applyFill="1" applyBorder="1" applyAlignment="1">
      <alignment horizontal="left" vertical="center" wrapText="1"/>
    </xf>
    <xf numFmtId="199" fontId="132" fillId="0" borderId="59" xfId="9" applyFont="1" applyFill="1" applyBorder="1" applyAlignment="1">
      <alignment horizontal="left" vertical="center" wrapText="1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134" fillId="0" borderId="142" xfId="0" applyFont="1" applyBorder="1" applyAlignment="1">
      <alignment horizontal="center" vertical="center" textRotation="45"/>
    </xf>
    <xf numFmtId="199" fontId="134" fillId="0" borderId="143" xfId="0" applyFont="1" applyBorder="1" applyAlignment="1">
      <alignment horizontal="center" vertical="center" textRotation="45"/>
    </xf>
    <xf numFmtId="199" fontId="134" fillId="0" borderId="144" xfId="0" applyFont="1" applyBorder="1" applyAlignment="1">
      <alignment horizontal="center" vertical="center" textRotation="45"/>
    </xf>
    <xf numFmtId="199" fontId="134" fillId="0" borderId="145" xfId="0" applyFont="1" applyBorder="1" applyAlignment="1">
      <alignment horizontal="center" vertical="center" textRotation="45"/>
    </xf>
    <xf numFmtId="199" fontId="134" fillId="0" borderId="146" xfId="0" applyFont="1" applyBorder="1" applyAlignment="1">
      <alignment horizontal="center" vertical="center" textRotation="45"/>
    </xf>
    <xf numFmtId="199" fontId="134" fillId="0" borderId="147" xfId="0" applyFon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33" fillId="0" borderId="1" xfId="0" applyNumberFormat="1" applyFont="1" applyFill="1" applyBorder="1" applyAlignment="1">
      <alignment horizontal="left" vertical="center" wrapText="1"/>
    </xf>
    <xf numFmtId="0" fontId="133" fillId="0" borderId="1" xfId="0" applyNumberFormat="1" applyFont="1" applyFill="1" applyBorder="1" applyAlignment="1">
      <alignment horizontal="left" vertical="center"/>
    </xf>
    <xf numFmtId="0" fontId="133" fillId="0" borderId="1" xfId="0" applyNumberFormat="1" applyFont="1" applyFill="1" applyBorder="1" applyAlignment="1">
      <alignment horizontal="right" vertical="center"/>
    </xf>
    <xf numFmtId="0" fontId="133" fillId="0" borderId="1" xfId="0" applyNumberFormat="1" applyFont="1" applyBorder="1" applyAlignment="1">
      <alignment horizontal="right" vertical="center"/>
    </xf>
    <xf numFmtId="0" fontId="133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right" vertical="center"/>
    </xf>
    <xf numFmtId="0" fontId="14" fillId="0" borderId="1" xfId="0" applyNumberFormat="1" applyFont="1" applyFill="1" applyBorder="1" applyAlignment="1">
      <alignment horizontal="left" vertical="center"/>
    </xf>
    <xf numFmtId="0" fontId="66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tmp"/><Relationship Id="rId2" Type="http://schemas.openxmlformats.org/officeDocument/2006/relationships/image" Target="../media/image4.wmf"/><Relationship Id="rId16" Type="http://schemas.openxmlformats.org/officeDocument/2006/relationships/image" Target="../media/image18.e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1492827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181</xdr:row>
      <xdr:rowOff>119150</xdr:rowOff>
    </xdr:from>
    <xdr:to>
      <xdr:col>13</xdr:col>
      <xdr:colOff>1409701</xdr:colOff>
      <xdr:row>184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621195</xdr:colOff>
      <xdr:row>8</xdr:row>
      <xdr:rowOff>33130</xdr:rowOff>
    </xdr:from>
    <xdr:to>
      <xdr:col>8</xdr:col>
      <xdr:colOff>66260</xdr:colOff>
      <xdr:row>16</xdr:row>
      <xdr:rowOff>259604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6" y="1507434"/>
          <a:ext cx="2774674" cy="2744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19</xdr:row>
      <xdr:rowOff>99391</xdr:rowOff>
    </xdr:from>
    <xdr:to>
      <xdr:col>5</xdr:col>
      <xdr:colOff>1921565</xdr:colOff>
      <xdr:row>27</xdr:row>
      <xdr:rowOff>264246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3" y="4886739"/>
          <a:ext cx="1466022" cy="2682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397564</xdr:colOff>
      <xdr:row>30</xdr:row>
      <xdr:rowOff>57977</xdr:rowOff>
    </xdr:from>
    <xdr:to>
      <xdr:col>6</xdr:col>
      <xdr:colOff>16565</xdr:colOff>
      <xdr:row>38</xdr:row>
      <xdr:rowOff>273729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5564" y="8158368"/>
          <a:ext cx="1598544" cy="2733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256760</xdr:colOff>
      <xdr:row>41</xdr:row>
      <xdr:rowOff>124239</xdr:rowOff>
    </xdr:from>
    <xdr:to>
      <xdr:col>6</xdr:col>
      <xdr:colOff>74544</xdr:colOff>
      <xdr:row>49</xdr:row>
      <xdr:rowOff>220935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0" y="11537674"/>
          <a:ext cx="1797327" cy="261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198783</xdr:colOff>
      <xdr:row>52</xdr:row>
      <xdr:rowOff>281609</xdr:rowOff>
    </xdr:from>
    <xdr:to>
      <xdr:col>6</xdr:col>
      <xdr:colOff>115958</xdr:colOff>
      <xdr:row>60</xdr:row>
      <xdr:rowOff>39757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3" y="15008087"/>
          <a:ext cx="1896718" cy="2276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372716</xdr:colOff>
      <xdr:row>63</xdr:row>
      <xdr:rowOff>215348</xdr:rowOff>
    </xdr:from>
    <xdr:to>
      <xdr:col>5</xdr:col>
      <xdr:colOff>1639957</xdr:colOff>
      <xdr:row>71</xdr:row>
      <xdr:rowOff>4013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6" y="18254870"/>
          <a:ext cx="1267241" cy="23065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74</xdr:row>
      <xdr:rowOff>115955</xdr:rowOff>
    </xdr:from>
    <xdr:to>
      <xdr:col>7</xdr:col>
      <xdr:colOff>124239</xdr:colOff>
      <xdr:row>82</xdr:row>
      <xdr:rowOff>246873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21468520"/>
          <a:ext cx="2865783" cy="2648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405846</xdr:colOff>
      <xdr:row>85</xdr:row>
      <xdr:rowOff>66260</xdr:rowOff>
    </xdr:from>
    <xdr:to>
      <xdr:col>8</xdr:col>
      <xdr:colOff>24846</xdr:colOff>
      <xdr:row>93</xdr:row>
      <xdr:rowOff>157912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107" y="24731869"/>
          <a:ext cx="2948609" cy="2609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190500</xdr:colOff>
      <xdr:row>97</xdr:row>
      <xdr:rowOff>248478</xdr:rowOff>
    </xdr:from>
    <xdr:to>
      <xdr:col>10</xdr:col>
      <xdr:colOff>263098</xdr:colOff>
      <xdr:row>101</xdr:row>
      <xdr:rowOff>298173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630" y="28541869"/>
          <a:ext cx="5754468" cy="1308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8282</xdr:colOff>
      <xdr:row>98</xdr:row>
      <xdr:rowOff>306457</xdr:rowOff>
    </xdr:from>
    <xdr:to>
      <xdr:col>9</xdr:col>
      <xdr:colOff>57978</xdr:colOff>
      <xdr:row>98</xdr:row>
      <xdr:rowOff>306457</xdr:rowOff>
    </xdr:to>
    <xdr:cxnSp macro="">
      <xdr:nvCxnSpPr>
        <xdr:cNvPr id="12" name="Straight Connector 11"/>
        <xdr:cNvCxnSpPr/>
      </xdr:nvCxnSpPr>
      <xdr:spPr>
        <a:xfrm>
          <a:off x="2360543" y="28914587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99</xdr:row>
      <xdr:rowOff>74543</xdr:rowOff>
    </xdr:from>
    <xdr:to>
      <xdr:col>9</xdr:col>
      <xdr:colOff>57978</xdr:colOff>
      <xdr:row>99</xdr:row>
      <xdr:rowOff>74543</xdr:rowOff>
    </xdr:to>
    <xdr:cxnSp macro="">
      <xdr:nvCxnSpPr>
        <xdr:cNvPr id="13" name="Straight Connector 12"/>
        <xdr:cNvCxnSpPr/>
      </xdr:nvCxnSpPr>
      <xdr:spPr>
        <a:xfrm>
          <a:off x="2360543" y="28997413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99</xdr:row>
      <xdr:rowOff>157370</xdr:rowOff>
    </xdr:from>
    <xdr:to>
      <xdr:col>9</xdr:col>
      <xdr:colOff>57978</xdr:colOff>
      <xdr:row>99</xdr:row>
      <xdr:rowOff>157370</xdr:rowOff>
    </xdr:to>
    <xdr:cxnSp macro="">
      <xdr:nvCxnSpPr>
        <xdr:cNvPr id="14" name="Straight Connector 13"/>
        <xdr:cNvCxnSpPr/>
      </xdr:nvCxnSpPr>
      <xdr:spPr>
        <a:xfrm>
          <a:off x="2360543" y="29080240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99</xdr:row>
      <xdr:rowOff>240196</xdr:rowOff>
    </xdr:from>
    <xdr:to>
      <xdr:col>9</xdr:col>
      <xdr:colOff>57978</xdr:colOff>
      <xdr:row>99</xdr:row>
      <xdr:rowOff>240196</xdr:rowOff>
    </xdr:to>
    <xdr:cxnSp macro="">
      <xdr:nvCxnSpPr>
        <xdr:cNvPr id="15" name="Straight Connector 14"/>
        <xdr:cNvCxnSpPr/>
      </xdr:nvCxnSpPr>
      <xdr:spPr>
        <a:xfrm>
          <a:off x="2360543" y="29163066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99</xdr:row>
      <xdr:rowOff>306456</xdr:rowOff>
    </xdr:from>
    <xdr:to>
      <xdr:col>9</xdr:col>
      <xdr:colOff>57978</xdr:colOff>
      <xdr:row>99</xdr:row>
      <xdr:rowOff>306456</xdr:rowOff>
    </xdr:to>
    <xdr:cxnSp macro="">
      <xdr:nvCxnSpPr>
        <xdr:cNvPr id="16" name="Straight Connector 15"/>
        <xdr:cNvCxnSpPr/>
      </xdr:nvCxnSpPr>
      <xdr:spPr>
        <a:xfrm>
          <a:off x="2360543" y="29229326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100</xdr:row>
      <xdr:rowOff>66261</xdr:rowOff>
    </xdr:from>
    <xdr:to>
      <xdr:col>9</xdr:col>
      <xdr:colOff>57978</xdr:colOff>
      <xdr:row>100</xdr:row>
      <xdr:rowOff>66261</xdr:rowOff>
    </xdr:to>
    <xdr:cxnSp macro="">
      <xdr:nvCxnSpPr>
        <xdr:cNvPr id="17" name="Straight Connector 16"/>
        <xdr:cNvCxnSpPr/>
      </xdr:nvCxnSpPr>
      <xdr:spPr>
        <a:xfrm>
          <a:off x="2360543" y="29303870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513521</xdr:colOff>
      <xdr:row>109</xdr:row>
      <xdr:rowOff>132522</xdr:rowOff>
    </xdr:from>
    <xdr:to>
      <xdr:col>8</xdr:col>
      <xdr:colOff>560673</xdr:colOff>
      <xdr:row>113</xdr:row>
      <xdr:rowOff>91109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651" y="32053696"/>
          <a:ext cx="4552892" cy="1217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256760</xdr:colOff>
      <xdr:row>110</xdr:row>
      <xdr:rowOff>182218</xdr:rowOff>
    </xdr:from>
    <xdr:to>
      <xdr:col>7</xdr:col>
      <xdr:colOff>99391</xdr:colOff>
      <xdr:row>110</xdr:row>
      <xdr:rowOff>182218</xdr:rowOff>
    </xdr:to>
    <xdr:cxnSp macro="">
      <xdr:nvCxnSpPr>
        <xdr:cNvPr id="19" name="Straight Connector 18"/>
        <xdr:cNvCxnSpPr/>
      </xdr:nvCxnSpPr>
      <xdr:spPr>
        <a:xfrm>
          <a:off x="2609021" y="32418131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256760</xdr:colOff>
      <xdr:row>110</xdr:row>
      <xdr:rowOff>281610</xdr:rowOff>
    </xdr:from>
    <xdr:to>
      <xdr:col>7</xdr:col>
      <xdr:colOff>99391</xdr:colOff>
      <xdr:row>110</xdr:row>
      <xdr:rowOff>281610</xdr:rowOff>
    </xdr:to>
    <xdr:cxnSp macro="">
      <xdr:nvCxnSpPr>
        <xdr:cNvPr id="21" name="Straight Connector 20"/>
        <xdr:cNvCxnSpPr/>
      </xdr:nvCxnSpPr>
      <xdr:spPr>
        <a:xfrm>
          <a:off x="2609021" y="32517523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256760</xdr:colOff>
      <xdr:row>111</xdr:row>
      <xdr:rowOff>66263</xdr:rowOff>
    </xdr:from>
    <xdr:to>
      <xdr:col>7</xdr:col>
      <xdr:colOff>99391</xdr:colOff>
      <xdr:row>111</xdr:row>
      <xdr:rowOff>66263</xdr:rowOff>
    </xdr:to>
    <xdr:cxnSp macro="">
      <xdr:nvCxnSpPr>
        <xdr:cNvPr id="22" name="Straight Connector 21"/>
        <xdr:cNvCxnSpPr/>
      </xdr:nvCxnSpPr>
      <xdr:spPr>
        <a:xfrm>
          <a:off x="2609021" y="32616915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256760</xdr:colOff>
      <xdr:row>111</xdr:row>
      <xdr:rowOff>140806</xdr:rowOff>
    </xdr:from>
    <xdr:to>
      <xdr:col>7</xdr:col>
      <xdr:colOff>99391</xdr:colOff>
      <xdr:row>111</xdr:row>
      <xdr:rowOff>140806</xdr:rowOff>
    </xdr:to>
    <xdr:cxnSp macro="">
      <xdr:nvCxnSpPr>
        <xdr:cNvPr id="23" name="Straight Connector 22"/>
        <xdr:cNvCxnSpPr/>
      </xdr:nvCxnSpPr>
      <xdr:spPr>
        <a:xfrm>
          <a:off x="2609021" y="32691458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256760</xdr:colOff>
      <xdr:row>111</xdr:row>
      <xdr:rowOff>223632</xdr:rowOff>
    </xdr:from>
    <xdr:to>
      <xdr:col>7</xdr:col>
      <xdr:colOff>99391</xdr:colOff>
      <xdr:row>111</xdr:row>
      <xdr:rowOff>223632</xdr:rowOff>
    </xdr:to>
    <xdr:cxnSp macro="">
      <xdr:nvCxnSpPr>
        <xdr:cNvPr id="24" name="Straight Connector 23"/>
        <xdr:cNvCxnSpPr/>
      </xdr:nvCxnSpPr>
      <xdr:spPr>
        <a:xfrm>
          <a:off x="2609021" y="32774284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513520</xdr:colOff>
      <xdr:row>120</xdr:row>
      <xdr:rowOff>0</xdr:rowOff>
    </xdr:from>
    <xdr:to>
      <xdr:col>8</xdr:col>
      <xdr:colOff>291440</xdr:colOff>
      <xdr:row>124</xdr:row>
      <xdr:rowOff>231913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716" y="35234217"/>
          <a:ext cx="3695594" cy="1490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364435</xdr:colOff>
      <xdr:row>121</xdr:row>
      <xdr:rowOff>99391</xdr:rowOff>
    </xdr:from>
    <xdr:to>
      <xdr:col>6</xdr:col>
      <xdr:colOff>49696</xdr:colOff>
      <xdr:row>121</xdr:row>
      <xdr:rowOff>99391</xdr:rowOff>
    </xdr:to>
    <xdr:cxnSp macro="">
      <xdr:nvCxnSpPr>
        <xdr:cNvPr id="27" name="Straight Connector 26"/>
        <xdr:cNvCxnSpPr/>
      </xdr:nvCxnSpPr>
      <xdr:spPr>
        <a:xfrm>
          <a:off x="3412435" y="35648348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121</xdr:row>
      <xdr:rowOff>190500</xdr:rowOff>
    </xdr:from>
    <xdr:to>
      <xdr:col>6</xdr:col>
      <xdr:colOff>49696</xdr:colOff>
      <xdr:row>121</xdr:row>
      <xdr:rowOff>190500</xdr:rowOff>
    </xdr:to>
    <xdr:cxnSp macro="">
      <xdr:nvCxnSpPr>
        <xdr:cNvPr id="28" name="Straight Connector 27"/>
        <xdr:cNvCxnSpPr/>
      </xdr:nvCxnSpPr>
      <xdr:spPr>
        <a:xfrm>
          <a:off x="3412435" y="35739457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121</xdr:row>
      <xdr:rowOff>273326</xdr:rowOff>
    </xdr:from>
    <xdr:to>
      <xdr:col>6</xdr:col>
      <xdr:colOff>49696</xdr:colOff>
      <xdr:row>121</xdr:row>
      <xdr:rowOff>273326</xdr:rowOff>
    </xdr:to>
    <xdr:cxnSp macro="">
      <xdr:nvCxnSpPr>
        <xdr:cNvPr id="29" name="Straight Connector 28"/>
        <xdr:cNvCxnSpPr/>
      </xdr:nvCxnSpPr>
      <xdr:spPr>
        <a:xfrm>
          <a:off x="3412435" y="35822283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122</xdr:row>
      <xdr:rowOff>41413</xdr:rowOff>
    </xdr:from>
    <xdr:to>
      <xdr:col>6</xdr:col>
      <xdr:colOff>49696</xdr:colOff>
      <xdr:row>122</xdr:row>
      <xdr:rowOff>41413</xdr:rowOff>
    </xdr:to>
    <xdr:cxnSp macro="">
      <xdr:nvCxnSpPr>
        <xdr:cNvPr id="30" name="Straight Connector 29"/>
        <xdr:cNvCxnSpPr/>
      </xdr:nvCxnSpPr>
      <xdr:spPr>
        <a:xfrm>
          <a:off x="3412435" y="35905109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122</xdr:row>
      <xdr:rowOff>124239</xdr:rowOff>
    </xdr:from>
    <xdr:to>
      <xdr:col>6</xdr:col>
      <xdr:colOff>49696</xdr:colOff>
      <xdr:row>122</xdr:row>
      <xdr:rowOff>124239</xdr:rowOff>
    </xdr:to>
    <xdr:cxnSp macro="">
      <xdr:nvCxnSpPr>
        <xdr:cNvPr id="31" name="Straight Connector 30"/>
        <xdr:cNvCxnSpPr/>
      </xdr:nvCxnSpPr>
      <xdr:spPr>
        <a:xfrm>
          <a:off x="3412435" y="35987935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122</xdr:row>
      <xdr:rowOff>198782</xdr:rowOff>
    </xdr:from>
    <xdr:to>
      <xdr:col>6</xdr:col>
      <xdr:colOff>49696</xdr:colOff>
      <xdr:row>122</xdr:row>
      <xdr:rowOff>198782</xdr:rowOff>
    </xdr:to>
    <xdr:cxnSp macro="">
      <xdr:nvCxnSpPr>
        <xdr:cNvPr id="32" name="Straight Connector 31"/>
        <xdr:cNvCxnSpPr/>
      </xdr:nvCxnSpPr>
      <xdr:spPr>
        <a:xfrm>
          <a:off x="3412435" y="36062478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122</xdr:row>
      <xdr:rowOff>281608</xdr:rowOff>
    </xdr:from>
    <xdr:to>
      <xdr:col>6</xdr:col>
      <xdr:colOff>49696</xdr:colOff>
      <xdr:row>122</xdr:row>
      <xdr:rowOff>281608</xdr:rowOff>
    </xdr:to>
    <xdr:cxnSp macro="">
      <xdr:nvCxnSpPr>
        <xdr:cNvPr id="33" name="Straight Connector 32"/>
        <xdr:cNvCxnSpPr/>
      </xdr:nvCxnSpPr>
      <xdr:spPr>
        <a:xfrm>
          <a:off x="3412435" y="36145304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99390</xdr:colOff>
      <xdr:row>130</xdr:row>
      <xdr:rowOff>182217</xdr:rowOff>
    </xdr:from>
    <xdr:to>
      <xdr:col>9</xdr:col>
      <xdr:colOff>88058</xdr:colOff>
      <xdr:row>135</xdr:row>
      <xdr:rowOff>149087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586" y="38414739"/>
          <a:ext cx="4494407" cy="1540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687456</xdr:colOff>
      <xdr:row>132</xdr:row>
      <xdr:rowOff>16565</xdr:rowOff>
    </xdr:from>
    <xdr:to>
      <xdr:col>7</xdr:col>
      <xdr:colOff>0</xdr:colOff>
      <xdr:row>132</xdr:row>
      <xdr:rowOff>16565</xdr:rowOff>
    </xdr:to>
    <xdr:cxnSp macro="">
      <xdr:nvCxnSpPr>
        <xdr:cNvPr id="35" name="Straight Connector 34"/>
        <xdr:cNvCxnSpPr/>
      </xdr:nvCxnSpPr>
      <xdr:spPr>
        <a:xfrm>
          <a:off x="3039717" y="38878565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687456</xdr:colOff>
      <xdr:row>132</xdr:row>
      <xdr:rowOff>124239</xdr:rowOff>
    </xdr:from>
    <xdr:to>
      <xdr:col>7</xdr:col>
      <xdr:colOff>0</xdr:colOff>
      <xdr:row>132</xdr:row>
      <xdr:rowOff>124239</xdr:rowOff>
    </xdr:to>
    <xdr:cxnSp macro="">
      <xdr:nvCxnSpPr>
        <xdr:cNvPr id="37" name="Straight Connector 36"/>
        <xdr:cNvCxnSpPr/>
      </xdr:nvCxnSpPr>
      <xdr:spPr>
        <a:xfrm>
          <a:off x="3039717" y="38986239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687456</xdr:colOff>
      <xdr:row>132</xdr:row>
      <xdr:rowOff>248478</xdr:rowOff>
    </xdr:from>
    <xdr:to>
      <xdr:col>7</xdr:col>
      <xdr:colOff>0</xdr:colOff>
      <xdr:row>132</xdr:row>
      <xdr:rowOff>248478</xdr:rowOff>
    </xdr:to>
    <xdr:cxnSp macro="">
      <xdr:nvCxnSpPr>
        <xdr:cNvPr id="38" name="Straight Connector 37"/>
        <xdr:cNvCxnSpPr/>
      </xdr:nvCxnSpPr>
      <xdr:spPr>
        <a:xfrm>
          <a:off x="3039717" y="39110478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687456</xdr:colOff>
      <xdr:row>133</xdr:row>
      <xdr:rowOff>41413</xdr:rowOff>
    </xdr:from>
    <xdr:to>
      <xdr:col>7</xdr:col>
      <xdr:colOff>0</xdr:colOff>
      <xdr:row>133</xdr:row>
      <xdr:rowOff>41413</xdr:rowOff>
    </xdr:to>
    <xdr:cxnSp macro="">
      <xdr:nvCxnSpPr>
        <xdr:cNvPr id="39" name="Straight Connector 38"/>
        <xdr:cNvCxnSpPr/>
      </xdr:nvCxnSpPr>
      <xdr:spPr>
        <a:xfrm>
          <a:off x="3039717" y="39218152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687456</xdr:colOff>
      <xdr:row>133</xdr:row>
      <xdr:rowOff>140804</xdr:rowOff>
    </xdr:from>
    <xdr:to>
      <xdr:col>7</xdr:col>
      <xdr:colOff>0</xdr:colOff>
      <xdr:row>133</xdr:row>
      <xdr:rowOff>140804</xdr:rowOff>
    </xdr:to>
    <xdr:cxnSp macro="">
      <xdr:nvCxnSpPr>
        <xdr:cNvPr id="40" name="Straight Connector 39"/>
        <xdr:cNvCxnSpPr/>
      </xdr:nvCxnSpPr>
      <xdr:spPr>
        <a:xfrm>
          <a:off x="3039717" y="39317543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33129</xdr:colOff>
      <xdr:row>162</xdr:row>
      <xdr:rowOff>49695</xdr:rowOff>
    </xdr:from>
    <xdr:to>
      <xdr:col>6</xdr:col>
      <xdr:colOff>356152</xdr:colOff>
      <xdr:row>170</xdr:row>
      <xdr:rowOff>231853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29" y="47906608"/>
          <a:ext cx="2302566" cy="2700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397564</xdr:colOff>
      <xdr:row>173</xdr:row>
      <xdr:rowOff>99390</xdr:rowOff>
    </xdr:from>
    <xdr:to>
      <xdr:col>7</xdr:col>
      <xdr:colOff>107673</xdr:colOff>
      <xdr:row>181</xdr:row>
      <xdr:rowOff>235978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25" y="51269347"/>
          <a:ext cx="2774674" cy="2654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</xdr:colOff>
      <xdr:row>184</xdr:row>
      <xdr:rowOff>99392</xdr:rowOff>
    </xdr:from>
    <xdr:to>
      <xdr:col>6</xdr:col>
      <xdr:colOff>248479</xdr:colOff>
      <xdr:row>192</xdr:row>
      <xdr:rowOff>258933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282" y="54582392"/>
          <a:ext cx="2219740" cy="26774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182217</xdr:colOff>
      <xdr:row>196</xdr:row>
      <xdr:rowOff>41413</xdr:rowOff>
    </xdr:from>
    <xdr:to>
      <xdr:col>8</xdr:col>
      <xdr:colOff>463826</xdr:colOff>
      <xdr:row>202</xdr:row>
      <xdr:rowOff>33131</xdr:rowOff>
    </xdr:to>
    <xdr:sp macro="" textlink="">
      <xdr:nvSpPr>
        <xdr:cNvPr id="46" name="Rectangle 45"/>
        <xdr:cNvSpPr/>
      </xdr:nvSpPr>
      <xdr:spPr>
        <a:xfrm>
          <a:off x="2534478" y="58152196"/>
          <a:ext cx="3611218" cy="188015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1292087</xdr:colOff>
      <xdr:row>196</xdr:row>
      <xdr:rowOff>41413</xdr:rowOff>
    </xdr:from>
    <xdr:to>
      <xdr:col>5</xdr:col>
      <xdr:colOff>1292087</xdr:colOff>
      <xdr:row>202</xdr:row>
      <xdr:rowOff>33131</xdr:rowOff>
    </xdr:to>
    <xdr:cxnSp macro="">
      <xdr:nvCxnSpPr>
        <xdr:cNvPr id="48" name="Straight Connector 47"/>
        <xdr:cNvCxnSpPr>
          <a:stCxn id="46" idx="0"/>
          <a:endCxn id="46" idx="2"/>
        </xdr:cNvCxnSpPr>
      </xdr:nvCxnSpPr>
      <xdr:spPr>
        <a:xfrm>
          <a:off x="4340087" y="58152196"/>
          <a:ext cx="0" cy="18801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182217</xdr:colOff>
      <xdr:row>199</xdr:row>
      <xdr:rowOff>37272</xdr:rowOff>
    </xdr:from>
    <xdr:to>
      <xdr:col>8</xdr:col>
      <xdr:colOff>463826</xdr:colOff>
      <xdr:row>199</xdr:row>
      <xdr:rowOff>37272</xdr:rowOff>
    </xdr:to>
    <xdr:cxnSp macro="">
      <xdr:nvCxnSpPr>
        <xdr:cNvPr id="50" name="Straight Connector 49"/>
        <xdr:cNvCxnSpPr>
          <a:stCxn id="46" idx="1"/>
          <a:endCxn id="46" idx="3"/>
        </xdr:cNvCxnSpPr>
      </xdr:nvCxnSpPr>
      <xdr:spPr>
        <a:xfrm>
          <a:off x="2534478" y="59092272"/>
          <a:ext cx="361121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306467</xdr:colOff>
      <xdr:row>206</xdr:row>
      <xdr:rowOff>140804</xdr:rowOff>
    </xdr:from>
    <xdr:to>
      <xdr:col>10</xdr:col>
      <xdr:colOff>33130</xdr:colOff>
      <xdr:row>214</xdr:row>
      <xdr:rowOff>182496</xdr:rowOff>
    </xdr:to>
    <xdr:grpSp>
      <xdr:nvGrpSpPr>
        <xdr:cNvPr id="59" name="Group 58"/>
        <xdr:cNvGrpSpPr/>
      </xdr:nvGrpSpPr>
      <xdr:grpSpPr>
        <a:xfrm>
          <a:off x="2070663" y="61249891"/>
          <a:ext cx="4820467" cy="2559605"/>
          <a:chOff x="2070663" y="61249891"/>
          <a:chExt cx="4820467" cy="2559605"/>
        </a:xfrm>
      </xdr:grpSpPr>
      <xdr:pic>
        <xdr:nvPicPr>
          <xdr:cNvPr id="56" name="Picture 55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70663" y="61258169"/>
            <a:ext cx="4248979" cy="25513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7" name="Picture 56" descr="Screen Clipping"/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0544" y="61249891"/>
            <a:ext cx="1706218" cy="481666"/>
          </a:xfrm>
          <a:prstGeom prst="rect">
            <a:avLst/>
          </a:prstGeom>
        </xdr:spPr>
      </xdr:pic>
      <xdr:pic>
        <xdr:nvPicPr>
          <xdr:cNvPr id="58" name="Picture 57" descr="Screen Clipping"/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5501" y="61254531"/>
            <a:ext cx="985629" cy="278243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41413</xdr:colOff>
      <xdr:row>12</xdr:row>
      <xdr:rowOff>115954</xdr:rowOff>
    </xdr:from>
    <xdr:to>
      <xdr:col>7</xdr:col>
      <xdr:colOff>91109</xdr:colOff>
      <xdr:row>12</xdr:row>
      <xdr:rowOff>115954</xdr:rowOff>
    </xdr:to>
    <xdr:cxnSp macro="">
      <xdr:nvCxnSpPr>
        <xdr:cNvPr id="20" name="Straight Connector 19"/>
        <xdr:cNvCxnSpPr/>
      </xdr:nvCxnSpPr>
      <xdr:spPr>
        <a:xfrm>
          <a:off x="3089413" y="2849215"/>
          <a:ext cx="2418522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554935</xdr:colOff>
      <xdr:row>23</xdr:row>
      <xdr:rowOff>74544</xdr:rowOff>
    </xdr:from>
    <xdr:to>
      <xdr:col>5</xdr:col>
      <xdr:colOff>1681370</xdr:colOff>
      <xdr:row>23</xdr:row>
      <xdr:rowOff>74544</xdr:rowOff>
    </xdr:to>
    <xdr:cxnSp macro="">
      <xdr:nvCxnSpPr>
        <xdr:cNvPr id="51" name="Straight Connector 50"/>
        <xdr:cNvCxnSpPr/>
      </xdr:nvCxnSpPr>
      <xdr:spPr>
        <a:xfrm>
          <a:off x="3602935" y="6120848"/>
          <a:ext cx="1126435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505238</xdr:colOff>
      <xdr:row>34</xdr:row>
      <xdr:rowOff>74542</xdr:rowOff>
    </xdr:from>
    <xdr:to>
      <xdr:col>5</xdr:col>
      <xdr:colOff>1731065</xdr:colOff>
      <xdr:row>34</xdr:row>
      <xdr:rowOff>74542</xdr:rowOff>
    </xdr:to>
    <xdr:cxnSp macro="">
      <xdr:nvCxnSpPr>
        <xdr:cNvPr id="53" name="Straight Connector 52"/>
        <xdr:cNvCxnSpPr/>
      </xdr:nvCxnSpPr>
      <xdr:spPr>
        <a:xfrm>
          <a:off x="3553238" y="9433890"/>
          <a:ext cx="1225827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455543</xdr:colOff>
      <xdr:row>78</xdr:row>
      <xdr:rowOff>82824</xdr:rowOff>
    </xdr:from>
    <xdr:to>
      <xdr:col>6</xdr:col>
      <xdr:colOff>256761</xdr:colOff>
      <xdr:row>78</xdr:row>
      <xdr:rowOff>82824</xdr:rowOff>
    </xdr:to>
    <xdr:cxnSp macro="">
      <xdr:nvCxnSpPr>
        <xdr:cNvPr id="55" name="Straight Connector 54"/>
        <xdr:cNvCxnSpPr/>
      </xdr:nvCxnSpPr>
      <xdr:spPr>
        <a:xfrm>
          <a:off x="2807804" y="22694346"/>
          <a:ext cx="2476500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182217</xdr:colOff>
      <xdr:row>140</xdr:row>
      <xdr:rowOff>82825</xdr:rowOff>
    </xdr:from>
    <xdr:to>
      <xdr:col>7</xdr:col>
      <xdr:colOff>16565</xdr:colOff>
      <xdr:row>148</xdr:row>
      <xdr:rowOff>245595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41313651"/>
          <a:ext cx="2203174" cy="26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430695</xdr:colOff>
      <xdr:row>151</xdr:row>
      <xdr:rowOff>57978</xdr:rowOff>
    </xdr:from>
    <xdr:to>
      <xdr:col>7</xdr:col>
      <xdr:colOff>207065</xdr:colOff>
      <xdr:row>159</xdr:row>
      <xdr:rowOff>253282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5" y="44601848"/>
          <a:ext cx="2145196" cy="2713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4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225</v>
      </c>
      <c r="F12" s="322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1.5</v>
      </c>
      <c r="E23" s="175"/>
      <c r="F23" s="159">
        <f>'Final Summary'!E35</f>
        <v>3432.606347954275</v>
      </c>
    </row>
    <row r="24" spans="3:6">
      <c r="C24" s="319" t="s">
        <v>479</v>
      </c>
      <c r="D24" s="320">
        <v>0.9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142" zoomScale="115" zoomScaleNormal="100" zoomScaleSheetLayoutView="115" workbookViewId="0">
      <selection activeCell="C152" sqref="C152:K16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</row>
    <row r="2" spans="2:16"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284" t="s">
        <v>103</v>
      </c>
      <c r="N2" s="545" t="str">
        <f>QUOTATION!M6</f>
        <v>ABPL-DE-19.20-2114-OP-2</v>
      </c>
      <c r="O2" s="545"/>
      <c r="P2" s="219" t="s">
        <v>253</v>
      </c>
    </row>
    <row r="3" spans="2:16">
      <c r="B3" s="218"/>
      <c r="C3" s="544" t="s">
        <v>126</v>
      </c>
      <c r="D3" s="544"/>
      <c r="E3" s="544"/>
      <c r="F3" s="545" t="str">
        <f>QUOTATION!F7</f>
        <v>Isthana Home Villa 37</v>
      </c>
      <c r="G3" s="545"/>
      <c r="H3" s="545"/>
      <c r="I3" s="545"/>
      <c r="J3" s="545"/>
      <c r="K3" s="545"/>
      <c r="L3" s="545"/>
      <c r="M3" s="284" t="s">
        <v>104</v>
      </c>
      <c r="N3" s="556">
        <f>QUOTATION!M7</f>
        <v>43662</v>
      </c>
      <c r="O3" s="557"/>
      <c r="P3" s="219" t="s">
        <v>252</v>
      </c>
    </row>
    <row r="4" spans="2:16">
      <c r="B4" s="218"/>
      <c r="C4" s="544" t="s">
        <v>127</v>
      </c>
      <c r="D4" s="544"/>
      <c r="E4" s="544"/>
      <c r="F4" s="285" t="str">
        <f>QUOTATION!F8</f>
        <v>Hyderabad</v>
      </c>
      <c r="G4" s="544"/>
      <c r="H4" s="544"/>
      <c r="I4" s="546" t="s">
        <v>180</v>
      </c>
      <c r="J4" s="546"/>
      <c r="K4" s="545" t="str">
        <f>QUOTATION!I8</f>
        <v>1.5Kpa</v>
      </c>
      <c r="L4" s="545"/>
      <c r="M4" s="284" t="s">
        <v>105</v>
      </c>
      <c r="N4" s="286" t="str">
        <f>QUOTATION!M8</f>
        <v>R1</v>
      </c>
      <c r="O4" s="287">
        <f>QUOTATION!N8</f>
        <v>43663</v>
      </c>
    </row>
    <row r="5" spans="2:16">
      <c r="B5" s="218"/>
      <c r="C5" s="544" t="s">
        <v>169</v>
      </c>
      <c r="D5" s="544"/>
      <c r="E5" s="544"/>
      <c r="F5" s="545" t="str">
        <f>QUOTATION!F9</f>
        <v>MS. Rachana : 9154030271</v>
      </c>
      <c r="G5" s="545"/>
      <c r="H5" s="545"/>
      <c r="I5" s="545"/>
      <c r="J5" s="545"/>
      <c r="K5" s="545"/>
      <c r="L5" s="545"/>
      <c r="M5" s="284" t="s">
        <v>179</v>
      </c>
      <c r="N5" s="545" t="str">
        <f>QUOTATION!M9</f>
        <v>Mahesh</v>
      </c>
      <c r="O5" s="545"/>
    </row>
    <row r="6" spans="2:16">
      <c r="B6" s="218"/>
      <c r="C6" s="544" t="s">
        <v>177</v>
      </c>
      <c r="D6" s="544"/>
      <c r="E6" s="544"/>
      <c r="F6" s="285" t="str">
        <f>QUOTATION!F10</f>
        <v>Anodized</v>
      </c>
      <c r="G6" s="544"/>
      <c r="H6" s="544"/>
      <c r="I6" s="546" t="s">
        <v>178</v>
      </c>
      <c r="J6" s="546"/>
      <c r="K6" s="545" t="str">
        <f>QUOTATION!I10</f>
        <v>Silver</v>
      </c>
      <c r="L6" s="545"/>
      <c r="M6" s="284"/>
      <c r="N6" s="546"/>
      <c r="O6" s="546"/>
    </row>
    <row r="7" spans="2:16">
      <c r="C7" s="554"/>
      <c r="D7" s="554"/>
      <c r="E7" s="554"/>
      <c r="F7" s="554"/>
      <c r="G7" s="554"/>
      <c r="H7" s="554"/>
      <c r="I7" s="554"/>
      <c r="J7" s="554"/>
      <c r="K7" s="554"/>
      <c r="L7" s="554"/>
      <c r="M7" s="554"/>
      <c r="N7" s="554"/>
      <c r="O7" s="554"/>
    </row>
    <row r="8" spans="2:16" ht="25.15" customHeight="1">
      <c r="C8" s="543" t="s">
        <v>250</v>
      </c>
      <c r="D8" s="544"/>
      <c r="E8" s="286" t="str">
        <f>'BD Team'!B9</f>
        <v>W-01</v>
      </c>
      <c r="F8" s="288" t="s">
        <v>251</v>
      </c>
      <c r="G8" s="545" t="str">
        <f>'BD Team'!D9</f>
        <v>3 TRACK 2 SHUTTER SLIDING DOOR WITH INTERNAL RAILING</v>
      </c>
      <c r="H8" s="545"/>
      <c r="I8" s="545"/>
      <c r="J8" s="545"/>
      <c r="K8" s="545"/>
      <c r="L8" s="545"/>
      <c r="M8" s="545"/>
      <c r="N8" s="545"/>
      <c r="O8" s="545"/>
    </row>
    <row r="9" spans="2:16" ht="25.15" customHeight="1">
      <c r="C9" s="546"/>
      <c r="D9" s="546"/>
      <c r="E9" s="546"/>
      <c r="F9" s="546"/>
      <c r="G9" s="546"/>
      <c r="H9" s="546"/>
      <c r="I9" s="546"/>
      <c r="J9" s="546"/>
      <c r="K9" s="546"/>
      <c r="L9" s="543" t="s">
        <v>127</v>
      </c>
      <c r="M9" s="544"/>
      <c r="N9" s="547" t="str">
        <f>'BD Team'!G9</f>
        <v>GF - LIVING</v>
      </c>
      <c r="O9" s="547"/>
    </row>
    <row r="10" spans="2:16" ht="25.15" customHeight="1">
      <c r="C10" s="546"/>
      <c r="D10" s="546"/>
      <c r="E10" s="546"/>
      <c r="F10" s="546"/>
      <c r="G10" s="546"/>
      <c r="H10" s="546"/>
      <c r="I10" s="546"/>
      <c r="J10" s="546"/>
      <c r="K10" s="546"/>
      <c r="L10" s="543" t="s">
        <v>243</v>
      </c>
      <c r="M10" s="544"/>
      <c r="N10" s="545" t="str">
        <f>$F$6</f>
        <v>Anodized</v>
      </c>
      <c r="O10" s="545"/>
    </row>
    <row r="11" spans="2:16" ht="25.15" customHeight="1">
      <c r="C11" s="546"/>
      <c r="D11" s="546"/>
      <c r="E11" s="546"/>
      <c r="F11" s="546"/>
      <c r="G11" s="546"/>
      <c r="H11" s="546"/>
      <c r="I11" s="546"/>
      <c r="J11" s="546"/>
      <c r="K11" s="546"/>
      <c r="L11" s="543" t="s">
        <v>178</v>
      </c>
      <c r="M11" s="544"/>
      <c r="N11" s="545" t="str">
        <f>$K$6</f>
        <v>Silver</v>
      </c>
      <c r="O11" s="545"/>
    </row>
    <row r="12" spans="2:16" ht="25.15" customHeight="1">
      <c r="C12" s="546"/>
      <c r="D12" s="546"/>
      <c r="E12" s="546"/>
      <c r="F12" s="546"/>
      <c r="G12" s="546"/>
      <c r="H12" s="546"/>
      <c r="I12" s="546"/>
      <c r="J12" s="546"/>
      <c r="K12" s="546"/>
      <c r="L12" s="543" t="s">
        <v>244</v>
      </c>
      <c r="M12" s="544"/>
      <c r="N12" s="555" t="s">
        <v>252</v>
      </c>
      <c r="O12" s="545"/>
    </row>
    <row r="13" spans="2:16" ht="25.15" customHeight="1">
      <c r="C13" s="546"/>
      <c r="D13" s="546"/>
      <c r="E13" s="546"/>
      <c r="F13" s="546"/>
      <c r="G13" s="546"/>
      <c r="H13" s="546"/>
      <c r="I13" s="546"/>
      <c r="J13" s="546"/>
      <c r="K13" s="546"/>
      <c r="L13" s="543" t="s">
        <v>245</v>
      </c>
      <c r="M13" s="544"/>
      <c r="N13" s="545" t="str">
        <f>CONCATENATE('BD Team'!H9," X ",'BD Team'!I9)</f>
        <v>3048 X 2438</v>
      </c>
      <c r="O13" s="545"/>
    </row>
    <row r="14" spans="2:16" ht="25.15" customHeight="1">
      <c r="C14" s="546"/>
      <c r="D14" s="546"/>
      <c r="E14" s="546"/>
      <c r="F14" s="546"/>
      <c r="G14" s="546"/>
      <c r="H14" s="546"/>
      <c r="I14" s="546"/>
      <c r="J14" s="546"/>
      <c r="K14" s="546"/>
      <c r="L14" s="543" t="s">
        <v>246</v>
      </c>
      <c r="M14" s="544"/>
      <c r="N14" s="548">
        <f>'BD Team'!J9</f>
        <v>1</v>
      </c>
      <c r="O14" s="548"/>
    </row>
    <row r="15" spans="2:16" ht="25.15" customHeight="1">
      <c r="C15" s="546"/>
      <c r="D15" s="546"/>
      <c r="E15" s="546"/>
      <c r="F15" s="546"/>
      <c r="G15" s="546"/>
      <c r="H15" s="546"/>
      <c r="I15" s="546"/>
      <c r="J15" s="546"/>
      <c r="K15" s="546"/>
      <c r="L15" s="543" t="s">
        <v>247</v>
      </c>
      <c r="M15" s="544"/>
      <c r="N15" s="545" t="str">
        <f>'BD Team'!C9</f>
        <v>M14600</v>
      </c>
      <c r="O15" s="545"/>
    </row>
    <row r="16" spans="2:16" ht="25.15" customHeight="1">
      <c r="C16" s="546"/>
      <c r="D16" s="546"/>
      <c r="E16" s="546"/>
      <c r="F16" s="546"/>
      <c r="G16" s="546"/>
      <c r="H16" s="546"/>
      <c r="I16" s="546"/>
      <c r="J16" s="546"/>
      <c r="K16" s="546"/>
      <c r="L16" s="543" t="s">
        <v>248</v>
      </c>
      <c r="M16" s="544"/>
      <c r="N16" s="545" t="str">
        <f>'BD Team'!E9</f>
        <v>24MM &amp; 17.52MM</v>
      </c>
      <c r="O16" s="545"/>
    </row>
    <row r="17" spans="3:15" ht="25.15" customHeight="1">
      <c r="C17" s="546"/>
      <c r="D17" s="546"/>
      <c r="E17" s="546"/>
      <c r="F17" s="546"/>
      <c r="G17" s="546"/>
      <c r="H17" s="546"/>
      <c r="I17" s="546"/>
      <c r="J17" s="546"/>
      <c r="K17" s="546"/>
      <c r="L17" s="543" t="s">
        <v>249</v>
      </c>
      <c r="M17" s="544"/>
      <c r="N17" s="545" t="str">
        <f>'BD Team'!F9</f>
        <v>SS</v>
      </c>
      <c r="O17" s="545"/>
    </row>
    <row r="18" spans="3:15">
      <c r="C18" s="554"/>
      <c r="D18" s="554"/>
      <c r="E18" s="554"/>
      <c r="F18" s="554"/>
      <c r="G18" s="554"/>
      <c r="H18" s="554"/>
      <c r="I18" s="554"/>
      <c r="J18" s="554"/>
      <c r="K18" s="554"/>
      <c r="L18" s="554"/>
      <c r="M18" s="554"/>
      <c r="N18" s="554"/>
      <c r="O18" s="554"/>
    </row>
    <row r="19" spans="3:15" ht="25.15" customHeight="1">
      <c r="C19" s="543" t="s">
        <v>250</v>
      </c>
      <c r="D19" s="544"/>
      <c r="E19" s="286" t="str">
        <f>'BD Team'!B10</f>
        <v>W-02</v>
      </c>
      <c r="F19" s="288" t="s">
        <v>251</v>
      </c>
      <c r="G19" s="545" t="str">
        <f>'BD Team'!D10</f>
        <v>3 TRACK 2 SHUTTER SLIDING DOOR WITH INTERNAL RAILING</v>
      </c>
      <c r="H19" s="545"/>
      <c r="I19" s="545"/>
      <c r="J19" s="545"/>
      <c r="K19" s="545"/>
      <c r="L19" s="545"/>
      <c r="M19" s="545"/>
      <c r="N19" s="545"/>
      <c r="O19" s="545"/>
    </row>
    <row r="20" spans="3:15" ht="25.15" customHeight="1">
      <c r="C20" s="546"/>
      <c r="D20" s="546"/>
      <c r="E20" s="546"/>
      <c r="F20" s="546"/>
      <c r="G20" s="546"/>
      <c r="H20" s="546"/>
      <c r="I20" s="546"/>
      <c r="J20" s="546"/>
      <c r="K20" s="546"/>
      <c r="L20" s="543" t="s">
        <v>127</v>
      </c>
      <c r="M20" s="544"/>
      <c r="N20" s="547" t="str">
        <f>'BD Team'!G10</f>
        <v>GF - LIVING / PARKING</v>
      </c>
      <c r="O20" s="547"/>
    </row>
    <row r="21" spans="3:15" ht="25.15" customHeight="1">
      <c r="C21" s="546"/>
      <c r="D21" s="546"/>
      <c r="E21" s="546"/>
      <c r="F21" s="546"/>
      <c r="G21" s="546"/>
      <c r="H21" s="546"/>
      <c r="I21" s="546"/>
      <c r="J21" s="546"/>
      <c r="K21" s="546"/>
      <c r="L21" s="543" t="s">
        <v>243</v>
      </c>
      <c r="M21" s="544"/>
      <c r="N21" s="545" t="str">
        <f>$F$6</f>
        <v>Anodized</v>
      </c>
      <c r="O21" s="545"/>
    </row>
    <row r="22" spans="3:15" ht="25.15" customHeight="1">
      <c r="C22" s="546"/>
      <c r="D22" s="546"/>
      <c r="E22" s="546"/>
      <c r="F22" s="546"/>
      <c r="G22" s="546"/>
      <c r="H22" s="546"/>
      <c r="I22" s="546"/>
      <c r="J22" s="546"/>
      <c r="K22" s="546"/>
      <c r="L22" s="543" t="s">
        <v>178</v>
      </c>
      <c r="M22" s="544"/>
      <c r="N22" s="545" t="str">
        <f>$K$6</f>
        <v>Silver</v>
      </c>
      <c r="O22" s="545"/>
    </row>
    <row r="23" spans="3:15" ht="25.15" customHeight="1">
      <c r="C23" s="546"/>
      <c r="D23" s="546"/>
      <c r="E23" s="546"/>
      <c r="F23" s="546"/>
      <c r="G23" s="546"/>
      <c r="H23" s="546"/>
      <c r="I23" s="546"/>
      <c r="J23" s="546"/>
      <c r="K23" s="546"/>
      <c r="L23" s="543" t="s">
        <v>244</v>
      </c>
      <c r="M23" s="544"/>
      <c r="N23" s="547" t="s">
        <v>252</v>
      </c>
      <c r="O23" s="545"/>
    </row>
    <row r="24" spans="3:15" ht="25.15" customHeight="1">
      <c r="C24" s="546"/>
      <c r="D24" s="546"/>
      <c r="E24" s="546"/>
      <c r="F24" s="546"/>
      <c r="G24" s="546"/>
      <c r="H24" s="546"/>
      <c r="I24" s="546"/>
      <c r="J24" s="546"/>
      <c r="K24" s="546"/>
      <c r="L24" s="543" t="s">
        <v>245</v>
      </c>
      <c r="M24" s="544"/>
      <c r="N24" s="545" t="str">
        <f>CONCATENATE('BD Team'!H10," X ",'BD Team'!I10)</f>
        <v>1524 X 2438</v>
      </c>
      <c r="O24" s="545"/>
    </row>
    <row r="25" spans="3:15" ht="25.15" customHeight="1">
      <c r="C25" s="546"/>
      <c r="D25" s="546"/>
      <c r="E25" s="546"/>
      <c r="F25" s="546"/>
      <c r="G25" s="546"/>
      <c r="H25" s="546"/>
      <c r="I25" s="546"/>
      <c r="J25" s="546"/>
      <c r="K25" s="546"/>
      <c r="L25" s="543" t="s">
        <v>246</v>
      </c>
      <c r="M25" s="544"/>
      <c r="N25" s="548">
        <f>'BD Team'!J10</f>
        <v>1</v>
      </c>
      <c r="O25" s="548"/>
    </row>
    <row r="26" spans="3:15" ht="25.15" customHeight="1">
      <c r="C26" s="546"/>
      <c r="D26" s="546"/>
      <c r="E26" s="546"/>
      <c r="F26" s="546"/>
      <c r="G26" s="546"/>
      <c r="H26" s="546"/>
      <c r="I26" s="546"/>
      <c r="J26" s="546"/>
      <c r="K26" s="546"/>
      <c r="L26" s="543" t="s">
        <v>247</v>
      </c>
      <c r="M26" s="544"/>
      <c r="N26" s="545" t="str">
        <f>'BD Team'!C10</f>
        <v>M14600</v>
      </c>
      <c r="O26" s="545"/>
    </row>
    <row r="27" spans="3:15" ht="25.15" customHeight="1">
      <c r="C27" s="546"/>
      <c r="D27" s="546"/>
      <c r="E27" s="546"/>
      <c r="F27" s="546"/>
      <c r="G27" s="546"/>
      <c r="H27" s="546"/>
      <c r="I27" s="546"/>
      <c r="J27" s="546"/>
      <c r="K27" s="546"/>
      <c r="L27" s="543" t="s">
        <v>248</v>
      </c>
      <c r="M27" s="544"/>
      <c r="N27" s="545" t="str">
        <f>'BD Team'!E10</f>
        <v>24MM &amp; 17.52MM</v>
      </c>
      <c r="O27" s="545"/>
    </row>
    <row r="28" spans="3:15" ht="25.15" customHeight="1">
      <c r="C28" s="546"/>
      <c r="D28" s="546"/>
      <c r="E28" s="546"/>
      <c r="F28" s="546"/>
      <c r="G28" s="546"/>
      <c r="H28" s="546"/>
      <c r="I28" s="546"/>
      <c r="J28" s="546"/>
      <c r="K28" s="546"/>
      <c r="L28" s="543" t="s">
        <v>249</v>
      </c>
      <c r="M28" s="544"/>
      <c r="N28" s="545" t="str">
        <f>'BD Team'!F10</f>
        <v>SS</v>
      </c>
      <c r="O28" s="545"/>
    </row>
    <row r="29" spans="3:15">
      <c r="C29" s="554"/>
      <c r="D29" s="554"/>
      <c r="E29" s="554"/>
      <c r="F29" s="554"/>
      <c r="G29" s="554"/>
      <c r="H29" s="554"/>
      <c r="I29" s="554"/>
      <c r="J29" s="554"/>
      <c r="K29" s="554"/>
      <c r="L29" s="554"/>
      <c r="M29" s="554"/>
      <c r="N29" s="554"/>
      <c r="O29" s="554"/>
    </row>
    <row r="30" spans="3:15" ht="25.15" customHeight="1">
      <c r="C30" s="543" t="s">
        <v>250</v>
      </c>
      <c r="D30" s="544"/>
      <c r="E30" s="286" t="str">
        <f>'BD Team'!B11</f>
        <v>W02A</v>
      </c>
      <c r="F30" s="288" t="s">
        <v>251</v>
      </c>
      <c r="G30" s="545" t="str">
        <f>'BD Team'!D11</f>
        <v>3 TRACK 2 SHUTTER SLIDING DOOR WITH INTERNAL RAILING</v>
      </c>
      <c r="H30" s="545"/>
      <c r="I30" s="545"/>
      <c r="J30" s="545"/>
      <c r="K30" s="545"/>
      <c r="L30" s="545"/>
      <c r="M30" s="545"/>
      <c r="N30" s="545"/>
      <c r="O30" s="545"/>
    </row>
    <row r="31" spans="3:15" ht="25.15" customHeight="1">
      <c r="C31" s="546"/>
      <c r="D31" s="546"/>
      <c r="E31" s="546"/>
      <c r="F31" s="546"/>
      <c r="G31" s="546"/>
      <c r="H31" s="546"/>
      <c r="I31" s="546"/>
      <c r="J31" s="546"/>
      <c r="K31" s="546"/>
      <c r="L31" s="543" t="s">
        <v>127</v>
      </c>
      <c r="M31" s="544"/>
      <c r="N31" s="547" t="str">
        <f>'BD Team'!G11</f>
        <v>GF -MBR &amp; DRAWING, 1F - MBR, CBR &amp; GUEST BDR</v>
      </c>
      <c r="O31" s="547"/>
    </row>
    <row r="32" spans="3:15" ht="25.15" customHeight="1">
      <c r="C32" s="546"/>
      <c r="D32" s="546"/>
      <c r="E32" s="546"/>
      <c r="F32" s="546"/>
      <c r="G32" s="546"/>
      <c r="H32" s="546"/>
      <c r="I32" s="546"/>
      <c r="J32" s="546"/>
      <c r="K32" s="546"/>
      <c r="L32" s="543" t="s">
        <v>243</v>
      </c>
      <c r="M32" s="544"/>
      <c r="N32" s="545" t="str">
        <f>$F$6</f>
        <v>Anodized</v>
      </c>
      <c r="O32" s="545"/>
    </row>
    <row r="33" spans="3:15" ht="25.15" customHeight="1">
      <c r="C33" s="546"/>
      <c r="D33" s="546"/>
      <c r="E33" s="546"/>
      <c r="F33" s="546"/>
      <c r="G33" s="546"/>
      <c r="H33" s="546"/>
      <c r="I33" s="546"/>
      <c r="J33" s="546"/>
      <c r="K33" s="546"/>
      <c r="L33" s="543" t="s">
        <v>178</v>
      </c>
      <c r="M33" s="544"/>
      <c r="N33" s="545" t="str">
        <f>$K$6</f>
        <v>Silver</v>
      </c>
      <c r="O33" s="545"/>
    </row>
    <row r="34" spans="3:15" ht="25.15" customHeight="1">
      <c r="C34" s="546"/>
      <c r="D34" s="546"/>
      <c r="E34" s="546"/>
      <c r="F34" s="546"/>
      <c r="G34" s="546"/>
      <c r="H34" s="546"/>
      <c r="I34" s="546"/>
      <c r="J34" s="546"/>
      <c r="K34" s="546"/>
      <c r="L34" s="543" t="s">
        <v>244</v>
      </c>
      <c r="M34" s="544"/>
      <c r="N34" s="547" t="s">
        <v>252</v>
      </c>
      <c r="O34" s="545"/>
    </row>
    <row r="35" spans="3:15" ht="25.15" customHeight="1">
      <c r="C35" s="546"/>
      <c r="D35" s="546"/>
      <c r="E35" s="546"/>
      <c r="F35" s="546"/>
      <c r="G35" s="546"/>
      <c r="H35" s="546"/>
      <c r="I35" s="546"/>
      <c r="J35" s="546"/>
      <c r="K35" s="546"/>
      <c r="L35" s="543" t="s">
        <v>245</v>
      </c>
      <c r="M35" s="544"/>
      <c r="N35" s="545" t="str">
        <f>CONCATENATE('BD Team'!H11," X ",'BD Team'!I11)</f>
        <v>1524 X 2236</v>
      </c>
      <c r="O35" s="545"/>
    </row>
    <row r="36" spans="3:15" ht="25.15" customHeight="1">
      <c r="C36" s="546"/>
      <c r="D36" s="546"/>
      <c r="E36" s="546"/>
      <c r="F36" s="546"/>
      <c r="G36" s="546"/>
      <c r="H36" s="546"/>
      <c r="I36" s="546"/>
      <c r="J36" s="546"/>
      <c r="K36" s="546"/>
      <c r="L36" s="543" t="s">
        <v>246</v>
      </c>
      <c r="M36" s="544"/>
      <c r="N36" s="548">
        <f>'BD Team'!J11</f>
        <v>10</v>
      </c>
      <c r="O36" s="548"/>
    </row>
    <row r="37" spans="3:15" ht="25.15" customHeight="1">
      <c r="C37" s="546"/>
      <c r="D37" s="546"/>
      <c r="E37" s="546"/>
      <c r="F37" s="546"/>
      <c r="G37" s="546"/>
      <c r="H37" s="546"/>
      <c r="I37" s="546"/>
      <c r="J37" s="546"/>
      <c r="K37" s="546"/>
      <c r="L37" s="543" t="s">
        <v>247</v>
      </c>
      <c r="M37" s="544"/>
      <c r="N37" s="545" t="str">
        <f>'BD Team'!C11</f>
        <v>M14600</v>
      </c>
      <c r="O37" s="545"/>
    </row>
    <row r="38" spans="3:15" ht="25.15" customHeight="1">
      <c r="C38" s="546"/>
      <c r="D38" s="546"/>
      <c r="E38" s="546"/>
      <c r="F38" s="546"/>
      <c r="G38" s="546"/>
      <c r="H38" s="546"/>
      <c r="I38" s="546"/>
      <c r="J38" s="546"/>
      <c r="K38" s="546"/>
      <c r="L38" s="543" t="s">
        <v>248</v>
      </c>
      <c r="M38" s="544"/>
      <c r="N38" s="545" t="str">
        <f>'BD Team'!E11</f>
        <v>24MM &amp; 17.52MM</v>
      </c>
      <c r="O38" s="545"/>
    </row>
    <row r="39" spans="3:15" ht="25.15" customHeight="1">
      <c r="C39" s="546"/>
      <c r="D39" s="546"/>
      <c r="E39" s="546"/>
      <c r="F39" s="546"/>
      <c r="G39" s="546"/>
      <c r="H39" s="546"/>
      <c r="I39" s="546"/>
      <c r="J39" s="546"/>
      <c r="K39" s="546"/>
      <c r="L39" s="543" t="s">
        <v>249</v>
      </c>
      <c r="M39" s="544"/>
      <c r="N39" s="545" t="str">
        <f>'BD Team'!F11</f>
        <v>SS</v>
      </c>
      <c r="O39" s="545"/>
    </row>
    <row r="40" spans="3:15"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</row>
    <row r="41" spans="3:15" ht="25.15" customHeight="1">
      <c r="C41" s="543" t="s">
        <v>250</v>
      </c>
      <c r="D41" s="544"/>
      <c r="E41" s="286" t="str">
        <f>'BD Team'!B12</f>
        <v>W-04</v>
      </c>
      <c r="F41" s="288" t="s">
        <v>251</v>
      </c>
      <c r="G41" s="545" t="str">
        <f>'BD Team'!D12</f>
        <v>3 TRACK 2 SHUTTER SLIDING WINDOW</v>
      </c>
      <c r="H41" s="545"/>
      <c r="I41" s="545"/>
      <c r="J41" s="545"/>
      <c r="K41" s="545"/>
      <c r="L41" s="545"/>
      <c r="M41" s="545"/>
      <c r="N41" s="545"/>
      <c r="O41" s="545"/>
    </row>
    <row r="42" spans="3:15" ht="25.15" customHeight="1">
      <c r="C42" s="546"/>
      <c r="D42" s="546"/>
      <c r="E42" s="546"/>
      <c r="F42" s="546"/>
      <c r="G42" s="546"/>
      <c r="H42" s="546"/>
      <c r="I42" s="546"/>
      <c r="J42" s="546"/>
      <c r="K42" s="546"/>
      <c r="L42" s="543" t="s">
        <v>127</v>
      </c>
      <c r="M42" s="544"/>
      <c r="N42" s="547" t="str">
        <f>'BD Team'!G12</f>
        <v>GF - SERVANTS ROOM</v>
      </c>
      <c r="O42" s="547"/>
    </row>
    <row r="43" spans="3:15" ht="25.15" customHeight="1">
      <c r="C43" s="546"/>
      <c r="D43" s="546"/>
      <c r="E43" s="546"/>
      <c r="F43" s="546"/>
      <c r="G43" s="546"/>
      <c r="H43" s="546"/>
      <c r="I43" s="546"/>
      <c r="J43" s="546"/>
      <c r="K43" s="546"/>
      <c r="L43" s="543" t="s">
        <v>243</v>
      </c>
      <c r="M43" s="544"/>
      <c r="N43" s="545" t="str">
        <f>$F$6</f>
        <v>Anodized</v>
      </c>
      <c r="O43" s="545"/>
    </row>
    <row r="44" spans="3:15" ht="25.15" customHeight="1">
      <c r="C44" s="546"/>
      <c r="D44" s="546"/>
      <c r="E44" s="546"/>
      <c r="F44" s="546"/>
      <c r="G44" s="546"/>
      <c r="H44" s="546"/>
      <c r="I44" s="546"/>
      <c r="J44" s="546"/>
      <c r="K44" s="546"/>
      <c r="L44" s="543" t="s">
        <v>178</v>
      </c>
      <c r="M44" s="544"/>
      <c r="N44" s="545" t="str">
        <f>$K$6</f>
        <v>Silver</v>
      </c>
      <c r="O44" s="545"/>
    </row>
    <row r="45" spans="3:15" ht="25.15" customHeight="1">
      <c r="C45" s="546"/>
      <c r="D45" s="546"/>
      <c r="E45" s="546"/>
      <c r="F45" s="546"/>
      <c r="G45" s="546"/>
      <c r="H45" s="546"/>
      <c r="I45" s="546"/>
      <c r="J45" s="546"/>
      <c r="K45" s="546"/>
      <c r="L45" s="543" t="s">
        <v>244</v>
      </c>
      <c r="M45" s="544"/>
      <c r="N45" s="547" t="s">
        <v>252</v>
      </c>
      <c r="O45" s="545"/>
    </row>
    <row r="46" spans="3:15" ht="25.15" customHeight="1">
      <c r="C46" s="546"/>
      <c r="D46" s="546"/>
      <c r="E46" s="546"/>
      <c r="F46" s="546"/>
      <c r="G46" s="546"/>
      <c r="H46" s="546"/>
      <c r="I46" s="546"/>
      <c r="J46" s="546"/>
      <c r="K46" s="546"/>
      <c r="L46" s="543" t="s">
        <v>245</v>
      </c>
      <c r="M46" s="544"/>
      <c r="N46" s="545" t="str">
        <f>CONCATENATE('BD Team'!H12," X ",'BD Team'!I12)</f>
        <v>1524 X 1778</v>
      </c>
      <c r="O46" s="545"/>
    </row>
    <row r="47" spans="3:15" ht="25.15" customHeight="1">
      <c r="C47" s="546"/>
      <c r="D47" s="546"/>
      <c r="E47" s="546"/>
      <c r="F47" s="546"/>
      <c r="G47" s="546"/>
      <c r="H47" s="546"/>
      <c r="I47" s="546"/>
      <c r="J47" s="546"/>
      <c r="K47" s="546"/>
      <c r="L47" s="543" t="s">
        <v>246</v>
      </c>
      <c r="M47" s="544"/>
      <c r="N47" s="548">
        <f>'BD Team'!J12</f>
        <v>1</v>
      </c>
      <c r="O47" s="548"/>
    </row>
    <row r="48" spans="3:15" ht="25.15" customHeight="1">
      <c r="C48" s="546"/>
      <c r="D48" s="546"/>
      <c r="E48" s="546"/>
      <c r="F48" s="546"/>
      <c r="G48" s="546"/>
      <c r="H48" s="546"/>
      <c r="I48" s="546"/>
      <c r="J48" s="546"/>
      <c r="K48" s="546"/>
      <c r="L48" s="543" t="s">
        <v>247</v>
      </c>
      <c r="M48" s="544"/>
      <c r="N48" s="545" t="str">
        <f>'BD Team'!C12</f>
        <v>M14600</v>
      </c>
      <c r="O48" s="545"/>
    </row>
    <row r="49" spans="3:15" ht="25.15" customHeight="1">
      <c r="C49" s="546"/>
      <c r="D49" s="546"/>
      <c r="E49" s="546"/>
      <c r="F49" s="546"/>
      <c r="G49" s="546"/>
      <c r="H49" s="546"/>
      <c r="I49" s="546"/>
      <c r="J49" s="546"/>
      <c r="K49" s="546"/>
      <c r="L49" s="543" t="s">
        <v>248</v>
      </c>
      <c r="M49" s="544"/>
      <c r="N49" s="545" t="str">
        <f>'BD Team'!E12</f>
        <v>24MM</v>
      </c>
      <c r="O49" s="545"/>
    </row>
    <row r="50" spans="3:15" ht="25.15" customHeight="1">
      <c r="C50" s="546"/>
      <c r="D50" s="546"/>
      <c r="E50" s="546"/>
      <c r="F50" s="546"/>
      <c r="G50" s="546"/>
      <c r="H50" s="546"/>
      <c r="I50" s="546"/>
      <c r="J50" s="546"/>
      <c r="K50" s="546"/>
      <c r="L50" s="543" t="s">
        <v>249</v>
      </c>
      <c r="M50" s="544"/>
      <c r="N50" s="545" t="str">
        <f>'BD Team'!F12</f>
        <v>SS</v>
      </c>
      <c r="O50" s="545"/>
    </row>
    <row r="51" spans="3:15"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</row>
    <row r="52" spans="3:15" ht="25.15" customHeight="1">
      <c r="C52" s="543" t="s">
        <v>250</v>
      </c>
      <c r="D52" s="544"/>
      <c r="E52" s="286" t="str">
        <f>'BD Team'!B13</f>
        <v>KW-01</v>
      </c>
      <c r="F52" s="288" t="s">
        <v>251</v>
      </c>
      <c r="G52" s="545" t="str">
        <f>'BD Team'!D13</f>
        <v>3 TRACK 2 SHUTTER SLIDING WINDOW</v>
      </c>
      <c r="H52" s="545"/>
      <c r="I52" s="545"/>
      <c r="J52" s="545"/>
      <c r="K52" s="545"/>
      <c r="L52" s="545"/>
      <c r="M52" s="545"/>
      <c r="N52" s="545"/>
      <c r="O52" s="545"/>
    </row>
    <row r="53" spans="3:15" ht="25.15" customHeight="1">
      <c r="C53" s="546"/>
      <c r="D53" s="546"/>
      <c r="E53" s="546"/>
      <c r="F53" s="546"/>
      <c r="G53" s="546"/>
      <c r="H53" s="546"/>
      <c r="I53" s="546"/>
      <c r="J53" s="546"/>
      <c r="K53" s="546"/>
      <c r="L53" s="543" t="s">
        <v>127</v>
      </c>
      <c r="M53" s="544"/>
      <c r="N53" s="547" t="str">
        <f>'BD Team'!G13</f>
        <v>GF - WET KITCHEN</v>
      </c>
      <c r="O53" s="547"/>
    </row>
    <row r="54" spans="3:15" ht="25.15" customHeight="1">
      <c r="C54" s="546"/>
      <c r="D54" s="546"/>
      <c r="E54" s="546"/>
      <c r="F54" s="546"/>
      <c r="G54" s="546"/>
      <c r="H54" s="546"/>
      <c r="I54" s="546"/>
      <c r="J54" s="546"/>
      <c r="K54" s="546"/>
      <c r="L54" s="543" t="s">
        <v>243</v>
      </c>
      <c r="M54" s="544"/>
      <c r="N54" s="545" t="str">
        <f>$F$6</f>
        <v>Anodized</v>
      </c>
      <c r="O54" s="545"/>
    </row>
    <row r="55" spans="3:15" ht="25.15" customHeight="1">
      <c r="C55" s="546"/>
      <c r="D55" s="546"/>
      <c r="E55" s="546"/>
      <c r="F55" s="546"/>
      <c r="G55" s="546"/>
      <c r="H55" s="546"/>
      <c r="I55" s="546"/>
      <c r="J55" s="546"/>
      <c r="K55" s="546"/>
      <c r="L55" s="543" t="s">
        <v>178</v>
      </c>
      <c r="M55" s="544"/>
      <c r="N55" s="545" t="str">
        <f>$K$6</f>
        <v>Silver</v>
      </c>
      <c r="O55" s="545"/>
    </row>
    <row r="56" spans="3:15" ht="25.15" customHeight="1">
      <c r="C56" s="546"/>
      <c r="D56" s="546"/>
      <c r="E56" s="546"/>
      <c r="F56" s="546"/>
      <c r="G56" s="546"/>
      <c r="H56" s="546"/>
      <c r="I56" s="546"/>
      <c r="J56" s="546"/>
      <c r="K56" s="546"/>
      <c r="L56" s="543" t="s">
        <v>244</v>
      </c>
      <c r="M56" s="544"/>
      <c r="N56" s="547" t="s">
        <v>252</v>
      </c>
      <c r="O56" s="545"/>
    </row>
    <row r="57" spans="3:15" ht="25.15" customHeight="1">
      <c r="C57" s="546"/>
      <c r="D57" s="546"/>
      <c r="E57" s="546"/>
      <c r="F57" s="546"/>
      <c r="G57" s="546"/>
      <c r="H57" s="546"/>
      <c r="I57" s="546"/>
      <c r="J57" s="546"/>
      <c r="K57" s="546"/>
      <c r="L57" s="543" t="s">
        <v>245</v>
      </c>
      <c r="M57" s="544"/>
      <c r="N57" s="545" t="str">
        <f>CONCATENATE('BD Team'!H13," X ",'BD Team'!I13)</f>
        <v>1524 X 1320</v>
      </c>
      <c r="O57" s="545"/>
    </row>
    <row r="58" spans="3:15" ht="25.15" customHeight="1">
      <c r="C58" s="546"/>
      <c r="D58" s="546"/>
      <c r="E58" s="546"/>
      <c r="F58" s="546"/>
      <c r="G58" s="546"/>
      <c r="H58" s="546"/>
      <c r="I58" s="546"/>
      <c r="J58" s="546"/>
      <c r="K58" s="546"/>
      <c r="L58" s="543" t="s">
        <v>246</v>
      </c>
      <c r="M58" s="544"/>
      <c r="N58" s="548">
        <f>'BD Team'!J13</f>
        <v>1</v>
      </c>
      <c r="O58" s="548"/>
    </row>
    <row r="59" spans="3:15" ht="25.15" customHeight="1">
      <c r="C59" s="546"/>
      <c r="D59" s="546"/>
      <c r="E59" s="546"/>
      <c r="F59" s="546"/>
      <c r="G59" s="546"/>
      <c r="H59" s="546"/>
      <c r="I59" s="546"/>
      <c r="J59" s="546"/>
      <c r="K59" s="546"/>
      <c r="L59" s="543" t="s">
        <v>247</v>
      </c>
      <c r="M59" s="544"/>
      <c r="N59" s="545" t="str">
        <f>'BD Team'!C13</f>
        <v>M14600</v>
      </c>
      <c r="O59" s="545"/>
    </row>
    <row r="60" spans="3:15" ht="25.15" customHeight="1">
      <c r="C60" s="546"/>
      <c r="D60" s="546"/>
      <c r="E60" s="546"/>
      <c r="F60" s="546"/>
      <c r="G60" s="546"/>
      <c r="H60" s="546"/>
      <c r="I60" s="546"/>
      <c r="J60" s="546"/>
      <c r="K60" s="546"/>
      <c r="L60" s="543" t="s">
        <v>248</v>
      </c>
      <c r="M60" s="544"/>
      <c r="N60" s="545" t="str">
        <f>'BD Team'!E13</f>
        <v>24MM</v>
      </c>
      <c r="O60" s="545"/>
    </row>
    <row r="61" spans="3:15" ht="25.15" customHeight="1">
      <c r="C61" s="546"/>
      <c r="D61" s="546"/>
      <c r="E61" s="546"/>
      <c r="F61" s="546"/>
      <c r="G61" s="546"/>
      <c r="H61" s="546"/>
      <c r="I61" s="546"/>
      <c r="J61" s="546"/>
      <c r="K61" s="546"/>
      <c r="L61" s="543" t="s">
        <v>249</v>
      </c>
      <c r="M61" s="544"/>
      <c r="N61" s="545" t="str">
        <f>'BD Team'!F13</f>
        <v>SS</v>
      </c>
      <c r="O61" s="545"/>
    </row>
    <row r="62" spans="3:15">
      <c r="C62" s="554"/>
      <c r="D62" s="554"/>
      <c r="E62" s="554"/>
      <c r="F62" s="554"/>
      <c r="G62" s="554"/>
      <c r="H62" s="554"/>
      <c r="I62" s="554"/>
      <c r="J62" s="554"/>
      <c r="K62" s="554"/>
      <c r="L62" s="554"/>
      <c r="M62" s="554"/>
      <c r="N62" s="554"/>
      <c r="O62" s="554"/>
    </row>
    <row r="63" spans="3:15" ht="25.15" customHeight="1">
      <c r="C63" s="543" t="s">
        <v>250</v>
      </c>
      <c r="D63" s="544"/>
      <c r="E63" s="286" t="str">
        <f>'BD Team'!B14</f>
        <v>KW-02</v>
      </c>
      <c r="F63" s="288" t="s">
        <v>251</v>
      </c>
      <c r="G63" s="545" t="str">
        <f>'BD Team'!D14</f>
        <v>3 TRACK 2 SHUTTER SLIDING WINDOW</v>
      </c>
      <c r="H63" s="545"/>
      <c r="I63" s="545"/>
      <c r="J63" s="545"/>
      <c r="K63" s="545"/>
      <c r="L63" s="545"/>
      <c r="M63" s="545"/>
      <c r="N63" s="545"/>
      <c r="O63" s="545"/>
    </row>
    <row r="64" spans="3:15" ht="25.15" customHeight="1">
      <c r="C64" s="546"/>
      <c r="D64" s="546"/>
      <c r="E64" s="546"/>
      <c r="F64" s="546"/>
      <c r="G64" s="546"/>
      <c r="H64" s="546"/>
      <c r="I64" s="546"/>
      <c r="J64" s="546"/>
      <c r="K64" s="546"/>
      <c r="L64" s="543" t="s">
        <v>127</v>
      </c>
      <c r="M64" s="544"/>
      <c r="N64" s="547" t="str">
        <f>'BD Team'!G14</f>
        <v>GF - WET KITCHEN</v>
      </c>
      <c r="O64" s="547"/>
    </row>
    <row r="65" spans="3:15" ht="25.15" customHeight="1">
      <c r="C65" s="546"/>
      <c r="D65" s="546"/>
      <c r="E65" s="546"/>
      <c r="F65" s="546"/>
      <c r="G65" s="546"/>
      <c r="H65" s="546"/>
      <c r="I65" s="546"/>
      <c r="J65" s="546"/>
      <c r="K65" s="546"/>
      <c r="L65" s="543" t="s">
        <v>243</v>
      </c>
      <c r="M65" s="544"/>
      <c r="N65" s="545" t="str">
        <f>$F$6</f>
        <v>Anodized</v>
      </c>
      <c r="O65" s="545"/>
    </row>
    <row r="66" spans="3:15" ht="25.15" customHeight="1">
      <c r="C66" s="546"/>
      <c r="D66" s="546"/>
      <c r="E66" s="546"/>
      <c r="F66" s="546"/>
      <c r="G66" s="546"/>
      <c r="H66" s="546"/>
      <c r="I66" s="546"/>
      <c r="J66" s="546"/>
      <c r="K66" s="546"/>
      <c r="L66" s="543" t="s">
        <v>178</v>
      </c>
      <c r="M66" s="544"/>
      <c r="N66" s="545" t="str">
        <f>$K$6</f>
        <v>Silver</v>
      </c>
      <c r="O66" s="545"/>
    </row>
    <row r="67" spans="3:15" ht="25.15" customHeight="1">
      <c r="C67" s="546"/>
      <c r="D67" s="546"/>
      <c r="E67" s="546"/>
      <c r="F67" s="546"/>
      <c r="G67" s="546"/>
      <c r="H67" s="546"/>
      <c r="I67" s="546"/>
      <c r="J67" s="546"/>
      <c r="K67" s="546"/>
      <c r="L67" s="543" t="s">
        <v>244</v>
      </c>
      <c r="M67" s="544"/>
      <c r="N67" s="547" t="s">
        <v>252</v>
      </c>
      <c r="O67" s="545"/>
    </row>
    <row r="68" spans="3:15" ht="25.15" customHeight="1">
      <c r="C68" s="546"/>
      <c r="D68" s="546"/>
      <c r="E68" s="546"/>
      <c r="F68" s="546"/>
      <c r="G68" s="546"/>
      <c r="H68" s="546"/>
      <c r="I68" s="546"/>
      <c r="J68" s="546"/>
      <c r="K68" s="546"/>
      <c r="L68" s="543" t="s">
        <v>245</v>
      </c>
      <c r="M68" s="544"/>
      <c r="N68" s="545" t="str">
        <f>CONCATENATE('BD Team'!H14," X ",'BD Team'!I14)</f>
        <v>914 X 1320</v>
      </c>
      <c r="O68" s="545"/>
    </row>
    <row r="69" spans="3:15" ht="25.15" customHeight="1">
      <c r="C69" s="546"/>
      <c r="D69" s="546"/>
      <c r="E69" s="546"/>
      <c r="F69" s="546"/>
      <c r="G69" s="546"/>
      <c r="H69" s="546"/>
      <c r="I69" s="546"/>
      <c r="J69" s="546"/>
      <c r="K69" s="546"/>
      <c r="L69" s="543" t="s">
        <v>246</v>
      </c>
      <c r="M69" s="544"/>
      <c r="N69" s="548">
        <f>'BD Team'!J14</f>
        <v>1</v>
      </c>
      <c r="O69" s="548"/>
    </row>
    <row r="70" spans="3:15" ht="25.15" customHeight="1">
      <c r="C70" s="546"/>
      <c r="D70" s="546"/>
      <c r="E70" s="546"/>
      <c r="F70" s="546"/>
      <c r="G70" s="546"/>
      <c r="H70" s="546"/>
      <c r="I70" s="546"/>
      <c r="J70" s="546"/>
      <c r="K70" s="546"/>
      <c r="L70" s="543" t="s">
        <v>247</v>
      </c>
      <c r="M70" s="544"/>
      <c r="N70" s="545" t="str">
        <f>'BD Team'!C14</f>
        <v>M14600</v>
      </c>
      <c r="O70" s="545"/>
    </row>
    <row r="71" spans="3:15" ht="25.15" customHeight="1">
      <c r="C71" s="546"/>
      <c r="D71" s="546"/>
      <c r="E71" s="546"/>
      <c r="F71" s="546"/>
      <c r="G71" s="546"/>
      <c r="H71" s="546"/>
      <c r="I71" s="546"/>
      <c r="J71" s="546"/>
      <c r="K71" s="546"/>
      <c r="L71" s="543" t="s">
        <v>248</v>
      </c>
      <c r="M71" s="544"/>
      <c r="N71" s="545" t="str">
        <f>'BD Team'!E14</f>
        <v>24MM</v>
      </c>
      <c r="O71" s="545"/>
    </row>
    <row r="72" spans="3:15" ht="25.15" customHeight="1">
      <c r="C72" s="546"/>
      <c r="D72" s="546"/>
      <c r="E72" s="546"/>
      <c r="F72" s="546"/>
      <c r="G72" s="546"/>
      <c r="H72" s="546"/>
      <c r="I72" s="546"/>
      <c r="J72" s="546"/>
      <c r="K72" s="546"/>
      <c r="L72" s="543" t="s">
        <v>249</v>
      </c>
      <c r="M72" s="544"/>
      <c r="N72" s="545" t="str">
        <f>'BD Team'!F14</f>
        <v>SS</v>
      </c>
      <c r="O72" s="545"/>
    </row>
    <row r="73" spans="3:15"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</row>
    <row r="74" spans="3:15" ht="25.15" customHeight="1">
      <c r="C74" s="543" t="s">
        <v>250</v>
      </c>
      <c r="D74" s="544"/>
      <c r="E74" s="286" t="str">
        <f>'BD Team'!B15</f>
        <v>W-01A</v>
      </c>
      <c r="F74" s="288" t="s">
        <v>251</v>
      </c>
      <c r="G74" s="545" t="str">
        <f>'BD Team'!D15</f>
        <v>3 TRACK 2 SHUTTER SLIDING DOOR WITH INTERNAL RAILING</v>
      </c>
      <c r="H74" s="545"/>
      <c r="I74" s="545"/>
      <c r="J74" s="545"/>
      <c r="K74" s="545"/>
      <c r="L74" s="545"/>
      <c r="M74" s="545"/>
      <c r="N74" s="545"/>
      <c r="O74" s="545"/>
    </row>
    <row r="75" spans="3:15" ht="25.15" customHeight="1">
      <c r="C75" s="546"/>
      <c r="D75" s="546"/>
      <c r="E75" s="546"/>
      <c r="F75" s="546"/>
      <c r="G75" s="546"/>
      <c r="H75" s="546"/>
      <c r="I75" s="546"/>
      <c r="J75" s="546"/>
      <c r="K75" s="546"/>
      <c r="L75" s="543" t="s">
        <v>127</v>
      </c>
      <c r="M75" s="544"/>
      <c r="N75" s="547" t="str">
        <f>'BD Team'!G15</f>
        <v>1F - LIVING</v>
      </c>
      <c r="O75" s="547"/>
    </row>
    <row r="76" spans="3:15" ht="25.15" customHeight="1">
      <c r="C76" s="546"/>
      <c r="D76" s="546"/>
      <c r="E76" s="546"/>
      <c r="F76" s="546"/>
      <c r="G76" s="546"/>
      <c r="H76" s="546"/>
      <c r="I76" s="546"/>
      <c r="J76" s="546"/>
      <c r="K76" s="546"/>
      <c r="L76" s="543" t="s">
        <v>243</v>
      </c>
      <c r="M76" s="544"/>
      <c r="N76" s="545" t="str">
        <f>$F$6</f>
        <v>Anodized</v>
      </c>
      <c r="O76" s="545"/>
    </row>
    <row r="77" spans="3:15" ht="25.15" customHeight="1">
      <c r="C77" s="546"/>
      <c r="D77" s="546"/>
      <c r="E77" s="546"/>
      <c r="F77" s="546"/>
      <c r="G77" s="546"/>
      <c r="H77" s="546"/>
      <c r="I77" s="546"/>
      <c r="J77" s="546"/>
      <c r="K77" s="546"/>
      <c r="L77" s="543" t="s">
        <v>178</v>
      </c>
      <c r="M77" s="544"/>
      <c r="N77" s="545" t="str">
        <f>$K$6</f>
        <v>Silver</v>
      </c>
      <c r="O77" s="545"/>
    </row>
    <row r="78" spans="3:15" ht="25.15" customHeight="1">
      <c r="C78" s="546"/>
      <c r="D78" s="546"/>
      <c r="E78" s="546"/>
      <c r="F78" s="546"/>
      <c r="G78" s="546"/>
      <c r="H78" s="546"/>
      <c r="I78" s="546"/>
      <c r="J78" s="546"/>
      <c r="K78" s="546"/>
      <c r="L78" s="543" t="s">
        <v>244</v>
      </c>
      <c r="M78" s="544"/>
      <c r="N78" s="547" t="s">
        <v>252</v>
      </c>
      <c r="O78" s="545"/>
    </row>
    <row r="79" spans="3:15" ht="25.15" customHeight="1">
      <c r="C79" s="546"/>
      <c r="D79" s="546"/>
      <c r="E79" s="546"/>
      <c r="F79" s="546"/>
      <c r="G79" s="546"/>
      <c r="H79" s="546"/>
      <c r="I79" s="546"/>
      <c r="J79" s="546"/>
      <c r="K79" s="546"/>
      <c r="L79" s="543" t="s">
        <v>245</v>
      </c>
      <c r="M79" s="544"/>
      <c r="N79" s="545" t="str">
        <f>CONCATENATE('BD Team'!H15," X ",'BD Team'!I15)</f>
        <v>3048 X 2235</v>
      </c>
      <c r="O79" s="545"/>
    </row>
    <row r="80" spans="3:15" ht="25.15" customHeight="1">
      <c r="C80" s="546"/>
      <c r="D80" s="546"/>
      <c r="E80" s="546"/>
      <c r="F80" s="546"/>
      <c r="G80" s="546"/>
      <c r="H80" s="546"/>
      <c r="I80" s="546"/>
      <c r="J80" s="546"/>
      <c r="K80" s="546"/>
      <c r="L80" s="543" t="s">
        <v>246</v>
      </c>
      <c r="M80" s="544"/>
      <c r="N80" s="548">
        <f>'BD Team'!J15</f>
        <v>1</v>
      </c>
      <c r="O80" s="548"/>
    </row>
    <row r="81" spans="3:15" ht="25.15" customHeight="1">
      <c r="C81" s="546"/>
      <c r="D81" s="546"/>
      <c r="E81" s="546"/>
      <c r="F81" s="546"/>
      <c r="G81" s="546"/>
      <c r="H81" s="546"/>
      <c r="I81" s="546"/>
      <c r="J81" s="546"/>
      <c r="K81" s="546"/>
      <c r="L81" s="543" t="s">
        <v>247</v>
      </c>
      <c r="M81" s="544"/>
      <c r="N81" s="545" t="str">
        <f>'BD Team'!C15</f>
        <v>M14600</v>
      </c>
      <c r="O81" s="545"/>
    </row>
    <row r="82" spans="3:15" ht="25.15" customHeight="1">
      <c r="C82" s="546"/>
      <c r="D82" s="546"/>
      <c r="E82" s="546"/>
      <c r="F82" s="546"/>
      <c r="G82" s="546"/>
      <c r="H82" s="546"/>
      <c r="I82" s="546"/>
      <c r="J82" s="546"/>
      <c r="K82" s="546"/>
      <c r="L82" s="543" t="s">
        <v>248</v>
      </c>
      <c r="M82" s="544"/>
      <c r="N82" s="545" t="str">
        <f>'BD Team'!E15</f>
        <v>24MM &amp; 17.52MM</v>
      </c>
      <c r="O82" s="545"/>
    </row>
    <row r="83" spans="3:15" ht="25.15" customHeight="1">
      <c r="C83" s="546"/>
      <c r="D83" s="546"/>
      <c r="E83" s="546"/>
      <c r="F83" s="546"/>
      <c r="G83" s="546"/>
      <c r="H83" s="546"/>
      <c r="I83" s="546"/>
      <c r="J83" s="546"/>
      <c r="K83" s="546"/>
      <c r="L83" s="543" t="s">
        <v>249</v>
      </c>
      <c r="M83" s="544"/>
      <c r="N83" s="545" t="str">
        <f>'BD Team'!F15</f>
        <v>SS</v>
      </c>
      <c r="O83" s="545"/>
    </row>
    <row r="84" spans="3:15"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</row>
    <row r="85" spans="3:15" ht="25.15" customHeight="1">
      <c r="C85" s="543" t="s">
        <v>250</v>
      </c>
      <c r="D85" s="544"/>
      <c r="E85" s="286" t="str">
        <f>'BD Team'!B16</f>
        <v>CW-01</v>
      </c>
      <c r="F85" s="288" t="s">
        <v>251</v>
      </c>
      <c r="G85" s="545" t="str">
        <f>'BD Team'!D16</f>
        <v>CORNOR FIXED GLASS WITH BUTT JOINT</v>
      </c>
      <c r="H85" s="545"/>
      <c r="I85" s="545"/>
      <c r="J85" s="545"/>
      <c r="K85" s="545"/>
      <c r="L85" s="545"/>
      <c r="M85" s="545"/>
      <c r="N85" s="545"/>
      <c r="O85" s="545"/>
    </row>
    <row r="86" spans="3:15" ht="25.15" customHeight="1">
      <c r="C86" s="546"/>
      <c r="D86" s="546"/>
      <c r="E86" s="546"/>
      <c r="F86" s="546"/>
      <c r="G86" s="546"/>
      <c r="H86" s="546"/>
      <c r="I86" s="546"/>
      <c r="J86" s="546"/>
      <c r="K86" s="546"/>
      <c r="L86" s="543" t="s">
        <v>127</v>
      </c>
      <c r="M86" s="544"/>
      <c r="N86" s="547" t="str">
        <f>'BD Team'!G16</f>
        <v>GF - DRAWING ROOM</v>
      </c>
      <c r="O86" s="547"/>
    </row>
    <row r="87" spans="3:15" ht="25.15" customHeight="1">
      <c r="C87" s="546"/>
      <c r="D87" s="546"/>
      <c r="E87" s="546"/>
      <c r="F87" s="546"/>
      <c r="G87" s="546"/>
      <c r="H87" s="546"/>
      <c r="I87" s="546"/>
      <c r="J87" s="546"/>
      <c r="K87" s="546"/>
      <c r="L87" s="543" t="s">
        <v>243</v>
      </c>
      <c r="M87" s="544"/>
      <c r="N87" s="545" t="str">
        <f>$F$6</f>
        <v>Anodized</v>
      </c>
      <c r="O87" s="545"/>
    </row>
    <row r="88" spans="3:15" ht="25.15" customHeight="1">
      <c r="C88" s="546"/>
      <c r="D88" s="546"/>
      <c r="E88" s="546"/>
      <c r="F88" s="546"/>
      <c r="G88" s="546"/>
      <c r="H88" s="546"/>
      <c r="I88" s="546"/>
      <c r="J88" s="546"/>
      <c r="K88" s="546"/>
      <c r="L88" s="543" t="s">
        <v>178</v>
      </c>
      <c r="M88" s="544"/>
      <c r="N88" s="545" t="str">
        <f>$K$6</f>
        <v>Silver</v>
      </c>
      <c r="O88" s="545"/>
    </row>
    <row r="89" spans="3:15" ht="25.15" customHeight="1">
      <c r="C89" s="546"/>
      <c r="D89" s="546"/>
      <c r="E89" s="546"/>
      <c r="F89" s="546"/>
      <c r="G89" s="546"/>
      <c r="H89" s="546"/>
      <c r="I89" s="546"/>
      <c r="J89" s="546"/>
      <c r="K89" s="546"/>
      <c r="L89" s="543" t="s">
        <v>244</v>
      </c>
      <c r="M89" s="544"/>
      <c r="N89" s="547" t="s">
        <v>252</v>
      </c>
      <c r="O89" s="545"/>
    </row>
    <row r="90" spans="3:15" ht="25.15" customHeight="1">
      <c r="C90" s="546"/>
      <c r="D90" s="546"/>
      <c r="E90" s="546"/>
      <c r="F90" s="546"/>
      <c r="G90" s="546"/>
      <c r="H90" s="546"/>
      <c r="I90" s="546"/>
      <c r="J90" s="546"/>
      <c r="K90" s="546"/>
      <c r="L90" s="543" t="s">
        <v>245</v>
      </c>
      <c r="M90" s="544"/>
      <c r="N90" s="545" t="str">
        <f>CONCATENATE('BD Team'!H16," X ",'BD Team'!I16)</f>
        <v>3314 X 2490</v>
      </c>
      <c r="O90" s="545"/>
    </row>
    <row r="91" spans="3:15" ht="25.15" customHeight="1">
      <c r="C91" s="546"/>
      <c r="D91" s="546"/>
      <c r="E91" s="546"/>
      <c r="F91" s="546"/>
      <c r="G91" s="546"/>
      <c r="H91" s="546"/>
      <c r="I91" s="546"/>
      <c r="J91" s="546"/>
      <c r="K91" s="546"/>
      <c r="L91" s="543" t="s">
        <v>246</v>
      </c>
      <c r="M91" s="544"/>
      <c r="N91" s="548">
        <f>'BD Team'!J16</f>
        <v>2</v>
      </c>
      <c r="O91" s="548"/>
    </row>
    <row r="92" spans="3:15" ht="25.15" customHeight="1">
      <c r="C92" s="546"/>
      <c r="D92" s="546"/>
      <c r="E92" s="546"/>
      <c r="F92" s="546"/>
      <c r="G92" s="546"/>
      <c r="H92" s="546"/>
      <c r="I92" s="546"/>
      <c r="J92" s="546"/>
      <c r="K92" s="546"/>
      <c r="L92" s="543" t="s">
        <v>247</v>
      </c>
      <c r="M92" s="544"/>
      <c r="N92" s="545" t="str">
        <f>'BD Team'!C16</f>
        <v>M15000</v>
      </c>
      <c r="O92" s="545"/>
    </row>
    <row r="93" spans="3:15" ht="25.15" customHeight="1">
      <c r="C93" s="546"/>
      <c r="D93" s="546"/>
      <c r="E93" s="546"/>
      <c r="F93" s="546"/>
      <c r="G93" s="546"/>
      <c r="H93" s="546"/>
      <c r="I93" s="546"/>
      <c r="J93" s="546"/>
      <c r="K93" s="546"/>
      <c r="L93" s="543" t="s">
        <v>248</v>
      </c>
      <c r="M93" s="544"/>
      <c r="N93" s="545" t="str">
        <f>'BD Team'!E16</f>
        <v>24MM</v>
      </c>
      <c r="O93" s="545"/>
    </row>
    <row r="94" spans="3:15" ht="25.15" customHeight="1">
      <c r="C94" s="546"/>
      <c r="D94" s="546"/>
      <c r="E94" s="546"/>
      <c r="F94" s="546"/>
      <c r="G94" s="546"/>
      <c r="H94" s="546"/>
      <c r="I94" s="546"/>
      <c r="J94" s="546"/>
      <c r="K94" s="546"/>
      <c r="L94" s="543" t="s">
        <v>249</v>
      </c>
      <c r="M94" s="544"/>
      <c r="N94" s="545" t="str">
        <f>'BD Team'!F16</f>
        <v>NO</v>
      </c>
      <c r="O94" s="545"/>
    </row>
    <row r="95" spans="3:15">
      <c r="C95" s="554"/>
      <c r="D95" s="554"/>
      <c r="E95" s="554"/>
      <c r="F95" s="554"/>
      <c r="G95" s="554"/>
      <c r="H95" s="554"/>
      <c r="I95" s="554"/>
      <c r="J95" s="554"/>
      <c r="K95" s="554"/>
      <c r="L95" s="554"/>
      <c r="M95" s="554"/>
      <c r="N95" s="554"/>
      <c r="O95" s="554"/>
    </row>
    <row r="96" spans="3:15" ht="25.15" customHeight="1">
      <c r="C96" s="543" t="s">
        <v>250</v>
      </c>
      <c r="D96" s="544"/>
      <c r="E96" s="286" t="str">
        <f>'BD Team'!B17</f>
        <v>CV-01</v>
      </c>
      <c r="F96" s="288" t="s">
        <v>251</v>
      </c>
      <c r="G96" s="545" t="str">
        <f>'BD Team'!D17</f>
        <v>GLASS LOUVERS</v>
      </c>
      <c r="H96" s="545"/>
      <c r="I96" s="545"/>
      <c r="J96" s="545"/>
      <c r="K96" s="545"/>
      <c r="L96" s="545"/>
      <c r="M96" s="545"/>
      <c r="N96" s="545"/>
      <c r="O96" s="545"/>
    </row>
    <row r="97" spans="3:15" ht="25.15" customHeight="1">
      <c r="C97" s="546"/>
      <c r="D97" s="546"/>
      <c r="E97" s="546"/>
      <c r="F97" s="546"/>
      <c r="G97" s="546"/>
      <c r="H97" s="546"/>
      <c r="I97" s="546"/>
      <c r="J97" s="546"/>
      <c r="K97" s="546"/>
      <c r="L97" s="543" t="s">
        <v>127</v>
      </c>
      <c r="M97" s="544"/>
      <c r="N97" s="547" t="str">
        <f>'BD Team'!G17</f>
        <v>1F - GUEST BTH ROOM TOILET</v>
      </c>
      <c r="O97" s="547"/>
    </row>
    <row r="98" spans="3:15" ht="25.15" customHeight="1">
      <c r="C98" s="546"/>
      <c r="D98" s="546"/>
      <c r="E98" s="546"/>
      <c r="F98" s="546"/>
      <c r="G98" s="546"/>
      <c r="H98" s="546"/>
      <c r="I98" s="546"/>
      <c r="J98" s="546"/>
      <c r="K98" s="546"/>
      <c r="L98" s="543" t="s">
        <v>243</v>
      </c>
      <c r="M98" s="544"/>
      <c r="N98" s="545" t="str">
        <f>$F$6</f>
        <v>Anodized</v>
      </c>
      <c r="O98" s="545"/>
    </row>
    <row r="99" spans="3:15" ht="25.15" customHeight="1">
      <c r="C99" s="546"/>
      <c r="D99" s="546"/>
      <c r="E99" s="546"/>
      <c r="F99" s="546"/>
      <c r="G99" s="546"/>
      <c r="H99" s="546"/>
      <c r="I99" s="546"/>
      <c r="J99" s="546"/>
      <c r="K99" s="546"/>
      <c r="L99" s="543" t="s">
        <v>178</v>
      </c>
      <c r="M99" s="544"/>
      <c r="N99" s="545" t="str">
        <f>$K$6</f>
        <v>Silver</v>
      </c>
      <c r="O99" s="545"/>
    </row>
    <row r="100" spans="3:15" ht="25.15" customHeight="1">
      <c r="C100" s="546"/>
      <c r="D100" s="546"/>
      <c r="E100" s="546"/>
      <c r="F100" s="546"/>
      <c r="G100" s="546"/>
      <c r="H100" s="546"/>
      <c r="I100" s="546"/>
      <c r="J100" s="546"/>
      <c r="K100" s="546"/>
      <c r="L100" s="543" t="s">
        <v>244</v>
      </c>
      <c r="M100" s="544"/>
      <c r="N100" s="547" t="s">
        <v>252</v>
      </c>
      <c r="O100" s="545"/>
    </row>
    <row r="101" spans="3:15" ht="25.15" customHeight="1">
      <c r="C101" s="546"/>
      <c r="D101" s="546"/>
      <c r="E101" s="546"/>
      <c r="F101" s="546"/>
      <c r="G101" s="546"/>
      <c r="H101" s="546"/>
      <c r="I101" s="546"/>
      <c r="J101" s="546"/>
      <c r="K101" s="546"/>
      <c r="L101" s="543" t="s">
        <v>245</v>
      </c>
      <c r="M101" s="544"/>
      <c r="N101" s="545" t="str">
        <f>CONCATENATE('BD Team'!H17," X ",'BD Team'!I17)</f>
        <v>3314 X 457</v>
      </c>
      <c r="O101" s="545"/>
    </row>
    <row r="102" spans="3:15" ht="25.15" customHeight="1">
      <c r="C102" s="546"/>
      <c r="D102" s="546"/>
      <c r="E102" s="546"/>
      <c r="F102" s="546"/>
      <c r="G102" s="546"/>
      <c r="H102" s="546"/>
      <c r="I102" s="546"/>
      <c r="J102" s="546"/>
      <c r="K102" s="546"/>
      <c r="L102" s="543" t="s">
        <v>246</v>
      </c>
      <c r="M102" s="544"/>
      <c r="N102" s="548">
        <f>'BD Team'!J17</f>
        <v>2</v>
      </c>
      <c r="O102" s="548"/>
    </row>
    <row r="103" spans="3:15" ht="25.15" customHeight="1">
      <c r="C103" s="546"/>
      <c r="D103" s="546"/>
      <c r="E103" s="546"/>
      <c r="F103" s="546"/>
      <c r="G103" s="546"/>
      <c r="H103" s="546"/>
      <c r="I103" s="546"/>
      <c r="J103" s="546"/>
      <c r="K103" s="546"/>
      <c r="L103" s="543" t="s">
        <v>247</v>
      </c>
      <c r="M103" s="544"/>
      <c r="N103" s="545" t="str">
        <f>'BD Team'!C17</f>
        <v>M940</v>
      </c>
      <c r="O103" s="545"/>
    </row>
    <row r="104" spans="3:15" ht="25.15" customHeight="1">
      <c r="C104" s="546"/>
      <c r="D104" s="546"/>
      <c r="E104" s="546"/>
      <c r="F104" s="546"/>
      <c r="G104" s="546"/>
      <c r="H104" s="546"/>
      <c r="I104" s="546"/>
      <c r="J104" s="546"/>
      <c r="K104" s="546"/>
      <c r="L104" s="543" t="s">
        <v>248</v>
      </c>
      <c r="M104" s="544"/>
      <c r="N104" s="545" t="str">
        <f>'BD Team'!E17</f>
        <v>6MM (F&amp;A)</v>
      </c>
      <c r="O104" s="545"/>
    </row>
    <row r="105" spans="3:15" ht="25.15" customHeight="1">
      <c r="C105" s="546"/>
      <c r="D105" s="546"/>
      <c r="E105" s="546"/>
      <c r="F105" s="546"/>
      <c r="G105" s="546"/>
      <c r="H105" s="546"/>
      <c r="I105" s="546"/>
      <c r="J105" s="546"/>
      <c r="K105" s="546"/>
      <c r="L105" s="543" t="s">
        <v>249</v>
      </c>
      <c r="M105" s="544"/>
      <c r="N105" s="545" t="str">
        <f>'BD Team'!F17</f>
        <v>NO</v>
      </c>
      <c r="O105" s="545"/>
    </row>
    <row r="106" spans="3:15"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</row>
    <row r="107" spans="3:15" ht="25.15" customHeight="1">
      <c r="C107" s="543" t="s">
        <v>250</v>
      </c>
      <c r="D107" s="544"/>
      <c r="E107" s="286" t="str">
        <f>'BD Team'!B18</f>
        <v>V-02</v>
      </c>
      <c r="F107" s="288" t="s">
        <v>251</v>
      </c>
      <c r="G107" s="545" t="str">
        <f>'BD Team'!D18</f>
        <v>GLASS LOUVERS</v>
      </c>
      <c r="H107" s="545"/>
      <c r="I107" s="545"/>
      <c r="J107" s="545"/>
      <c r="K107" s="545"/>
      <c r="L107" s="545"/>
      <c r="M107" s="545"/>
      <c r="N107" s="545"/>
      <c r="O107" s="545"/>
    </row>
    <row r="108" spans="3:15" ht="25.15" customHeight="1">
      <c r="C108" s="546"/>
      <c r="D108" s="546"/>
      <c r="E108" s="546"/>
      <c r="F108" s="546"/>
      <c r="G108" s="546"/>
      <c r="H108" s="546"/>
      <c r="I108" s="546"/>
      <c r="J108" s="546"/>
      <c r="K108" s="546"/>
      <c r="L108" s="543" t="s">
        <v>127</v>
      </c>
      <c r="M108" s="544"/>
      <c r="N108" s="547" t="str">
        <f>'BD Team'!G18</f>
        <v>BATHROOM'S</v>
      </c>
      <c r="O108" s="547"/>
    </row>
    <row r="109" spans="3:15" ht="25.15" customHeight="1">
      <c r="C109" s="546"/>
      <c r="D109" s="546"/>
      <c r="E109" s="546"/>
      <c r="F109" s="546"/>
      <c r="G109" s="546"/>
      <c r="H109" s="546"/>
      <c r="I109" s="546"/>
      <c r="J109" s="546"/>
      <c r="K109" s="546"/>
      <c r="L109" s="543" t="s">
        <v>243</v>
      </c>
      <c r="M109" s="544"/>
      <c r="N109" s="545" t="str">
        <f>$F$6</f>
        <v>Anodized</v>
      </c>
      <c r="O109" s="545"/>
    </row>
    <row r="110" spans="3:15" ht="25.15" customHeight="1">
      <c r="C110" s="546"/>
      <c r="D110" s="546"/>
      <c r="E110" s="546"/>
      <c r="F110" s="546"/>
      <c r="G110" s="546"/>
      <c r="H110" s="546"/>
      <c r="I110" s="546"/>
      <c r="J110" s="546"/>
      <c r="K110" s="546"/>
      <c r="L110" s="543" t="s">
        <v>178</v>
      </c>
      <c r="M110" s="544"/>
      <c r="N110" s="545" t="str">
        <f>$K$6</f>
        <v>Silver</v>
      </c>
      <c r="O110" s="545"/>
    </row>
    <row r="111" spans="3:15" ht="25.15" customHeight="1">
      <c r="C111" s="546"/>
      <c r="D111" s="546"/>
      <c r="E111" s="546"/>
      <c r="F111" s="546"/>
      <c r="G111" s="546"/>
      <c r="H111" s="546"/>
      <c r="I111" s="546"/>
      <c r="J111" s="546"/>
      <c r="K111" s="546"/>
      <c r="L111" s="543" t="s">
        <v>244</v>
      </c>
      <c r="M111" s="544"/>
      <c r="N111" s="547" t="s">
        <v>252</v>
      </c>
      <c r="O111" s="545"/>
    </row>
    <row r="112" spans="3:15" ht="25.15" customHeight="1">
      <c r="C112" s="546"/>
      <c r="D112" s="546"/>
      <c r="E112" s="546"/>
      <c r="F112" s="546"/>
      <c r="G112" s="546"/>
      <c r="H112" s="546"/>
      <c r="I112" s="546"/>
      <c r="J112" s="546"/>
      <c r="K112" s="546"/>
      <c r="L112" s="543" t="s">
        <v>245</v>
      </c>
      <c r="M112" s="544"/>
      <c r="N112" s="545" t="str">
        <f>CONCATENATE('BD Team'!H18," X ",'BD Team'!I18)</f>
        <v>2590 X 457</v>
      </c>
      <c r="O112" s="545"/>
    </row>
    <row r="113" spans="3:15" ht="25.15" customHeight="1">
      <c r="C113" s="546"/>
      <c r="D113" s="546"/>
      <c r="E113" s="546"/>
      <c r="F113" s="546"/>
      <c r="G113" s="546"/>
      <c r="H113" s="546"/>
      <c r="I113" s="546"/>
      <c r="J113" s="546"/>
      <c r="K113" s="546"/>
      <c r="L113" s="543" t="s">
        <v>246</v>
      </c>
      <c r="M113" s="544"/>
      <c r="N113" s="548">
        <f>'BD Team'!J18</f>
        <v>4</v>
      </c>
      <c r="O113" s="548"/>
    </row>
    <row r="114" spans="3:15" ht="25.15" customHeight="1">
      <c r="C114" s="546"/>
      <c r="D114" s="546"/>
      <c r="E114" s="546"/>
      <c r="F114" s="546"/>
      <c r="G114" s="546"/>
      <c r="H114" s="546"/>
      <c r="I114" s="546"/>
      <c r="J114" s="546"/>
      <c r="K114" s="546"/>
      <c r="L114" s="543" t="s">
        <v>247</v>
      </c>
      <c r="M114" s="544"/>
      <c r="N114" s="545" t="str">
        <f>'BD Team'!C18</f>
        <v>M940</v>
      </c>
      <c r="O114" s="545"/>
    </row>
    <row r="115" spans="3:15" ht="25.15" customHeight="1">
      <c r="C115" s="546"/>
      <c r="D115" s="546"/>
      <c r="E115" s="546"/>
      <c r="F115" s="546"/>
      <c r="G115" s="546"/>
      <c r="H115" s="546"/>
      <c r="I115" s="546"/>
      <c r="J115" s="546"/>
      <c r="K115" s="546"/>
      <c r="L115" s="543" t="s">
        <v>248</v>
      </c>
      <c r="M115" s="544"/>
      <c r="N115" s="545" t="str">
        <f>'BD Team'!E18</f>
        <v>6MM (F&amp;A)</v>
      </c>
      <c r="O115" s="545"/>
    </row>
    <row r="116" spans="3:15" ht="25.15" customHeight="1">
      <c r="C116" s="546"/>
      <c r="D116" s="546"/>
      <c r="E116" s="546"/>
      <c r="F116" s="546"/>
      <c r="G116" s="546"/>
      <c r="H116" s="546"/>
      <c r="I116" s="546"/>
      <c r="J116" s="546"/>
      <c r="K116" s="546"/>
      <c r="L116" s="543" t="s">
        <v>249</v>
      </c>
      <c r="M116" s="544"/>
      <c r="N116" s="545" t="str">
        <f>'BD Team'!F18</f>
        <v>NO</v>
      </c>
      <c r="O116" s="545"/>
    </row>
    <row r="117" spans="3:15"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</row>
    <row r="118" spans="3:15" ht="25.15" customHeight="1">
      <c r="C118" s="543" t="s">
        <v>250</v>
      </c>
      <c r="D118" s="544"/>
      <c r="E118" s="286" t="str">
        <f>'BD Team'!B19</f>
        <v>V-01</v>
      </c>
      <c r="F118" s="288" t="s">
        <v>251</v>
      </c>
      <c r="G118" s="545" t="str">
        <f>'BD Team'!D19</f>
        <v>GLASS LOUVERS</v>
      </c>
      <c r="H118" s="545"/>
      <c r="I118" s="545"/>
      <c r="J118" s="545"/>
      <c r="K118" s="545"/>
      <c r="L118" s="545"/>
      <c r="M118" s="545"/>
      <c r="N118" s="545"/>
      <c r="O118" s="545"/>
    </row>
    <row r="119" spans="3:15" ht="25.15" customHeight="1">
      <c r="C119" s="546"/>
      <c r="D119" s="546"/>
      <c r="E119" s="546"/>
      <c r="F119" s="546"/>
      <c r="G119" s="546"/>
      <c r="H119" s="546"/>
      <c r="I119" s="546"/>
      <c r="J119" s="546"/>
      <c r="K119" s="546"/>
      <c r="L119" s="543" t="s">
        <v>127</v>
      </c>
      <c r="M119" s="544"/>
      <c r="N119" s="547" t="str">
        <f>'BD Team'!G19</f>
        <v>GF &amp; 2F - STAIRCASE POWDER ROOM</v>
      </c>
      <c r="O119" s="547"/>
    </row>
    <row r="120" spans="3:15" ht="25.15" customHeight="1">
      <c r="C120" s="546"/>
      <c r="D120" s="546"/>
      <c r="E120" s="546"/>
      <c r="F120" s="546"/>
      <c r="G120" s="546"/>
      <c r="H120" s="546"/>
      <c r="I120" s="546"/>
      <c r="J120" s="546"/>
      <c r="K120" s="546"/>
      <c r="L120" s="543" t="s">
        <v>243</v>
      </c>
      <c r="M120" s="544"/>
      <c r="N120" s="545" t="str">
        <f>$F$6</f>
        <v>Anodized</v>
      </c>
      <c r="O120" s="545"/>
    </row>
    <row r="121" spans="3:15" ht="25.15" customHeight="1">
      <c r="C121" s="546"/>
      <c r="D121" s="546"/>
      <c r="E121" s="546"/>
      <c r="F121" s="546"/>
      <c r="G121" s="546"/>
      <c r="H121" s="546"/>
      <c r="I121" s="546"/>
      <c r="J121" s="546"/>
      <c r="K121" s="546"/>
      <c r="L121" s="543" t="s">
        <v>178</v>
      </c>
      <c r="M121" s="544"/>
      <c r="N121" s="545" t="str">
        <f>$K$6</f>
        <v>Silver</v>
      </c>
      <c r="O121" s="545"/>
    </row>
    <row r="122" spans="3:15" ht="25.15" customHeight="1">
      <c r="C122" s="546"/>
      <c r="D122" s="546"/>
      <c r="E122" s="546"/>
      <c r="F122" s="546"/>
      <c r="G122" s="546"/>
      <c r="H122" s="546"/>
      <c r="I122" s="546"/>
      <c r="J122" s="546"/>
      <c r="K122" s="546"/>
      <c r="L122" s="543" t="s">
        <v>244</v>
      </c>
      <c r="M122" s="544"/>
      <c r="N122" s="547" t="s">
        <v>252</v>
      </c>
      <c r="O122" s="545"/>
    </row>
    <row r="123" spans="3:15" ht="25.15" customHeight="1">
      <c r="C123" s="546"/>
      <c r="D123" s="546"/>
      <c r="E123" s="546"/>
      <c r="F123" s="546"/>
      <c r="G123" s="546"/>
      <c r="H123" s="546"/>
      <c r="I123" s="546"/>
      <c r="J123" s="546"/>
      <c r="K123" s="546"/>
      <c r="L123" s="543" t="s">
        <v>245</v>
      </c>
      <c r="M123" s="544"/>
      <c r="N123" s="545" t="str">
        <f>CONCATENATE('BD Team'!H19," X ",'BD Team'!I19)</f>
        <v>1219 X 457</v>
      </c>
      <c r="O123" s="545"/>
    </row>
    <row r="124" spans="3:15" ht="25.15" customHeight="1">
      <c r="C124" s="546"/>
      <c r="D124" s="546"/>
      <c r="E124" s="546"/>
      <c r="F124" s="546"/>
      <c r="G124" s="546"/>
      <c r="H124" s="546"/>
      <c r="I124" s="546"/>
      <c r="J124" s="546"/>
      <c r="K124" s="546"/>
      <c r="L124" s="543" t="s">
        <v>246</v>
      </c>
      <c r="M124" s="544"/>
      <c r="N124" s="548">
        <f>'BD Team'!J19</f>
        <v>2</v>
      </c>
      <c r="O124" s="548"/>
    </row>
    <row r="125" spans="3:15" ht="25.15" customHeight="1">
      <c r="C125" s="546"/>
      <c r="D125" s="546"/>
      <c r="E125" s="546"/>
      <c r="F125" s="546"/>
      <c r="G125" s="546"/>
      <c r="H125" s="546"/>
      <c r="I125" s="546"/>
      <c r="J125" s="546"/>
      <c r="K125" s="546"/>
      <c r="L125" s="543" t="s">
        <v>247</v>
      </c>
      <c r="M125" s="544"/>
      <c r="N125" s="545" t="str">
        <f>'BD Team'!C19</f>
        <v>M940</v>
      </c>
      <c r="O125" s="545"/>
    </row>
    <row r="126" spans="3:15" ht="25.15" customHeight="1">
      <c r="C126" s="546"/>
      <c r="D126" s="546"/>
      <c r="E126" s="546"/>
      <c r="F126" s="546"/>
      <c r="G126" s="546"/>
      <c r="H126" s="546"/>
      <c r="I126" s="546"/>
      <c r="J126" s="546"/>
      <c r="K126" s="546"/>
      <c r="L126" s="543" t="s">
        <v>248</v>
      </c>
      <c r="M126" s="544"/>
      <c r="N126" s="545" t="str">
        <f>'BD Team'!E19</f>
        <v>6MM (F&amp;A)</v>
      </c>
      <c r="O126" s="545"/>
    </row>
    <row r="127" spans="3:15" ht="25.15" customHeight="1">
      <c r="C127" s="546"/>
      <c r="D127" s="546"/>
      <c r="E127" s="546"/>
      <c r="F127" s="546"/>
      <c r="G127" s="546"/>
      <c r="H127" s="546"/>
      <c r="I127" s="546"/>
      <c r="J127" s="546"/>
      <c r="K127" s="546"/>
      <c r="L127" s="543" t="s">
        <v>249</v>
      </c>
      <c r="M127" s="544"/>
      <c r="N127" s="545" t="str">
        <f>'BD Team'!F19</f>
        <v>NO</v>
      </c>
      <c r="O127" s="545"/>
    </row>
    <row r="128" spans="3:15"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</row>
    <row r="129" spans="3:15" ht="25.15" customHeight="1">
      <c r="C129" s="543" t="s">
        <v>250</v>
      </c>
      <c r="D129" s="544"/>
      <c r="E129" s="286" t="str">
        <f>'BD Team'!B20</f>
        <v>V-03</v>
      </c>
      <c r="F129" s="288" t="s">
        <v>251</v>
      </c>
      <c r="G129" s="545" t="str">
        <f>'BD Team'!D20</f>
        <v>GLASS LOUVERS</v>
      </c>
      <c r="H129" s="545"/>
      <c r="I129" s="545"/>
      <c r="J129" s="545"/>
      <c r="K129" s="545"/>
      <c r="L129" s="545"/>
      <c r="M129" s="545"/>
      <c r="N129" s="545"/>
      <c r="O129" s="545"/>
    </row>
    <row r="130" spans="3:15" ht="25.15" customHeight="1">
      <c r="C130" s="546"/>
      <c r="D130" s="546"/>
      <c r="E130" s="546"/>
      <c r="F130" s="546"/>
      <c r="G130" s="546"/>
      <c r="H130" s="546"/>
      <c r="I130" s="546"/>
      <c r="J130" s="546"/>
      <c r="K130" s="546"/>
      <c r="L130" s="543" t="s">
        <v>127</v>
      </c>
      <c r="M130" s="544"/>
      <c r="N130" s="547" t="str">
        <f>'BD Team'!G20</f>
        <v>NA</v>
      </c>
      <c r="O130" s="547"/>
    </row>
    <row r="131" spans="3:15" ht="25.15" customHeight="1">
      <c r="C131" s="546"/>
      <c r="D131" s="546"/>
      <c r="E131" s="546"/>
      <c r="F131" s="546"/>
      <c r="G131" s="546"/>
      <c r="H131" s="546"/>
      <c r="I131" s="546"/>
      <c r="J131" s="546"/>
      <c r="K131" s="546"/>
      <c r="L131" s="543" t="s">
        <v>243</v>
      </c>
      <c r="M131" s="544"/>
      <c r="N131" s="545" t="str">
        <f>$F$6</f>
        <v>Anodized</v>
      </c>
      <c r="O131" s="545"/>
    </row>
    <row r="132" spans="3:15" ht="25.15" customHeight="1">
      <c r="C132" s="546"/>
      <c r="D132" s="546"/>
      <c r="E132" s="546"/>
      <c r="F132" s="546"/>
      <c r="G132" s="546"/>
      <c r="H132" s="546"/>
      <c r="I132" s="546"/>
      <c r="J132" s="546"/>
      <c r="K132" s="546"/>
      <c r="L132" s="543" t="s">
        <v>178</v>
      </c>
      <c r="M132" s="544"/>
      <c r="N132" s="545" t="str">
        <f>$K$6</f>
        <v>Silver</v>
      </c>
      <c r="O132" s="545"/>
    </row>
    <row r="133" spans="3:15" ht="25.15" customHeight="1">
      <c r="C133" s="546"/>
      <c r="D133" s="546"/>
      <c r="E133" s="546"/>
      <c r="F133" s="546"/>
      <c r="G133" s="546"/>
      <c r="H133" s="546"/>
      <c r="I133" s="546"/>
      <c r="J133" s="546"/>
      <c r="K133" s="546"/>
      <c r="L133" s="543" t="s">
        <v>244</v>
      </c>
      <c r="M133" s="544"/>
      <c r="N133" s="547" t="s">
        <v>252</v>
      </c>
      <c r="O133" s="545"/>
    </row>
    <row r="134" spans="3:15" ht="25.15" customHeight="1">
      <c r="C134" s="546"/>
      <c r="D134" s="546"/>
      <c r="E134" s="546"/>
      <c r="F134" s="546"/>
      <c r="G134" s="546"/>
      <c r="H134" s="546"/>
      <c r="I134" s="546"/>
      <c r="J134" s="546"/>
      <c r="K134" s="546"/>
      <c r="L134" s="543" t="s">
        <v>245</v>
      </c>
      <c r="M134" s="544"/>
      <c r="N134" s="545" t="str">
        <f>CONCATENATE('BD Team'!H20," X ",'BD Team'!I20)</f>
        <v>1676 X 457</v>
      </c>
      <c r="O134" s="545"/>
    </row>
    <row r="135" spans="3:15" ht="25.15" customHeight="1">
      <c r="C135" s="546"/>
      <c r="D135" s="546"/>
      <c r="E135" s="546"/>
      <c r="F135" s="546"/>
      <c r="G135" s="546"/>
      <c r="H135" s="546"/>
      <c r="I135" s="546"/>
      <c r="J135" s="546"/>
      <c r="K135" s="546"/>
      <c r="L135" s="543" t="s">
        <v>246</v>
      </c>
      <c r="M135" s="544"/>
      <c r="N135" s="548">
        <f>'BD Team'!J20</f>
        <v>1</v>
      </c>
      <c r="O135" s="548"/>
    </row>
    <row r="136" spans="3:15" ht="25.15" customHeight="1">
      <c r="C136" s="546"/>
      <c r="D136" s="546"/>
      <c r="E136" s="546"/>
      <c r="F136" s="546"/>
      <c r="G136" s="546"/>
      <c r="H136" s="546"/>
      <c r="I136" s="546"/>
      <c r="J136" s="546"/>
      <c r="K136" s="546"/>
      <c r="L136" s="543" t="s">
        <v>247</v>
      </c>
      <c r="M136" s="544"/>
      <c r="N136" s="545" t="str">
        <f>'BD Team'!C20</f>
        <v>M940</v>
      </c>
      <c r="O136" s="545"/>
    </row>
    <row r="137" spans="3:15" ht="25.15" customHeight="1">
      <c r="C137" s="546"/>
      <c r="D137" s="546"/>
      <c r="E137" s="546"/>
      <c r="F137" s="546"/>
      <c r="G137" s="546"/>
      <c r="H137" s="546"/>
      <c r="I137" s="546"/>
      <c r="J137" s="546"/>
      <c r="K137" s="546"/>
      <c r="L137" s="543" t="s">
        <v>248</v>
      </c>
      <c r="M137" s="544"/>
      <c r="N137" s="545" t="str">
        <f>'BD Team'!E20</f>
        <v>6MM (F&amp;A)</v>
      </c>
      <c r="O137" s="545"/>
    </row>
    <row r="138" spans="3:15" ht="25.15" customHeight="1">
      <c r="C138" s="546"/>
      <c r="D138" s="546"/>
      <c r="E138" s="546"/>
      <c r="F138" s="546"/>
      <c r="G138" s="546"/>
      <c r="H138" s="546"/>
      <c r="I138" s="546"/>
      <c r="J138" s="546"/>
      <c r="K138" s="546"/>
      <c r="L138" s="543" t="s">
        <v>249</v>
      </c>
      <c r="M138" s="544"/>
      <c r="N138" s="545" t="str">
        <f>'BD Team'!F20</f>
        <v>NO</v>
      </c>
      <c r="O138" s="545"/>
    </row>
    <row r="139" spans="3:15"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</row>
    <row r="140" spans="3:15" ht="25.15" customHeight="1">
      <c r="C140" s="543" t="s">
        <v>250</v>
      </c>
      <c r="D140" s="544"/>
      <c r="E140" s="286" t="str">
        <f>'BD Team'!B21</f>
        <v>FD-01</v>
      </c>
      <c r="F140" s="288" t="s">
        <v>251</v>
      </c>
      <c r="G140" s="545" t="str">
        <f>'BD Team'!D21</f>
        <v>SLIDE &amp; FOLD DOOR WITH 3 LEAF</v>
      </c>
      <c r="H140" s="545"/>
      <c r="I140" s="545"/>
      <c r="J140" s="545"/>
      <c r="K140" s="545"/>
      <c r="L140" s="545"/>
      <c r="M140" s="545"/>
      <c r="N140" s="545"/>
      <c r="O140" s="545"/>
    </row>
    <row r="141" spans="3:15" ht="25.15" customHeight="1">
      <c r="C141" s="546"/>
      <c r="D141" s="546"/>
      <c r="E141" s="546"/>
      <c r="F141" s="546"/>
      <c r="G141" s="546"/>
      <c r="H141" s="546"/>
      <c r="I141" s="546"/>
      <c r="J141" s="546"/>
      <c r="K141" s="546"/>
      <c r="L141" s="543" t="s">
        <v>127</v>
      </c>
      <c r="M141" s="544"/>
      <c r="N141" s="547" t="str">
        <f>'BD Team'!G21</f>
        <v>GF - COURTYARD</v>
      </c>
      <c r="O141" s="547"/>
    </row>
    <row r="142" spans="3:15" ht="25.15" customHeight="1">
      <c r="C142" s="546"/>
      <c r="D142" s="546"/>
      <c r="E142" s="546"/>
      <c r="F142" s="546"/>
      <c r="G142" s="546"/>
      <c r="H142" s="546"/>
      <c r="I142" s="546"/>
      <c r="J142" s="546"/>
      <c r="K142" s="546"/>
      <c r="L142" s="543" t="s">
        <v>243</v>
      </c>
      <c r="M142" s="544"/>
      <c r="N142" s="545" t="str">
        <f>$F$6</f>
        <v>Anodized</v>
      </c>
      <c r="O142" s="545"/>
    </row>
    <row r="143" spans="3:15" ht="25.15" customHeight="1">
      <c r="C143" s="546"/>
      <c r="D143" s="546"/>
      <c r="E143" s="546"/>
      <c r="F143" s="546"/>
      <c r="G143" s="546"/>
      <c r="H143" s="546"/>
      <c r="I143" s="546"/>
      <c r="J143" s="546"/>
      <c r="K143" s="546"/>
      <c r="L143" s="543" t="s">
        <v>178</v>
      </c>
      <c r="M143" s="544"/>
      <c r="N143" s="545" t="str">
        <f>$K$6</f>
        <v>Silver</v>
      </c>
      <c r="O143" s="545"/>
    </row>
    <row r="144" spans="3:15" ht="25.15" customHeight="1">
      <c r="C144" s="546"/>
      <c r="D144" s="546"/>
      <c r="E144" s="546"/>
      <c r="F144" s="546"/>
      <c r="G144" s="546"/>
      <c r="H144" s="546"/>
      <c r="I144" s="546"/>
      <c r="J144" s="546"/>
      <c r="K144" s="546"/>
      <c r="L144" s="543" t="s">
        <v>244</v>
      </c>
      <c r="M144" s="544"/>
      <c r="N144" s="547" t="s">
        <v>252</v>
      </c>
      <c r="O144" s="545"/>
    </row>
    <row r="145" spans="3:15" ht="25.15" customHeight="1">
      <c r="C145" s="546"/>
      <c r="D145" s="546"/>
      <c r="E145" s="546"/>
      <c r="F145" s="546"/>
      <c r="G145" s="546"/>
      <c r="H145" s="546"/>
      <c r="I145" s="546"/>
      <c r="J145" s="546"/>
      <c r="K145" s="546"/>
      <c r="L145" s="543" t="s">
        <v>245</v>
      </c>
      <c r="M145" s="544"/>
      <c r="N145" s="545" t="str">
        <f>CONCATENATE('BD Team'!H21," X ",'BD Team'!I21)</f>
        <v>2743 X 3200</v>
      </c>
      <c r="O145" s="545"/>
    </row>
    <row r="146" spans="3:15" ht="25.15" customHeight="1">
      <c r="C146" s="546"/>
      <c r="D146" s="546"/>
      <c r="E146" s="546"/>
      <c r="F146" s="546"/>
      <c r="G146" s="546"/>
      <c r="H146" s="546"/>
      <c r="I146" s="546"/>
      <c r="J146" s="546"/>
      <c r="K146" s="546"/>
      <c r="L146" s="543" t="s">
        <v>246</v>
      </c>
      <c r="M146" s="544"/>
      <c r="N146" s="548">
        <f>'BD Team'!J21</f>
        <v>1</v>
      </c>
      <c r="O146" s="548"/>
    </row>
    <row r="147" spans="3:15" ht="25.15" customHeight="1">
      <c r="C147" s="546"/>
      <c r="D147" s="546"/>
      <c r="E147" s="546"/>
      <c r="F147" s="546"/>
      <c r="G147" s="546"/>
      <c r="H147" s="546"/>
      <c r="I147" s="546"/>
      <c r="J147" s="546"/>
      <c r="K147" s="546"/>
      <c r="L147" s="543" t="s">
        <v>247</v>
      </c>
      <c r="M147" s="544"/>
      <c r="N147" s="545" t="str">
        <f>'BD Team'!C21</f>
        <v>SF85</v>
      </c>
      <c r="O147" s="545"/>
    </row>
    <row r="148" spans="3:15" ht="25.15" customHeight="1">
      <c r="C148" s="546"/>
      <c r="D148" s="546"/>
      <c r="E148" s="546"/>
      <c r="F148" s="546"/>
      <c r="G148" s="546"/>
      <c r="H148" s="546"/>
      <c r="I148" s="546"/>
      <c r="J148" s="546"/>
      <c r="K148" s="546"/>
      <c r="L148" s="543" t="s">
        <v>248</v>
      </c>
      <c r="M148" s="544"/>
      <c r="N148" s="545" t="str">
        <f>'BD Team'!E21</f>
        <v>24MM</v>
      </c>
      <c r="O148" s="545"/>
    </row>
    <row r="149" spans="3:15" ht="25.15" customHeight="1">
      <c r="C149" s="546"/>
      <c r="D149" s="546"/>
      <c r="E149" s="546"/>
      <c r="F149" s="546"/>
      <c r="G149" s="546"/>
      <c r="H149" s="546"/>
      <c r="I149" s="546"/>
      <c r="J149" s="546"/>
      <c r="K149" s="546"/>
      <c r="L149" s="543" t="s">
        <v>249</v>
      </c>
      <c r="M149" s="544"/>
      <c r="N149" s="545" t="str">
        <f>'BD Team'!F21</f>
        <v>MOTORIZD ROLL UP</v>
      </c>
      <c r="O149" s="545"/>
    </row>
    <row r="150" spans="3:15">
      <c r="C150" s="561" t="s">
        <v>494</v>
      </c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1"/>
    </row>
    <row r="151" spans="3:15" ht="25.15" customHeight="1">
      <c r="C151" s="543" t="s">
        <v>250</v>
      </c>
      <c r="D151" s="544"/>
      <c r="E151" s="286" t="str">
        <f>'BD Team'!B22</f>
        <v>FD-02</v>
      </c>
      <c r="F151" s="288" t="s">
        <v>251</v>
      </c>
      <c r="G151" s="545" t="str">
        <f>'BD Team'!D22</f>
        <v>SLIDE &amp; FOLD DOOR WITH 3 LEAF</v>
      </c>
      <c r="H151" s="545"/>
      <c r="I151" s="545"/>
      <c r="J151" s="545"/>
      <c r="K151" s="545"/>
      <c r="L151" s="545"/>
      <c r="M151" s="545"/>
      <c r="N151" s="545"/>
      <c r="O151" s="545"/>
    </row>
    <row r="152" spans="3:15" ht="25.15" customHeight="1">
      <c r="C152" s="546"/>
      <c r="D152" s="546"/>
      <c r="E152" s="546"/>
      <c r="F152" s="546"/>
      <c r="G152" s="546"/>
      <c r="H152" s="546"/>
      <c r="I152" s="546"/>
      <c r="J152" s="546"/>
      <c r="K152" s="546"/>
      <c r="L152" s="543" t="s">
        <v>127</v>
      </c>
      <c r="M152" s="544"/>
      <c r="N152" s="547" t="str">
        <f>'BD Team'!G22</f>
        <v>GF - DINING</v>
      </c>
      <c r="O152" s="547"/>
    </row>
    <row r="153" spans="3:15" ht="25.15" customHeight="1">
      <c r="C153" s="546"/>
      <c r="D153" s="546"/>
      <c r="E153" s="546"/>
      <c r="F153" s="546"/>
      <c r="G153" s="546"/>
      <c r="H153" s="546"/>
      <c r="I153" s="546"/>
      <c r="J153" s="546"/>
      <c r="K153" s="546"/>
      <c r="L153" s="543" t="s">
        <v>243</v>
      </c>
      <c r="M153" s="544"/>
      <c r="N153" s="545" t="str">
        <f>$F$6</f>
        <v>Anodized</v>
      </c>
      <c r="O153" s="545"/>
    </row>
    <row r="154" spans="3:15" ht="25.15" customHeight="1">
      <c r="C154" s="546"/>
      <c r="D154" s="546"/>
      <c r="E154" s="546"/>
      <c r="F154" s="546"/>
      <c r="G154" s="546"/>
      <c r="H154" s="546"/>
      <c r="I154" s="546"/>
      <c r="J154" s="546"/>
      <c r="K154" s="546"/>
      <c r="L154" s="543" t="s">
        <v>178</v>
      </c>
      <c r="M154" s="544"/>
      <c r="N154" s="545" t="str">
        <f>$K$6</f>
        <v>Silver</v>
      </c>
      <c r="O154" s="545"/>
    </row>
    <row r="155" spans="3:15" ht="25.15" customHeight="1">
      <c r="C155" s="546"/>
      <c r="D155" s="546"/>
      <c r="E155" s="546"/>
      <c r="F155" s="546"/>
      <c r="G155" s="546"/>
      <c r="H155" s="546"/>
      <c r="I155" s="546"/>
      <c r="J155" s="546"/>
      <c r="K155" s="546"/>
      <c r="L155" s="543" t="s">
        <v>244</v>
      </c>
      <c r="M155" s="544"/>
      <c r="N155" s="547" t="s">
        <v>252</v>
      </c>
      <c r="O155" s="545"/>
    </row>
    <row r="156" spans="3:15" ht="25.15" customHeight="1">
      <c r="C156" s="546"/>
      <c r="D156" s="546"/>
      <c r="E156" s="546"/>
      <c r="F156" s="546"/>
      <c r="G156" s="546"/>
      <c r="H156" s="546"/>
      <c r="I156" s="546"/>
      <c r="J156" s="546"/>
      <c r="K156" s="546"/>
      <c r="L156" s="543" t="s">
        <v>245</v>
      </c>
      <c r="M156" s="544"/>
      <c r="N156" s="545" t="str">
        <f>CONCATENATE('BD Team'!H22," X ",'BD Team'!I22)</f>
        <v>3048 X 3708</v>
      </c>
      <c r="O156" s="545"/>
    </row>
    <row r="157" spans="3:15" ht="25.15" customHeight="1">
      <c r="C157" s="546"/>
      <c r="D157" s="546"/>
      <c r="E157" s="546"/>
      <c r="F157" s="546"/>
      <c r="G157" s="546"/>
      <c r="H157" s="546"/>
      <c r="I157" s="546"/>
      <c r="J157" s="546"/>
      <c r="K157" s="546"/>
      <c r="L157" s="543" t="s">
        <v>246</v>
      </c>
      <c r="M157" s="544"/>
      <c r="N157" s="548">
        <f>'BD Team'!J22</f>
        <v>1</v>
      </c>
      <c r="O157" s="548"/>
    </row>
    <row r="158" spans="3:15" ht="25.15" customHeight="1">
      <c r="C158" s="546"/>
      <c r="D158" s="546"/>
      <c r="E158" s="546"/>
      <c r="F158" s="546"/>
      <c r="G158" s="546"/>
      <c r="H158" s="546"/>
      <c r="I158" s="546"/>
      <c r="J158" s="546"/>
      <c r="K158" s="546"/>
      <c r="L158" s="543" t="s">
        <v>247</v>
      </c>
      <c r="M158" s="544"/>
      <c r="N158" s="545" t="str">
        <f>'BD Team'!C22</f>
        <v>S650</v>
      </c>
      <c r="O158" s="545"/>
    </row>
    <row r="159" spans="3:15" ht="25.15" customHeight="1">
      <c r="C159" s="546"/>
      <c r="D159" s="546"/>
      <c r="E159" s="546"/>
      <c r="F159" s="546"/>
      <c r="G159" s="546"/>
      <c r="H159" s="546"/>
      <c r="I159" s="546"/>
      <c r="J159" s="546"/>
      <c r="K159" s="546"/>
      <c r="L159" s="543" t="s">
        <v>248</v>
      </c>
      <c r="M159" s="544"/>
      <c r="N159" s="545" t="str">
        <f>'BD Team'!E22</f>
        <v>24MM</v>
      </c>
      <c r="O159" s="545"/>
    </row>
    <row r="160" spans="3:15" ht="25.15" customHeight="1">
      <c r="C160" s="546"/>
      <c r="D160" s="546"/>
      <c r="E160" s="546"/>
      <c r="F160" s="546"/>
      <c r="G160" s="546"/>
      <c r="H160" s="546"/>
      <c r="I160" s="546"/>
      <c r="J160" s="546"/>
      <c r="K160" s="546"/>
      <c r="L160" s="543" t="s">
        <v>249</v>
      </c>
      <c r="M160" s="544"/>
      <c r="N160" s="545" t="str">
        <f>'BD Team'!F22</f>
        <v>MOTORIZD ROLL UP</v>
      </c>
      <c r="O160" s="545"/>
    </row>
    <row r="161" spans="3:15">
      <c r="C161" s="561" t="s">
        <v>494</v>
      </c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</row>
    <row r="162" spans="3:15" ht="25.15" customHeight="1">
      <c r="C162" s="543" t="s">
        <v>250</v>
      </c>
      <c r="D162" s="544"/>
      <c r="E162" s="286" t="str">
        <f>'BD Team'!B23</f>
        <v>FD-03</v>
      </c>
      <c r="F162" s="288" t="s">
        <v>251</v>
      </c>
      <c r="G162" s="545" t="str">
        <f>'BD Team'!D23</f>
        <v>SLIDE &amp; FOLD DOOR WITH 3 LEAF</v>
      </c>
      <c r="H162" s="545"/>
      <c r="I162" s="545"/>
      <c r="J162" s="545"/>
      <c r="K162" s="545"/>
      <c r="L162" s="545"/>
      <c r="M162" s="545"/>
      <c r="N162" s="545"/>
      <c r="O162" s="545"/>
    </row>
    <row r="163" spans="3:15" ht="25.15" customHeight="1">
      <c r="C163" s="546"/>
      <c r="D163" s="546"/>
      <c r="E163" s="546"/>
      <c r="F163" s="546"/>
      <c r="G163" s="546"/>
      <c r="H163" s="546"/>
      <c r="I163" s="546"/>
      <c r="J163" s="546"/>
      <c r="K163" s="546"/>
      <c r="L163" s="543" t="s">
        <v>127</v>
      </c>
      <c r="M163" s="544"/>
      <c r="N163" s="547" t="str">
        <f>'BD Team'!G23</f>
        <v>1F BALCONY &amp; SITOUT</v>
      </c>
      <c r="O163" s="547"/>
    </row>
    <row r="164" spans="3:15" ht="25.15" customHeight="1">
      <c r="C164" s="546"/>
      <c r="D164" s="546"/>
      <c r="E164" s="546"/>
      <c r="F164" s="546"/>
      <c r="G164" s="546"/>
      <c r="H164" s="546"/>
      <c r="I164" s="546"/>
      <c r="J164" s="546"/>
      <c r="K164" s="546"/>
      <c r="L164" s="543" t="s">
        <v>243</v>
      </c>
      <c r="M164" s="544"/>
      <c r="N164" s="545" t="str">
        <f>$F$6</f>
        <v>Anodized</v>
      </c>
      <c r="O164" s="545"/>
    </row>
    <row r="165" spans="3:15" ht="25.15" customHeight="1">
      <c r="C165" s="546"/>
      <c r="D165" s="546"/>
      <c r="E165" s="546"/>
      <c r="F165" s="546"/>
      <c r="G165" s="546"/>
      <c r="H165" s="546"/>
      <c r="I165" s="546"/>
      <c r="J165" s="546"/>
      <c r="K165" s="546"/>
      <c r="L165" s="543" t="s">
        <v>178</v>
      </c>
      <c r="M165" s="544"/>
      <c r="N165" s="545" t="str">
        <f>$K$6</f>
        <v>Silver</v>
      </c>
      <c r="O165" s="545"/>
    </row>
    <row r="166" spans="3:15" ht="25.15" customHeight="1">
      <c r="C166" s="546"/>
      <c r="D166" s="546"/>
      <c r="E166" s="546"/>
      <c r="F166" s="546"/>
      <c r="G166" s="546"/>
      <c r="H166" s="546"/>
      <c r="I166" s="546"/>
      <c r="J166" s="546"/>
      <c r="K166" s="546"/>
      <c r="L166" s="543" t="s">
        <v>244</v>
      </c>
      <c r="M166" s="544"/>
      <c r="N166" s="547" t="s">
        <v>252</v>
      </c>
      <c r="O166" s="545"/>
    </row>
    <row r="167" spans="3:15" ht="25.15" customHeight="1">
      <c r="C167" s="546"/>
      <c r="D167" s="546"/>
      <c r="E167" s="546"/>
      <c r="F167" s="546"/>
      <c r="G167" s="546"/>
      <c r="H167" s="546"/>
      <c r="I167" s="546"/>
      <c r="J167" s="546"/>
      <c r="K167" s="546"/>
      <c r="L167" s="543" t="s">
        <v>245</v>
      </c>
      <c r="M167" s="544"/>
      <c r="N167" s="545" t="str">
        <f>CONCATENATE('BD Team'!H23," X ",'BD Team'!I23)</f>
        <v>2438 X 2700</v>
      </c>
      <c r="O167" s="545"/>
    </row>
    <row r="168" spans="3:15" ht="25.15" customHeight="1">
      <c r="C168" s="546"/>
      <c r="D168" s="546"/>
      <c r="E168" s="546"/>
      <c r="F168" s="546"/>
      <c r="G168" s="546"/>
      <c r="H168" s="546"/>
      <c r="I168" s="546"/>
      <c r="J168" s="546"/>
      <c r="K168" s="546"/>
      <c r="L168" s="543" t="s">
        <v>246</v>
      </c>
      <c r="M168" s="544"/>
      <c r="N168" s="548">
        <f>'BD Team'!J23</f>
        <v>2</v>
      </c>
      <c r="O168" s="548"/>
    </row>
    <row r="169" spans="3:15" ht="25.15" customHeight="1">
      <c r="C169" s="546"/>
      <c r="D169" s="546"/>
      <c r="E169" s="546"/>
      <c r="F169" s="546"/>
      <c r="G169" s="546"/>
      <c r="H169" s="546"/>
      <c r="I169" s="546"/>
      <c r="J169" s="546"/>
      <c r="K169" s="546"/>
      <c r="L169" s="543" t="s">
        <v>247</v>
      </c>
      <c r="M169" s="544"/>
      <c r="N169" s="545" t="str">
        <f>'BD Team'!C23</f>
        <v>M9800</v>
      </c>
      <c r="O169" s="545"/>
    </row>
    <row r="170" spans="3:15" ht="25.15" customHeight="1">
      <c r="C170" s="546"/>
      <c r="D170" s="546"/>
      <c r="E170" s="546"/>
      <c r="F170" s="546"/>
      <c r="G170" s="546"/>
      <c r="H170" s="546"/>
      <c r="I170" s="546"/>
      <c r="J170" s="546"/>
      <c r="K170" s="546"/>
      <c r="L170" s="543" t="s">
        <v>248</v>
      </c>
      <c r="M170" s="544"/>
      <c r="N170" s="545" t="str">
        <f>'BD Team'!E23</f>
        <v>24MM</v>
      </c>
      <c r="O170" s="545"/>
    </row>
    <row r="171" spans="3:15" ht="25.15" customHeight="1">
      <c r="C171" s="546"/>
      <c r="D171" s="546"/>
      <c r="E171" s="546"/>
      <c r="F171" s="546"/>
      <c r="G171" s="546"/>
      <c r="H171" s="546"/>
      <c r="I171" s="546"/>
      <c r="J171" s="546"/>
      <c r="K171" s="546"/>
      <c r="L171" s="543" t="s">
        <v>249</v>
      </c>
      <c r="M171" s="544"/>
      <c r="N171" s="545" t="str">
        <f>'BD Team'!F23</f>
        <v>RETRACTABLE</v>
      </c>
      <c r="O171" s="545"/>
    </row>
    <row r="172" spans="3:15"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4"/>
    </row>
    <row r="173" spans="3:15" ht="25.15" customHeight="1">
      <c r="C173" s="543" t="s">
        <v>250</v>
      </c>
      <c r="D173" s="544"/>
      <c r="E173" s="286" t="str">
        <f>'BD Team'!B24</f>
        <v>FD-04</v>
      </c>
      <c r="F173" s="288" t="s">
        <v>251</v>
      </c>
      <c r="G173" s="545" t="str">
        <f>'BD Team'!D24</f>
        <v>SLIDE &amp; FOLD DOOR WITH 4 LEAF</v>
      </c>
      <c r="H173" s="545"/>
      <c r="I173" s="545"/>
      <c r="J173" s="545"/>
      <c r="K173" s="545"/>
      <c r="L173" s="545"/>
      <c r="M173" s="545"/>
      <c r="N173" s="545"/>
      <c r="O173" s="545"/>
    </row>
    <row r="174" spans="3:15" ht="25.15" customHeight="1">
      <c r="C174" s="546"/>
      <c r="D174" s="546"/>
      <c r="E174" s="546"/>
      <c r="F174" s="546"/>
      <c r="G174" s="546"/>
      <c r="H174" s="546"/>
      <c r="I174" s="546"/>
      <c r="J174" s="546"/>
      <c r="K174" s="546"/>
      <c r="L174" s="543" t="s">
        <v>127</v>
      </c>
      <c r="M174" s="544"/>
      <c r="N174" s="547" t="str">
        <f>'BD Team'!G24</f>
        <v>2F - HOME THEATER</v>
      </c>
      <c r="O174" s="547"/>
    </row>
    <row r="175" spans="3:15" ht="25.15" customHeight="1">
      <c r="C175" s="546"/>
      <c r="D175" s="546"/>
      <c r="E175" s="546"/>
      <c r="F175" s="546"/>
      <c r="G175" s="546"/>
      <c r="H175" s="546"/>
      <c r="I175" s="546"/>
      <c r="J175" s="546"/>
      <c r="K175" s="546"/>
      <c r="L175" s="543" t="s">
        <v>243</v>
      </c>
      <c r="M175" s="544"/>
      <c r="N175" s="545" t="str">
        <f>$F$6</f>
        <v>Anodized</v>
      </c>
      <c r="O175" s="545"/>
    </row>
    <row r="176" spans="3:15" ht="25.15" customHeight="1">
      <c r="C176" s="546"/>
      <c r="D176" s="546"/>
      <c r="E176" s="546"/>
      <c r="F176" s="546"/>
      <c r="G176" s="546"/>
      <c r="H176" s="546"/>
      <c r="I176" s="546"/>
      <c r="J176" s="546"/>
      <c r="K176" s="546"/>
      <c r="L176" s="543" t="s">
        <v>178</v>
      </c>
      <c r="M176" s="544"/>
      <c r="N176" s="545" t="str">
        <f>$K$6</f>
        <v>Silver</v>
      </c>
      <c r="O176" s="545"/>
    </row>
    <row r="177" spans="3:15" ht="25.15" customHeight="1">
      <c r="C177" s="546"/>
      <c r="D177" s="546"/>
      <c r="E177" s="546"/>
      <c r="F177" s="546"/>
      <c r="G177" s="546"/>
      <c r="H177" s="546"/>
      <c r="I177" s="546"/>
      <c r="J177" s="546"/>
      <c r="K177" s="546"/>
      <c r="L177" s="543" t="s">
        <v>244</v>
      </c>
      <c r="M177" s="544"/>
      <c r="N177" s="547" t="s">
        <v>252</v>
      </c>
      <c r="O177" s="545"/>
    </row>
    <row r="178" spans="3:15" ht="25.15" customHeight="1">
      <c r="C178" s="546"/>
      <c r="D178" s="546"/>
      <c r="E178" s="546"/>
      <c r="F178" s="546"/>
      <c r="G178" s="546"/>
      <c r="H178" s="546"/>
      <c r="I178" s="546"/>
      <c r="J178" s="546"/>
      <c r="K178" s="546"/>
      <c r="L178" s="543" t="s">
        <v>245</v>
      </c>
      <c r="M178" s="544"/>
      <c r="N178" s="545" t="str">
        <f>CONCATENATE('BD Team'!H24," X ",'BD Team'!I24)</f>
        <v>3048 X 2700</v>
      </c>
      <c r="O178" s="545"/>
    </row>
    <row r="179" spans="3:15" ht="25.15" customHeight="1">
      <c r="C179" s="546"/>
      <c r="D179" s="546"/>
      <c r="E179" s="546"/>
      <c r="F179" s="546"/>
      <c r="G179" s="546"/>
      <c r="H179" s="546"/>
      <c r="I179" s="546"/>
      <c r="J179" s="546"/>
      <c r="K179" s="546"/>
      <c r="L179" s="543" t="s">
        <v>246</v>
      </c>
      <c r="M179" s="544"/>
      <c r="N179" s="548">
        <f>'BD Team'!J24</f>
        <v>1</v>
      </c>
      <c r="O179" s="548"/>
    </row>
    <row r="180" spans="3:15" ht="25.15" customHeight="1">
      <c r="C180" s="546"/>
      <c r="D180" s="546"/>
      <c r="E180" s="546"/>
      <c r="F180" s="546"/>
      <c r="G180" s="546"/>
      <c r="H180" s="546"/>
      <c r="I180" s="546"/>
      <c r="J180" s="546"/>
      <c r="K180" s="546"/>
      <c r="L180" s="543" t="s">
        <v>247</v>
      </c>
      <c r="M180" s="544"/>
      <c r="N180" s="545" t="str">
        <f>'BD Team'!C24</f>
        <v>M9800</v>
      </c>
      <c r="O180" s="545"/>
    </row>
    <row r="181" spans="3:15" ht="25.15" customHeight="1">
      <c r="C181" s="546"/>
      <c r="D181" s="546"/>
      <c r="E181" s="546"/>
      <c r="F181" s="546"/>
      <c r="G181" s="546"/>
      <c r="H181" s="546"/>
      <c r="I181" s="546"/>
      <c r="J181" s="546"/>
      <c r="K181" s="546"/>
      <c r="L181" s="543" t="s">
        <v>248</v>
      </c>
      <c r="M181" s="544"/>
      <c r="N181" s="545" t="str">
        <f>'BD Team'!E24</f>
        <v>24MM</v>
      </c>
      <c r="O181" s="545"/>
    </row>
    <row r="182" spans="3:15" ht="25.15" customHeight="1">
      <c r="C182" s="546"/>
      <c r="D182" s="546"/>
      <c r="E182" s="546"/>
      <c r="F182" s="546"/>
      <c r="G182" s="546"/>
      <c r="H182" s="546"/>
      <c r="I182" s="546"/>
      <c r="J182" s="546"/>
      <c r="K182" s="546"/>
      <c r="L182" s="543" t="s">
        <v>249</v>
      </c>
      <c r="M182" s="544"/>
      <c r="N182" s="545" t="str">
        <f>'BD Team'!F24</f>
        <v>RETRACTABLE</v>
      </c>
      <c r="O182" s="545"/>
    </row>
    <row r="183" spans="3:15"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</row>
    <row r="184" spans="3:15" ht="25.15" customHeight="1">
      <c r="C184" s="543" t="s">
        <v>250</v>
      </c>
      <c r="D184" s="544"/>
      <c r="E184" s="286" t="str">
        <f>'BD Team'!B25</f>
        <v>FD-05</v>
      </c>
      <c r="F184" s="288" t="s">
        <v>251</v>
      </c>
      <c r="G184" s="545" t="str">
        <f>'BD Team'!D25</f>
        <v>3 TRACK 1 FIXED 1 SLIDING DOOR</v>
      </c>
      <c r="H184" s="545"/>
      <c r="I184" s="545"/>
      <c r="J184" s="545"/>
      <c r="K184" s="545"/>
      <c r="L184" s="545"/>
      <c r="M184" s="545"/>
      <c r="N184" s="545"/>
      <c r="O184" s="545"/>
    </row>
    <row r="185" spans="3:15" ht="25.15" customHeight="1">
      <c r="C185" s="546"/>
      <c r="D185" s="546"/>
      <c r="E185" s="546"/>
      <c r="F185" s="546"/>
      <c r="G185" s="546"/>
      <c r="H185" s="546"/>
      <c r="I185" s="546"/>
      <c r="J185" s="546"/>
      <c r="K185" s="546"/>
      <c r="L185" s="543" t="s">
        <v>127</v>
      </c>
      <c r="M185" s="544"/>
      <c r="N185" s="547" t="str">
        <f>'BD Team'!G25</f>
        <v>1F - NEAR STAIRCASE</v>
      </c>
      <c r="O185" s="547"/>
    </row>
    <row r="186" spans="3:15" ht="25.15" customHeight="1">
      <c r="C186" s="546"/>
      <c r="D186" s="546"/>
      <c r="E186" s="546"/>
      <c r="F186" s="546"/>
      <c r="G186" s="546"/>
      <c r="H186" s="546"/>
      <c r="I186" s="546"/>
      <c r="J186" s="546"/>
      <c r="K186" s="546"/>
      <c r="L186" s="543" t="s">
        <v>243</v>
      </c>
      <c r="M186" s="544"/>
      <c r="N186" s="545" t="str">
        <f>$F$6</f>
        <v>Anodized</v>
      </c>
      <c r="O186" s="545"/>
    </row>
    <row r="187" spans="3:15" ht="25.15" customHeight="1">
      <c r="C187" s="546"/>
      <c r="D187" s="546"/>
      <c r="E187" s="546"/>
      <c r="F187" s="546"/>
      <c r="G187" s="546"/>
      <c r="H187" s="546"/>
      <c r="I187" s="546"/>
      <c r="J187" s="546"/>
      <c r="K187" s="546"/>
      <c r="L187" s="543" t="s">
        <v>178</v>
      </c>
      <c r="M187" s="544"/>
      <c r="N187" s="545" t="str">
        <f>$K$6</f>
        <v>Silver</v>
      </c>
      <c r="O187" s="545"/>
    </row>
    <row r="188" spans="3:15" ht="25.15" customHeight="1">
      <c r="C188" s="546"/>
      <c r="D188" s="546"/>
      <c r="E188" s="546"/>
      <c r="F188" s="546"/>
      <c r="G188" s="546"/>
      <c r="H188" s="546"/>
      <c r="I188" s="546"/>
      <c r="J188" s="546"/>
      <c r="K188" s="546"/>
      <c r="L188" s="543" t="s">
        <v>244</v>
      </c>
      <c r="M188" s="544"/>
      <c r="N188" s="547" t="s">
        <v>252</v>
      </c>
      <c r="O188" s="545"/>
    </row>
    <row r="189" spans="3:15" ht="25.15" customHeight="1">
      <c r="C189" s="546"/>
      <c r="D189" s="546"/>
      <c r="E189" s="546"/>
      <c r="F189" s="546"/>
      <c r="G189" s="546"/>
      <c r="H189" s="546"/>
      <c r="I189" s="546"/>
      <c r="J189" s="546"/>
      <c r="K189" s="546"/>
      <c r="L189" s="543" t="s">
        <v>245</v>
      </c>
      <c r="M189" s="544"/>
      <c r="N189" s="545" t="str">
        <f>CONCATENATE('BD Team'!H25," X ",'BD Team'!I25)</f>
        <v>2514 X 2514</v>
      </c>
      <c r="O189" s="545"/>
    </row>
    <row r="190" spans="3:15" ht="25.15" customHeight="1">
      <c r="C190" s="546"/>
      <c r="D190" s="546"/>
      <c r="E190" s="546"/>
      <c r="F190" s="546"/>
      <c r="G190" s="546"/>
      <c r="H190" s="546"/>
      <c r="I190" s="546"/>
      <c r="J190" s="546"/>
      <c r="K190" s="546"/>
      <c r="L190" s="543" t="s">
        <v>246</v>
      </c>
      <c r="M190" s="544"/>
      <c r="N190" s="548">
        <f>'BD Team'!J25</f>
        <v>1</v>
      </c>
      <c r="O190" s="548"/>
    </row>
    <row r="191" spans="3:15" ht="25.15" customHeight="1">
      <c r="C191" s="546"/>
      <c r="D191" s="546"/>
      <c r="E191" s="546"/>
      <c r="F191" s="546"/>
      <c r="G191" s="546"/>
      <c r="H191" s="546"/>
      <c r="I191" s="546"/>
      <c r="J191" s="546"/>
      <c r="K191" s="546"/>
      <c r="L191" s="543" t="s">
        <v>247</v>
      </c>
      <c r="M191" s="544"/>
      <c r="N191" s="545" t="str">
        <f>'BD Team'!C25</f>
        <v>M14600</v>
      </c>
      <c r="O191" s="545"/>
    </row>
    <row r="192" spans="3:15" ht="25.15" customHeight="1">
      <c r="C192" s="546"/>
      <c r="D192" s="546"/>
      <c r="E192" s="546"/>
      <c r="F192" s="546"/>
      <c r="G192" s="546"/>
      <c r="H192" s="546"/>
      <c r="I192" s="546"/>
      <c r="J192" s="546"/>
      <c r="K192" s="546"/>
      <c r="L192" s="543" t="s">
        <v>248</v>
      </c>
      <c r="M192" s="544"/>
      <c r="N192" s="545" t="str">
        <f>'BD Team'!E25</f>
        <v>24MM</v>
      </c>
      <c r="O192" s="545"/>
    </row>
    <row r="193" spans="3:15" ht="25.15" customHeight="1">
      <c r="C193" s="546"/>
      <c r="D193" s="546"/>
      <c r="E193" s="546"/>
      <c r="F193" s="546"/>
      <c r="G193" s="546"/>
      <c r="H193" s="546"/>
      <c r="I193" s="546"/>
      <c r="J193" s="546"/>
      <c r="K193" s="546"/>
      <c r="L193" s="543" t="s">
        <v>249</v>
      </c>
      <c r="M193" s="544"/>
      <c r="N193" s="545" t="str">
        <f>'BD Team'!F25</f>
        <v>SS</v>
      </c>
      <c r="O193" s="545"/>
    </row>
    <row r="194" spans="3:15"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</row>
    <row r="195" spans="3:15" ht="25.15" customHeight="1">
      <c r="C195" s="543" t="s">
        <v>250</v>
      </c>
      <c r="D195" s="544"/>
      <c r="E195" s="286" t="str">
        <f>'BD Team'!B26</f>
        <v>S-01</v>
      </c>
      <c r="F195" s="288" t="s">
        <v>251</v>
      </c>
      <c r="G195" s="545" t="str">
        <f>'BD Team'!D26</f>
        <v>SKYLIGHT WITH MOTORIZED RETRACTABLE SHADING</v>
      </c>
      <c r="H195" s="545"/>
      <c r="I195" s="545"/>
      <c r="J195" s="545"/>
      <c r="K195" s="545"/>
      <c r="L195" s="545"/>
      <c r="M195" s="545"/>
      <c r="N195" s="545"/>
      <c r="O195" s="545"/>
    </row>
    <row r="196" spans="3:15" ht="25.15" customHeight="1">
      <c r="C196" s="546"/>
      <c r="D196" s="546"/>
      <c r="E196" s="546"/>
      <c r="F196" s="546"/>
      <c r="G196" s="546"/>
      <c r="H196" s="546"/>
      <c r="I196" s="546"/>
      <c r="J196" s="546"/>
      <c r="K196" s="546"/>
      <c r="L196" s="543" t="s">
        <v>127</v>
      </c>
      <c r="M196" s="544"/>
      <c r="N196" s="547" t="str">
        <f>'BD Team'!G26</f>
        <v>ABOVE DINING</v>
      </c>
      <c r="O196" s="547"/>
    </row>
    <row r="197" spans="3:15" ht="25.15" customHeight="1">
      <c r="C197" s="546"/>
      <c r="D197" s="546"/>
      <c r="E197" s="546"/>
      <c r="F197" s="546"/>
      <c r="G197" s="546"/>
      <c r="H197" s="546"/>
      <c r="I197" s="546"/>
      <c r="J197" s="546"/>
      <c r="K197" s="546"/>
      <c r="L197" s="552" t="s">
        <v>243</v>
      </c>
      <c r="M197" s="552"/>
      <c r="N197" s="553" t="str">
        <f>$F$6</f>
        <v>Anodized</v>
      </c>
      <c r="O197" s="553"/>
    </row>
    <row r="198" spans="3:15" ht="25.15" customHeight="1">
      <c r="C198" s="546"/>
      <c r="D198" s="546"/>
      <c r="E198" s="546"/>
      <c r="F198" s="546"/>
      <c r="G198" s="546"/>
      <c r="H198" s="546"/>
      <c r="I198" s="546"/>
      <c r="J198" s="546"/>
      <c r="K198" s="546"/>
      <c r="L198" s="552" t="s">
        <v>178</v>
      </c>
      <c r="M198" s="552"/>
      <c r="N198" s="553" t="str">
        <f>$K$6</f>
        <v>Silver</v>
      </c>
      <c r="O198" s="553"/>
    </row>
    <row r="199" spans="3:15" ht="25.15" customHeight="1">
      <c r="C199" s="546"/>
      <c r="D199" s="546"/>
      <c r="E199" s="546"/>
      <c r="F199" s="546"/>
      <c r="G199" s="546"/>
      <c r="H199" s="546"/>
      <c r="I199" s="546"/>
      <c r="J199" s="546"/>
      <c r="K199" s="546"/>
      <c r="L199" s="551" t="s">
        <v>244</v>
      </c>
      <c r="M199" s="551"/>
      <c r="N199" s="549" t="s">
        <v>252</v>
      </c>
      <c r="O199" s="550"/>
    </row>
    <row r="200" spans="3:15" ht="25.15" customHeight="1">
      <c r="C200" s="546"/>
      <c r="D200" s="546"/>
      <c r="E200" s="546"/>
      <c r="F200" s="546"/>
      <c r="G200" s="546"/>
      <c r="H200" s="546"/>
      <c r="I200" s="546"/>
      <c r="J200" s="546"/>
      <c r="K200" s="546"/>
      <c r="L200" s="543" t="s">
        <v>245</v>
      </c>
      <c r="M200" s="544"/>
      <c r="N200" s="545" t="str">
        <f>CONCATENATE('BD Team'!H26," X ",'BD Team'!I26)</f>
        <v>4574 X 3620</v>
      </c>
      <c r="O200" s="545"/>
    </row>
    <row r="201" spans="3:15" ht="25.15" customHeight="1">
      <c r="C201" s="546"/>
      <c r="D201" s="546"/>
      <c r="E201" s="546"/>
      <c r="F201" s="546"/>
      <c r="G201" s="546"/>
      <c r="H201" s="546"/>
      <c r="I201" s="546"/>
      <c r="J201" s="546"/>
      <c r="K201" s="546"/>
      <c r="L201" s="543" t="s">
        <v>246</v>
      </c>
      <c r="M201" s="544"/>
      <c r="N201" s="548">
        <f>'BD Team'!J26</f>
        <v>1</v>
      </c>
      <c r="O201" s="548"/>
    </row>
    <row r="202" spans="3:15" ht="25.15" customHeight="1">
      <c r="C202" s="546"/>
      <c r="D202" s="546"/>
      <c r="E202" s="546"/>
      <c r="F202" s="546"/>
      <c r="G202" s="546"/>
      <c r="H202" s="546"/>
      <c r="I202" s="546"/>
      <c r="J202" s="546"/>
      <c r="K202" s="546"/>
      <c r="L202" s="543" t="s">
        <v>247</v>
      </c>
      <c r="M202" s="544"/>
      <c r="N202" s="545" t="str">
        <f>'BD Team'!C26</f>
        <v>-</v>
      </c>
      <c r="O202" s="545"/>
    </row>
    <row r="203" spans="3:15" ht="25.15" customHeight="1">
      <c r="C203" s="546"/>
      <c r="D203" s="546"/>
      <c r="E203" s="546"/>
      <c r="F203" s="546"/>
      <c r="G203" s="546"/>
      <c r="H203" s="546"/>
      <c r="I203" s="546"/>
      <c r="J203" s="546"/>
      <c r="K203" s="546"/>
      <c r="L203" s="543" t="s">
        <v>248</v>
      </c>
      <c r="M203" s="544"/>
      <c r="N203" s="545" t="str">
        <f>'BD Team'!E26</f>
        <v>21.52MM</v>
      </c>
      <c r="O203" s="545"/>
    </row>
    <row r="204" spans="3:15" ht="25.15" customHeight="1">
      <c r="C204" s="546"/>
      <c r="D204" s="546"/>
      <c r="E204" s="546"/>
      <c r="F204" s="546"/>
      <c r="G204" s="546"/>
      <c r="H204" s="546"/>
      <c r="I204" s="546"/>
      <c r="J204" s="546"/>
      <c r="K204" s="546"/>
      <c r="L204" s="543" t="s">
        <v>249</v>
      </c>
      <c r="M204" s="544"/>
      <c r="N204" s="545" t="str">
        <f>'BD Team'!F26</f>
        <v>NO</v>
      </c>
      <c r="O204" s="545"/>
    </row>
    <row r="205" spans="3:15">
      <c r="C205" s="561" t="s">
        <v>485</v>
      </c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</row>
    <row r="206" spans="3:15" ht="25.15" customHeight="1">
      <c r="C206" s="543" t="s">
        <v>250</v>
      </c>
      <c r="D206" s="544"/>
      <c r="E206" s="286" t="str">
        <f>'BD Team'!B27</f>
        <v>P-01</v>
      </c>
      <c r="F206" s="288" t="s">
        <v>251</v>
      </c>
      <c r="G206" s="545" t="str">
        <f>'BD Team'!D27</f>
        <v xml:space="preserve">MOTORIZED PERGOLA </v>
      </c>
      <c r="H206" s="545"/>
      <c r="I206" s="545"/>
      <c r="J206" s="545"/>
      <c r="K206" s="545"/>
      <c r="L206" s="545"/>
      <c r="M206" s="545"/>
      <c r="N206" s="545"/>
      <c r="O206" s="545"/>
    </row>
    <row r="207" spans="3:15" ht="25.15" customHeight="1">
      <c r="C207" s="546"/>
      <c r="D207" s="546"/>
      <c r="E207" s="546"/>
      <c r="F207" s="546"/>
      <c r="G207" s="546"/>
      <c r="H207" s="546"/>
      <c r="I207" s="546"/>
      <c r="J207" s="546"/>
      <c r="K207" s="546"/>
      <c r="L207" s="543" t="s">
        <v>127</v>
      </c>
      <c r="M207" s="544"/>
      <c r="N207" s="547" t="str">
        <f>'BD Team'!G27</f>
        <v>2F - PARTY AREA</v>
      </c>
      <c r="O207" s="547"/>
    </row>
    <row r="208" spans="3:15" ht="25.15" customHeight="1">
      <c r="C208" s="546"/>
      <c r="D208" s="546"/>
      <c r="E208" s="546"/>
      <c r="F208" s="546"/>
      <c r="G208" s="546"/>
      <c r="H208" s="546"/>
      <c r="I208" s="546"/>
      <c r="J208" s="546"/>
      <c r="K208" s="546"/>
      <c r="L208" s="559" t="s">
        <v>243</v>
      </c>
      <c r="M208" s="559"/>
      <c r="N208" s="560" t="s">
        <v>486</v>
      </c>
      <c r="O208" s="560"/>
    </row>
    <row r="209" spans="3:15" ht="25.15" customHeight="1">
      <c r="C209" s="546"/>
      <c r="D209" s="546"/>
      <c r="E209" s="546"/>
      <c r="F209" s="546"/>
      <c r="G209" s="546"/>
      <c r="H209" s="546"/>
      <c r="I209" s="546"/>
      <c r="J209" s="546"/>
      <c r="K209" s="546"/>
      <c r="L209" s="551" t="s">
        <v>178</v>
      </c>
      <c r="M209" s="551"/>
      <c r="N209" s="550" t="str">
        <f>$K$6</f>
        <v>Silver</v>
      </c>
      <c r="O209" s="550"/>
    </row>
    <row r="210" spans="3:15" ht="25.15" customHeight="1">
      <c r="C210" s="546"/>
      <c r="D210" s="546"/>
      <c r="E210" s="546"/>
      <c r="F210" s="546"/>
      <c r="G210" s="546"/>
      <c r="H210" s="546"/>
      <c r="I210" s="546"/>
      <c r="J210" s="546"/>
      <c r="K210" s="546"/>
      <c r="L210" s="551" t="s">
        <v>244</v>
      </c>
      <c r="M210" s="551"/>
      <c r="N210" s="549" t="s">
        <v>252</v>
      </c>
      <c r="O210" s="550"/>
    </row>
    <row r="211" spans="3:15" ht="25.15" customHeight="1">
      <c r="C211" s="546"/>
      <c r="D211" s="546"/>
      <c r="E211" s="546"/>
      <c r="F211" s="546"/>
      <c r="G211" s="546"/>
      <c r="H211" s="546"/>
      <c r="I211" s="546"/>
      <c r="J211" s="546"/>
      <c r="K211" s="546"/>
      <c r="L211" s="543" t="s">
        <v>245</v>
      </c>
      <c r="M211" s="544"/>
      <c r="N211" s="545" t="str">
        <f>CONCATENATE('BD Team'!H27," X ",'BD Team'!I27)</f>
        <v>3034 X 7312</v>
      </c>
      <c r="O211" s="545"/>
    </row>
    <row r="212" spans="3:15" ht="25.15" customHeight="1">
      <c r="C212" s="546"/>
      <c r="D212" s="546"/>
      <c r="E212" s="546"/>
      <c r="F212" s="546"/>
      <c r="G212" s="546"/>
      <c r="H212" s="546"/>
      <c r="I212" s="546"/>
      <c r="J212" s="546"/>
      <c r="K212" s="546"/>
      <c r="L212" s="543" t="s">
        <v>246</v>
      </c>
      <c r="M212" s="544"/>
      <c r="N212" s="548">
        <f>'BD Team'!J27</f>
        <v>1</v>
      </c>
      <c r="O212" s="548"/>
    </row>
    <row r="213" spans="3:15" ht="25.15" customHeight="1">
      <c r="C213" s="546"/>
      <c r="D213" s="546"/>
      <c r="E213" s="546"/>
      <c r="F213" s="546"/>
      <c r="G213" s="546"/>
      <c r="H213" s="546"/>
      <c r="I213" s="546"/>
      <c r="J213" s="546"/>
      <c r="K213" s="546"/>
      <c r="L213" s="543" t="s">
        <v>247</v>
      </c>
      <c r="M213" s="544"/>
      <c r="N213" s="545" t="str">
        <f>'BD Team'!C27</f>
        <v>PG120P TW</v>
      </c>
      <c r="O213" s="545"/>
    </row>
    <row r="214" spans="3:15" ht="25.15" customHeight="1">
      <c r="C214" s="546"/>
      <c r="D214" s="546"/>
      <c r="E214" s="546"/>
      <c r="F214" s="546"/>
      <c r="G214" s="546"/>
      <c r="H214" s="546"/>
      <c r="I214" s="546"/>
      <c r="J214" s="546"/>
      <c r="K214" s="546"/>
      <c r="L214" s="543" t="s">
        <v>248</v>
      </c>
      <c r="M214" s="544"/>
      <c r="N214" s="545" t="str">
        <f>'BD Team'!E27</f>
        <v>NA</v>
      </c>
      <c r="O214" s="545"/>
    </row>
    <row r="215" spans="3:15" ht="25.15" customHeight="1">
      <c r="C215" s="546"/>
      <c r="D215" s="546"/>
      <c r="E215" s="546"/>
      <c r="F215" s="546"/>
      <c r="G215" s="546"/>
      <c r="H215" s="546"/>
      <c r="I215" s="546"/>
      <c r="J215" s="546"/>
      <c r="K215" s="546"/>
      <c r="L215" s="543" t="s">
        <v>249</v>
      </c>
      <c r="M215" s="544"/>
      <c r="N215" s="545" t="str">
        <f>'BD Team'!F27</f>
        <v>NO</v>
      </c>
      <c r="O215" s="545"/>
    </row>
    <row r="216" spans="3:15"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4"/>
    </row>
    <row r="217" spans="3:15" ht="25.15" customHeight="1">
      <c r="C217" s="543" t="s">
        <v>250</v>
      </c>
      <c r="D217" s="544"/>
      <c r="E217" s="286">
        <f>'BD Team'!B28</f>
        <v>0</v>
      </c>
      <c r="F217" s="288" t="s">
        <v>251</v>
      </c>
      <c r="G217" s="545">
        <f>'BD Team'!D28</f>
        <v>0</v>
      </c>
      <c r="H217" s="545"/>
      <c r="I217" s="545"/>
      <c r="J217" s="545"/>
      <c r="K217" s="545"/>
      <c r="L217" s="545"/>
      <c r="M217" s="545"/>
      <c r="N217" s="545"/>
      <c r="O217" s="545"/>
    </row>
    <row r="218" spans="3:15" ht="25.15" customHeight="1">
      <c r="C218" s="546"/>
      <c r="D218" s="546"/>
      <c r="E218" s="546"/>
      <c r="F218" s="546"/>
      <c r="G218" s="546"/>
      <c r="H218" s="546"/>
      <c r="I218" s="546"/>
      <c r="J218" s="546"/>
      <c r="K218" s="546"/>
      <c r="L218" s="543" t="s">
        <v>127</v>
      </c>
      <c r="M218" s="544"/>
      <c r="N218" s="547">
        <f>'BD Team'!G28</f>
        <v>0</v>
      </c>
      <c r="O218" s="547"/>
    </row>
    <row r="219" spans="3:15" ht="25.15" customHeight="1">
      <c r="C219" s="546"/>
      <c r="D219" s="546"/>
      <c r="E219" s="546"/>
      <c r="F219" s="546"/>
      <c r="G219" s="546"/>
      <c r="H219" s="546"/>
      <c r="I219" s="546"/>
      <c r="J219" s="546"/>
      <c r="K219" s="546"/>
      <c r="L219" s="543" t="s">
        <v>243</v>
      </c>
      <c r="M219" s="544"/>
      <c r="N219" s="545" t="str">
        <f>$F$6</f>
        <v>Anodized</v>
      </c>
      <c r="O219" s="545"/>
    </row>
    <row r="220" spans="3:15" ht="25.15" customHeight="1">
      <c r="C220" s="546"/>
      <c r="D220" s="546"/>
      <c r="E220" s="546"/>
      <c r="F220" s="546"/>
      <c r="G220" s="546"/>
      <c r="H220" s="546"/>
      <c r="I220" s="546"/>
      <c r="J220" s="546"/>
      <c r="K220" s="546"/>
      <c r="L220" s="543" t="s">
        <v>178</v>
      </c>
      <c r="M220" s="544"/>
      <c r="N220" s="545" t="str">
        <f>$K$6</f>
        <v>Silver</v>
      </c>
      <c r="O220" s="545"/>
    </row>
    <row r="221" spans="3:15" ht="25.15" customHeight="1">
      <c r="C221" s="546"/>
      <c r="D221" s="546"/>
      <c r="E221" s="546"/>
      <c r="F221" s="546"/>
      <c r="G221" s="546"/>
      <c r="H221" s="546"/>
      <c r="I221" s="546"/>
      <c r="J221" s="546"/>
      <c r="K221" s="546"/>
      <c r="L221" s="543" t="s">
        <v>244</v>
      </c>
      <c r="M221" s="544"/>
      <c r="N221" s="547" t="s">
        <v>252</v>
      </c>
      <c r="O221" s="545"/>
    </row>
    <row r="222" spans="3:15" ht="25.15" customHeight="1">
      <c r="C222" s="546"/>
      <c r="D222" s="546"/>
      <c r="E222" s="546"/>
      <c r="F222" s="546"/>
      <c r="G222" s="546"/>
      <c r="H222" s="546"/>
      <c r="I222" s="546"/>
      <c r="J222" s="546"/>
      <c r="K222" s="546"/>
      <c r="L222" s="543" t="s">
        <v>245</v>
      </c>
      <c r="M222" s="544"/>
      <c r="N222" s="545" t="str">
        <f>CONCATENATE('BD Team'!H28," X ",'BD Team'!I28)</f>
        <v xml:space="preserve"> X </v>
      </c>
      <c r="O222" s="545"/>
    </row>
    <row r="223" spans="3:15" ht="25.15" customHeight="1">
      <c r="C223" s="546"/>
      <c r="D223" s="546"/>
      <c r="E223" s="546"/>
      <c r="F223" s="546"/>
      <c r="G223" s="546"/>
      <c r="H223" s="546"/>
      <c r="I223" s="546"/>
      <c r="J223" s="546"/>
      <c r="K223" s="546"/>
      <c r="L223" s="543" t="s">
        <v>246</v>
      </c>
      <c r="M223" s="544"/>
      <c r="N223" s="548">
        <f>'BD Team'!J28</f>
        <v>0</v>
      </c>
      <c r="O223" s="548"/>
    </row>
    <row r="224" spans="3:15" ht="25.15" customHeight="1">
      <c r="C224" s="546"/>
      <c r="D224" s="546"/>
      <c r="E224" s="546"/>
      <c r="F224" s="546"/>
      <c r="G224" s="546"/>
      <c r="H224" s="546"/>
      <c r="I224" s="546"/>
      <c r="J224" s="546"/>
      <c r="K224" s="546"/>
      <c r="L224" s="543" t="s">
        <v>247</v>
      </c>
      <c r="M224" s="544"/>
      <c r="N224" s="545">
        <f>'BD Team'!C28</f>
        <v>0</v>
      </c>
      <c r="O224" s="545"/>
    </row>
    <row r="225" spans="3:15" ht="25.15" customHeight="1">
      <c r="C225" s="546"/>
      <c r="D225" s="546"/>
      <c r="E225" s="546"/>
      <c r="F225" s="546"/>
      <c r="G225" s="546"/>
      <c r="H225" s="546"/>
      <c r="I225" s="546"/>
      <c r="J225" s="546"/>
      <c r="K225" s="546"/>
      <c r="L225" s="543" t="s">
        <v>248</v>
      </c>
      <c r="M225" s="544"/>
      <c r="N225" s="545">
        <f>'BD Team'!E28</f>
        <v>0</v>
      </c>
      <c r="O225" s="545"/>
    </row>
    <row r="226" spans="3:15" ht="25.15" customHeight="1">
      <c r="C226" s="546"/>
      <c r="D226" s="546"/>
      <c r="E226" s="546"/>
      <c r="F226" s="546"/>
      <c r="G226" s="546"/>
      <c r="H226" s="546"/>
      <c r="I226" s="546"/>
      <c r="J226" s="546"/>
      <c r="K226" s="546"/>
      <c r="L226" s="543" t="s">
        <v>249</v>
      </c>
      <c r="M226" s="544"/>
      <c r="N226" s="545">
        <f>'BD Team'!F28</f>
        <v>0</v>
      </c>
      <c r="O226" s="545"/>
    </row>
    <row r="227" spans="3:15">
      <c r="C227" s="554"/>
      <c r="D227" s="554"/>
      <c r="E227" s="554"/>
      <c r="F227" s="554"/>
      <c r="G227" s="554"/>
      <c r="H227" s="554"/>
      <c r="I227" s="554"/>
      <c r="J227" s="554"/>
      <c r="K227" s="554"/>
      <c r="L227" s="554"/>
      <c r="M227" s="554"/>
      <c r="N227" s="554"/>
      <c r="O227" s="554"/>
    </row>
    <row r="228" spans="3:15" ht="25.15" customHeight="1">
      <c r="C228" s="543" t="s">
        <v>250</v>
      </c>
      <c r="D228" s="544"/>
      <c r="E228" s="286">
        <f>'BD Team'!B29</f>
        <v>0</v>
      </c>
      <c r="F228" s="288" t="s">
        <v>251</v>
      </c>
      <c r="G228" s="545">
        <f>'BD Team'!D29</f>
        <v>0</v>
      </c>
      <c r="H228" s="545"/>
      <c r="I228" s="545"/>
      <c r="J228" s="545"/>
      <c r="K228" s="545"/>
      <c r="L228" s="545"/>
      <c r="M228" s="545"/>
      <c r="N228" s="545"/>
      <c r="O228" s="545"/>
    </row>
    <row r="229" spans="3:15" ht="25.15" customHeight="1">
      <c r="C229" s="546"/>
      <c r="D229" s="546"/>
      <c r="E229" s="546"/>
      <c r="F229" s="546"/>
      <c r="G229" s="546"/>
      <c r="H229" s="546"/>
      <c r="I229" s="546"/>
      <c r="J229" s="546"/>
      <c r="K229" s="546"/>
      <c r="L229" s="543" t="s">
        <v>127</v>
      </c>
      <c r="M229" s="544"/>
      <c r="N229" s="547">
        <f>'BD Team'!G29</f>
        <v>0</v>
      </c>
      <c r="O229" s="547"/>
    </row>
    <row r="230" spans="3:15" ht="25.15" customHeight="1">
      <c r="C230" s="546"/>
      <c r="D230" s="546"/>
      <c r="E230" s="546"/>
      <c r="F230" s="546"/>
      <c r="G230" s="546"/>
      <c r="H230" s="546"/>
      <c r="I230" s="546"/>
      <c r="J230" s="546"/>
      <c r="K230" s="546"/>
      <c r="L230" s="543" t="s">
        <v>243</v>
      </c>
      <c r="M230" s="544"/>
      <c r="N230" s="545" t="str">
        <f>$F$6</f>
        <v>Anodized</v>
      </c>
      <c r="O230" s="545"/>
    </row>
    <row r="231" spans="3:15" ht="25.15" customHeight="1">
      <c r="C231" s="546"/>
      <c r="D231" s="546"/>
      <c r="E231" s="546"/>
      <c r="F231" s="546"/>
      <c r="G231" s="546"/>
      <c r="H231" s="546"/>
      <c r="I231" s="546"/>
      <c r="J231" s="546"/>
      <c r="K231" s="546"/>
      <c r="L231" s="543" t="s">
        <v>178</v>
      </c>
      <c r="M231" s="544"/>
      <c r="N231" s="545" t="str">
        <f>$K$6</f>
        <v>Silver</v>
      </c>
      <c r="O231" s="545"/>
    </row>
    <row r="232" spans="3:15" ht="25.15" customHeight="1">
      <c r="C232" s="546"/>
      <c r="D232" s="546"/>
      <c r="E232" s="546"/>
      <c r="F232" s="546"/>
      <c r="G232" s="546"/>
      <c r="H232" s="546"/>
      <c r="I232" s="546"/>
      <c r="J232" s="546"/>
      <c r="K232" s="546"/>
      <c r="L232" s="543" t="s">
        <v>244</v>
      </c>
      <c r="M232" s="544"/>
      <c r="N232" s="547" t="s">
        <v>252</v>
      </c>
      <c r="O232" s="545"/>
    </row>
    <row r="233" spans="3:15" ht="25.15" customHeight="1">
      <c r="C233" s="546"/>
      <c r="D233" s="546"/>
      <c r="E233" s="546"/>
      <c r="F233" s="546"/>
      <c r="G233" s="546"/>
      <c r="H233" s="546"/>
      <c r="I233" s="546"/>
      <c r="J233" s="546"/>
      <c r="K233" s="546"/>
      <c r="L233" s="543" t="s">
        <v>245</v>
      </c>
      <c r="M233" s="544"/>
      <c r="N233" s="545" t="str">
        <f>CONCATENATE('BD Team'!H29," X ",'BD Team'!I29)</f>
        <v xml:space="preserve"> X </v>
      </c>
      <c r="O233" s="545"/>
    </row>
    <row r="234" spans="3:15" ht="25.15" customHeight="1">
      <c r="C234" s="546"/>
      <c r="D234" s="546"/>
      <c r="E234" s="546"/>
      <c r="F234" s="546"/>
      <c r="G234" s="546"/>
      <c r="H234" s="546"/>
      <c r="I234" s="546"/>
      <c r="J234" s="546"/>
      <c r="K234" s="546"/>
      <c r="L234" s="543" t="s">
        <v>246</v>
      </c>
      <c r="M234" s="544"/>
      <c r="N234" s="548">
        <f>'BD Team'!J29</f>
        <v>0</v>
      </c>
      <c r="O234" s="548"/>
    </row>
    <row r="235" spans="3:15" ht="25.15" customHeight="1">
      <c r="C235" s="546"/>
      <c r="D235" s="546"/>
      <c r="E235" s="546"/>
      <c r="F235" s="546"/>
      <c r="G235" s="546"/>
      <c r="H235" s="546"/>
      <c r="I235" s="546"/>
      <c r="J235" s="546"/>
      <c r="K235" s="546"/>
      <c r="L235" s="543" t="s">
        <v>247</v>
      </c>
      <c r="M235" s="544"/>
      <c r="N235" s="545">
        <f>'BD Team'!C29</f>
        <v>0</v>
      </c>
      <c r="O235" s="545"/>
    </row>
    <row r="236" spans="3:15" ht="25.15" customHeight="1">
      <c r="C236" s="546"/>
      <c r="D236" s="546"/>
      <c r="E236" s="546"/>
      <c r="F236" s="546"/>
      <c r="G236" s="546"/>
      <c r="H236" s="546"/>
      <c r="I236" s="546"/>
      <c r="J236" s="546"/>
      <c r="K236" s="546"/>
      <c r="L236" s="543" t="s">
        <v>248</v>
      </c>
      <c r="M236" s="544"/>
      <c r="N236" s="545">
        <f>'BD Team'!E29</f>
        <v>0</v>
      </c>
      <c r="O236" s="545"/>
    </row>
    <row r="237" spans="3:15" ht="25.15" customHeight="1">
      <c r="C237" s="546"/>
      <c r="D237" s="546"/>
      <c r="E237" s="546"/>
      <c r="F237" s="546"/>
      <c r="G237" s="546"/>
      <c r="H237" s="546"/>
      <c r="I237" s="546"/>
      <c r="J237" s="546"/>
      <c r="K237" s="546"/>
      <c r="L237" s="543" t="s">
        <v>249</v>
      </c>
      <c r="M237" s="544"/>
      <c r="N237" s="545">
        <f>'BD Team'!F29</f>
        <v>0</v>
      </c>
      <c r="O237" s="545"/>
    </row>
    <row r="238" spans="3:15"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54"/>
    </row>
    <row r="239" spans="3:15" ht="25.15" customHeight="1">
      <c r="C239" s="543" t="s">
        <v>250</v>
      </c>
      <c r="D239" s="544"/>
      <c r="E239" s="286">
        <f>'BD Team'!B30</f>
        <v>0</v>
      </c>
      <c r="F239" s="288" t="s">
        <v>251</v>
      </c>
      <c r="G239" s="545">
        <f>'BD Team'!D30</f>
        <v>0</v>
      </c>
      <c r="H239" s="545"/>
      <c r="I239" s="545"/>
      <c r="J239" s="545"/>
      <c r="K239" s="545"/>
      <c r="L239" s="545"/>
      <c r="M239" s="545"/>
      <c r="N239" s="545"/>
      <c r="O239" s="545"/>
    </row>
    <row r="240" spans="3:15" ht="25.15" customHeight="1">
      <c r="C240" s="546"/>
      <c r="D240" s="546"/>
      <c r="E240" s="546"/>
      <c r="F240" s="546"/>
      <c r="G240" s="546"/>
      <c r="H240" s="546"/>
      <c r="I240" s="546"/>
      <c r="J240" s="546"/>
      <c r="K240" s="546"/>
      <c r="L240" s="543" t="s">
        <v>127</v>
      </c>
      <c r="M240" s="544"/>
      <c r="N240" s="547">
        <f>'BD Team'!G30</f>
        <v>0</v>
      </c>
      <c r="O240" s="547"/>
    </row>
    <row r="241" spans="3:15" ht="25.15" customHeight="1">
      <c r="C241" s="546"/>
      <c r="D241" s="546"/>
      <c r="E241" s="546"/>
      <c r="F241" s="546"/>
      <c r="G241" s="546"/>
      <c r="H241" s="546"/>
      <c r="I241" s="546"/>
      <c r="J241" s="546"/>
      <c r="K241" s="546"/>
      <c r="L241" s="543" t="s">
        <v>243</v>
      </c>
      <c r="M241" s="544"/>
      <c r="N241" s="545" t="str">
        <f>$F$6</f>
        <v>Anodized</v>
      </c>
      <c r="O241" s="545"/>
    </row>
    <row r="242" spans="3:15" ht="25.15" customHeight="1">
      <c r="C242" s="546"/>
      <c r="D242" s="546"/>
      <c r="E242" s="546"/>
      <c r="F242" s="546"/>
      <c r="G242" s="546"/>
      <c r="H242" s="546"/>
      <c r="I242" s="546"/>
      <c r="J242" s="546"/>
      <c r="K242" s="546"/>
      <c r="L242" s="543" t="s">
        <v>178</v>
      </c>
      <c r="M242" s="544"/>
      <c r="N242" s="545" t="str">
        <f>$K$6</f>
        <v>Silver</v>
      </c>
      <c r="O242" s="545"/>
    </row>
    <row r="243" spans="3:15" ht="25.15" customHeight="1">
      <c r="C243" s="546"/>
      <c r="D243" s="546"/>
      <c r="E243" s="546"/>
      <c r="F243" s="546"/>
      <c r="G243" s="546"/>
      <c r="H243" s="546"/>
      <c r="I243" s="546"/>
      <c r="J243" s="546"/>
      <c r="K243" s="546"/>
      <c r="L243" s="543" t="s">
        <v>244</v>
      </c>
      <c r="M243" s="544"/>
      <c r="N243" s="547" t="s">
        <v>252</v>
      </c>
      <c r="O243" s="545"/>
    </row>
    <row r="244" spans="3:15" ht="25.15" customHeight="1">
      <c r="C244" s="546"/>
      <c r="D244" s="546"/>
      <c r="E244" s="546"/>
      <c r="F244" s="546"/>
      <c r="G244" s="546"/>
      <c r="H244" s="546"/>
      <c r="I244" s="546"/>
      <c r="J244" s="546"/>
      <c r="K244" s="546"/>
      <c r="L244" s="543" t="s">
        <v>245</v>
      </c>
      <c r="M244" s="544"/>
      <c r="N244" s="545" t="str">
        <f>CONCATENATE('BD Team'!H30," X ",'BD Team'!I30)</f>
        <v xml:space="preserve"> X </v>
      </c>
      <c r="O244" s="545"/>
    </row>
    <row r="245" spans="3:15" ht="25.15" customHeight="1">
      <c r="C245" s="546"/>
      <c r="D245" s="546"/>
      <c r="E245" s="546"/>
      <c r="F245" s="546"/>
      <c r="G245" s="546"/>
      <c r="H245" s="546"/>
      <c r="I245" s="546"/>
      <c r="J245" s="546"/>
      <c r="K245" s="546"/>
      <c r="L245" s="543" t="s">
        <v>246</v>
      </c>
      <c r="M245" s="544"/>
      <c r="N245" s="548">
        <f>'BD Team'!J30</f>
        <v>0</v>
      </c>
      <c r="O245" s="548"/>
    </row>
    <row r="246" spans="3:15" ht="25.15" customHeight="1">
      <c r="C246" s="546"/>
      <c r="D246" s="546"/>
      <c r="E246" s="546"/>
      <c r="F246" s="546"/>
      <c r="G246" s="546"/>
      <c r="H246" s="546"/>
      <c r="I246" s="546"/>
      <c r="J246" s="546"/>
      <c r="K246" s="546"/>
      <c r="L246" s="543" t="s">
        <v>247</v>
      </c>
      <c r="M246" s="544"/>
      <c r="N246" s="545">
        <f>'BD Team'!C30</f>
        <v>0</v>
      </c>
      <c r="O246" s="545"/>
    </row>
    <row r="247" spans="3:15" ht="25.15" customHeight="1">
      <c r="C247" s="546"/>
      <c r="D247" s="546"/>
      <c r="E247" s="546"/>
      <c r="F247" s="546"/>
      <c r="G247" s="546"/>
      <c r="H247" s="546"/>
      <c r="I247" s="546"/>
      <c r="J247" s="546"/>
      <c r="K247" s="546"/>
      <c r="L247" s="543" t="s">
        <v>248</v>
      </c>
      <c r="M247" s="544"/>
      <c r="N247" s="545">
        <f>'BD Team'!E30</f>
        <v>0</v>
      </c>
      <c r="O247" s="545"/>
    </row>
    <row r="248" spans="3:15" ht="25.15" customHeight="1">
      <c r="C248" s="546"/>
      <c r="D248" s="546"/>
      <c r="E248" s="546"/>
      <c r="F248" s="546"/>
      <c r="G248" s="546"/>
      <c r="H248" s="546"/>
      <c r="I248" s="546"/>
      <c r="J248" s="546"/>
      <c r="K248" s="546"/>
      <c r="L248" s="543" t="s">
        <v>249</v>
      </c>
      <c r="M248" s="544"/>
      <c r="N248" s="545">
        <f>'BD Team'!F30</f>
        <v>0</v>
      </c>
      <c r="O248" s="545"/>
    </row>
    <row r="249" spans="3:15"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</row>
    <row r="250" spans="3:15" ht="25.15" customHeight="1">
      <c r="C250" s="543" t="s">
        <v>250</v>
      </c>
      <c r="D250" s="544"/>
      <c r="E250" s="286">
        <f>'BD Team'!B31</f>
        <v>0</v>
      </c>
      <c r="F250" s="288" t="s">
        <v>251</v>
      </c>
      <c r="G250" s="545">
        <f>'BD Team'!D31</f>
        <v>0</v>
      </c>
      <c r="H250" s="545"/>
      <c r="I250" s="545"/>
      <c r="J250" s="545"/>
      <c r="K250" s="545"/>
      <c r="L250" s="545"/>
      <c r="M250" s="545"/>
      <c r="N250" s="545"/>
      <c r="O250" s="545"/>
    </row>
    <row r="251" spans="3:15" ht="25.15" customHeight="1">
      <c r="C251" s="546"/>
      <c r="D251" s="546"/>
      <c r="E251" s="546"/>
      <c r="F251" s="546"/>
      <c r="G251" s="546"/>
      <c r="H251" s="546"/>
      <c r="I251" s="546"/>
      <c r="J251" s="546"/>
      <c r="K251" s="546"/>
      <c r="L251" s="543" t="s">
        <v>127</v>
      </c>
      <c r="M251" s="544"/>
      <c r="N251" s="547">
        <f>'BD Team'!G31</f>
        <v>0</v>
      </c>
      <c r="O251" s="547"/>
    </row>
    <row r="252" spans="3:15" ht="25.15" customHeight="1">
      <c r="C252" s="546"/>
      <c r="D252" s="546"/>
      <c r="E252" s="546"/>
      <c r="F252" s="546"/>
      <c r="G252" s="546"/>
      <c r="H252" s="546"/>
      <c r="I252" s="546"/>
      <c r="J252" s="546"/>
      <c r="K252" s="546"/>
      <c r="L252" s="543" t="s">
        <v>243</v>
      </c>
      <c r="M252" s="544"/>
      <c r="N252" s="545" t="str">
        <f>$F$6</f>
        <v>Anodized</v>
      </c>
      <c r="O252" s="545"/>
    </row>
    <row r="253" spans="3:15" ht="25.15" customHeight="1">
      <c r="C253" s="546"/>
      <c r="D253" s="546"/>
      <c r="E253" s="546"/>
      <c r="F253" s="546"/>
      <c r="G253" s="546"/>
      <c r="H253" s="546"/>
      <c r="I253" s="546"/>
      <c r="J253" s="546"/>
      <c r="K253" s="546"/>
      <c r="L253" s="543" t="s">
        <v>178</v>
      </c>
      <c r="M253" s="544"/>
      <c r="N253" s="545" t="str">
        <f>$K$6</f>
        <v>Silver</v>
      </c>
      <c r="O253" s="545"/>
    </row>
    <row r="254" spans="3:15" ht="25.15" customHeight="1">
      <c r="C254" s="546"/>
      <c r="D254" s="546"/>
      <c r="E254" s="546"/>
      <c r="F254" s="546"/>
      <c r="G254" s="546"/>
      <c r="H254" s="546"/>
      <c r="I254" s="546"/>
      <c r="J254" s="546"/>
      <c r="K254" s="546"/>
      <c r="L254" s="543" t="s">
        <v>244</v>
      </c>
      <c r="M254" s="544"/>
      <c r="N254" s="547" t="s">
        <v>252</v>
      </c>
      <c r="O254" s="545"/>
    </row>
    <row r="255" spans="3:15" ht="25.15" customHeight="1">
      <c r="C255" s="546"/>
      <c r="D255" s="546"/>
      <c r="E255" s="546"/>
      <c r="F255" s="546"/>
      <c r="G255" s="546"/>
      <c r="H255" s="546"/>
      <c r="I255" s="546"/>
      <c r="J255" s="546"/>
      <c r="K255" s="546"/>
      <c r="L255" s="543" t="s">
        <v>245</v>
      </c>
      <c r="M255" s="544"/>
      <c r="N255" s="545" t="str">
        <f>CONCATENATE('BD Team'!H31," X ",'BD Team'!I31)</f>
        <v xml:space="preserve"> X </v>
      </c>
      <c r="O255" s="545"/>
    </row>
    <row r="256" spans="3:15" ht="25.15" customHeight="1">
      <c r="C256" s="546"/>
      <c r="D256" s="546"/>
      <c r="E256" s="546"/>
      <c r="F256" s="546"/>
      <c r="G256" s="546"/>
      <c r="H256" s="546"/>
      <c r="I256" s="546"/>
      <c r="J256" s="546"/>
      <c r="K256" s="546"/>
      <c r="L256" s="543" t="s">
        <v>246</v>
      </c>
      <c r="M256" s="544"/>
      <c r="N256" s="548">
        <f>'BD Team'!J31</f>
        <v>0</v>
      </c>
      <c r="O256" s="548"/>
    </row>
    <row r="257" spans="3:15" ht="25.15" customHeight="1">
      <c r="C257" s="546"/>
      <c r="D257" s="546"/>
      <c r="E257" s="546"/>
      <c r="F257" s="546"/>
      <c r="G257" s="546"/>
      <c r="H257" s="546"/>
      <c r="I257" s="546"/>
      <c r="J257" s="546"/>
      <c r="K257" s="546"/>
      <c r="L257" s="543" t="s">
        <v>247</v>
      </c>
      <c r="M257" s="544"/>
      <c r="N257" s="545">
        <f>'BD Team'!C31</f>
        <v>0</v>
      </c>
      <c r="O257" s="545"/>
    </row>
    <row r="258" spans="3:15" ht="25.15" customHeight="1">
      <c r="C258" s="546"/>
      <c r="D258" s="546"/>
      <c r="E258" s="546"/>
      <c r="F258" s="546"/>
      <c r="G258" s="546"/>
      <c r="H258" s="546"/>
      <c r="I258" s="546"/>
      <c r="J258" s="546"/>
      <c r="K258" s="546"/>
      <c r="L258" s="543" t="s">
        <v>248</v>
      </c>
      <c r="M258" s="544"/>
      <c r="N258" s="545">
        <f>'BD Team'!E31</f>
        <v>0</v>
      </c>
      <c r="O258" s="545"/>
    </row>
    <row r="259" spans="3:15" ht="25.15" customHeight="1">
      <c r="C259" s="546"/>
      <c r="D259" s="546"/>
      <c r="E259" s="546"/>
      <c r="F259" s="546"/>
      <c r="G259" s="546"/>
      <c r="H259" s="546"/>
      <c r="I259" s="546"/>
      <c r="J259" s="546"/>
      <c r="K259" s="546"/>
      <c r="L259" s="543" t="s">
        <v>249</v>
      </c>
      <c r="M259" s="544"/>
      <c r="N259" s="545">
        <f>'BD Team'!F31</f>
        <v>0</v>
      </c>
      <c r="O259" s="545"/>
    </row>
    <row r="260" spans="3:15"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4"/>
    </row>
    <row r="261" spans="3:15" ht="25.15" customHeight="1">
      <c r="C261" s="543" t="s">
        <v>250</v>
      </c>
      <c r="D261" s="544"/>
      <c r="E261" s="286">
        <f>'BD Team'!B32</f>
        <v>0</v>
      </c>
      <c r="F261" s="288" t="s">
        <v>251</v>
      </c>
      <c r="G261" s="545">
        <f>'BD Team'!D32</f>
        <v>0</v>
      </c>
      <c r="H261" s="545"/>
      <c r="I261" s="545"/>
      <c r="J261" s="545"/>
      <c r="K261" s="545"/>
      <c r="L261" s="545"/>
      <c r="M261" s="545"/>
      <c r="N261" s="545"/>
      <c r="O261" s="545"/>
    </row>
    <row r="262" spans="3:15" ht="25.15" customHeight="1">
      <c r="C262" s="546"/>
      <c r="D262" s="546"/>
      <c r="E262" s="546"/>
      <c r="F262" s="546"/>
      <c r="G262" s="546"/>
      <c r="H262" s="546"/>
      <c r="I262" s="546"/>
      <c r="J262" s="546"/>
      <c r="K262" s="546"/>
      <c r="L262" s="543" t="s">
        <v>127</v>
      </c>
      <c r="M262" s="544"/>
      <c r="N262" s="547">
        <f>'BD Team'!G32</f>
        <v>0</v>
      </c>
      <c r="O262" s="547"/>
    </row>
    <row r="263" spans="3:15" ht="25.15" customHeight="1">
      <c r="C263" s="546"/>
      <c r="D263" s="546"/>
      <c r="E263" s="546"/>
      <c r="F263" s="546"/>
      <c r="G263" s="546"/>
      <c r="H263" s="546"/>
      <c r="I263" s="546"/>
      <c r="J263" s="546"/>
      <c r="K263" s="546"/>
      <c r="L263" s="543" t="s">
        <v>243</v>
      </c>
      <c r="M263" s="544"/>
      <c r="N263" s="545" t="str">
        <f>$F$6</f>
        <v>Anodized</v>
      </c>
      <c r="O263" s="545"/>
    </row>
    <row r="264" spans="3:15" ht="25.15" customHeight="1">
      <c r="C264" s="546"/>
      <c r="D264" s="546"/>
      <c r="E264" s="546"/>
      <c r="F264" s="546"/>
      <c r="G264" s="546"/>
      <c r="H264" s="546"/>
      <c r="I264" s="546"/>
      <c r="J264" s="546"/>
      <c r="K264" s="546"/>
      <c r="L264" s="543" t="s">
        <v>178</v>
      </c>
      <c r="M264" s="544"/>
      <c r="N264" s="545" t="str">
        <f>$K$6</f>
        <v>Silver</v>
      </c>
      <c r="O264" s="545"/>
    </row>
    <row r="265" spans="3:15" ht="25.15" customHeight="1">
      <c r="C265" s="546"/>
      <c r="D265" s="546"/>
      <c r="E265" s="546"/>
      <c r="F265" s="546"/>
      <c r="G265" s="546"/>
      <c r="H265" s="546"/>
      <c r="I265" s="546"/>
      <c r="J265" s="546"/>
      <c r="K265" s="546"/>
      <c r="L265" s="543" t="s">
        <v>244</v>
      </c>
      <c r="M265" s="544"/>
      <c r="N265" s="547" t="s">
        <v>252</v>
      </c>
      <c r="O265" s="545"/>
    </row>
    <row r="266" spans="3:15" ht="25.15" customHeight="1">
      <c r="C266" s="546"/>
      <c r="D266" s="546"/>
      <c r="E266" s="546"/>
      <c r="F266" s="546"/>
      <c r="G266" s="546"/>
      <c r="H266" s="546"/>
      <c r="I266" s="546"/>
      <c r="J266" s="546"/>
      <c r="K266" s="546"/>
      <c r="L266" s="543" t="s">
        <v>245</v>
      </c>
      <c r="M266" s="544"/>
      <c r="N266" s="545" t="str">
        <f>CONCATENATE('BD Team'!H32," X ",'BD Team'!I32)</f>
        <v xml:space="preserve"> X </v>
      </c>
      <c r="O266" s="545"/>
    </row>
    <row r="267" spans="3:15" ht="25.15" customHeight="1">
      <c r="C267" s="546"/>
      <c r="D267" s="546"/>
      <c r="E267" s="546"/>
      <c r="F267" s="546"/>
      <c r="G267" s="546"/>
      <c r="H267" s="546"/>
      <c r="I267" s="546"/>
      <c r="J267" s="546"/>
      <c r="K267" s="546"/>
      <c r="L267" s="543" t="s">
        <v>246</v>
      </c>
      <c r="M267" s="544"/>
      <c r="N267" s="548">
        <f>'BD Team'!J32</f>
        <v>0</v>
      </c>
      <c r="O267" s="548"/>
    </row>
    <row r="268" spans="3:15" ht="25.15" customHeight="1">
      <c r="C268" s="546"/>
      <c r="D268" s="546"/>
      <c r="E268" s="546"/>
      <c r="F268" s="546"/>
      <c r="G268" s="546"/>
      <c r="H268" s="546"/>
      <c r="I268" s="546"/>
      <c r="J268" s="546"/>
      <c r="K268" s="546"/>
      <c r="L268" s="543" t="s">
        <v>247</v>
      </c>
      <c r="M268" s="544"/>
      <c r="N268" s="545">
        <f>'BD Team'!C32</f>
        <v>0</v>
      </c>
      <c r="O268" s="545"/>
    </row>
    <row r="269" spans="3:15" ht="25.15" customHeight="1">
      <c r="C269" s="546"/>
      <c r="D269" s="546"/>
      <c r="E269" s="546"/>
      <c r="F269" s="546"/>
      <c r="G269" s="546"/>
      <c r="H269" s="546"/>
      <c r="I269" s="546"/>
      <c r="J269" s="546"/>
      <c r="K269" s="546"/>
      <c r="L269" s="543" t="s">
        <v>248</v>
      </c>
      <c r="M269" s="544"/>
      <c r="N269" s="545">
        <f>'BD Team'!E32</f>
        <v>0</v>
      </c>
      <c r="O269" s="545"/>
    </row>
    <row r="270" spans="3:15" ht="25.15" customHeight="1">
      <c r="C270" s="546"/>
      <c r="D270" s="546"/>
      <c r="E270" s="546"/>
      <c r="F270" s="546"/>
      <c r="G270" s="546"/>
      <c r="H270" s="546"/>
      <c r="I270" s="546"/>
      <c r="J270" s="546"/>
      <c r="K270" s="546"/>
      <c r="L270" s="543" t="s">
        <v>249</v>
      </c>
      <c r="M270" s="544"/>
      <c r="N270" s="545">
        <f>'BD Team'!F32</f>
        <v>0</v>
      </c>
      <c r="O270" s="545"/>
    </row>
    <row r="271" spans="3:15"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</row>
    <row r="272" spans="3:15" ht="25.15" customHeight="1">
      <c r="C272" s="543" t="s">
        <v>250</v>
      </c>
      <c r="D272" s="544"/>
      <c r="E272" s="286">
        <f>'BD Team'!B33</f>
        <v>0</v>
      </c>
      <c r="F272" s="288" t="s">
        <v>251</v>
      </c>
      <c r="G272" s="545">
        <f>'BD Team'!D33</f>
        <v>0</v>
      </c>
      <c r="H272" s="545"/>
      <c r="I272" s="545"/>
      <c r="J272" s="545"/>
      <c r="K272" s="545"/>
      <c r="L272" s="545"/>
      <c r="M272" s="545"/>
      <c r="N272" s="545"/>
      <c r="O272" s="545"/>
    </row>
    <row r="273" spans="3:15" ht="25.15" customHeight="1">
      <c r="C273" s="546"/>
      <c r="D273" s="546"/>
      <c r="E273" s="546"/>
      <c r="F273" s="546"/>
      <c r="G273" s="546"/>
      <c r="H273" s="546"/>
      <c r="I273" s="546"/>
      <c r="J273" s="546"/>
      <c r="K273" s="546"/>
      <c r="L273" s="543" t="s">
        <v>127</v>
      </c>
      <c r="M273" s="544"/>
      <c r="N273" s="547">
        <f>'BD Team'!G33</f>
        <v>0</v>
      </c>
      <c r="O273" s="547"/>
    </row>
    <row r="274" spans="3:15" ht="25.15" customHeight="1">
      <c r="C274" s="546"/>
      <c r="D274" s="546"/>
      <c r="E274" s="546"/>
      <c r="F274" s="546"/>
      <c r="G274" s="546"/>
      <c r="H274" s="546"/>
      <c r="I274" s="546"/>
      <c r="J274" s="546"/>
      <c r="K274" s="546"/>
      <c r="L274" s="543" t="s">
        <v>243</v>
      </c>
      <c r="M274" s="544"/>
      <c r="N274" s="545" t="str">
        <f>$F$6</f>
        <v>Anodized</v>
      </c>
      <c r="O274" s="545"/>
    </row>
    <row r="275" spans="3:15" ht="25.15" customHeight="1">
      <c r="C275" s="546"/>
      <c r="D275" s="546"/>
      <c r="E275" s="546"/>
      <c r="F275" s="546"/>
      <c r="G275" s="546"/>
      <c r="H275" s="546"/>
      <c r="I275" s="546"/>
      <c r="J275" s="546"/>
      <c r="K275" s="546"/>
      <c r="L275" s="543" t="s">
        <v>178</v>
      </c>
      <c r="M275" s="544"/>
      <c r="N275" s="545" t="str">
        <f>$K$6</f>
        <v>Silver</v>
      </c>
      <c r="O275" s="545"/>
    </row>
    <row r="276" spans="3:15" ht="25.15" customHeight="1">
      <c r="C276" s="546"/>
      <c r="D276" s="546"/>
      <c r="E276" s="546"/>
      <c r="F276" s="546"/>
      <c r="G276" s="546"/>
      <c r="H276" s="546"/>
      <c r="I276" s="546"/>
      <c r="J276" s="546"/>
      <c r="K276" s="546"/>
      <c r="L276" s="543" t="s">
        <v>244</v>
      </c>
      <c r="M276" s="544"/>
      <c r="N276" s="547" t="s">
        <v>252</v>
      </c>
      <c r="O276" s="545"/>
    </row>
    <row r="277" spans="3:15" ht="25.15" customHeight="1">
      <c r="C277" s="546"/>
      <c r="D277" s="546"/>
      <c r="E277" s="546"/>
      <c r="F277" s="546"/>
      <c r="G277" s="546"/>
      <c r="H277" s="546"/>
      <c r="I277" s="546"/>
      <c r="J277" s="546"/>
      <c r="K277" s="546"/>
      <c r="L277" s="543" t="s">
        <v>245</v>
      </c>
      <c r="M277" s="544"/>
      <c r="N277" s="545" t="str">
        <f>CONCATENATE('BD Team'!H33," X ",'BD Team'!I33)</f>
        <v xml:space="preserve"> X </v>
      </c>
      <c r="O277" s="545"/>
    </row>
    <row r="278" spans="3:15" ht="25.15" customHeight="1">
      <c r="C278" s="546"/>
      <c r="D278" s="546"/>
      <c r="E278" s="546"/>
      <c r="F278" s="546"/>
      <c r="G278" s="546"/>
      <c r="H278" s="546"/>
      <c r="I278" s="546"/>
      <c r="J278" s="546"/>
      <c r="K278" s="546"/>
      <c r="L278" s="543" t="s">
        <v>246</v>
      </c>
      <c r="M278" s="544"/>
      <c r="N278" s="548">
        <f>'BD Team'!J33</f>
        <v>0</v>
      </c>
      <c r="O278" s="548"/>
    </row>
    <row r="279" spans="3:15" ht="25.15" customHeight="1">
      <c r="C279" s="546"/>
      <c r="D279" s="546"/>
      <c r="E279" s="546"/>
      <c r="F279" s="546"/>
      <c r="G279" s="546"/>
      <c r="H279" s="546"/>
      <c r="I279" s="546"/>
      <c r="J279" s="546"/>
      <c r="K279" s="546"/>
      <c r="L279" s="543" t="s">
        <v>247</v>
      </c>
      <c r="M279" s="544"/>
      <c r="N279" s="545">
        <f>'BD Team'!C33</f>
        <v>0</v>
      </c>
      <c r="O279" s="545"/>
    </row>
    <row r="280" spans="3:15" ht="25.15" customHeight="1">
      <c r="C280" s="546"/>
      <c r="D280" s="546"/>
      <c r="E280" s="546"/>
      <c r="F280" s="546"/>
      <c r="G280" s="546"/>
      <c r="H280" s="546"/>
      <c r="I280" s="546"/>
      <c r="J280" s="546"/>
      <c r="K280" s="546"/>
      <c r="L280" s="543" t="s">
        <v>248</v>
      </c>
      <c r="M280" s="544"/>
      <c r="N280" s="545">
        <f>'BD Team'!E33</f>
        <v>0</v>
      </c>
      <c r="O280" s="545"/>
    </row>
    <row r="281" spans="3:15" ht="25.15" customHeight="1">
      <c r="C281" s="546"/>
      <c r="D281" s="546"/>
      <c r="E281" s="546"/>
      <c r="F281" s="546"/>
      <c r="G281" s="546"/>
      <c r="H281" s="546"/>
      <c r="I281" s="546"/>
      <c r="J281" s="546"/>
      <c r="K281" s="546"/>
      <c r="L281" s="543" t="s">
        <v>249</v>
      </c>
      <c r="M281" s="544"/>
      <c r="N281" s="545">
        <f>'BD Team'!F33</f>
        <v>0</v>
      </c>
      <c r="O281" s="545"/>
    </row>
    <row r="282" spans="3:15"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</row>
    <row r="283" spans="3:15" ht="25.15" customHeight="1">
      <c r="C283" s="543" t="s">
        <v>250</v>
      </c>
      <c r="D283" s="544"/>
      <c r="E283" s="286">
        <f>'BD Team'!B34</f>
        <v>0</v>
      </c>
      <c r="F283" s="288" t="s">
        <v>251</v>
      </c>
      <c r="G283" s="545">
        <f>'BD Team'!D34</f>
        <v>0</v>
      </c>
      <c r="H283" s="545"/>
      <c r="I283" s="545"/>
      <c r="J283" s="545"/>
      <c r="K283" s="545"/>
      <c r="L283" s="545"/>
      <c r="M283" s="545"/>
      <c r="N283" s="545"/>
      <c r="O283" s="545"/>
    </row>
    <row r="284" spans="3:15" ht="25.15" customHeight="1">
      <c r="C284" s="546"/>
      <c r="D284" s="546"/>
      <c r="E284" s="546"/>
      <c r="F284" s="546"/>
      <c r="G284" s="546"/>
      <c r="H284" s="546"/>
      <c r="I284" s="546"/>
      <c r="J284" s="546"/>
      <c r="K284" s="546"/>
      <c r="L284" s="543" t="s">
        <v>127</v>
      </c>
      <c r="M284" s="544"/>
      <c r="N284" s="547">
        <f>'BD Team'!G34</f>
        <v>0</v>
      </c>
      <c r="O284" s="547"/>
    </row>
    <row r="285" spans="3:15" ht="25.15" customHeight="1">
      <c r="C285" s="546"/>
      <c r="D285" s="546"/>
      <c r="E285" s="546"/>
      <c r="F285" s="546"/>
      <c r="G285" s="546"/>
      <c r="H285" s="546"/>
      <c r="I285" s="546"/>
      <c r="J285" s="546"/>
      <c r="K285" s="546"/>
      <c r="L285" s="543" t="s">
        <v>243</v>
      </c>
      <c r="M285" s="544"/>
      <c r="N285" s="545" t="str">
        <f>$F$6</f>
        <v>Anodized</v>
      </c>
      <c r="O285" s="545"/>
    </row>
    <row r="286" spans="3:15" ht="25.15" customHeight="1">
      <c r="C286" s="546"/>
      <c r="D286" s="546"/>
      <c r="E286" s="546"/>
      <c r="F286" s="546"/>
      <c r="G286" s="546"/>
      <c r="H286" s="546"/>
      <c r="I286" s="546"/>
      <c r="J286" s="546"/>
      <c r="K286" s="546"/>
      <c r="L286" s="543" t="s">
        <v>178</v>
      </c>
      <c r="M286" s="544"/>
      <c r="N286" s="545" t="str">
        <f>$K$6</f>
        <v>Silver</v>
      </c>
      <c r="O286" s="545"/>
    </row>
    <row r="287" spans="3:15" ht="25.15" customHeight="1">
      <c r="C287" s="546"/>
      <c r="D287" s="546"/>
      <c r="E287" s="546"/>
      <c r="F287" s="546"/>
      <c r="G287" s="546"/>
      <c r="H287" s="546"/>
      <c r="I287" s="546"/>
      <c r="J287" s="546"/>
      <c r="K287" s="546"/>
      <c r="L287" s="543" t="s">
        <v>244</v>
      </c>
      <c r="M287" s="544"/>
      <c r="N287" s="547" t="s">
        <v>252</v>
      </c>
      <c r="O287" s="545"/>
    </row>
    <row r="288" spans="3:15" ht="25.15" customHeight="1">
      <c r="C288" s="546"/>
      <c r="D288" s="546"/>
      <c r="E288" s="546"/>
      <c r="F288" s="546"/>
      <c r="G288" s="546"/>
      <c r="H288" s="546"/>
      <c r="I288" s="546"/>
      <c r="J288" s="546"/>
      <c r="K288" s="546"/>
      <c r="L288" s="543" t="s">
        <v>245</v>
      </c>
      <c r="M288" s="544"/>
      <c r="N288" s="545" t="str">
        <f>CONCATENATE('BD Team'!H34," X ",'BD Team'!I34)</f>
        <v xml:space="preserve"> X </v>
      </c>
      <c r="O288" s="545"/>
    </row>
    <row r="289" spans="3:15" ht="25.15" customHeight="1">
      <c r="C289" s="546"/>
      <c r="D289" s="546"/>
      <c r="E289" s="546"/>
      <c r="F289" s="546"/>
      <c r="G289" s="546"/>
      <c r="H289" s="546"/>
      <c r="I289" s="546"/>
      <c r="J289" s="546"/>
      <c r="K289" s="546"/>
      <c r="L289" s="543" t="s">
        <v>246</v>
      </c>
      <c r="M289" s="544"/>
      <c r="N289" s="548">
        <f>'BD Team'!J34</f>
        <v>0</v>
      </c>
      <c r="O289" s="548"/>
    </row>
    <row r="290" spans="3:15" ht="25.15" customHeight="1">
      <c r="C290" s="546"/>
      <c r="D290" s="546"/>
      <c r="E290" s="546"/>
      <c r="F290" s="546"/>
      <c r="G290" s="546"/>
      <c r="H290" s="546"/>
      <c r="I290" s="546"/>
      <c r="J290" s="546"/>
      <c r="K290" s="546"/>
      <c r="L290" s="543" t="s">
        <v>247</v>
      </c>
      <c r="M290" s="544"/>
      <c r="N290" s="545">
        <f>'BD Team'!C34</f>
        <v>0</v>
      </c>
      <c r="O290" s="545"/>
    </row>
    <row r="291" spans="3:15" ht="25.15" customHeight="1">
      <c r="C291" s="546"/>
      <c r="D291" s="546"/>
      <c r="E291" s="546"/>
      <c r="F291" s="546"/>
      <c r="G291" s="546"/>
      <c r="H291" s="546"/>
      <c r="I291" s="546"/>
      <c r="J291" s="546"/>
      <c r="K291" s="546"/>
      <c r="L291" s="543" t="s">
        <v>248</v>
      </c>
      <c r="M291" s="544"/>
      <c r="N291" s="545">
        <f>'BD Team'!E34</f>
        <v>0</v>
      </c>
      <c r="O291" s="545"/>
    </row>
    <row r="292" spans="3:15" ht="25.15" customHeight="1">
      <c r="C292" s="546"/>
      <c r="D292" s="546"/>
      <c r="E292" s="546"/>
      <c r="F292" s="546"/>
      <c r="G292" s="546"/>
      <c r="H292" s="546"/>
      <c r="I292" s="546"/>
      <c r="J292" s="546"/>
      <c r="K292" s="546"/>
      <c r="L292" s="543" t="s">
        <v>249</v>
      </c>
      <c r="M292" s="544"/>
      <c r="N292" s="545">
        <f>'BD Team'!F34</f>
        <v>0</v>
      </c>
      <c r="O292" s="545"/>
    </row>
    <row r="293" spans="3:15"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54"/>
    </row>
    <row r="294" spans="3:15" ht="25.15" customHeight="1">
      <c r="C294" s="543" t="s">
        <v>250</v>
      </c>
      <c r="D294" s="544"/>
      <c r="E294" s="286">
        <f>'BD Team'!B35</f>
        <v>0</v>
      </c>
      <c r="F294" s="288" t="s">
        <v>251</v>
      </c>
      <c r="G294" s="545">
        <f>'BD Team'!D35</f>
        <v>0</v>
      </c>
      <c r="H294" s="545"/>
      <c r="I294" s="545"/>
      <c r="J294" s="545"/>
      <c r="K294" s="545"/>
      <c r="L294" s="545"/>
      <c r="M294" s="545"/>
      <c r="N294" s="545"/>
      <c r="O294" s="545"/>
    </row>
    <row r="295" spans="3:15" ht="25.15" customHeight="1">
      <c r="C295" s="546"/>
      <c r="D295" s="546"/>
      <c r="E295" s="546"/>
      <c r="F295" s="546"/>
      <c r="G295" s="546"/>
      <c r="H295" s="546"/>
      <c r="I295" s="546"/>
      <c r="J295" s="546"/>
      <c r="K295" s="546"/>
      <c r="L295" s="543" t="s">
        <v>127</v>
      </c>
      <c r="M295" s="544"/>
      <c r="N295" s="547">
        <f>'BD Team'!G35</f>
        <v>0</v>
      </c>
      <c r="O295" s="547"/>
    </row>
    <row r="296" spans="3:15" ht="25.15" customHeight="1">
      <c r="C296" s="546"/>
      <c r="D296" s="546"/>
      <c r="E296" s="546"/>
      <c r="F296" s="546"/>
      <c r="G296" s="546"/>
      <c r="H296" s="546"/>
      <c r="I296" s="546"/>
      <c r="J296" s="546"/>
      <c r="K296" s="546"/>
      <c r="L296" s="543" t="s">
        <v>243</v>
      </c>
      <c r="M296" s="544"/>
      <c r="N296" s="545" t="str">
        <f>$F$6</f>
        <v>Anodized</v>
      </c>
      <c r="O296" s="545"/>
    </row>
    <row r="297" spans="3:15" ht="25.15" customHeight="1">
      <c r="C297" s="546"/>
      <c r="D297" s="546"/>
      <c r="E297" s="546"/>
      <c r="F297" s="546"/>
      <c r="G297" s="546"/>
      <c r="H297" s="546"/>
      <c r="I297" s="546"/>
      <c r="J297" s="546"/>
      <c r="K297" s="546"/>
      <c r="L297" s="543" t="s">
        <v>178</v>
      </c>
      <c r="M297" s="544"/>
      <c r="N297" s="545" t="str">
        <f>$K$6</f>
        <v>Silver</v>
      </c>
      <c r="O297" s="545"/>
    </row>
    <row r="298" spans="3:15" ht="25.15" customHeight="1">
      <c r="C298" s="546"/>
      <c r="D298" s="546"/>
      <c r="E298" s="546"/>
      <c r="F298" s="546"/>
      <c r="G298" s="546"/>
      <c r="H298" s="546"/>
      <c r="I298" s="546"/>
      <c r="J298" s="546"/>
      <c r="K298" s="546"/>
      <c r="L298" s="543" t="s">
        <v>244</v>
      </c>
      <c r="M298" s="544"/>
      <c r="N298" s="547" t="s">
        <v>252</v>
      </c>
      <c r="O298" s="545"/>
    </row>
    <row r="299" spans="3:15" ht="25.15" customHeight="1">
      <c r="C299" s="546"/>
      <c r="D299" s="546"/>
      <c r="E299" s="546"/>
      <c r="F299" s="546"/>
      <c r="G299" s="546"/>
      <c r="H299" s="546"/>
      <c r="I299" s="546"/>
      <c r="J299" s="546"/>
      <c r="K299" s="546"/>
      <c r="L299" s="543" t="s">
        <v>245</v>
      </c>
      <c r="M299" s="544"/>
      <c r="N299" s="545" t="str">
        <f>CONCATENATE('BD Team'!H35," X ",'BD Team'!I35)</f>
        <v xml:space="preserve"> X </v>
      </c>
      <c r="O299" s="545"/>
    </row>
    <row r="300" spans="3:15" ht="25.15" customHeight="1">
      <c r="C300" s="546"/>
      <c r="D300" s="546"/>
      <c r="E300" s="546"/>
      <c r="F300" s="546"/>
      <c r="G300" s="546"/>
      <c r="H300" s="546"/>
      <c r="I300" s="546"/>
      <c r="J300" s="546"/>
      <c r="K300" s="546"/>
      <c r="L300" s="543" t="s">
        <v>246</v>
      </c>
      <c r="M300" s="544"/>
      <c r="N300" s="548">
        <f>'BD Team'!J35</f>
        <v>0</v>
      </c>
      <c r="O300" s="548"/>
    </row>
    <row r="301" spans="3:15" ht="25.15" customHeight="1">
      <c r="C301" s="546"/>
      <c r="D301" s="546"/>
      <c r="E301" s="546"/>
      <c r="F301" s="546"/>
      <c r="G301" s="546"/>
      <c r="H301" s="546"/>
      <c r="I301" s="546"/>
      <c r="J301" s="546"/>
      <c r="K301" s="546"/>
      <c r="L301" s="543" t="s">
        <v>247</v>
      </c>
      <c r="M301" s="544"/>
      <c r="N301" s="545">
        <f>'BD Team'!C35</f>
        <v>0</v>
      </c>
      <c r="O301" s="545"/>
    </row>
    <row r="302" spans="3:15" ht="25.15" customHeight="1">
      <c r="C302" s="546"/>
      <c r="D302" s="546"/>
      <c r="E302" s="546"/>
      <c r="F302" s="546"/>
      <c r="G302" s="546"/>
      <c r="H302" s="546"/>
      <c r="I302" s="546"/>
      <c r="J302" s="546"/>
      <c r="K302" s="546"/>
      <c r="L302" s="543" t="s">
        <v>248</v>
      </c>
      <c r="M302" s="544"/>
      <c r="N302" s="545">
        <f>'BD Team'!E35</f>
        <v>0</v>
      </c>
      <c r="O302" s="545"/>
    </row>
    <row r="303" spans="3:15" ht="25.15" customHeight="1">
      <c r="C303" s="546"/>
      <c r="D303" s="546"/>
      <c r="E303" s="546"/>
      <c r="F303" s="546"/>
      <c r="G303" s="546"/>
      <c r="H303" s="546"/>
      <c r="I303" s="546"/>
      <c r="J303" s="546"/>
      <c r="K303" s="546"/>
      <c r="L303" s="543" t="s">
        <v>249</v>
      </c>
      <c r="M303" s="544"/>
      <c r="N303" s="545">
        <f>'BD Team'!F35</f>
        <v>0</v>
      </c>
      <c r="O303" s="545"/>
    </row>
    <row r="304" spans="3:15"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4"/>
    </row>
    <row r="305" spans="3:15" ht="25.15" customHeight="1">
      <c r="C305" s="543" t="s">
        <v>250</v>
      </c>
      <c r="D305" s="544"/>
      <c r="E305" s="286">
        <f>'BD Team'!B36</f>
        <v>0</v>
      </c>
      <c r="F305" s="288" t="s">
        <v>251</v>
      </c>
      <c r="G305" s="545">
        <f>'BD Team'!D36</f>
        <v>0</v>
      </c>
      <c r="H305" s="545"/>
      <c r="I305" s="545"/>
      <c r="J305" s="545"/>
      <c r="K305" s="545"/>
      <c r="L305" s="545"/>
      <c r="M305" s="545"/>
      <c r="N305" s="545"/>
      <c r="O305" s="545"/>
    </row>
    <row r="306" spans="3:15" ht="25.15" customHeight="1">
      <c r="C306" s="546"/>
      <c r="D306" s="546"/>
      <c r="E306" s="546"/>
      <c r="F306" s="546"/>
      <c r="G306" s="546"/>
      <c r="H306" s="546"/>
      <c r="I306" s="546"/>
      <c r="J306" s="546"/>
      <c r="K306" s="546"/>
      <c r="L306" s="543" t="s">
        <v>127</v>
      </c>
      <c r="M306" s="544"/>
      <c r="N306" s="547">
        <f>'BD Team'!G36</f>
        <v>0</v>
      </c>
      <c r="O306" s="547"/>
    </row>
    <row r="307" spans="3:15" ht="25.15" customHeight="1">
      <c r="C307" s="546"/>
      <c r="D307" s="546"/>
      <c r="E307" s="546"/>
      <c r="F307" s="546"/>
      <c r="G307" s="546"/>
      <c r="H307" s="546"/>
      <c r="I307" s="546"/>
      <c r="J307" s="546"/>
      <c r="K307" s="546"/>
      <c r="L307" s="543" t="s">
        <v>243</v>
      </c>
      <c r="M307" s="544"/>
      <c r="N307" s="545" t="str">
        <f>$F$6</f>
        <v>Anodized</v>
      </c>
      <c r="O307" s="545"/>
    </row>
    <row r="308" spans="3:15" ht="25.15" customHeight="1">
      <c r="C308" s="546"/>
      <c r="D308" s="546"/>
      <c r="E308" s="546"/>
      <c r="F308" s="546"/>
      <c r="G308" s="546"/>
      <c r="H308" s="546"/>
      <c r="I308" s="546"/>
      <c r="J308" s="546"/>
      <c r="K308" s="546"/>
      <c r="L308" s="543" t="s">
        <v>178</v>
      </c>
      <c r="M308" s="544"/>
      <c r="N308" s="545" t="str">
        <f>$K$6</f>
        <v>Silver</v>
      </c>
      <c r="O308" s="545"/>
    </row>
    <row r="309" spans="3:15" ht="25.15" customHeight="1">
      <c r="C309" s="546"/>
      <c r="D309" s="546"/>
      <c r="E309" s="546"/>
      <c r="F309" s="546"/>
      <c r="G309" s="546"/>
      <c r="H309" s="546"/>
      <c r="I309" s="546"/>
      <c r="J309" s="546"/>
      <c r="K309" s="546"/>
      <c r="L309" s="543" t="s">
        <v>244</v>
      </c>
      <c r="M309" s="544"/>
      <c r="N309" s="547" t="s">
        <v>252</v>
      </c>
      <c r="O309" s="545"/>
    </row>
    <row r="310" spans="3:15" ht="25.15" customHeight="1">
      <c r="C310" s="546"/>
      <c r="D310" s="546"/>
      <c r="E310" s="546"/>
      <c r="F310" s="546"/>
      <c r="G310" s="546"/>
      <c r="H310" s="546"/>
      <c r="I310" s="546"/>
      <c r="J310" s="546"/>
      <c r="K310" s="546"/>
      <c r="L310" s="543" t="s">
        <v>245</v>
      </c>
      <c r="M310" s="544"/>
      <c r="N310" s="545" t="str">
        <f>CONCATENATE('BD Team'!H36," X ",'BD Team'!I36)</f>
        <v xml:space="preserve"> X </v>
      </c>
      <c r="O310" s="545"/>
    </row>
    <row r="311" spans="3:15" ht="25.15" customHeight="1">
      <c r="C311" s="546"/>
      <c r="D311" s="546"/>
      <c r="E311" s="546"/>
      <c r="F311" s="546"/>
      <c r="G311" s="546"/>
      <c r="H311" s="546"/>
      <c r="I311" s="546"/>
      <c r="J311" s="546"/>
      <c r="K311" s="546"/>
      <c r="L311" s="543" t="s">
        <v>246</v>
      </c>
      <c r="M311" s="544"/>
      <c r="N311" s="548">
        <f>'BD Team'!J36</f>
        <v>0</v>
      </c>
      <c r="O311" s="548"/>
    </row>
    <row r="312" spans="3:15" ht="25.15" customHeight="1">
      <c r="C312" s="546"/>
      <c r="D312" s="546"/>
      <c r="E312" s="546"/>
      <c r="F312" s="546"/>
      <c r="G312" s="546"/>
      <c r="H312" s="546"/>
      <c r="I312" s="546"/>
      <c r="J312" s="546"/>
      <c r="K312" s="546"/>
      <c r="L312" s="543" t="s">
        <v>247</v>
      </c>
      <c r="M312" s="544"/>
      <c r="N312" s="545">
        <f>'BD Team'!C36</f>
        <v>0</v>
      </c>
      <c r="O312" s="545"/>
    </row>
    <row r="313" spans="3:15" ht="25.15" customHeight="1">
      <c r="C313" s="546"/>
      <c r="D313" s="546"/>
      <c r="E313" s="546"/>
      <c r="F313" s="546"/>
      <c r="G313" s="546"/>
      <c r="H313" s="546"/>
      <c r="I313" s="546"/>
      <c r="J313" s="546"/>
      <c r="K313" s="546"/>
      <c r="L313" s="543" t="s">
        <v>248</v>
      </c>
      <c r="M313" s="544"/>
      <c r="N313" s="545">
        <f>'BD Team'!E36</f>
        <v>0</v>
      </c>
      <c r="O313" s="545"/>
    </row>
    <row r="314" spans="3:15" ht="25.15" customHeight="1">
      <c r="C314" s="546"/>
      <c r="D314" s="546"/>
      <c r="E314" s="546"/>
      <c r="F314" s="546"/>
      <c r="G314" s="546"/>
      <c r="H314" s="546"/>
      <c r="I314" s="546"/>
      <c r="J314" s="546"/>
      <c r="K314" s="546"/>
      <c r="L314" s="543" t="s">
        <v>249</v>
      </c>
      <c r="M314" s="544"/>
      <c r="N314" s="545">
        <f>'BD Team'!F36</f>
        <v>0</v>
      </c>
      <c r="O314" s="545"/>
    </row>
    <row r="315" spans="3:15">
      <c r="C315" s="554"/>
      <c r="D315" s="554"/>
      <c r="E315" s="554"/>
      <c r="F315" s="554"/>
      <c r="G315" s="554"/>
      <c r="H315" s="554"/>
      <c r="I315" s="554"/>
      <c r="J315" s="554"/>
      <c r="K315" s="554"/>
      <c r="L315" s="554"/>
      <c r="M315" s="554"/>
      <c r="N315" s="554"/>
      <c r="O315" s="554"/>
    </row>
    <row r="316" spans="3:15" ht="25.15" customHeight="1">
      <c r="C316" s="543" t="s">
        <v>250</v>
      </c>
      <c r="D316" s="544"/>
      <c r="E316" s="286">
        <f>'BD Team'!B37</f>
        <v>0</v>
      </c>
      <c r="F316" s="288" t="s">
        <v>251</v>
      </c>
      <c r="G316" s="545">
        <f>'BD Team'!D37</f>
        <v>0</v>
      </c>
      <c r="H316" s="545"/>
      <c r="I316" s="545"/>
      <c r="J316" s="545"/>
      <c r="K316" s="545"/>
      <c r="L316" s="545"/>
      <c r="M316" s="545"/>
      <c r="N316" s="545"/>
      <c r="O316" s="545"/>
    </row>
    <row r="317" spans="3:15" ht="25.15" customHeight="1">
      <c r="C317" s="546"/>
      <c r="D317" s="546"/>
      <c r="E317" s="546"/>
      <c r="F317" s="546"/>
      <c r="G317" s="546"/>
      <c r="H317" s="546"/>
      <c r="I317" s="546"/>
      <c r="J317" s="546"/>
      <c r="K317" s="546"/>
      <c r="L317" s="543" t="s">
        <v>127</v>
      </c>
      <c r="M317" s="544"/>
      <c r="N317" s="547">
        <f>'BD Team'!G37</f>
        <v>0</v>
      </c>
      <c r="O317" s="547"/>
    </row>
    <row r="318" spans="3:15" ht="25.15" customHeight="1">
      <c r="C318" s="546"/>
      <c r="D318" s="546"/>
      <c r="E318" s="546"/>
      <c r="F318" s="546"/>
      <c r="G318" s="546"/>
      <c r="H318" s="546"/>
      <c r="I318" s="546"/>
      <c r="J318" s="546"/>
      <c r="K318" s="546"/>
      <c r="L318" s="543" t="s">
        <v>243</v>
      </c>
      <c r="M318" s="544"/>
      <c r="N318" s="545" t="str">
        <f>$F$6</f>
        <v>Anodized</v>
      </c>
      <c r="O318" s="545"/>
    </row>
    <row r="319" spans="3:15" ht="25.15" customHeight="1">
      <c r="C319" s="546"/>
      <c r="D319" s="546"/>
      <c r="E319" s="546"/>
      <c r="F319" s="546"/>
      <c r="G319" s="546"/>
      <c r="H319" s="546"/>
      <c r="I319" s="546"/>
      <c r="J319" s="546"/>
      <c r="K319" s="546"/>
      <c r="L319" s="543" t="s">
        <v>178</v>
      </c>
      <c r="M319" s="544"/>
      <c r="N319" s="545" t="str">
        <f>$K$6</f>
        <v>Silver</v>
      </c>
      <c r="O319" s="545"/>
    </row>
    <row r="320" spans="3:15" ht="25.15" customHeight="1">
      <c r="C320" s="546"/>
      <c r="D320" s="546"/>
      <c r="E320" s="546"/>
      <c r="F320" s="546"/>
      <c r="G320" s="546"/>
      <c r="H320" s="546"/>
      <c r="I320" s="546"/>
      <c r="J320" s="546"/>
      <c r="K320" s="546"/>
      <c r="L320" s="543" t="s">
        <v>244</v>
      </c>
      <c r="M320" s="544"/>
      <c r="N320" s="547" t="s">
        <v>252</v>
      </c>
      <c r="O320" s="545"/>
    </row>
    <row r="321" spans="3:15" ht="25.15" customHeight="1">
      <c r="C321" s="546"/>
      <c r="D321" s="546"/>
      <c r="E321" s="546"/>
      <c r="F321" s="546"/>
      <c r="G321" s="546"/>
      <c r="H321" s="546"/>
      <c r="I321" s="546"/>
      <c r="J321" s="546"/>
      <c r="K321" s="546"/>
      <c r="L321" s="543" t="s">
        <v>245</v>
      </c>
      <c r="M321" s="544"/>
      <c r="N321" s="545" t="str">
        <f>CONCATENATE('BD Team'!H37," X ",'BD Team'!I37)</f>
        <v xml:space="preserve"> X </v>
      </c>
      <c r="O321" s="545"/>
    </row>
    <row r="322" spans="3:15" ht="25.15" customHeight="1">
      <c r="C322" s="546"/>
      <c r="D322" s="546"/>
      <c r="E322" s="546"/>
      <c r="F322" s="546"/>
      <c r="G322" s="546"/>
      <c r="H322" s="546"/>
      <c r="I322" s="546"/>
      <c r="J322" s="546"/>
      <c r="K322" s="546"/>
      <c r="L322" s="543" t="s">
        <v>246</v>
      </c>
      <c r="M322" s="544"/>
      <c r="N322" s="548">
        <f>'BD Team'!J37</f>
        <v>0</v>
      </c>
      <c r="O322" s="548"/>
    </row>
    <row r="323" spans="3:15" ht="25.15" customHeight="1">
      <c r="C323" s="546"/>
      <c r="D323" s="546"/>
      <c r="E323" s="546"/>
      <c r="F323" s="546"/>
      <c r="G323" s="546"/>
      <c r="H323" s="546"/>
      <c r="I323" s="546"/>
      <c r="J323" s="546"/>
      <c r="K323" s="546"/>
      <c r="L323" s="543" t="s">
        <v>247</v>
      </c>
      <c r="M323" s="544"/>
      <c r="N323" s="545">
        <f>'BD Team'!C37</f>
        <v>0</v>
      </c>
      <c r="O323" s="545"/>
    </row>
    <row r="324" spans="3:15" ht="25.15" customHeight="1">
      <c r="C324" s="546"/>
      <c r="D324" s="546"/>
      <c r="E324" s="546"/>
      <c r="F324" s="546"/>
      <c r="G324" s="546"/>
      <c r="H324" s="546"/>
      <c r="I324" s="546"/>
      <c r="J324" s="546"/>
      <c r="K324" s="546"/>
      <c r="L324" s="543" t="s">
        <v>248</v>
      </c>
      <c r="M324" s="544"/>
      <c r="N324" s="545">
        <f>'BD Team'!E37</f>
        <v>0</v>
      </c>
      <c r="O324" s="545"/>
    </row>
    <row r="325" spans="3:15" ht="25.15" customHeight="1">
      <c r="C325" s="546"/>
      <c r="D325" s="546"/>
      <c r="E325" s="546"/>
      <c r="F325" s="546"/>
      <c r="G325" s="546"/>
      <c r="H325" s="546"/>
      <c r="I325" s="546"/>
      <c r="J325" s="546"/>
      <c r="K325" s="546"/>
      <c r="L325" s="543" t="s">
        <v>249</v>
      </c>
      <c r="M325" s="544"/>
      <c r="N325" s="545">
        <f>'BD Team'!F37</f>
        <v>0</v>
      </c>
      <c r="O325" s="545"/>
    </row>
    <row r="326" spans="3:15"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</row>
    <row r="327" spans="3:15" ht="25.15" customHeight="1">
      <c r="C327" s="543" t="s">
        <v>250</v>
      </c>
      <c r="D327" s="544"/>
      <c r="E327" s="286">
        <f>'BD Team'!B38</f>
        <v>0</v>
      </c>
      <c r="F327" s="288" t="s">
        <v>251</v>
      </c>
      <c r="G327" s="545">
        <f>'BD Team'!D38</f>
        <v>0</v>
      </c>
      <c r="H327" s="545"/>
      <c r="I327" s="545"/>
      <c r="J327" s="545"/>
      <c r="K327" s="545"/>
      <c r="L327" s="545"/>
      <c r="M327" s="545"/>
      <c r="N327" s="545"/>
      <c r="O327" s="545"/>
    </row>
    <row r="328" spans="3:15" ht="25.15" customHeight="1">
      <c r="C328" s="546"/>
      <c r="D328" s="546"/>
      <c r="E328" s="546"/>
      <c r="F328" s="546"/>
      <c r="G328" s="546"/>
      <c r="H328" s="546"/>
      <c r="I328" s="546"/>
      <c r="J328" s="546"/>
      <c r="K328" s="546"/>
      <c r="L328" s="543" t="s">
        <v>127</v>
      </c>
      <c r="M328" s="544"/>
      <c r="N328" s="547">
        <f>'BD Team'!G38</f>
        <v>0</v>
      </c>
      <c r="O328" s="547"/>
    </row>
    <row r="329" spans="3:15" ht="25.15" customHeight="1">
      <c r="C329" s="546"/>
      <c r="D329" s="546"/>
      <c r="E329" s="546"/>
      <c r="F329" s="546"/>
      <c r="G329" s="546"/>
      <c r="H329" s="546"/>
      <c r="I329" s="546"/>
      <c r="J329" s="546"/>
      <c r="K329" s="546"/>
      <c r="L329" s="543" t="s">
        <v>243</v>
      </c>
      <c r="M329" s="544"/>
      <c r="N329" s="545" t="str">
        <f>$F$6</f>
        <v>Anodized</v>
      </c>
      <c r="O329" s="545"/>
    </row>
    <row r="330" spans="3:15" ht="25.15" customHeight="1">
      <c r="C330" s="546"/>
      <c r="D330" s="546"/>
      <c r="E330" s="546"/>
      <c r="F330" s="546"/>
      <c r="G330" s="546"/>
      <c r="H330" s="546"/>
      <c r="I330" s="546"/>
      <c r="J330" s="546"/>
      <c r="K330" s="546"/>
      <c r="L330" s="543" t="s">
        <v>178</v>
      </c>
      <c r="M330" s="544"/>
      <c r="N330" s="545" t="str">
        <f>$K$6</f>
        <v>Silver</v>
      </c>
      <c r="O330" s="545"/>
    </row>
    <row r="331" spans="3:15" ht="25.15" customHeight="1">
      <c r="C331" s="546"/>
      <c r="D331" s="546"/>
      <c r="E331" s="546"/>
      <c r="F331" s="546"/>
      <c r="G331" s="546"/>
      <c r="H331" s="546"/>
      <c r="I331" s="546"/>
      <c r="J331" s="546"/>
      <c r="K331" s="546"/>
      <c r="L331" s="543" t="s">
        <v>244</v>
      </c>
      <c r="M331" s="544"/>
      <c r="N331" s="547" t="s">
        <v>252</v>
      </c>
      <c r="O331" s="545"/>
    </row>
    <row r="332" spans="3:15" ht="25.15" customHeight="1">
      <c r="C332" s="546"/>
      <c r="D332" s="546"/>
      <c r="E332" s="546"/>
      <c r="F332" s="546"/>
      <c r="G332" s="546"/>
      <c r="H332" s="546"/>
      <c r="I332" s="546"/>
      <c r="J332" s="546"/>
      <c r="K332" s="546"/>
      <c r="L332" s="543" t="s">
        <v>245</v>
      </c>
      <c r="M332" s="544"/>
      <c r="N332" s="545" t="str">
        <f>CONCATENATE('BD Team'!H38," X ",'BD Team'!I38)</f>
        <v xml:space="preserve"> X </v>
      </c>
      <c r="O332" s="545"/>
    </row>
    <row r="333" spans="3:15" ht="25.15" customHeight="1">
      <c r="C333" s="546"/>
      <c r="D333" s="546"/>
      <c r="E333" s="546"/>
      <c r="F333" s="546"/>
      <c r="G333" s="546"/>
      <c r="H333" s="546"/>
      <c r="I333" s="546"/>
      <c r="J333" s="546"/>
      <c r="K333" s="546"/>
      <c r="L333" s="543" t="s">
        <v>246</v>
      </c>
      <c r="M333" s="544"/>
      <c r="N333" s="548">
        <f>'BD Team'!J38</f>
        <v>0</v>
      </c>
      <c r="O333" s="548"/>
    </row>
    <row r="334" spans="3:15" ht="25.15" customHeight="1">
      <c r="C334" s="546"/>
      <c r="D334" s="546"/>
      <c r="E334" s="546"/>
      <c r="F334" s="546"/>
      <c r="G334" s="546"/>
      <c r="H334" s="546"/>
      <c r="I334" s="546"/>
      <c r="J334" s="546"/>
      <c r="K334" s="546"/>
      <c r="L334" s="543" t="s">
        <v>247</v>
      </c>
      <c r="M334" s="544"/>
      <c r="N334" s="545">
        <f>'BD Team'!C38</f>
        <v>0</v>
      </c>
      <c r="O334" s="545"/>
    </row>
    <row r="335" spans="3:15" ht="25.15" customHeight="1">
      <c r="C335" s="546"/>
      <c r="D335" s="546"/>
      <c r="E335" s="546"/>
      <c r="F335" s="546"/>
      <c r="G335" s="546"/>
      <c r="H335" s="546"/>
      <c r="I335" s="546"/>
      <c r="J335" s="546"/>
      <c r="K335" s="546"/>
      <c r="L335" s="543" t="s">
        <v>248</v>
      </c>
      <c r="M335" s="544"/>
      <c r="N335" s="545">
        <f>'BD Team'!E38</f>
        <v>0</v>
      </c>
      <c r="O335" s="545"/>
    </row>
    <row r="336" spans="3:15" ht="25.15" customHeight="1">
      <c r="C336" s="546"/>
      <c r="D336" s="546"/>
      <c r="E336" s="546"/>
      <c r="F336" s="546"/>
      <c r="G336" s="546"/>
      <c r="H336" s="546"/>
      <c r="I336" s="546"/>
      <c r="J336" s="546"/>
      <c r="K336" s="546"/>
      <c r="L336" s="543" t="s">
        <v>249</v>
      </c>
      <c r="M336" s="544"/>
      <c r="N336" s="545">
        <f>'BD Team'!F38</f>
        <v>0</v>
      </c>
      <c r="O336" s="545"/>
    </row>
    <row r="337" spans="3:15"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54"/>
    </row>
    <row r="338" spans="3:15" ht="25.15" customHeight="1">
      <c r="C338" s="543" t="s">
        <v>250</v>
      </c>
      <c r="D338" s="544"/>
      <c r="E338" s="286">
        <f>'BD Team'!B39</f>
        <v>0</v>
      </c>
      <c r="F338" s="288" t="s">
        <v>251</v>
      </c>
      <c r="G338" s="545">
        <f>'BD Team'!D39</f>
        <v>0</v>
      </c>
      <c r="H338" s="545"/>
      <c r="I338" s="545"/>
      <c r="J338" s="545"/>
      <c r="K338" s="545"/>
      <c r="L338" s="545"/>
      <c r="M338" s="545"/>
      <c r="N338" s="545"/>
      <c r="O338" s="545"/>
    </row>
    <row r="339" spans="3:15" ht="25.15" customHeight="1">
      <c r="C339" s="546"/>
      <c r="D339" s="546"/>
      <c r="E339" s="546"/>
      <c r="F339" s="546"/>
      <c r="G339" s="546"/>
      <c r="H339" s="546"/>
      <c r="I339" s="546"/>
      <c r="J339" s="546"/>
      <c r="K339" s="546"/>
      <c r="L339" s="543" t="s">
        <v>127</v>
      </c>
      <c r="M339" s="544"/>
      <c r="N339" s="547">
        <f>'BD Team'!G39</f>
        <v>0</v>
      </c>
      <c r="O339" s="547"/>
    </row>
    <row r="340" spans="3:15" ht="25.15" customHeight="1">
      <c r="C340" s="546"/>
      <c r="D340" s="546"/>
      <c r="E340" s="546"/>
      <c r="F340" s="546"/>
      <c r="G340" s="546"/>
      <c r="H340" s="546"/>
      <c r="I340" s="546"/>
      <c r="J340" s="546"/>
      <c r="K340" s="546"/>
      <c r="L340" s="543" t="s">
        <v>243</v>
      </c>
      <c r="M340" s="544"/>
      <c r="N340" s="545" t="str">
        <f>$F$6</f>
        <v>Anodized</v>
      </c>
      <c r="O340" s="545"/>
    </row>
    <row r="341" spans="3:15" ht="25.15" customHeight="1">
      <c r="C341" s="546"/>
      <c r="D341" s="546"/>
      <c r="E341" s="546"/>
      <c r="F341" s="546"/>
      <c r="G341" s="546"/>
      <c r="H341" s="546"/>
      <c r="I341" s="546"/>
      <c r="J341" s="546"/>
      <c r="K341" s="546"/>
      <c r="L341" s="543" t="s">
        <v>178</v>
      </c>
      <c r="M341" s="544"/>
      <c r="N341" s="545" t="str">
        <f>$K$6</f>
        <v>Silver</v>
      </c>
      <c r="O341" s="545"/>
    </row>
    <row r="342" spans="3:15" ht="25.15" customHeight="1">
      <c r="C342" s="546"/>
      <c r="D342" s="546"/>
      <c r="E342" s="546"/>
      <c r="F342" s="546"/>
      <c r="G342" s="546"/>
      <c r="H342" s="546"/>
      <c r="I342" s="546"/>
      <c r="J342" s="546"/>
      <c r="K342" s="546"/>
      <c r="L342" s="543" t="s">
        <v>244</v>
      </c>
      <c r="M342" s="544"/>
      <c r="N342" s="547" t="s">
        <v>252</v>
      </c>
      <c r="O342" s="545"/>
    </row>
    <row r="343" spans="3:15" ht="25.15" customHeight="1">
      <c r="C343" s="546"/>
      <c r="D343" s="546"/>
      <c r="E343" s="546"/>
      <c r="F343" s="546"/>
      <c r="G343" s="546"/>
      <c r="H343" s="546"/>
      <c r="I343" s="546"/>
      <c r="J343" s="546"/>
      <c r="K343" s="546"/>
      <c r="L343" s="543" t="s">
        <v>245</v>
      </c>
      <c r="M343" s="544"/>
      <c r="N343" s="545" t="str">
        <f>CONCATENATE('BD Team'!H39," X ",'BD Team'!I39)</f>
        <v xml:space="preserve"> X </v>
      </c>
      <c r="O343" s="545"/>
    </row>
    <row r="344" spans="3:15" ht="25.15" customHeight="1">
      <c r="C344" s="546"/>
      <c r="D344" s="546"/>
      <c r="E344" s="546"/>
      <c r="F344" s="546"/>
      <c r="G344" s="546"/>
      <c r="H344" s="546"/>
      <c r="I344" s="546"/>
      <c r="J344" s="546"/>
      <c r="K344" s="546"/>
      <c r="L344" s="543" t="s">
        <v>246</v>
      </c>
      <c r="M344" s="544"/>
      <c r="N344" s="548">
        <f>'BD Team'!J39</f>
        <v>0</v>
      </c>
      <c r="O344" s="548"/>
    </row>
    <row r="345" spans="3:15" ht="25.15" customHeight="1">
      <c r="C345" s="546"/>
      <c r="D345" s="546"/>
      <c r="E345" s="546"/>
      <c r="F345" s="546"/>
      <c r="G345" s="546"/>
      <c r="H345" s="546"/>
      <c r="I345" s="546"/>
      <c r="J345" s="546"/>
      <c r="K345" s="546"/>
      <c r="L345" s="543" t="s">
        <v>247</v>
      </c>
      <c r="M345" s="544"/>
      <c r="N345" s="545">
        <f>'BD Team'!C39</f>
        <v>0</v>
      </c>
      <c r="O345" s="545"/>
    </row>
    <row r="346" spans="3:15" ht="25.15" customHeight="1">
      <c r="C346" s="546"/>
      <c r="D346" s="546"/>
      <c r="E346" s="546"/>
      <c r="F346" s="546"/>
      <c r="G346" s="546"/>
      <c r="H346" s="546"/>
      <c r="I346" s="546"/>
      <c r="J346" s="546"/>
      <c r="K346" s="546"/>
      <c r="L346" s="543" t="s">
        <v>248</v>
      </c>
      <c r="M346" s="544"/>
      <c r="N346" s="545">
        <f>'BD Team'!E39</f>
        <v>0</v>
      </c>
      <c r="O346" s="545"/>
    </row>
    <row r="347" spans="3:15" ht="25.15" customHeight="1">
      <c r="C347" s="546"/>
      <c r="D347" s="546"/>
      <c r="E347" s="546"/>
      <c r="F347" s="546"/>
      <c r="G347" s="546"/>
      <c r="H347" s="546"/>
      <c r="I347" s="546"/>
      <c r="J347" s="546"/>
      <c r="K347" s="546"/>
      <c r="L347" s="543" t="s">
        <v>249</v>
      </c>
      <c r="M347" s="544"/>
      <c r="N347" s="545">
        <f>'BD Team'!F39</f>
        <v>0</v>
      </c>
      <c r="O347" s="545"/>
    </row>
    <row r="348" spans="3:15">
      <c r="C348" s="554"/>
      <c r="D348" s="554"/>
      <c r="E348" s="554"/>
      <c r="F348" s="554"/>
      <c r="G348" s="554"/>
      <c r="H348" s="554"/>
      <c r="I348" s="554"/>
      <c r="J348" s="554"/>
      <c r="K348" s="554"/>
      <c r="L348" s="554"/>
      <c r="M348" s="554"/>
      <c r="N348" s="554"/>
      <c r="O348" s="554"/>
    </row>
    <row r="349" spans="3:15" ht="25.15" customHeight="1">
      <c r="C349" s="543" t="s">
        <v>250</v>
      </c>
      <c r="D349" s="544"/>
      <c r="E349" s="286">
        <f>'BD Team'!B40</f>
        <v>0</v>
      </c>
      <c r="F349" s="288" t="s">
        <v>251</v>
      </c>
      <c r="G349" s="545">
        <f>'BD Team'!D40</f>
        <v>0</v>
      </c>
      <c r="H349" s="545"/>
      <c r="I349" s="545"/>
      <c r="J349" s="545"/>
      <c r="K349" s="545"/>
      <c r="L349" s="545"/>
      <c r="M349" s="545"/>
      <c r="N349" s="545"/>
      <c r="O349" s="545"/>
    </row>
    <row r="350" spans="3:15" ht="25.15" customHeight="1">
      <c r="C350" s="546"/>
      <c r="D350" s="546"/>
      <c r="E350" s="546"/>
      <c r="F350" s="546"/>
      <c r="G350" s="546"/>
      <c r="H350" s="546"/>
      <c r="I350" s="546"/>
      <c r="J350" s="546"/>
      <c r="K350" s="546"/>
      <c r="L350" s="543" t="s">
        <v>127</v>
      </c>
      <c r="M350" s="544"/>
      <c r="N350" s="547">
        <f>'BD Team'!G40</f>
        <v>0</v>
      </c>
      <c r="O350" s="547"/>
    </row>
    <row r="351" spans="3:15" ht="25.15" customHeight="1">
      <c r="C351" s="546"/>
      <c r="D351" s="546"/>
      <c r="E351" s="546"/>
      <c r="F351" s="546"/>
      <c r="G351" s="546"/>
      <c r="H351" s="546"/>
      <c r="I351" s="546"/>
      <c r="J351" s="546"/>
      <c r="K351" s="546"/>
      <c r="L351" s="543" t="s">
        <v>243</v>
      </c>
      <c r="M351" s="544"/>
      <c r="N351" s="545" t="str">
        <f>$F$6</f>
        <v>Anodized</v>
      </c>
      <c r="O351" s="545"/>
    </row>
    <row r="352" spans="3:15" ht="25.15" customHeight="1">
      <c r="C352" s="546"/>
      <c r="D352" s="546"/>
      <c r="E352" s="546"/>
      <c r="F352" s="546"/>
      <c r="G352" s="546"/>
      <c r="H352" s="546"/>
      <c r="I352" s="546"/>
      <c r="J352" s="546"/>
      <c r="K352" s="546"/>
      <c r="L352" s="543" t="s">
        <v>178</v>
      </c>
      <c r="M352" s="544"/>
      <c r="N352" s="545" t="str">
        <f>$K$6</f>
        <v>Silver</v>
      </c>
      <c r="O352" s="545"/>
    </row>
    <row r="353" spans="3:15" ht="25.15" customHeight="1">
      <c r="C353" s="546"/>
      <c r="D353" s="546"/>
      <c r="E353" s="546"/>
      <c r="F353" s="546"/>
      <c r="G353" s="546"/>
      <c r="H353" s="546"/>
      <c r="I353" s="546"/>
      <c r="J353" s="546"/>
      <c r="K353" s="546"/>
      <c r="L353" s="543" t="s">
        <v>244</v>
      </c>
      <c r="M353" s="544"/>
      <c r="N353" s="547" t="s">
        <v>252</v>
      </c>
      <c r="O353" s="545"/>
    </row>
    <row r="354" spans="3:15" ht="25.15" customHeight="1">
      <c r="C354" s="546"/>
      <c r="D354" s="546"/>
      <c r="E354" s="546"/>
      <c r="F354" s="546"/>
      <c r="G354" s="546"/>
      <c r="H354" s="546"/>
      <c r="I354" s="546"/>
      <c r="J354" s="546"/>
      <c r="K354" s="546"/>
      <c r="L354" s="543" t="s">
        <v>245</v>
      </c>
      <c r="M354" s="544"/>
      <c r="N354" s="545" t="str">
        <f>CONCATENATE('BD Team'!H40," X ",'BD Team'!I40)</f>
        <v xml:space="preserve"> X </v>
      </c>
      <c r="O354" s="545"/>
    </row>
    <row r="355" spans="3:15" ht="25.15" customHeight="1">
      <c r="C355" s="546"/>
      <c r="D355" s="546"/>
      <c r="E355" s="546"/>
      <c r="F355" s="546"/>
      <c r="G355" s="546"/>
      <c r="H355" s="546"/>
      <c r="I355" s="546"/>
      <c r="J355" s="546"/>
      <c r="K355" s="546"/>
      <c r="L355" s="543" t="s">
        <v>246</v>
      </c>
      <c r="M355" s="544"/>
      <c r="N355" s="548">
        <f>'BD Team'!J40</f>
        <v>0</v>
      </c>
      <c r="O355" s="548"/>
    </row>
    <row r="356" spans="3:15" ht="25.15" customHeight="1">
      <c r="C356" s="546"/>
      <c r="D356" s="546"/>
      <c r="E356" s="546"/>
      <c r="F356" s="546"/>
      <c r="G356" s="546"/>
      <c r="H356" s="546"/>
      <c r="I356" s="546"/>
      <c r="J356" s="546"/>
      <c r="K356" s="546"/>
      <c r="L356" s="543" t="s">
        <v>247</v>
      </c>
      <c r="M356" s="544"/>
      <c r="N356" s="545">
        <f>'BD Team'!C40</f>
        <v>0</v>
      </c>
      <c r="O356" s="545"/>
    </row>
    <row r="357" spans="3:15" ht="25.15" customHeight="1">
      <c r="C357" s="546"/>
      <c r="D357" s="546"/>
      <c r="E357" s="546"/>
      <c r="F357" s="546"/>
      <c r="G357" s="546"/>
      <c r="H357" s="546"/>
      <c r="I357" s="546"/>
      <c r="J357" s="546"/>
      <c r="K357" s="546"/>
      <c r="L357" s="543" t="s">
        <v>248</v>
      </c>
      <c r="M357" s="544"/>
      <c r="N357" s="545">
        <f>'BD Team'!E40</f>
        <v>0</v>
      </c>
      <c r="O357" s="545"/>
    </row>
    <row r="358" spans="3:15" ht="25.15" customHeight="1">
      <c r="C358" s="546"/>
      <c r="D358" s="546"/>
      <c r="E358" s="546"/>
      <c r="F358" s="546"/>
      <c r="G358" s="546"/>
      <c r="H358" s="546"/>
      <c r="I358" s="546"/>
      <c r="J358" s="546"/>
      <c r="K358" s="546"/>
      <c r="L358" s="543" t="s">
        <v>249</v>
      </c>
      <c r="M358" s="544"/>
      <c r="N358" s="545">
        <f>'BD Team'!F40</f>
        <v>0</v>
      </c>
      <c r="O358" s="545"/>
    </row>
    <row r="359" spans="3:15"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54"/>
    </row>
    <row r="360" spans="3:15" ht="25.15" customHeight="1">
      <c r="C360" s="543" t="s">
        <v>250</v>
      </c>
      <c r="D360" s="544"/>
      <c r="E360" s="286">
        <f>'BD Team'!B41</f>
        <v>0</v>
      </c>
      <c r="F360" s="288" t="s">
        <v>251</v>
      </c>
      <c r="G360" s="545">
        <f>'BD Team'!D41</f>
        <v>0</v>
      </c>
      <c r="H360" s="545"/>
      <c r="I360" s="545"/>
      <c r="J360" s="545"/>
      <c r="K360" s="545"/>
      <c r="L360" s="545"/>
      <c r="M360" s="545"/>
      <c r="N360" s="545"/>
      <c r="O360" s="545"/>
    </row>
    <row r="361" spans="3:15" ht="25.15" customHeight="1">
      <c r="C361" s="546"/>
      <c r="D361" s="546"/>
      <c r="E361" s="546"/>
      <c r="F361" s="546"/>
      <c r="G361" s="546"/>
      <c r="H361" s="546"/>
      <c r="I361" s="546"/>
      <c r="J361" s="546"/>
      <c r="K361" s="546"/>
      <c r="L361" s="543" t="s">
        <v>127</v>
      </c>
      <c r="M361" s="544"/>
      <c r="N361" s="547">
        <f>'BD Team'!G41</f>
        <v>0</v>
      </c>
      <c r="O361" s="547"/>
    </row>
    <row r="362" spans="3:15" ht="25.15" customHeight="1">
      <c r="C362" s="546"/>
      <c r="D362" s="546"/>
      <c r="E362" s="546"/>
      <c r="F362" s="546"/>
      <c r="G362" s="546"/>
      <c r="H362" s="546"/>
      <c r="I362" s="546"/>
      <c r="J362" s="546"/>
      <c r="K362" s="546"/>
      <c r="L362" s="543" t="s">
        <v>243</v>
      </c>
      <c r="M362" s="544"/>
      <c r="N362" s="545" t="str">
        <f>$F$6</f>
        <v>Anodized</v>
      </c>
      <c r="O362" s="545"/>
    </row>
    <row r="363" spans="3:15" ht="25.15" customHeight="1">
      <c r="C363" s="546"/>
      <c r="D363" s="546"/>
      <c r="E363" s="546"/>
      <c r="F363" s="546"/>
      <c r="G363" s="546"/>
      <c r="H363" s="546"/>
      <c r="I363" s="546"/>
      <c r="J363" s="546"/>
      <c r="K363" s="546"/>
      <c r="L363" s="543" t="s">
        <v>178</v>
      </c>
      <c r="M363" s="544"/>
      <c r="N363" s="545" t="str">
        <f>$K$6</f>
        <v>Silver</v>
      </c>
      <c r="O363" s="545"/>
    </row>
    <row r="364" spans="3:15" ht="25.15" customHeight="1">
      <c r="C364" s="546"/>
      <c r="D364" s="546"/>
      <c r="E364" s="546"/>
      <c r="F364" s="546"/>
      <c r="G364" s="546"/>
      <c r="H364" s="546"/>
      <c r="I364" s="546"/>
      <c r="J364" s="546"/>
      <c r="K364" s="546"/>
      <c r="L364" s="543" t="s">
        <v>244</v>
      </c>
      <c r="M364" s="544"/>
      <c r="N364" s="547" t="s">
        <v>252</v>
      </c>
      <c r="O364" s="545"/>
    </row>
    <row r="365" spans="3:15" ht="25.15" customHeight="1">
      <c r="C365" s="546"/>
      <c r="D365" s="546"/>
      <c r="E365" s="546"/>
      <c r="F365" s="546"/>
      <c r="G365" s="546"/>
      <c r="H365" s="546"/>
      <c r="I365" s="546"/>
      <c r="J365" s="546"/>
      <c r="K365" s="546"/>
      <c r="L365" s="543" t="s">
        <v>245</v>
      </c>
      <c r="M365" s="544"/>
      <c r="N365" s="545" t="str">
        <f>CONCATENATE('BD Team'!H41," X ",'BD Team'!I41)</f>
        <v xml:space="preserve"> X </v>
      </c>
      <c r="O365" s="545"/>
    </row>
    <row r="366" spans="3:15" ht="25.15" customHeight="1">
      <c r="C366" s="546"/>
      <c r="D366" s="546"/>
      <c r="E366" s="546"/>
      <c r="F366" s="546"/>
      <c r="G366" s="546"/>
      <c r="H366" s="546"/>
      <c r="I366" s="546"/>
      <c r="J366" s="546"/>
      <c r="K366" s="546"/>
      <c r="L366" s="543" t="s">
        <v>246</v>
      </c>
      <c r="M366" s="544"/>
      <c r="N366" s="548">
        <f>'BD Team'!J41</f>
        <v>0</v>
      </c>
      <c r="O366" s="548"/>
    </row>
    <row r="367" spans="3:15" ht="25.15" customHeight="1">
      <c r="C367" s="546"/>
      <c r="D367" s="546"/>
      <c r="E367" s="546"/>
      <c r="F367" s="546"/>
      <c r="G367" s="546"/>
      <c r="H367" s="546"/>
      <c r="I367" s="546"/>
      <c r="J367" s="546"/>
      <c r="K367" s="546"/>
      <c r="L367" s="543" t="s">
        <v>247</v>
      </c>
      <c r="M367" s="544"/>
      <c r="N367" s="545">
        <f>'BD Team'!C41</f>
        <v>0</v>
      </c>
      <c r="O367" s="545"/>
    </row>
    <row r="368" spans="3:15" ht="25.15" customHeight="1">
      <c r="C368" s="546"/>
      <c r="D368" s="546"/>
      <c r="E368" s="546"/>
      <c r="F368" s="546"/>
      <c r="G368" s="546"/>
      <c r="H368" s="546"/>
      <c r="I368" s="546"/>
      <c r="J368" s="546"/>
      <c r="K368" s="546"/>
      <c r="L368" s="543" t="s">
        <v>248</v>
      </c>
      <c r="M368" s="544"/>
      <c r="N368" s="545">
        <f>'BD Team'!E41</f>
        <v>0</v>
      </c>
      <c r="O368" s="545"/>
    </row>
    <row r="369" spans="3:15" ht="25.15" customHeight="1">
      <c r="C369" s="546"/>
      <c r="D369" s="546"/>
      <c r="E369" s="546"/>
      <c r="F369" s="546"/>
      <c r="G369" s="546"/>
      <c r="H369" s="546"/>
      <c r="I369" s="546"/>
      <c r="J369" s="546"/>
      <c r="K369" s="546"/>
      <c r="L369" s="543" t="s">
        <v>249</v>
      </c>
      <c r="M369" s="544"/>
      <c r="N369" s="545">
        <f>'BD Team'!F41</f>
        <v>0</v>
      </c>
      <c r="O369" s="545"/>
    </row>
    <row r="370" spans="3:15"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4"/>
    </row>
    <row r="371" spans="3:15" ht="25.15" customHeight="1">
      <c r="C371" s="543" t="s">
        <v>250</v>
      </c>
      <c r="D371" s="544"/>
      <c r="E371" s="286">
        <f>'BD Team'!B42</f>
        <v>0</v>
      </c>
      <c r="F371" s="288" t="s">
        <v>251</v>
      </c>
      <c r="G371" s="545">
        <f>'BD Team'!D42</f>
        <v>0</v>
      </c>
      <c r="H371" s="545"/>
      <c r="I371" s="545"/>
      <c r="J371" s="545"/>
      <c r="K371" s="545"/>
      <c r="L371" s="545"/>
      <c r="M371" s="545"/>
      <c r="N371" s="545"/>
      <c r="O371" s="545"/>
    </row>
    <row r="372" spans="3:15" ht="25.15" customHeight="1">
      <c r="C372" s="546"/>
      <c r="D372" s="546"/>
      <c r="E372" s="546"/>
      <c r="F372" s="546"/>
      <c r="G372" s="546"/>
      <c r="H372" s="546"/>
      <c r="I372" s="546"/>
      <c r="J372" s="546"/>
      <c r="K372" s="546"/>
      <c r="L372" s="543" t="s">
        <v>127</v>
      </c>
      <c r="M372" s="544"/>
      <c r="N372" s="547">
        <f>'BD Team'!G42</f>
        <v>0</v>
      </c>
      <c r="O372" s="547"/>
    </row>
    <row r="373" spans="3:15" ht="25.15" customHeight="1">
      <c r="C373" s="546"/>
      <c r="D373" s="546"/>
      <c r="E373" s="546"/>
      <c r="F373" s="546"/>
      <c r="G373" s="546"/>
      <c r="H373" s="546"/>
      <c r="I373" s="546"/>
      <c r="J373" s="546"/>
      <c r="K373" s="546"/>
      <c r="L373" s="543" t="s">
        <v>243</v>
      </c>
      <c r="M373" s="544"/>
      <c r="N373" s="545" t="str">
        <f>$F$6</f>
        <v>Anodized</v>
      </c>
      <c r="O373" s="545"/>
    </row>
    <row r="374" spans="3:15" ht="25.15" customHeight="1">
      <c r="C374" s="546"/>
      <c r="D374" s="546"/>
      <c r="E374" s="546"/>
      <c r="F374" s="546"/>
      <c r="G374" s="546"/>
      <c r="H374" s="546"/>
      <c r="I374" s="546"/>
      <c r="J374" s="546"/>
      <c r="K374" s="546"/>
      <c r="L374" s="543" t="s">
        <v>178</v>
      </c>
      <c r="M374" s="544"/>
      <c r="N374" s="545" t="str">
        <f>$K$6</f>
        <v>Silver</v>
      </c>
      <c r="O374" s="545"/>
    </row>
    <row r="375" spans="3:15" ht="25.15" customHeight="1">
      <c r="C375" s="546"/>
      <c r="D375" s="546"/>
      <c r="E375" s="546"/>
      <c r="F375" s="546"/>
      <c r="G375" s="546"/>
      <c r="H375" s="546"/>
      <c r="I375" s="546"/>
      <c r="J375" s="546"/>
      <c r="K375" s="546"/>
      <c r="L375" s="543" t="s">
        <v>244</v>
      </c>
      <c r="M375" s="544"/>
      <c r="N375" s="547" t="s">
        <v>252</v>
      </c>
      <c r="O375" s="545"/>
    </row>
    <row r="376" spans="3:15" ht="25.15" customHeight="1">
      <c r="C376" s="546"/>
      <c r="D376" s="546"/>
      <c r="E376" s="546"/>
      <c r="F376" s="546"/>
      <c r="G376" s="546"/>
      <c r="H376" s="546"/>
      <c r="I376" s="546"/>
      <c r="J376" s="546"/>
      <c r="K376" s="546"/>
      <c r="L376" s="543" t="s">
        <v>245</v>
      </c>
      <c r="M376" s="544"/>
      <c r="N376" s="545" t="str">
        <f>CONCATENATE('BD Team'!H42," X ",'BD Team'!I42)</f>
        <v xml:space="preserve"> X </v>
      </c>
      <c r="O376" s="545"/>
    </row>
    <row r="377" spans="3:15" ht="25.15" customHeight="1">
      <c r="C377" s="546"/>
      <c r="D377" s="546"/>
      <c r="E377" s="546"/>
      <c r="F377" s="546"/>
      <c r="G377" s="546"/>
      <c r="H377" s="546"/>
      <c r="I377" s="546"/>
      <c r="J377" s="546"/>
      <c r="K377" s="546"/>
      <c r="L377" s="543" t="s">
        <v>246</v>
      </c>
      <c r="M377" s="544"/>
      <c r="N377" s="548">
        <f>'BD Team'!J42</f>
        <v>0</v>
      </c>
      <c r="O377" s="548"/>
    </row>
    <row r="378" spans="3:15" ht="25.15" customHeight="1">
      <c r="C378" s="546"/>
      <c r="D378" s="546"/>
      <c r="E378" s="546"/>
      <c r="F378" s="546"/>
      <c r="G378" s="546"/>
      <c r="H378" s="546"/>
      <c r="I378" s="546"/>
      <c r="J378" s="546"/>
      <c r="K378" s="546"/>
      <c r="L378" s="543" t="s">
        <v>247</v>
      </c>
      <c r="M378" s="544"/>
      <c r="N378" s="545">
        <f>'BD Team'!C42</f>
        <v>0</v>
      </c>
      <c r="O378" s="545"/>
    </row>
    <row r="379" spans="3:15" ht="25.15" customHeight="1">
      <c r="C379" s="546"/>
      <c r="D379" s="546"/>
      <c r="E379" s="546"/>
      <c r="F379" s="546"/>
      <c r="G379" s="546"/>
      <c r="H379" s="546"/>
      <c r="I379" s="546"/>
      <c r="J379" s="546"/>
      <c r="K379" s="546"/>
      <c r="L379" s="543" t="s">
        <v>248</v>
      </c>
      <c r="M379" s="544"/>
      <c r="N379" s="545">
        <f>'BD Team'!E42</f>
        <v>0</v>
      </c>
      <c r="O379" s="545"/>
    </row>
    <row r="380" spans="3:15" ht="25.15" customHeight="1">
      <c r="C380" s="546"/>
      <c r="D380" s="546"/>
      <c r="E380" s="546"/>
      <c r="F380" s="546"/>
      <c r="G380" s="546"/>
      <c r="H380" s="546"/>
      <c r="I380" s="546"/>
      <c r="J380" s="546"/>
      <c r="K380" s="546"/>
      <c r="L380" s="543" t="s">
        <v>249</v>
      </c>
      <c r="M380" s="544"/>
      <c r="N380" s="545">
        <f>'BD Team'!F42</f>
        <v>0</v>
      </c>
      <c r="O380" s="545"/>
    </row>
    <row r="381" spans="3:15"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</row>
    <row r="382" spans="3:15" ht="25.15" customHeight="1">
      <c r="C382" s="543" t="s">
        <v>250</v>
      </c>
      <c r="D382" s="544"/>
      <c r="E382" s="286">
        <f>'BD Team'!B43</f>
        <v>0</v>
      </c>
      <c r="F382" s="288" t="s">
        <v>251</v>
      </c>
      <c r="G382" s="545">
        <f>'BD Team'!D43</f>
        <v>0</v>
      </c>
      <c r="H382" s="545"/>
      <c r="I382" s="545"/>
      <c r="J382" s="545"/>
      <c r="K382" s="545"/>
      <c r="L382" s="545"/>
      <c r="M382" s="545"/>
      <c r="N382" s="545"/>
      <c r="O382" s="545"/>
    </row>
    <row r="383" spans="3:15" ht="25.15" customHeight="1">
      <c r="C383" s="546"/>
      <c r="D383" s="546"/>
      <c r="E383" s="546"/>
      <c r="F383" s="546"/>
      <c r="G383" s="546"/>
      <c r="H383" s="546"/>
      <c r="I383" s="546"/>
      <c r="J383" s="546"/>
      <c r="K383" s="546"/>
      <c r="L383" s="543" t="s">
        <v>127</v>
      </c>
      <c r="M383" s="544"/>
      <c r="N383" s="547">
        <f>'BD Team'!G43</f>
        <v>0</v>
      </c>
      <c r="O383" s="547"/>
    </row>
    <row r="384" spans="3:15" ht="25.15" customHeight="1">
      <c r="C384" s="546"/>
      <c r="D384" s="546"/>
      <c r="E384" s="546"/>
      <c r="F384" s="546"/>
      <c r="G384" s="546"/>
      <c r="H384" s="546"/>
      <c r="I384" s="546"/>
      <c r="J384" s="546"/>
      <c r="K384" s="546"/>
      <c r="L384" s="543" t="s">
        <v>243</v>
      </c>
      <c r="M384" s="544"/>
      <c r="N384" s="545" t="str">
        <f>$F$6</f>
        <v>Anodized</v>
      </c>
      <c r="O384" s="545"/>
    </row>
    <row r="385" spans="3:15" ht="25.15" customHeight="1">
      <c r="C385" s="546"/>
      <c r="D385" s="546"/>
      <c r="E385" s="546"/>
      <c r="F385" s="546"/>
      <c r="G385" s="546"/>
      <c r="H385" s="546"/>
      <c r="I385" s="546"/>
      <c r="J385" s="546"/>
      <c r="K385" s="546"/>
      <c r="L385" s="543" t="s">
        <v>178</v>
      </c>
      <c r="M385" s="544"/>
      <c r="N385" s="545" t="str">
        <f>$K$6</f>
        <v>Silver</v>
      </c>
      <c r="O385" s="545"/>
    </row>
    <row r="386" spans="3:15" ht="25.15" customHeight="1">
      <c r="C386" s="546"/>
      <c r="D386" s="546"/>
      <c r="E386" s="546"/>
      <c r="F386" s="546"/>
      <c r="G386" s="546"/>
      <c r="H386" s="546"/>
      <c r="I386" s="546"/>
      <c r="J386" s="546"/>
      <c r="K386" s="546"/>
      <c r="L386" s="543" t="s">
        <v>244</v>
      </c>
      <c r="M386" s="544"/>
      <c r="N386" s="547" t="s">
        <v>252</v>
      </c>
      <c r="O386" s="545"/>
    </row>
    <row r="387" spans="3:15" ht="25.15" customHeight="1">
      <c r="C387" s="546"/>
      <c r="D387" s="546"/>
      <c r="E387" s="546"/>
      <c r="F387" s="546"/>
      <c r="G387" s="546"/>
      <c r="H387" s="546"/>
      <c r="I387" s="546"/>
      <c r="J387" s="546"/>
      <c r="K387" s="546"/>
      <c r="L387" s="543" t="s">
        <v>245</v>
      </c>
      <c r="M387" s="544"/>
      <c r="N387" s="545" t="str">
        <f>CONCATENATE('BD Team'!H43," X ",'BD Team'!I43)</f>
        <v xml:space="preserve"> X </v>
      </c>
      <c r="O387" s="545"/>
    </row>
    <row r="388" spans="3:15" ht="25.15" customHeight="1">
      <c r="C388" s="546"/>
      <c r="D388" s="546"/>
      <c r="E388" s="546"/>
      <c r="F388" s="546"/>
      <c r="G388" s="546"/>
      <c r="H388" s="546"/>
      <c r="I388" s="546"/>
      <c r="J388" s="546"/>
      <c r="K388" s="546"/>
      <c r="L388" s="543" t="s">
        <v>246</v>
      </c>
      <c r="M388" s="544"/>
      <c r="N388" s="548">
        <f>'BD Team'!J43</f>
        <v>0</v>
      </c>
      <c r="O388" s="548"/>
    </row>
    <row r="389" spans="3:15" ht="25.15" customHeight="1">
      <c r="C389" s="546"/>
      <c r="D389" s="546"/>
      <c r="E389" s="546"/>
      <c r="F389" s="546"/>
      <c r="G389" s="546"/>
      <c r="H389" s="546"/>
      <c r="I389" s="546"/>
      <c r="J389" s="546"/>
      <c r="K389" s="546"/>
      <c r="L389" s="543" t="s">
        <v>247</v>
      </c>
      <c r="M389" s="544"/>
      <c r="N389" s="545">
        <f>'BD Team'!C43</f>
        <v>0</v>
      </c>
      <c r="O389" s="545"/>
    </row>
    <row r="390" spans="3:15" ht="25.15" customHeight="1">
      <c r="C390" s="546"/>
      <c r="D390" s="546"/>
      <c r="E390" s="546"/>
      <c r="F390" s="546"/>
      <c r="G390" s="546"/>
      <c r="H390" s="546"/>
      <c r="I390" s="546"/>
      <c r="J390" s="546"/>
      <c r="K390" s="546"/>
      <c r="L390" s="543" t="s">
        <v>248</v>
      </c>
      <c r="M390" s="544"/>
      <c r="N390" s="545">
        <f>'BD Team'!E43</f>
        <v>0</v>
      </c>
      <c r="O390" s="545"/>
    </row>
    <row r="391" spans="3:15" ht="25.15" customHeight="1">
      <c r="C391" s="546"/>
      <c r="D391" s="546"/>
      <c r="E391" s="546"/>
      <c r="F391" s="546"/>
      <c r="G391" s="546"/>
      <c r="H391" s="546"/>
      <c r="I391" s="546"/>
      <c r="J391" s="546"/>
      <c r="K391" s="546"/>
      <c r="L391" s="543" t="s">
        <v>249</v>
      </c>
      <c r="M391" s="544"/>
      <c r="N391" s="545">
        <f>'BD Team'!F43</f>
        <v>0</v>
      </c>
      <c r="O391" s="545"/>
    </row>
    <row r="392" spans="3:15">
      <c r="C392" s="554"/>
      <c r="D392" s="554"/>
      <c r="E392" s="554"/>
      <c r="F392" s="554"/>
      <c r="G392" s="554"/>
      <c r="H392" s="554"/>
      <c r="I392" s="554"/>
      <c r="J392" s="554"/>
      <c r="K392" s="554"/>
      <c r="L392" s="554"/>
      <c r="M392" s="554"/>
      <c r="N392" s="554"/>
      <c r="O392" s="554"/>
    </row>
    <row r="393" spans="3:15" ht="25.15" customHeight="1">
      <c r="C393" s="543" t="s">
        <v>250</v>
      </c>
      <c r="D393" s="544"/>
      <c r="E393" s="286">
        <f>'BD Team'!B44</f>
        <v>0</v>
      </c>
      <c r="F393" s="288" t="s">
        <v>251</v>
      </c>
      <c r="G393" s="545">
        <f>'BD Team'!D44</f>
        <v>0</v>
      </c>
      <c r="H393" s="545"/>
      <c r="I393" s="545"/>
      <c r="J393" s="545"/>
      <c r="K393" s="545"/>
      <c r="L393" s="545"/>
      <c r="M393" s="545"/>
      <c r="N393" s="545"/>
      <c r="O393" s="545"/>
    </row>
    <row r="394" spans="3:15" ht="25.15" customHeight="1">
      <c r="C394" s="546"/>
      <c r="D394" s="546"/>
      <c r="E394" s="546"/>
      <c r="F394" s="546"/>
      <c r="G394" s="546"/>
      <c r="H394" s="546"/>
      <c r="I394" s="546"/>
      <c r="J394" s="546"/>
      <c r="K394" s="546"/>
      <c r="L394" s="543" t="s">
        <v>127</v>
      </c>
      <c r="M394" s="544"/>
      <c r="N394" s="547">
        <f>'BD Team'!G44</f>
        <v>0</v>
      </c>
      <c r="O394" s="547"/>
    </row>
    <row r="395" spans="3:15" ht="25.15" customHeight="1">
      <c r="C395" s="546"/>
      <c r="D395" s="546"/>
      <c r="E395" s="546"/>
      <c r="F395" s="546"/>
      <c r="G395" s="546"/>
      <c r="H395" s="546"/>
      <c r="I395" s="546"/>
      <c r="J395" s="546"/>
      <c r="K395" s="546"/>
      <c r="L395" s="543" t="s">
        <v>243</v>
      </c>
      <c r="M395" s="544"/>
      <c r="N395" s="545" t="str">
        <f>$F$6</f>
        <v>Anodized</v>
      </c>
      <c r="O395" s="545"/>
    </row>
    <row r="396" spans="3:15" ht="25.15" customHeight="1">
      <c r="C396" s="546"/>
      <c r="D396" s="546"/>
      <c r="E396" s="546"/>
      <c r="F396" s="546"/>
      <c r="G396" s="546"/>
      <c r="H396" s="546"/>
      <c r="I396" s="546"/>
      <c r="J396" s="546"/>
      <c r="K396" s="546"/>
      <c r="L396" s="543" t="s">
        <v>178</v>
      </c>
      <c r="M396" s="544"/>
      <c r="N396" s="545" t="str">
        <f>$K$6</f>
        <v>Silver</v>
      </c>
      <c r="O396" s="545"/>
    </row>
    <row r="397" spans="3:15" ht="25.15" customHeight="1">
      <c r="C397" s="546"/>
      <c r="D397" s="546"/>
      <c r="E397" s="546"/>
      <c r="F397" s="546"/>
      <c r="G397" s="546"/>
      <c r="H397" s="546"/>
      <c r="I397" s="546"/>
      <c r="J397" s="546"/>
      <c r="K397" s="546"/>
      <c r="L397" s="543" t="s">
        <v>244</v>
      </c>
      <c r="M397" s="544"/>
      <c r="N397" s="547" t="s">
        <v>252</v>
      </c>
      <c r="O397" s="545"/>
    </row>
    <row r="398" spans="3:15" ht="25.15" customHeight="1">
      <c r="C398" s="546"/>
      <c r="D398" s="546"/>
      <c r="E398" s="546"/>
      <c r="F398" s="546"/>
      <c r="G398" s="546"/>
      <c r="H398" s="546"/>
      <c r="I398" s="546"/>
      <c r="J398" s="546"/>
      <c r="K398" s="546"/>
      <c r="L398" s="543" t="s">
        <v>245</v>
      </c>
      <c r="M398" s="544"/>
      <c r="N398" s="545" t="str">
        <f>CONCATENATE('BD Team'!H44," X ",'BD Team'!I44)</f>
        <v xml:space="preserve"> X </v>
      </c>
      <c r="O398" s="545"/>
    </row>
    <row r="399" spans="3:15" ht="25.15" customHeight="1">
      <c r="C399" s="546"/>
      <c r="D399" s="546"/>
      <c r="E399" s="546"/>
      <c r="F399" s="546"/>
      <c r="G399" s="546"/>
      <c r="H399" s="546"/>
      <c r="I399" s="546"/>
      <c r="J399" s="546"/>
      <c r="K399" s="546"/>
      <c r="L399" s="543" t="s">
        <v>246</v>
      </c>
      <c r="M399" s="544"/>
      <c r="N399" s="548">
        <f>'BD Team'!J44</f>
        <v>0</v>
      </c>
      <c r="O399" s="548"/>
    </row>
    <row r="400" spans="3:15" ht="25.15" customHeight="1">
      <c r="C400" s="546"/>
      <c r="D400" s="546"/>
      <c r="E400" s="546"/>
      <c r="F400" s="546"/>
      <c r="G400" s="546"/>
      <c r="H400" s="546"/>
      <c r="I400" s="546"/>
      <c r="J400" s="546"/>
      <c r="K400" s="546"/>
      <c r="L400" s="543" t="s">
        <v>247</v>
      </c>
      <c r="M400" s="544"/>
      <c r="N400" s="545">
        <f>'BD Team'!C44</f>
        <v>0</v>
      </c>
      <c r="O400" s="545"/>
    </row>
    <row r="401" spans="3:15" ht="25.15" customHeight="1">
      <c r="C401" s="546"/>
      <c r="D401" s="546"/>
      <c r="E401" s="546"/>
      <c r="F401" s="546"/>
      <c r="G401" s="546"/>
      <c r="H401" s="546"/>
      <c r="I401" s="546"/>
      <c r="J401" s="546"/>
      <c r="K401" s="546"/>
      <c r="L401" s="543" t="s">
        <v>248</v>
      </c>
      <c r="M401" s="544"/>
      <c r="N401" s="545">
        <f>'BD Team'!E44</f>
        <v>0</v>
      </c>
      <c r="O401" s="545"/>
    </row>
    <row r="402" spans="3:15" ht="25.15" customHeight="1">
      <c r="C402" s="546"/>
      <c r="D402" s="546"/>
      <c r="E402" s="546"/>
      <c r="F402" s="546"/>
      <c r="G402" s="546"/>
      <c r="H402" s="546"/>
      <c r="I402" s="546"/>
      <c r="J402" s="546"/>
      <c r="K402" s="546"/>
      <c r="L402" s="543" t="s">
        <v>249</v>
      </c>
      <c r="M402" s="544"/>
      <c r="N402" s="545">
        <f>'BD Team'!F44</f>
        <v>0</v>
      </c>
      <c r="O402" s="545"/>
    </row>
    <row r="403" spans="3:15"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4"/>
    </row>
    <row r="404" spans="3:15" ht="25.15" customHeight="1">
      <c r="C404" s="543" t="s">
        <v>250</v>
      </c>
      <c r="D404" s="544"/>
      <c r="E404" s="286">
        <f>'BD Team'!B45</f>
        <v>0</v>
      </c>
      <c r="F404" s="288" t="s">
        <v>251</v>
      </c>
      <c r="G404" s="545">
        <f>'BD Team'!D45</f>
        <v>0</v>
      </c>
      <c r="H404" s="545"/>
      <c r="I404" s="545"/>
      <c r="J404" s="545"/>
      <c r="K404" s="545"/>
      <c r="L404" s="545"/>
      <c r="M404" s="545"/>
      <c r="N404" s="545"/>
      <c r="O404" s="545"/>
    </row>
    <row r="405" spans="3:15" ht="25.15" customHeight="1">
      <c r="C405" s="546"/>
      <c r="D405" s="546"/>
      <c r="E405" s="546"/>
      <c r="F405" s="546"/>
      <c r="G405" s="546"/>
      <c r="H405" s="546"/>
      <c r="I405" s="546"/>
      <c r="J405" s="546"/>
      <c r="K405" s="546"/>
      <c r="L405" s="543" t="s">
        <v>127</v>
      </c>
      <c r="M405" s="544"/>
      <c r="N405" s="547">
        <f>'BD Team'!G45</f>
        <v>0</v>
      </c>
      <c r="O405" s="547"/>
    </row>
    <row r="406" spans="3:15" ht="25.15" customHeight="1">
      <c r="C406" s="546"/>
      <c r="D406" s="546"/>
      <c r="E406" s="546"/>
      <c r="F406" s="546"/>
      <c r="G406" s="546"/>
      <c r="H406" s="546"/>
      <c r="I406" s="546"/>
      <c r="J406" s="546"/>
      <c r="K406" s="546"/>
      <c r="L406" s="543" t="s">
        <v>243</v>
      </c>
      <c r="M406" s="544"/>
      <c r="N406" s="545" t="str">
        <f>$F$6</f>
        <v>Anodized</v>
      </c>
      <c r="O406" s="545"/>
    </row>
    <row r="407" spans="3:15" ht="25.15" customHeight="1">
      <c r="C407" s="546"/>
      <c r="D407" s="546"/>
      <c r="E407" s="546"/>
      <c r="F407" s="546"/>
      <c r="G407" s="546"/>
      <c r="H407" s="546"/>
      <c r="I407" s="546"/>
      <c r="J407" s="546"/>
      <c r="K407" s="546"/>
      <c r="L407" s="543" t="s">
        <v>178</v>
      </c>
      <c r="M407" s="544"/>
      <c r="N407" s="545" t="str">
        <f>$K$6</f>
        <v>Silver</v>
      </c>
      <c r="O407" s="545"/>
    </row>
    <row r="408" spans="3:15" ht="25.15" customHeight="1">
      <c r="C408" s="546"/>
      <c r="D408" s="546"/>
      <c r="E408" s="546"/>
      <c r="F408" s="546"/>
      <c r="G408" s="546"/>
      <c r="H408" s="546"/>
      <c r="I408" s="546"/>
      <c r="J408" s="546"/>
      <c r="K408" s="546"/>
      <c r="L408" s="543" t="s">
        <v>244</v>
      </c>
      <c r="M408" s="544"/>
      <c r="N408" s="547" t="s">
        <v>252</v>
      </c>
      <c r="O408" s="545"/>
    </row>
    <row r="409" spans="3:15" ht="25.15" customHeight="1">
      <c r="C409" s="546"/>
      <c r="D409" s="546"/>
      <c r="E409" s="546"/>
      <c r="F409" s="546"/>
      <c r="G409" s="546"/>
      <c r="H409" s="546"/>
      <c r="I409" s="546"/>
      <c r="J409" s="546"/>
      <c r="K409" s="546"/>
      <c r="L409" s="543" t="s">
        <v>245</v>
      </c>
      <c r="M409" s="544"/>
      <c r="N409" s="545" t="str">
        <f>CONCATENATE('BD Team'!H45," X ",'BD Team'!I45)</f>
        <v xml:space="preserve"> X </v>
      </c>
      <c r="O409" s="545"/>
    </row>
    <row r="410" spans="3:15" ht="25.15" customHeight="1">
      <c r="C410" s="546"/>
      <c r="D410" s="546"/>
      <c r="E410" s="546"/>
      <c r="F410" s="546"/>
      <c r="G410" s="546"/>
      <c r="H410" s="546"/>
      <c r="I410" s="546"/>
      <c r="J410" s="546"/>
      <c r="K410" s="546"/>
      <c r="L410" s="543" t="s">
        <v>246</v>
      </c>
      <c r="M410" s="544"/>
      <c r="N410" s="548">
        <f>'BD Team'!J45</f>
        <v>0</v>
      </c>
      <c r="O410" s="548"/>
    </row>
    <row r="411" spans="3:15" ht="25.15" customHeight="1">
      <c r="C411" s="546"/>
      <c r="D411" s="546"/>
      <c r="E411" s="546"/>
      <c r="F411" s="546"/>
      <c r="G411" s="546"/>
      <c r="H411" s="546"/>
      <c r="I411" s="546"/>
      <c r="J411" s="546"/>
      <c r="K411" s="546"/>
      <c r="L411" s="543" t="s">
        <v>247</v>
      </c>
      <c r="M411" s="544"/>
      <c r="N411" s="545">
        <f>'BD Team'!C45</f>
        <v>0</v>
      </c>
      <c r="O411" s="545"/>
    </row>
    <row r="412" spans="3:15" ht="25.15" customHeight="1">
      <c r="C412" s="546"/>
      <c r="D412" s="546"/>
      <c r="E412" s="546"/>
      <c r="F412" s="546"/>
      <c r="G412" s="546"/>
      <c r="H412" s="546"/>
      <c r="I412" s="546"/>
      <c r="J412" s="546"/>
      <c r="K412" s="546"/>
      <c r="L412" s="543" t="s">
        <v>248</v>
      </c>
      <c r="M412" s="544"/>
      <c r="N412" s="545">
        <f>'BD Team'!E45</f>
        <v>0</v>
      </c>
      <c r="O412" s="545"/>
    </row>
    <row r="413" spans="3:15" ht="25.15" customHeight="1">
      <c r="C413" s="546"/>
      <c r="D413" s="546"/>
      <c r="E413" s="546"/>
      <c r="F413" s="546"/>
      <c r="G413" s="546"/>
      <c r="H413" s="546"/>
      <c r="I413" s="546"/>
      <c r="J413" s="546"/>
      <c r="K413" s="546"/>
      <c r="L413" s="543" t="s">
        <v>249</v>
      </c>
      <c r="M413" s="544"/>
      <c r="N413" s="545">
        <f>'BD Team'!F45</f>
        <v>0</v>
      </c>
      <c r="O413" s="545"/>
    </row>
    <row r="414" spans="3:15"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</row>
    <row r="415" spans="3:15" ht="25.15" customHeight="1">
      <c r="C415" s="543" t="s">
        <v>250</v>
      </c>
      <c r="D415" s="544"/>
      <c r="E415" s="286">
        <f>'BD Team'!B46</f>
        <v>0</v>
      </c>
      <c r="F415" s="288" t="s">
        <v>251</v>
      </c>
      <c r="G415" s="545">
        <f>'BD Team'!D46</f>
        <v>0</v>
      </c>
      <c r="H415" s="545"/>
      <c r="I415" s="545"/>
      <c r="J415" s="545"/>
      <c r="K415" s="545"/>
      <c r="L415" s="545"/>
      <c r="M415" s="545"/>
      <c r="N415" s="545"/>
      <c r="O415" s="545"/>
    </row>
    <row r="416" spans="3:15" ht="25.15" customHeight="1">
      <c r="C416" s="546"/>
      <c r="D416" s="546"/>
      <c r="E416" s="546"/>
      <c r="F416" s="546"/>
      <c r="G416" s="546"/>
      <c r="H416" s="546"/>
      <c r="I416" s="546"/>
      <c r="J416" s="546"/>
      <c r="K416" s="546"/>
      <c r="L416" s="543" t="s">
        <v>127</v>
      </c>
      <c r="M416" s="544"/>
      <c r="N416" s="547">
        <f>'BD Team'!G46</f>
        <v>0</v>
      </c>
      <c r="O416" s="547"/>
    </row>
    <row r="417" spans="3:15" ht="25.15" customHeight="1">
      <c r="C417" s="546"/>
      <c r="D417" s="546"/>
      <c r="E417" s="546"/>
      <c r="F417" s="546"/>
      <c r="G417" s="546"/>
      <c r="H417" s="546"/>
      <c r="I417" s="546"/>
      <c r="J417" s="546"/>
      <c r="K417" s="546"/>
      <c r="L417" s="543" t="s">
        <v>243</v>
      </c>
      <c r="M417" s="544"/>
      <c r="N417" s="545" t="str">
        <f>$F$6</f>
        <v>Anodized</v>
      </c>
      <c r="O417" s="545"/>
    </row>
    <row r="418" spans="3:15" ht="25.15" customHeight="1">
      <c r="C418" s="546"/>
      <c r="D418" s="546"/>
      <c r="E418" s="546"/>
      <c r="F418" s="546"/>
      <c r="G418" s="546"/>
      <c r="H418" s="546"/>
      <c r="I418" s="546"/>
      <c r="J418" s="546"/>
      <c r="K418" s="546"/>
      <c r="L418" s="543" t="s">
        <v>178</v>
      </c>
      <c r="M418" s="544"/>
      <c r="N418" s="545" t="str">
        <f>$K$6</f>
        <v>Silver</v>
      </c>
      <c r="O418" s="545"/>
    </row>
    <row r="419" spans="3:15" ht="25.15" customHeight="1">
      <c r="C419" s="546"/>
      <c r="D419" s="546"/>
      <c r="E419" s="546"/>
      <c r="F419" s="546"/>
      <c r="G419" s="546"/>
      <c r="H419" s="546"/>
      <c r="I419" s="546"/>
      <c r="J419" s="546"/>
      <c r="K419" s="546"/>
      <c r="L419" s="543" t="s">
        <v>244</v>
      </c>
      <c r="M419" s="544"/>
      <c r="N419" s="547" t="s">
        <v>252</v>
      </c>
      <c r="O419" s="545"/>
    </row>
    <row r="420" spans="3:15" ht="25.15" customHeight="1">
      <c r="C420" s="546"/>
      <c r="D420" s="546"/>
      <c r="E420" s="546"/>
      <c r="F420" s="546"/>
      <c r="G420" s="546"/>
      <c r="H420" s="546"/>
      <c r="I420" s="546"/>
      <c r="J420" s="546"/>
      <c r="K420" s="546"/>
      <c r="L420" s="543" t="s">
        <v>245</v>
      </c>
      <c r="M420" s="544"/>
      <c r="N420" s="545" t="str">
        <f>CONCATENATE('BD Team'!H46," X ",'BD Team'!I46)</f>
        <v xml:space="preserve"> X </v>
      </c>
      <c r="O420" s="545"/>
    </row>
    <row r="421" spans="3:15" ht="25.15" customHeight="1">
      <c r="C421" s="546"/>
      <c r="D421" s="546"/>
      <c r="E421" s="546"/>
      <c r="F421" s="546"/>
      <c r="G421" s="546"/>
      <c r="H421" s="546"/>
      <c r="I421" s="546"/>
      <c r="J421" s="546"/>
      <c r="K421" s="546"/>
      <c r="L421" s="543" t="s">
        <v>246</v>
      </c>
      <c r="M421" s="544"/>
      <c r="N421" s="548">
        <f>'BD Team'!J46</f>
        <v>0</v>
      </c>
      <c r="O421" s="548"/>
    </row>
    <row r="422" spans="3:15" ht="25.15" customHeight="1">
      <c r="C422" s="546"/>
      <c r="D422" s="546"/>
      <c r="E422" s="546"/>
      <c r="F422" s="546"/>
      <c r="G422" s="546"/>
      <c r="H422" s="546"/>
      <c r="I422" s="546"/>
      <c r="J422" s="546"/>
      <c r="K422" s="546"/>
      <c r="L422" s="543" t="s">
        <v>247</v>
      </c>
      <c r="M422" s="544"/>
      <c r="N422" s="545">
        <f>'BD Team'!C46</f>
        <v>0</v>
      </c>
      <c r="O422" s="545"/>
    </row>
    <row r="423" spans="3:15" ht="25.15" customHeight="1">
      <c r="C423" s="546"/>
      <c r="D423" s="546"/>
      <c r="E423" s="546"/>
      <c r="F423" s="546"/>
      <c r="G423" s="546"/>
      <c r="H423" s="546"/>
      <c r="I423" s="546"/>
      <c r="J423" s="546"/>
      <c r="K423" s="546"/>
      <c r="L423" s="543" t="s">
        <v>248</v>
      </c>
      <c r="M423" s="544"/>
      <c r="N423" s="545">
        <f>'BD Team'!E46</f>
        <v>0</v>
      </c>
      <c r="O423" s="545"/>
    </row>
    <row r="424" spans="3:15" ht="25.15" customHeight="1">
      <c r="C424" s="546"/>
      <c r="D424" s="546"/>
      <c r="E424" s="546"/>
      <c r="F424" s="546"/>
      <c r="G424" s="546"/>
      <c r="H424" s="546"/>
      <c r="I424" s="546"/>
      <c r="J424" s="546"/>
      <c r="K424" s="546"/>
      <c r="L424" s="543" t="s">
        <v>249</v>
      </c>
      <c r="M424" s="544"/>
      <c r="N424" s="545">
        <f>'BD Team'!F46</f>
        <v>0</v>
      </c>
      <c r="O424" s="545"/>
    </row>
    <row r="425" spans="3:15"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4"/>
    </row>
    <row r="426" spans="3:15" ht="25.15" customHeight="1">
      <c r="C426" s="543" t="s">
        <v>250</v>
      </c>
      <c r="D426" s="544"/>
      <c r="E426" s="286">
        <f>'BD Team'!B47</f>
        <v>0</v>
      </c>
      <c r="F426" s="288" t="s">
        <v>251</v>
      </c>
      <c r="G426" s="545">
        <f>'BD Team'!D47</f>
        <v>0</v>
      </c>
      <c r="H426" s="545"/>
      <c r="I426" s="545"/>
      <c r="J426" s="545"/>
      <c r="K426" s="545"/>
      <c r="L426" s="545"/>
      <c r="M426" s="545"/>
      <c r="N426" s="545"/>
      <c r="O426" s="545"/>
    </row>
    <row r="427" spans="3:15" ht="25.15" customHeight="1">
      <c r="C427" s="546"/>
      <c r="D427" s="546"/>
      <c r="E427" s="546"/>
      <c r="F427" s="546"/>
      <c r="G427" s="546"/>
      <c r="H427" s="546"/>
      <c r="I427" s="546"/>
      <c r="J427" s="546"/>
      <c r="K427" s="546"/>
      <c r="L427" s="543" t="s">
        <v>127</v>
      </c>
      <c r="M427" s="544"/>
      <c r="N427" s="547">
        <f>'BD Team'!G47</f>
        <v>0</v>
      </c>
      <c r="O427" s="547"/>
    </row>
    <row r="428" spans="3:15" ht="25.15" customHeight="1">
      <c r="C428" s="546"/>
      <c r="D428" s="546"/>
      <c r="E428" s="546"/>
      <c r="F428" s="546"/>
      <c r="G428" s="546"/>
      <c r="H428" s="546"/>
      <c r="I428" s="546"/>
      <c r="J428" s="546"/>
      <c r="K428" s="546"/>
      <c r="L428" s="543" t="s">
        <v>243</v>
      </c>
      <c r="M428" s="544"/>
      <c r="N428" s="545" t="str">
        <f>$F$6</f>
        <v>Anodized</v>
      </c>
      <c r="O428" s="545"/>
    </row>
    <row r="429" spans="3:15" ht="25.15" customHeight="1">
      <c r="C429" s="546"/>
      <c r="D429" s="546"/>
      <c r="E429" s="546"/>
      <c r="F429" s="546"/>
      <c r="G429" s="546"/>
      <c r="H429" s="546"/>
      <c r="I429" s="546"/>
      <c r="J429" s="546"/>
      <c r="K429" s="546"/>
      <c r="L429" s="543" t="s">
        <v>178</v>
      </c>
      <c r="M429" s="544"/>
      <c r="N429" s="545" t="str">
        <f>$K$6</f>
        <v>Silver</v>
      </c>
      <c r="O429" s="545"/>
    </row>
    <row r="430" spans="3:15" ht="25.15" customHeight="1">
      <c r="C430" s="546"/>
      <c r="D430" s="546"/>
      <c r="E430" s="546"/>
      <c r="F430" s="546"/>
      <c r="G430" s="546"/>
      <c r="H430" s="546"/>
      <c r="I430" s="546"/>
      <c r="J430" s="546"/>
      <c r="K430" s="546"/>
      <c r="L430" s="543" t="s">
        <v>244</v>
      </c>
      <c r="M430" s="544"/>
      <c r="N430" s="547" t="s">
        <v>252</v>
      </c>
      <c r="O430" s="545"/>
    </row>
    <row r="431" spans="3:15" ht="25.15" customHeight="1">
      <c r="C431" s="546"/>
      <c r="D431" s="546"/>
      <c r="E431" s="546"/>
      <c r="F431" s="546"/>
      <c r="G431" s="546"/>
      <c r="H431" s="546"/>
      <c r="I431" s="546"/>
      <c r="J431" s="546"/>
      <c r="K431" s="546"/>
      <c r="L431" s="543" t="s">
        <v>245</v>
      </c>
      <c r="M431" s="544"/>
      <c r="N431" s="545" t="str">
        <f>CONCATENATE('BD Team'!H47," X ",'BD Team'!I47)</f>
        <v xml:space="preserve"> X </v>
      </c>
      <c r="O431" s="545"/>
    </row>
    <row r="432" spans="3:15" ht="25.15" customHeight="1">
      <c r="C432" s="546"/>
      <c r="D432" s="546"/>
      <c r="E432" s="546"/>
      <c r="F432" s="546"/>
      <c r="G432" s="546"/>
      <c r="H432" s="546"/>
      <c r="I432" s="546"/>
      <c r="J432" s="546"/>
      <c r="K432" s="546"/>
      <c r="L432" s="543" t="s">
        <v>246</v>
      </c>
      <c r="M432" s="544"/>
      <c r="N432" s="548">
        <f>'BD Team'!J47</f>
        <v>0</v>
      </c>
      <c r="O432" s="548"/>
    </row>
    <row r="433" spans="3:15" ht="25.15" customHeight="1">
      <c r="C433" s="546"/>
      <c r="D433" s="546"/>
      <c r="E433" s="546"/>
      <c r="F433" s="546"/>
      <c r="G433" s="546"/>
      <c r="H433" s="546"/>
      <c r="I433" s="546"/>
      <c r="J433" s="546"/>
      <c r="K433" s="546"/>
      <c r="L433" s="543" t="s">
        <v>247</v>
      </c>
      <c r="M433" s="544"/>
      <c r="N433" s="545">
        <f>'BD Team'!C47</f>
        <v>0</v>
      </c>
      <c r="O433" s="545"/>
    </row>
    <row r="434" spans="3:15" ht="25.15" customHeight="1">
      <c r="C434" s="546"/>
      <c r="D434" s="546"/>
      <c r="E434" s="546"/>
      <c r="F434" s="546"/>
      <c r="G434" s="546"/>
      <c r="H434" s="546"/>
      <c r="I434" s="546"/>
      <c r="J434" s="546"/>
      <c r="K434" s="546"/>
      <c r="L434" s="543" t="s">
        <v>248</v>
      </c>
      <c r="M434" s="544"/>
      <c r="N434" s="545">
        <f>'BD Team'!E47</f>
        <v>0</v>
      </c>
      <c r="O434" s="545"/>
    </row>
    <row r="435" spans="3:15" ht="25.15" customHeight="1">
      <c r="C435" s="546"/>
      <c r="D435" s="546"/>
      <c r="E435" s="546"/>
      <c r="F435" s="546"/>
      <c r="G435" s="546"/>
      <c r="H435" s="546"/>
      <c r="I435" s="546"/>
      <c r="J435" s="546"/>
      <c r="K435" s="546"/>
      <c r="L435" s="543" t="s">
        <v>249</v>
      </c>
      <c r="M435" s="544"/>
      <c r="N435" s="545">
        <f>'BD Team'!F47</f>
        <v>0</v>
      </c>
      <c r="O435" s="545"/>
    </row>
    <row r="436" spans="3:15">
      <c r="C436" s="554"/>
      <c r="D436" s="554"/>
      <c r="E436" s="554"/>
      <c r="F436" s="554"/>
      <c r="G436" s="554"/>
      <c r="H436" s="554"/>
      <c r="I436" s="554"/>
      <c r="J436" s="554"/>
      <c r="K436" s="554"/>
      <c r="L436" s="554"/>
      <c r="M436" s="554"/>
      <c r="N436" s="554"/>
      <c r="O436" s="554"/>
    </row>
    <row r="437" spans="3:15" ht="25.15" customHeight="1">
      <c r="C437" s="543" t="s">
        <v>250</v>
      </c>
      <c r="D437" s="544"/>
      <c r="E437" s="286">
        <f>'BD Team'!B48</f>
        <v>0</v>
      </c>
      <c r="F437" s="288" t="s">
        <v>251</v>
      </c>
      <c r="G437" s="545">
        <f>'BD Team'!D48</f>
        <v>0</v>
      </c>
      <c r="H437" s="545"/>
      <c r="I437" s="545"/>
      <c r="J437" s="545"/>
      <c r="K437" s="545"/>
      <c r="L437" s="545"/>
      <c r="M437" s="545"/>
      <c r="N437" s="545"/>
      <c r="O437" s="545"/>
    </row>
    <row r="438" spans="3:15" ht="25.15" customHeight="1">
      <c r="C438" s="546"/>
      <c r="D438" s="546"/>
      <c r="E438" s="546"/>
      <c r="F438" s="546"/>
      <c r="G438" s="546"/>
      <c r="H438" s="546"/>
      <c r="I438" s="546"/>
      <c r="J438" s="546"/>
      <c r="K438" s="546"/>
      <c r="L438" s="543" t="s">
        <v>127</v>
      </c>
      <c r="M438" s="544"/>
      <c r="N438" s="547">
        <f>'BD Team'!G48</f>
        <v>0</v>
      </c>
      <c r="O438" s="547"/>
    </row>
    <row r="439" spans="3:15" ht="25.15" customHeight="1">
      <c r="C439" s="546"/>
      <c r="D439" s="546"/>
      <c r="E439" s="546"/>
      <c r="F439" s="546"/>
      <c r="G439" s="546"/>
      <c r="H439" s="546"/>
      <c r="I439" s="546"/>
      <c r="J439" s="546"/>
      <c r="K439" s="546"/>
      <c r="L439" s="543" t="s">
        <v>243</v>
      </c>
      <c r="M439" s="544"/>
      <c r="N439" s="545" t="str">
        <f>$F$6</f>
        <v>Anodized</v>
      </c>
      <c r="O439" s="545"/>
    </row>
    <row r="440" spans="3:15" ht="25.15" customHeight="1">
      <c r="C440" s="546"/>
      <c r="D440" s="546"/>
      <c r="E440" s="546"/>
      <c r="F440" s="546"/>
      <c r="G440" s="546"/>
      <c r="H440" s="546"/>
      <c r="I440" s="546"/>
      <c r="J440" s="546"/>
      <c r="K440" s="546"/>
      <c r="L440" s="543" t="s">
        <v>178</v>
      </c>
      <c r="M440" s="544"/>
      <c r="N440" s="545" t="str">
        <f>$K$6</f>
        <v>Silver</v>
      </c>
      <c r="O440" s="545"/>
    </row>
    <row r="441" spans="3:15" ht="25.15" customHeight="1">
      <c r="C441" s="546"/>
      <c r="D441" s="546"/>
      <c r="E441" s="546"/>
      <c r="F441" s="546"/>
      <c r="G441" s="546"/>
      <c r="H441" s="546"/>
      <c r="I441" s="546"/>
      <c r="J441" s="546"/>
      <c r="K441" s="546"/>
      <c r="L441" s="543" t="s">
        <v>244</v>
      </c>
      <c r="M441" s="544"/>
      <c r="N441" s="547" t="s">
        <v>252</v>
      </c>
      <c r="O441" s="545"/>
    </row>
    <row r="442" spans="3:15" ht="25.15" customHeight="1">
      <c r="C442" s="546"/>
      <c r="D442" s="546"/>
      <c r="E442" s="546"/>
      <c r="F442" s="546"/>
      <c r="G442" s="546"/>
      <c r="H442" s="546"/>
      <c r="I442" s="546"/>
      <c r="J442" s="546"/>
      <c r="K442" s="546"/>
      <c r="L442" s="543" t="s">
        <v>245</v>
      </c>
      <c r="M442" s="544"/>
      <c r="N442" s="545" t="str">
        <f>CONCATENATE('BD Team'!H48," X ",'BD Team'!I48)</f>
        <v xml:space="preserve"> X </v>
      </c>
      <c r="O442" s="545"/>
    </row>
    <row r="443" spans="3:15" ht="25.15" customHeight="1">
      <c r="C443" s="546"/>
      <c r="D443" s="546"/>
      <c r="E443" s="546"/>
      <c r="F443" s="546"/>
      <c r="G443" s="546"/>
      <c r="H443" s="546"/>
      <c r="I443" s="546"/>
      <c r="J443" s="546"/>
      <c r="K443" s="546"/>
      <c r="L443" s="543" t="s">
        <v>246</v>
      </c>
      <c r="M443" s="544"/>
      <c r="N443" s="548">
        <f>'BD Team'!J48</f>
        <v>0</v>
      </c>
      <c r="O443" s="548"/>
    </row>
    <row r="444" spans="3:15" ht="25.15" customHeight="1">
      <c r="C444" s="546"/>
      <c r="D444" s="546"/>
      <c r="E444" s="546"/>
      <c r="F444" s="546"/>
      <c r="G444" s="546"/>
      <c r="H444" s="546"/>
      <c r="I444" s="546"/>
      <c r="J444" s="546"/>
      <c r="K444" s="546"/>
      <c r="L444" s="543" t="s">
        <v>247</v>
      </c>
      <c r="M444" s="544"/>
      <c r="N444" s="545">
        <f>'BD Team'!C48</f>
        <v>0</v>
      </c>
      <c r="O444" s="545"/>
    </row>
    <row r="445" spans="3:15" ht="25.15" customHeight="1">
      <c r="C445" s="546"/>
      <c r="D445" s="546"/>
      <c r="E445" s="546"/>
      <c r="F445" s="546"/>
      <c r="G445" s="546"/>
      <c r="H445" s="546"/>
      <c r="I445" s="546"/>
      <c r="J445" s="546"/>
      <c r="K445" s="546"/>
      <c r="L445" s="543" t="s">
        <v>248</v>
      </c>
      <c r="M445" s="544"/>
      <c r="N445" s="545">
        <f>'BD Team'!E48</f>
        <v>0</v>
      </c>
      <c r="O445" s="545"/>
    </row>
    <row r="446" spans="3:15" ht="25.15" customHeight="1">
      <c r="C446" s="546"/>
      <c r="D446" s="546"/>
      <c r="E446" s="546"/>
      <c r="F446" s="546"/>
      <c r="G446" s="546"/>
      <c r="H446" s="546"/>
      <c r="I446" s="546"/>
      <c r="J446" s="546"/>
      <c r="K446" s="546"/>
      <c r="L446" s="543" t="s">
        <v>249</v>
      </c>
      <c r="M446" s="544"/>
      <c r="N446" s="545">
        <f>'BD Team'!F48</f>
        <v>0</v>
      </c>
      <c r="O446" s="545"/>
    </row>
    <row r="447" spans="3:15"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4"/>
    </row>
    <row r="448" spans="3:15" ht="25.15" customHeight="1">
      <c r="C448" s="543" t="s">
        <v>250</v>
      </c>
      <c r="D448" s="544"/>
      <c r="E448" s="286">
        <f>'BD Team'!B49</f>
        <v>0</v>
      </c>
      <c r="F448" s="288" t="s">
        <v>251</v>
      </c>
      <c r="G448" s="545">
        <f>'BD Team'!D49</f>
        <v>0</v>
      </c>
      <c r="H448" s="545"/>
      <c r="I448" s="545"/>
      <c r="J448" s="545"/>
      <c r="K448" s="545"/>
      <c r="L448" s="545"/>
      <c r="M448" s="545"/>
      <c r="N448" s="545"/>
      <c r="O448" s="545"/>
    </row>
    <row r="449" spans="3:15" ht="25.15" customHeight="1">
      <c r="C449" s="546"/>
      <c r="D449" s="546"/>
      <c r="E449" s="546"/>
      <c r="F449" s="546"/>
      <c r="G449" s="546"/>
      <c r="H449" s="546"/>
      <c r="I449" s="546"/>
      <c r="J449" s="546"/>
      <c r="K449" s="546"/>
      <c r="L449" s="543" t="s">
        <v>127</v>
      </c>
      <c r="M449" s="544"/>
      <c r="N449" s="547">
        <f>'BD Team'!G49</f>
        <v>0</v>
      </c>
      <c r="O449" s="547"/>
    </row>
    <row r="450" spans="3:15" ht="25.15" customHeight="1">
      <c r="C450" s="546"/>
      <c r="D450" s="546"/>
      <c r="E450" s="546"/>
      <c r="F450" s="546"/>
      <c r="G450" s="546"/>
      <c r="H450" s="546"/>
      <c r="I450" s="546"/>
      <c r="J450" s="546"/>
      <c r="K450" s="546"/>
      <c r="L450" s="543" t="s">
        <v>243</v>
      </c>
      <c r="M450" s="544"/>
      <c r="N450" s="545" t="str">
        <f>$F$6</f>
        <v>Anodized</v>
      </c>
      <c r="O450" s="545"/>
    </row>
    <row r="451" spans="3:15" ht="25.15" customHeight="1">
      <c r="C451" s="546"/>
      <c r="D451" s="546"/>
      <c r="E451" s="546"/>
      <c r="F451" s="546"/>
      <c r="G451" s="546"/>
      <c r="H451" s="546"/>
      <c r="I451" s="546"/>
      <c r="J451" s="546"/>
      <c r="K451" s="546"/>
      <c r="L451" s="543" t="s">
        <v>178</v>
      </c>
      <c r="M451" s="544"/>
      <c r="N451" s="545" t="str">
        <f>$K$6</f>
        <v>Silver</v>
      </c>
      <c r="O451" s="545"/>
    </row>
    <row r="452" spans="3:15" ht="25.15" customHeight="1">
      <c r="C452" s="546"/>
      <c r="D452" s="546"/>
      <c r="E452" s="546"/>
      <c r="F452" s="546"/>
      <c r="G452" s="546"/>
      <c r="H452" s="546"/>
      <c r="I452" s="546"/>
      <c r="J452" s="546"/>
      <c r="K452" s="546"/>
      <c r="L452" s="543" t="s">
        <v>244</v>
      </c>
      <c r="M452" s="544"/>
      <c r="N452" s="547" t="s">
        <v>252</v>
      </c>
      <c r="O452" s="545"/>
    </row>
    <row r="453" spans="3:15" ht="25.15" customHeight="1">
      <c r="C453" s="546"/>
      <c r="D453" s="546"/>
      <c r="E453" s="546"/>
      <c r="F453" s="546"/>
      <c r="G453" s="546"/>
      <c r="H453" s="546"/>
      <c r="I453" s="546"/>
      <c r="J453" s="546"/>
      <c r="K453" s="546"/>
      <c r="L453" s="543" t="s">
        <v>245</v>
      </c>
      <c r="M453" s="544"/>
      <c r="N453" s="545" t="str">
        <f>CONCATENATE('BD Team'!H49," X ",'BD Team'!I49)</f>
        <v xml:space="preserve"> X </v>
      </c>
      <c r="O453" s="545"/>
    </row>
    <row r="454" spans="3:15" ht="25.15" customHeight="1">
      <c r="C454" s="546"/>
      <c r="D454" s="546"/>
      <c r="E454" s="546"/>
      <c r="F454" s="546"/>
      <c r="G454" s="546"/>
      <c r="H454" s="546"/>
      <c r="I454" s="546"/>
      <c r="J454" s="546"/>
      <c r="K454" s="546"/>
      <c r="L454" s="543" t="s">
        <v>246</v>
      </c>
      <c r="M454" s="544"/>
      <c r="N454" s="548">
        <f>'BD Team'!J49</f>
        <v>0</v>
      </c>
      <c r="O454" s="548"/>
    </row>
    <row r="455" spans="3:15" ht="25.15" customHeight="1">
      <c r="C455" s="546"/>
      <c r="D455" s="546"/>
      <c r="E455" s="546"/>
      <c r="F455" s="546"/>
      <c r="G455" s="546"/>
      <c r="H455" s="546"/>
      <c r="I455" s="546"/>
      <c r="J455" s="546"/>
      <c r="K455" s="546"/>
      <c r="L455" s="543" t="s">
        <v>247</v>
      </c>
      <c r="M455" s="544"/>
      <c r="N455" s="545">
        <f>'BD Team'!C49</f>
        <v>0</v>
      </c>
      <c r="O455" s="545"/>
    </row>
    <row r="456" spans="3:15" ht="25.15" customHeight="1">
      <c r="C456" s="546"/>
      <c r="D456" s="546"/>
      <c r="E456" s="546"/>
      <c r="F456" s="546"/>
      <c r="G456" s="546"/>
      <c r="H456" s="546"/>
      <c r="I456" s="546"/>
      <c r="J456" s="546"/>
      <c r="K456" s="546"/>
      <c r="L456" s="543" t="s">
        <v>248</v>
      </c>
      <c r="M456" s="544"/>
      <c r="N456" s="545">
        <f>'BD Team'!E49</f>
        <v>0</v>
      </c>
      <c r="O456" s="545"/>
    </row>
    <row r="457" spans="3:15" ht="25.15" customHeight="1">
      <c r="C457" s="546"/>
      <c r="D457" s="546"/>
      <c r="E457" s="546"/>
      <c r="F457" s="546"/>
      <c r="G457" s="546"/>
      <c r="H457" s="546"/>
      <c r="I457" s="546"/>
      <c r="J457" s="546"/>
      <c r="K457" s="546"/>
      <c r="L457" s="543" t="s">
        <v>249</v>
      </c>
      <c r="M457" s="544"/>
      <c r="N457" s="545">
        <f>'BD Team'!F49</f>
        <v>0</v>
      </c>
      <c r="O457" s="545"/>
    </row>
    <row r="458" spans="3:15"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</row>
    <row r="459" spans="3:15" ht="25.15" customHeight="1">
      <c r="C459" s="543" t="s">
        <v>250</v>
      </c>
      <c r="D459" s="544"/>
      <c r="E459" s="286">
        <f>'BD Team'!B50</f>
        <v>0</v>
      </c>
      <c r="F459" s="288" t="s">
        <v>251</v>
      </c>
      <c r="G459" s="545">
        <f>'BD Team'!D50</f>
        <v>0</v>
      </c>
      <c r="H459" s="545"/>
      <c r="I459" s="545"/>
      <c r="J459" s="545"/>
      <c r="K459" s="545"/>
      <c r="L459" s="545"/>
      <c r="M459" s="545"/>
      <c r="N459" s="545"/>
      <c r="O459" s="545"/>
    </row>
    <row r="460" spans="3:15" ht="25.15" customHeight="1">
      <c r="C460" s="546"/>
      <c r="D460" s="546"/>
      <c r="E460" s="546"/>
      <c r="F460" s="546"/>
      <c r="G460" s="546"/>
      <c r="H460" s="546"/>
      <c r="I460" s="546"/>
      <c r="J460" s="546"/>
      <c r="K460" s="546"/>
      <c r="L460" s="543" t="s">
        <v>127</v>
      </c>
      <c r="M460" s="544"/>
      <c r="N460" s="547">
        <f>'BD Team'!G50</f>
        <v>0</v>
      </c>
      <c r="O460" s="547"/>
    </row>
    <row r="461" spans="3:15" ht="25.15" customHeight="1">
      <c r="C461" s="546"/>
      <c r="D461" s="546"/>
      <c r="E461" s="546"/>
      <c r="F461" s="546"/>
      <c r="G461" s="546"/>
      <c r="H461" s="546"/>
      <c r="I461" s="546"/>
      <c r="J461" s="546"/>
      <c r="K461" s="546"/>
      <c r="L461" s="543" t="s">
        <v>243</v>
      </c>
      <c r="M461" s="544"/>
      <c r="N461" s="545" t="str">
        <f>$F$6</f>
        <v>Anodized</v>
      </c>
      <c r="O461" s="545"/>
    </row>
    <row r="462" spans="3:15" ht="25.15" customHeight="1">
      <c r="C462" s="546"/>
      <c r="D462" s="546"/>
      <c r="E462" s="546"/>
      <c r="F462" s="546"/>
      <c r="G462" s="546"/>
      <c r="H462" s="546"/>
      <c r="I462" s="546"/>
      <c r="J462" s="546"/>
      <c r="K462" s="546"/>
      <c r="L462" s="543" t="s">
        <v>178</v>
      </c>
      <c r="M462" s="544"/>
      <c r="N462" s="545" t="str">
        <f>$K$6</f>
        <v>Silver</v>
      </c>
      <c r="O462" s="545"/>
    </row>
    <row r="463" spans="3:15" ht="25.15" customHeight="1">
      <c r="C463" s="546"/>
      <c r="D463" s="546"/>
      <c r="E463" s="546"/>
      <c r="F463" s="546"/>
      <c r="G463" s="546"/>
      <c r="H463" s="546"/>
      <c r="I463" s="546"/>
      <c r="J463" s="546"/>
      <c r="K463" s="546"/>
      <c r="L463" s="543" t="s">
        <v>244</v>
      </c>
      <c r="M463" s="544"/>
      <c r="N463" s="547" t="s">
        <v>252</v>
      </c>
      <c r="O463" s="545"/>
    </row>
    <row r="464" spans="3:15" ht="25.15" customHeight="1">
      <c r="C464" s="546"/>
      <c r="D464" s="546"/>
      <c r="E464" s="546"/>
      <c r="F464" s="546"/>
      <c r="G464" s="546"/>
      <c r="H464" s="546"/>
      <c r="I464" s="546"/>
      <c r="J464" s="546"/>
      <c r="K464" s="546"/>
      <c r="L464" s="543" t="s">
        <v>245</v>
      </c>
      <c r="M464" s="544"/>
      <c r="N464" s="545" t="str">
        <f>CONCATENATE('BD Team'!H50," X ",'BD Team'!I50)</f>
        <v xml:space="preserve"> X </v>
      </c>
      <c r="O464" s="545"/>
    </row>
    <row r="465" spans="3:15" ht="25.15" customHeight="1">
      <c r="C465" s="546"/>
      <c r="D465" s="546"/>
      <c r="E465" s="546"/>
      <c r="F465" s="546"/>
      <c r="G465" s="546"/>
      <c r="H465" s="546"/>
      <c r="I465" s="546"/>
      <c r="J465" s="546"/>
      <c r="K465" s="546"/>
      <c r="L465" s="543" t="s">
        <v>246</v>
      </c>
      <c r="M465" s="544"/>
      <c r="N465" s="548">
        <f>'BD Team'!J50</f>
        <v>0</v>
      </c>
      <c r="O465" s="548"/>
    </row>
    <row r="466" spans="3:15" ht="25.15" customHeight="1">
      <c r="C466" s="546"/>
      <c r="D466" s="546"/>
      <c r="E466" s="546"/>
      <c r="F466" s="546"/>
      <c r="G466" s="546"/>
      <c r="H466" s="546"/>
      <c r="I466" s="546"/>
      <c r="J466" s="546"/>
      <c r="K466" s="546"/>
      <c r="L466" s="543" t="s">
        <v>247</v>
      </c>
      <c r="M466" s="544"/>
      <c r="N466" s="545">
        <f>'BD Team'!C50</f>
        <v>0</v>
      </c>
      <c r="O466" s="545"/>
    </row>
    <row r="467" spans="3:15" ht="25.15" customHeight="1">
      <c r="C467" s="546"/>
      <c r="D467" s="546"/>
      <c r="E467" s="546"/>
      <c r="F467" s="546"/>
      <c r="G467" s="546"/>
      <c r="H467" s="546"/>
      <c r="I467" s="546"/>
      <c r="J467" s="546"/>
      <c r="K467" s="546"/>
      <c r="L467" s="543" t="s">
        <v>248</v>
      </c>
      <c r="M467" s="544"/>
      <c r="N467" s="545">
        <f>'BD Team'!E50</f>
        <v>0</v>
      </c>
      <c r="O467" s="545"/>
    </row>
    <row r="468" spans="3:15" ht="25.15" customHeight="1">
      <c r="C468" s="546"/>
      <c r="D468" s="546"/>
      <c r="E468" s="546"/>
      <c r="F468" s="546"/>
      <c r="G468" s="546"/>
      <c r="H468" s="546"/>
      <c r="I468" s="546"/>
      <c r="J468" s="546"/>
      <c r="K468" s="546"/>
      <c r="L468" s="543" t="s">
        <v>249</v>
      </c>
      <c r="M468" s="544"/>
      <c r="N468" s="545">
        <f>'BD Team'!F50</f>
        <v>0</v>
      </c>
      <c r="O468" s="545"/>
    </row>
    <row r="469" spans="3:15"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4"/>
    </row>
    <row r="470" spans="3:15" ht="25.15" customHeight="1">
      <c r="C470" s="543" t="s">
        <v>250</v>
      </c>
      <c r="D470" s="544"/>
      <c r="E470" s="286">
        <f>'BD Team'!B51</f>
        <v>0</v>
      </c>
      <c r="F470" s="288" t="s">
        <v>251</v>
      </c>
      <c r="G470" s="545">
        <f>'BD Team'!D51</f>
        <v>0</v>
      </c>
      <c r="H470" s="545"/>
      <c r="I470" s="545"/>
      <c r="J470" s="545"/>
      <c r="K470" s="545"/>
      <c r="L470" s="545"/>
      <c r="M470" s="545"/>
      <c r="N470" s="545"/>
      <c r="O470" s="545"/>
    </row>
    <row r="471" spans="3:15" ht="25.15" customHeight="1">
      <c r="C471" s="546"/>
      <c r="D471" s="546"/>
      <c r="E471" s="546"/>
      <c r="F471" s="546"/>
      <c r="G471" s="546"/>
      <c r="H471" s="546"/>
      <c r="I471" s="546"/>
      <c r="J471" s="546"/>
      <c r="K471" s="546"/>
      <c r="L471" s="543" t="s">
        <v>127</v>
      </c>
      <c r="M471" s="544"/>
      <c r="N471" s="547">
        <f>'BD Team'!G51</f>
        <v>0</v>
      </c>
      <c r="O471" s="547"/>
    </row>
    <row r="472" spans="3:15" ht="25.15" customHeight="1">
      <c r="C472" s="546"/>
      <c r="D472" s="546"/>
      <c r="E472" s="546"/>
      <c r="F472" s="546"/>
      <c r="G472" s="546"/>
      <c r="H472" s="546"/>
      <c r="I472" s="546"/>
      <c r="J472" s="546"/>
      <c r="K472" s="546"/>
      <c r="L472" s="543" t="s">
        <v>243</v>
      </c>
      <c r="M472" s="544"/>
      <c r="N472" s="545" t="str">
        <f>$F$6</f>
        <v>Anodized</v>
      </c>
      <c r="O472" s="545"/>
    </row>
    <row r="473" spans="3:15" ht="25.15" customHeight="1">
      <c r="C473" s="546"/>
      <c r="D473" s="546"/>
      <c r="E473" s="546"/>
      <c r="F473" s="546"/>
      <c r="G473" s="546"/>
      <c r="H473" s="546"/>
      <c r="I473" s="546"/>
      <c r="J473" s="546"/>
      <c r="K473" s="546"/>
      <c r="L473" s="543" t="s">
        <v>178</v>
      </c>
      <c r="M473" s="544"/>
      <c r="N473" s="545" t="str">
        <f>$K$6</f>
        <v>Silver</v>
      </c>
      <c r="O473" s="545"/>
    </row>
    <row r="474" spans="3:15" ht="25.15" customHeight="1">
      <c r="C474" s="546"/>
      <c r="D474" s="546"/>
      <c r="E474" s="546"/>
      <c r="F474" s="546"/>
      <c r="G474" s="546"/>
      <c r="H474" s="546"/>
      <c r="I474" s="546"/>
      <c r="J474" s="546"/>
      <c r="K474" s="546"/>
      <c r="L474" s="543" t="s">
        <v>244</v>
      </c>
      <c r="M474" s="544"/>
      <c r="N474" s="547" t="s">
        <v>252</v>
      </c>
      <c r="O474" s="545"/>
    </row>
    <row r="475" spans="3:15" ht="25.15" customHeight="1">
      <c r="C475" s="546"/>
      <c r="D475" s="546"/>
      <c r="E475" s="546"/>
      <c r="F475" s="546"/>
      <c r="G475" s="546"/>
      <c r="H475" s="546"/>
      <c r="I475" s="546"/>
      <c r="J475" s="546"/>
      <c r="K475" s="546"/>
      <c r="L475" s="543" t="s">
        <v>245</v>
      </c>
      <c r="M475" s="544"/>
      <c r="N475" s="545" t="str">
        <f>CONCATENATE('BD Team'!H51," X ",'BD Team'!I51)</f>
        <v xml:space="preserve"> X </v>
      </c>
      <c r="O475" s="545"/>
    </row>
    <row r="476" spans="3:15" ht="25.15" customHeight="1">
      <c r="C476" s="546"/>
      <c r="D476" s="546"/>
      <c r="E476" s="546"/>
      <c r="F476" s="546"/>
      <c r="G476" s="546"/>
      <c r="H476" s="546"/>
      <c r="I476" s="546"/>
      <c r="J476" s="546"/>
      <c r="K476" s="546"/>
      <c r="L476" s="543" t="s">
        <v>246</v>
      </c>
      <c r="M476" s="544"/>
      <c r="N476" s="548">
        <f>'BD Team'!J51</f>
        <v>0</v>
      </c>
      <c r="O476" s="548"/>
    </row>
    <row r="477" spans="3:15" ht="25.15" customHeight="1">
      <c r="C477" s="546"/>
      <c r="D477" s="546"/>
      <c r="E477" s="546"/>
      <c r="F477" s="546"/>
      <c r="G477" s="546"/>
      <c r="H477" s="546"/>
      <c r="I477" s="546"/>
      <c r="J477" s="546"/>
      <c r="K477" s="546"/>
      <c r="L477" s="543" t="s">
        <v>247</v>
      </c>
      <c r="M477" s="544"/>
      <c r="N477" s="545">
        <f>'BD Team'!C51</f>
        <v>0</v>
      </c>
      <c r="O477" s="545"/>
    </row>
    <row r="478" spans="3:15" ht="25.15" customHeight="1">
      <c r="C478" s="546"/>
      <c r="D478" s="546"/>
      <c r="E478" s="546"/>
      <c r="F478" s="546"/>
      <c r="G478" s="546"/>
      <c r="H478" s="546"/>
      <c r="I478" s="546"/>
      <c r="J478" s="546"/>
      <c r="K478" s="546"/>
      <c r="L478" s="543" t="s">
        <v>248</v>
      </c>
      <c r="M478" s="544"/>
      <c r="N478" s="545">
        <f>'BD Team'!E51</f>
        <v>0</v>
      </c>
      <c r="O478" s="545"/>
    </row>
    <row r="479" spans="3:15" ht="25.15" customHeight="1">
      <c r="C479" s="546"/>
      <c r="D479" s="546"/>
      <c r="E479" s="546"/>
      <c r="F479" s="546"/>
      <c r="G479" s="546"/>
      <c r="H479" s="546"/>
      <c r="I479" s="546"/>
      <c r="J479" s="546"/>
      <c r="K479" s="546"/>
      <c r="L479" s="543" t="s">
        <v>249</v>
      </c>
      <c r="M479" s="544"/>
      <c r="N479" s="545">
        <f>'BD Team'!F51</f>
        <v>0</v>
      </c>
      <c r="O479" s="545"/>
    </row>
    <row r="480" spans="3:15"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4"/>
    </row>
    <row r="481" spans="3:15" ht="25.15" customHeight="1">
      <c r="C481" s="543" t="s">
        <v>250</v>
      </c>
      <c r="D481" s="544"/>
      <c r="E481" s="286">
        <f>'BD Team'!B52</f>
        <v>0</v>
      </c>
      <c r="F481" s="288" t="s">
        <v>251</v>
      </c>
      <c r="G481" s="545">
        <f>'BD Team'!D52</f>
        <v>0</v>
      </c>
      <c r="H481" s="545"/>
      <c r="I481" s="545"/>
      <c r="J481" s="545"/>
      <c r="K481" s="545"/>
      <c r="L481" s="545"/>
      <c r="M481" s="545"/>
      <c r="N481" s="545"/>
      <c r="O481" s="545"/>
    </row>
    <row r="482" spans="3:15" ht="25.15" customHeight="1">
      <c r="C482" s="546"/>
      <c r="D482" s="546"/>
      <c r="E482" s="546"/>
      <c r="F482" s="546"/>
      <c r="G482" s="546"/>
      <c r="H482" s="546"/>
      <c r="I482" s="546"/>
      <c r="J482" s="546"/>
      <c r="K482" s="546"/>
      <c r="L482" s="543" t="s">
        <v>127</v>
      </c>
      <c r="M482" s="544"/>
      <c r="N482" s="547">
        <f>'BD Team'!G52</f>
        <v>0</v>
      </c>
      <c r="O482" s="547"/>
    </row>
    <row r="483" spans="3:15" ht="25.15" customHeight="1">
      <c r="C483" s="546"/>
      <c r="D483" s="546"/>
      <c r="E483" s="546"/>
      <c r="F483" s="546"/>
      <c r="G483" s="546"/>
      <c r="H483" s="546"/>
      <c r="I483" s="546"/>
      <c r="J483" s="546"/>
      <c r="K483" s="546"/>
      <c r="L483" s="543" t="s">
        <v>243</v>
      </c>
      <c r="M483" s="544"/>
      <c r="N483" s="545" t="str">
        <f>$F$6</f>
        <v>Anodized</v>
      </c>
      <c r="O483" s="545"/>
    </row>
    <row r="484" spans="3:15" ht="25.15" customHeight="1">
      <c r="C484" s="546"/>
      <c r="D484" s="546"/>
      <c r="E484" s="546"/>
      <c r="F484" s="546"/>
      <c r="G484" s="546"/>
      <c r="H484" s="546"/>
      <c r="I484" s="546"/>
      <c r="J484" s="546"/>
      <c r="K484" s="546"/>
      <c r="L484" s="543" t="s">
        <v>178</v>
      </c>
      <c r="M484" s="544"/>
      <c r="N484" s="545" t="str">
        <f>$K$6</f>
        <v>Silver</v>
      </c>
      <c r="O484" s="545"/>
    </row>
    <row r="485" spans="3:15" ht="25.15" customHeight="1">
      <c r="C485" s="546"/>
      <c r="D485" s="546"/>
      <c r="E485" s="546"/>
      <c r="F485" s="546"/>
      <c r="G485" s="546"/>
      <c r="H485" s="546"/>
      <c r="I485" s="546"/>
      <c r="J485" s="546"/>
      <c r="K485" s="546"/>
      <c r="L485" s="543" t="s">
        <v>244</v>
      </c>
      <c r="M485" s="544"/>
      <c r="N485" s="547" t="s">
        <v>252</v>
      </c>
      <c r="O485" s="545"/>
    </row>
    <row r="486" spans="3:15" ht="25.15" customHeight="1">
      <c r="C486" s="546"/>
      <c r="D486" s="546"/>
      <c r="E486" s="546"/>
      <c r="F486" s="546"/>
      <c r="G486" s="546"/>
      <c r="H486" s="546"/>
      <c r="I486" s="546"/>
      <c r="J486" s="546"/>
      <c r="K486" s="546"/>
      <c r="L486" s="543" t="s">
        <v>245</v>
      </c>
      <c r="M486" s="544"/>
      <c r="N486" s="545" t="str">
        <f>CONCATENATE('BD Team'!H52," X ",'BD Team'!I52)</f>
        <v xml:space="preserve"> X </v>
      </c>
      <c r="O486" s="545"/>
    </row>
    <row r="487" spans="3:15" ht="25.15" customHeight="1">
      <c r="C487" s="546"/>
      <c r="D487" s="546"/>
      <c r="E487" s="546"/>
      <c r="F487" s="546"/>
      <c r="G487" s="546"/>
      <c r="H487" s="546"/>
      <c r="I487" s="546"/>
      <c r="J487" s="546"/>
      <c r="K487" s="546"/>
      <c r="L487" s="543" t="s">
        <v>246</v>
      </c>
      <c r="M487" s="544"/>
      <c r="N487" s="548">
        <f>'BD Team'!J52</f>
        <v>0</v>
      </c>
      <c r="O487" s="548"/>
    </row>
    <row r="488" spans="3:15" ht="25.15" customHeight="1">
      <c r="C488" s="546"/>
      <c r="D488" s="546"/>
      <c r="E488" s="546"/>
      <c r="F488" s="546"/>
      <c r="G488" s="546"/>
      <c r="H488" s="546"/>
      <c r="I488" s="546"/>
      <c r="J488" s="546"/>
      <c r="K488" s="546"/>
      <c r="L488" s="543" t="s">
        <v>247</v>
      </c>
      <c r="M488" s="544"/>
      <c r="N488" s="545">
        <f>'BD Team'!C52</f>
        <v>0</v>
      </c>
      <c r="O488" s="545"/>
    </row>
    <row r="489" spans="3:15" ht="25.15" customHeight="1">
      <c r="C489" s="546"/>
      <c r="D489" s="546"/>
      <c r="E489" s="546"/>
      <c r="F489" s="546"/>
      <c r="G489" s="546"/>
      <c r="H489" s="546"/>
      <c r="I489" s="546"/>
      <c r="J489" s="546"/>
      <c r="K489" s="546"/>
      <c r="L489" s="543" t="s">
        <v>248</v>
      </c>
      <c r="M489" s="544"/>
      <c r="N489" s="545">
        <f>'BD Team'!E52</f>
        <v>0</v>
      </c>
      <c r="O489" s="545"/>
    </row>
    <row r="490" spans="3:15" ht="25.15" customHeight="1">
      <c r="C490" s="546"/>
      <c r="D490" s="546"/>
      <c r="E490" s="546"/>
      <c r="F490" s="546"/>
      <c r="G490" s="546"/>
      <c r="H490" s="546"/>
      <c r="I490" s="546"/>
      <c r="J490" s="546"/>
      <c r="K490" s="546"/>
      <c r="L490" s="543" t="s">
        <v>249</v>
      </c>
      <c r="M490" s="544"/>
      <c r="N490" s="545">
        <f>'BD Team'!F52</f>
        <v>0</v>
      </c>
      <c r="O490" s="545"/>
    </row>
    <row r="491" spans="3:15"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</row>
    <row r="492" spans="3:15" ht="25.15" customHeight="1">
      <c r="C492" s="543" t="s">
        <v>250</v>
      </c>
      <c r="D492" s="544"/>
      <c r="E492" s="286">
        <f>'BD Team'!B53</f>
        <v>0</v>
      </c>
      <c r="F492" s="288" t="s">
        <v>251</v>
      </c>
      <c r="G492" s="545">
        <f>'BD Team'!D53</f>
        <v>0</v>
      </c>
      <c r="H492" s="545"/>
      <c r="I492" s="545"/>
      <c r="J492" s="545"/>
      <c r="K492" s="545"/>
      <c r="L492" s="545"/>
      <c r="M492" s="545"/>
      <c r="N492" s="545"/>
      <c r="O492" s="545"/>
    </row>
    <row r="493" spans="3:15" ht="25.15" customHeight="1">
      <c r="C493" s="546"/>
      <c r="D493" s="546"/>
      <c r="E493" s="546"/>
      <c r="F493" s="546"/>
      <c r="G493" s="546"/>
      <c r="H493" s="546"/>
      <c r="I493" s="546"/>
      <c r="J493" s="546"/>
      <c r="K493" s="546"/>
      <c r="L493" s="543" t="s">
        <v>127</v>
      </c>
      <c r="M493" s="544"/>
      <c r="N493" s="547">
        <f>'BD Team'!G53</f>
        <v>0</v>
      </c>
      <c r="O493" s="547"/>
    </row>
    <row r="494" spans="3:15" ht="25.15" customHeight="1">
      <c r="C494" s="546"/>
      <c r="D494" s="546"/>
      <c r="E494" s="546"/>
      <c r="F494" s="546"/>
      <c r="G494" s="546"/>
      <c r="H494" s="546"/>
      <c r="I494" s="546"/>
      <c r="J494" s="546"/>
      <c r="K494" s="546"/>
      <c r="L494" s="543" t="s">
        <v>243</v>
      </c>
      <c r="M494" s="544"/>
      <c r="N494" s="545" t="str">
        <f>$F$6</f>
        <v>Anodized</v>
      </c>
      <c r="O494" s="545"/>
    </row>
    <row r="495" spans="3:15" ht="25.15" customHeight="1">
      <c r="C495" s="546"/>
      <c r="D495" s="546"/>
      <c r="E495" s="546"/>
      <c r="F495" s="546"/>
      <c r="G495" s="546"/>
      <c r="H495" s="546"/>
      <c r="I495" s="546"/>
      <c r="J495" s="546"/>
      <c r="K495" s="546"/>
      <c r="L495" s="543" t="s">
        <v>178</v>
      </c>
      <c r="M495" s="544"/>
      <c r="N495" s="545" t="str">
        <f>$K$6</f>
        <v>Silver</v>
      </c>
      <c r="O495" s="545"/>
    </row>
    <row r="496" spans="3:15" ht="25.15" customHeight="1">
      <c r="C496" s="546"/>
      <c r="D496" s="546"/>
      <c r="E496" s="546"/>
      <c r="F496" s="546"/>
      <c r="G496" s="546"/>
      <c r="H496" s="546"/>
      <c r="I496" s="546"/>
      <c r="J496" s="546"/>
      <c r="K496" s="546"/>
      <c r="L496" s="543" t="s">
        <v>244</v>
      </c>
      <c r="M496" s="544"/>
      <c r="N496" s="547" t="s">
        <v>252</v>
      </c>
      <c r="O496" s="545"/>
    </row>
    <row r="497" spans="3:15" ht="25.15" customHeight="1">
      <c r="C497" s="546"/>
      <c r="D497" s="546"/>
      <c r="E497" s="546"/>
      <c r="F497" s="546"/>
      <c r="G497" s="546"/>
      <c r="H497" s="546"/>
      <c r="I497" s="546"/>
      <c r="J497" s="546"/>
      <c r="K497" s="546"/>
      <c r="L497" s="543" t="s">
        <v>245</v>
      </c>
      <c r="M497" s="544"/>
      <c r="N497" s="545" t="str">
        <f>CONCATENATE('BD Team'!H53," X ",'BD Team'!I53)</f>
        <v xml:space="preserve"> X </v>
      </c>
      <c r="O497" s="545"/>
    </row>
    <row r="498" spans="3:15" ht="25.15" customHeight="1">
      <c r="C498" s="546"/>
      <c r="D498" s="546"/>
      <c r="E498" s="546"/>
      <c r="F498" s="546"/>
      <c r="G498" s="546"/>
      <c r="H498" s="546"/>
      <c r="I498" s="546"/>
      <c r="J498" s="546"/>
      <c r="K498" s="546"/>
      <c r="L498" s="543" t="s">
        <v>246</v>
      </c>
      <c r="M498" s="544"/>
      <c r="N498" s="548">
        <f>'BD Team'!J53</f>
        <v>0</v>
      </c>
      <c r="O498" s="548"/>
    </row>
    <row r="499" spans="3:15" ht="25.15" customHeight="1">
      <c r="C499" s="546"/>
      <c r="D499" s="546"/>
      <c r="E499" s="546"/>
      <c r="F499" s="546"/>
      <c r="G499" s="546"/>
      <c r="H499" s="546"/>
      <c r="I499" s="546"/>
      <c r="J499" s="546"/>
      <c r="K499" s="546"/>
      <c r="L499" s="543" t="s">
        <v>247</v>
      </c>
      <c r="M499" s="544"/>
      <c r="N499" s="545">
        <f>'BD Team'!C53</f>
        <v>0</v>
      </c>
      <c r="O499" s="545"/>
    </row>
    <row r="500" spans="3:15" ht="25.15" customHeight="1">
      <c r="C500" s="546"/>
      <c r="D500" s="546"/>
      <c r="E500" s="546"/>
      <c r="F500" s="546"/>
      <c r="G500" s="546"/>
      <c r="H500" s="546"/>
      <c r="I500" s="546"/>
      <c r="J500" s="546"/>
      <c r="K500" s="546"/>
      <c r="L500" s="543" t="s">
        <v>248</v>
      </c>
      <c r="M500" s="544"/>
      <c r="N500" s="545">
        <f>'BD Team'!E53</f>
        <v>0</v>
      </c>
      <c r="O500" s="545"/>
    </row>
    <row r="501" spans="3:15" ht="25.15" customHeight="1">
      <c r="C501" s="546"/>
      <c r="D501" s="546"/>
      <c r="E501" s="546"/>
      <c r="F501" s="546"/>
      <c r="G501" s="546"/>
      <c r="H501" s="546"/>
      <c r="I501" s="546"/>
      <c r="J501" s="546"/>
      <c r="K501" s="546"/>
      <c r="L501" s="543" t="s">
        <v>249</v>
      </c>
      <c r="M501" s="544"/>
      <c r="N501" s="545">
        <f>'BD Team'!F53</f>
        <v>0</v>
      </c>
      <c r="O501" s="545"/>
    </row>
    <row r="502" spans="3:15"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554"/>
    </row>
    <row r="503" spans="3:15" ht="25.15" customHeight="1">
      <c r="C503" s="543" t="s">
        <v>250</v>
      </c>
      <c r="D503" s="544"/>
      <c r="E503" s="286">
        <f>'BD Team'!B54</f>
        <v>0</v>
      </c>
      <c r="F503" s="288" t="s">
        <v>251</v>
      </c>
      <c r="G503" s="545">
        <f>'BD Team'!D54</f>
        <v>0</v>
      </c>
      <c r="H503" s="545"/>
      <c r="I503" s="545"/>
      <c r="J503" s="545"/>
      <c r="K503" s="545"/>
      <c r="L503" s="545"/>
      <c r="M503" s="545"/>
      <c r="N503" s="545"/>
      <c r="O503" s="545"/>
    </row>
    <row r="504" spans="3:15" ht="25.15" customHeight="1">
      <c r="C504" s="546"/>
      <c r="D504" s="546"/>
      <c r="E504" s="546"/>
      <c r="F504" s="546"/>
      <c r="G504" s="546"/>
      <c r="H504" s="546"/>
      <c r="I504" s="546"/>
      <c r="J504" s="546"/>
      <c r="K504" s="546"/>
      <c r="L504" s="543" t="s">
        <v>127</v>
      </c>
      <c r="M504" s="544"/>
      <c r="N504" s="547">
        <f>'BD Team'!G54</f>
        <v>0</v>
      </c>
      <c r="O504" s="547"/>
    </row>
    <row r="505" spans="3:15" ht="25.15" customHeight="1">
      <c r="C505" s="546"/>
      <c r="D505" s="546"/>
      <c r="E505" s="546"/>
      <c r="F505" s="546"/>
      <c r="G505" s="546"/>
      <c r="H505" s="546"/>
      <c r="I505" s="546"/>
      <c r="J505" s="546"/>
      <c r="K505" s="546"/>
      <c r="L505" s="543" t="s">
        <v>243</v>
      </c>
      <c r="M505" s="544"/>
      <c r="N505" s="545" t="str">
        <f>$F$6</f>
        <v>Anodized</v>
      </c>
      <c r="O505" s="545"/>
    </row>
    <row r="506" spans="3:15" ht="25.15" customHeight="1">
      <c r="C506" s="546"/>
      <c r="D506" s="546"/>
      <c r="E506" s="546"/>
      <c r="F506" s="546"/>
      <c r="G506" s="546"/>
      <c r="H506" s="546"/>
      <c r="I506" s="546"/>
      <c r="J506" s="546"/>
      <c r="K506" s="546"/>
      <c r="L506" s="543" t="s">
        <v>178</v>
      </c>
      <c r="M506" s="544"/>
      <c r="N506" s="545" t="str">
        <f>$K$6</f>
        <v>Silver</v>
      </c>
      <c r="O506" s="545"/>
    </row>
    <row r="507" spans="3:15" ht="25.15" customHeight="1">
      <c r="C507" s="546"/>
      <c r="D507" s="546"/>
      <c r="E507" s="546"/>
      <c r="F507" s="546"/>
      <c r="G507" s="546"/>
      <c r="H507" s="546"/>
      <c r="I507" s="546"/>
      <c r="J507" s="546"/>
      <c r="K507" s="546"/>
      <c r="L507" s="543" t="s">
        <v>244</v>
      </c>
      <c r="M507" s="544"/>
      <c r="N507" s="547" t="s">
        <v>252</v>
      </c>
      <c r="O507" s="545"/>
    </row>
    <row r="508" spans="3:15" ht="25.15" customHeight="1">
      <c r="C508" s="546"/>
      <c r="D508" s="546"/>
      <c r="E508" s="546"/>
      <c r="F508" s="546"/>
      <c r="G508" s="546"/>
      <c r="H508" s="546"/>
      <c r="I508" s="546"/>
      <c r="J508" s="546"/>
      <c r="K508" s="546"/>
      <c r="L508" s="543" t="s">
        <v>245</v>
      </c>
      <c r="M508" s="544"/>
      <c r="N508" s="545" t="str">
        <f>CONCATENATE('BD Team'!H54," X ",'BD Team'!I54)</f>
        <v xml:space="preserve"> X </v>
      </c>
      <c r="O508" s="545"/>
    </row>
    <row r="509" spans="3:15" ht="25.15" customHeight="1">
      <c r="C509" s="546"/>
      <c r="D509" s="546"/>
      <c r="E509" s="546"/>
      <c r="F509" s="546"/>
      <c r="G509" s="546"/>
      <c r="H509" s="546"/>
      <c r="I509" s="546"/>
      <c r="J509" s="546"/>
      <c r="K509" s="546"/>
      <c r="L509" s="543" t="s">
        <v>246</v>
      </c>
      <c r="M509" s="544"/>
      <c r="N509" s="548">
        <f>'BD Team'!J54</f>
        <v>0</v>
      </c>
      <c r="O509" s="548"/>
    </row>
    <row r="510" spans="3:15" ht="25.15" customHeight="1">
      <c r="C510" s="546"/>
      <c r="D510" s="546"/>
      <c r="E510" s="546"/>
      <c r="F510" s="546"/>
      <c r="G510" s="546"/>
      <c r="H510" s="546"/>
      <c r="I510" s="546"/>
      <c r="J510" s="546"/>
      <c r="K510" s="546"/>
      <c r="L510" s="543" t="s">
        <v>247</v>
      </c>
      <c r="M510" s="544"/>
      <c r="N510" s="545">
        <f>'BD Team'!C54</f>
        <v>0</v>
      </c>
      <c r="O510" s="545"/>
    </row>
    <row r="511" spans="3:15" ht="25.15" customHeight="1">
      <c r="C511" s="546"/>
      <c r="D511" s="546"/>
      <c r="E511" s="546"/>
      <c r="F511" s="546"/>
      <c r="G511" s="546"/>
      <c r="H511" s="546"/>
      <c r="I511" s="546"/>
      <c r="J511" s="546"/>
      <c r="K511" s="546"/>
      <c r="L511" s="543" t="s">
        <v>248</v>
      </c>
      <c r="M511" s="544"/>
      <c r="N511" s="545">
        <f>'BD Team'!E54</f>
        <v>0</v>
      </c>
      <c r="O511" s="545"/>
    </row>
    <row r="512" spans="3:15" ht="25.15" customHeight="1">
      <c r="C512" s="546"/>
      <c r="D512" s="546"/>
      <c r="E512" s="546"/>
      <c r="F512" s="546"/>
      <c r="G512" s="546"/>
      <c r="H512" s="546"/>
      <c r="I512" s="546"/>
      <c r="J512" s="546"/>
      <c r="K512" s="546"/>
      <c r="L512" s="543" t="s">
        <v>249</v>
      </c>
      <c r="M512" s="544"/>
      <c r="N512" s="545">
        <f>'BD Team'!F54</f>
        <v>0</v>
      </c>
      <c r="O512" s="545"/>
    </row>
    <row r="513" spans="3:15">
      <c r="C513" s="554"/>
      <c r="D513" s="554"/>
      <c r="E513" s="554"/>
      <c r="F513" s="554"/>
      <c r="G513" s="554"/>
      <c r="H513" s="554"/>
      <c r="I513" s="554"/>
      <c r="J513" s="554"/>
      <c r="K513" s="554"/>
      <c r="L513" s="554"/>
      <c r="M513" s="554"/>
      <c r="N513" s="554"/>
      <c r="O513" s="554"/>
    </row>
    <row r="514" spans="3:15" ht="25.15" customHeight="1">
      <c r="C514" s="543" t="s">
        <v>250</v>
      </c>
      <c r="D514" s="544"/>
      <c r="E514" s="286">
        <f>'BD Team'!B55</f>
        <v>0</v>
      </c>
      <c r="F514" s="288" t="s">
        <v>251</v>
      </c>
      <c r="G514" s="545">
        <f>'BD Team'!D55</f>
        <v>0</v>
      </c>
      <c r="H514" s="545"/>
      <c r="I514" s="545"/>
      <c r="J514" s="545"/>
      <c r="K514" s="545"/>
      <c r="L514" s="545"/>
      <c r="M514" s="545"/>
      <c r="N514" s="545"/>
      <c r="O514" s="545"/>
    </row>
    <row r="515" spans="3:15" ht="25.15" customHeight="1">
      <c r="C515" s="546"/>
      <c r="D515" s="546"/>
      <c r="E515" s="546"/>
      <c r="F515" s="546"/>
      <c r="G515" s="546"/>
      <c r="H515" s="546"/>
      <c r="I515" s="546"/>
      <c r="J515" s="546"/>
      <c r="K515" s="546"/>
      <c r="L515" s="543" t="s">
        <v>127</v>
      </c>
      <c r="M515" s="544"/>
      <c r="N515" s="547">
        <f>'BD Team'!G55</f>
        <v>0</v>
      </c>
      <c r="O515" s="547"/>
    </row>
    <row r="516" spans="3:15" ht="25.15" customHeight="1">
      <c r="C516" s="546"/>
      <c r="D516" s="546"/>
      <c r="E516" s="546"/>
      <c r="F516" s="546"/>
      <c r="G516" s="546"/>
      <c r="H516" s="546"/>
      <c r="I516" s="546"/>
      <c r="J516" s="546"/>
      <c r="K516" s="546"/>
      <c r="L516" s="543" t="s">
        <v>243</v>
      </c>
      <c r="M516" s="544"/>
      <c r="N516" s="545" t="str">
        <f>$F$6</f>
        <v>Anodized</v>
      </c>
      <c r="O516" s="545"/>
    </row>
    <row r="517" spans="3:15" ht="25.15" customHeight="1">
      <c r="C517" s="546"/>
      <c r="D517" s="546"/>
      <c r="E517" s="546"/>
      <c r="F517" s="546"/>
      <c r="G517" s="546"/>
      <c r="H517" s="546"/>
      <c r="I517" s="546"/>
      <c r="J517" s="546"/>
      <c r="K517" s="546"/>
      <c r="L517" s="543" t="s">
        <v>178</v>
      </c>
      <c r="M517" s="544"/>
      <c r="N517" s="545" t="str">
        <f>$K$6</f>
        <v>Silver</v>
      </c>
      <c r="O517" s="545"/>
    </row>
    <row r="518" spans="3:15" ht="25.15" customHeight="1">
      <c r="C518" s="546"/>
      <c r="D518" s="546"/>
      <c r="E518" s="546"/>
      <c r="F518" s="546"/>
      <c r="G518" s="546"/>
      <c r="H518" s="546"/>
      <c r="I518" s="546"/>
      <c r="J518" s="546"/>
      <c r="K518" s="546"/>
      <c r="L518" s="543" t="s">
        <v>244</v>
      </c>
      <c r="M518" s="544"/>
      <c r="N518" s="547" t="s">
        <v>252</v>
      </c>
      <c r="O518" s="545"/>
    </row>
    <row r="519" spans="3:15" ht="25.15" customHeight="1">
      <c r="C519" s="546"/>
      <c r="D519" s="546"/>
      <c r="E519" s="546"/>
      <c r="F519" s="546"/>
      <c r="G519" s="546"/>
      <c r="H519" s="546"/>
      <c r="I519" s="546"/>
      <c r="J519" s="546"/>
      <c r="K519" s="546"/>
      <c r="L519" s="543" t="s">
        <v>245</v>
      </c>
      <c r="M519" s="544"/>
      <c r="N519" s="545" t="str">
        <f>CONCATENATE('BD Team'!H55," X ",'BD Team'!I55)</f>
        <v xml:space="preserve"> X </v>
      </c>
      <c r="O519" s="545"/>
    </row>
    <row r="520" spans="3:15" ht="25.15" customHeight="1">
      <c r="C520" s="546"/>
      <c r="D520" s="546"/>
      <c r="E520" s="546"/>
      <c r="F520" s="546"/>
      <c r="G520" s="546"/>
      <c r="H520" s="546"/>
      <c r="I520" s="546"/>
      <c r="J520" s="546"/>
      <c r="K520" s="546"/>
      <c r="L520" s="543" t="s">
        <v>246</v>
      </c>
      <c r="M520" s="544"/>
      <c r="N520" s="548">
        <f>'BD Team'!J55</f>
        <v>0</v>
      </c>
      <c r="O520" s="548"/>
    </row>
    <row r="521" spans="3:15" ht="25.15" customHeight="1">
      <c r="C521" s="546"/>
      <c r="D521" s="546"/>
      <c r="E521" s="546"/>
      <c r="F521" s="546"/>
      <c r="G521" s="546"/>
      <c r="H521" s="546"/>
      <c r="I521" s="546"/>
      <c r="J521" s="546"/>
      <c r="K521" s="546"/>
      <c r="L521" s="543" t="s">
        <v>247</v>
      </c>
      <c r="M521" s="544"/>
      <c r="N521" s="545">
        <f>'BD Team'!C55</f>
        <v>0</v>
      </c>
      <c r="O521" s="545"/>
    </row>
    <row r="522" spans="3:15" ht="25.15" customHeight="1">
      <c r="C522" s="546"/>
      <c r="D522" s="546"/>
      <c r="E522" s="546"/>
      <c r="F522" s="546"/>
      <c r="G522" s="546"/>
      <c r="H522" s="546"/>
      <c r="I522" s="546"/>
      <c r="J522" s="546"/>
      <c r="K522" s="546"/>
      <c r="L522" s="543" t="s">
        <v>248</v>
      </c>
      <c r="M522" s="544"/>
      <c r="N522" s="545">
        <f>'BD Team'!E55</f>
        <v>0</v>
      </c>
      <c r="O522" s="545"/>
    </row>
    <row r="523" spans="3:15" ht="25.15" customHeight="1">
      <c r="C523" s="546"/>
      <c r="D523" s="546"/>
      <c r="E523" s="546"/>
      <c r="F523" s="546"/>
      <c r="G523" s="546"/>
      <c r="H523" s="546"/>
      <c r="I523" s="546"/>
      <c r="J523" s="546"/>
      <c r="K523" s="546"/>
      <c r="L523" s="543" t="s">
        <v>249</v>
      </c>
      <c r="M523" s="544"/>
      <c r="N523" s="545">
        <f>'BD Team'!F55</f>
        <v>0</v>
      </c>
      <c r="O523" s="545"/>
    </row>
    <row r="524" spans="3:15">
      <c r="C524" s="554"/>
      <c r="D524" s="554"/>
      <c r="E524" s="554"/>
      <c r="F524" s="554"/>
      <c r="G524" s="554"/>
      <c r="H524" s="554"/>
      <c r="I524" s="554"/>
      <c r="J524" s="554"/>
      <c r="K524" s="554"/>
      <c r="L524" s="554"/>
      <c r="M524" s="554"/>
      <c r="N524" s="554"/>
      <c r="O524" s="554"/>
    </row>
    <row r="525" spans="3:15" ht="25.15" customHeight="1">
      <c r="C525" s="543" t="s">
        <v>250</v>
      </c>
      <c r="D525" s="544"/>
      <c r="E525" s="286">
        <f>'BD Team'!B56</f>
        <v>0</v>
      </c>
      <c r="F525" s="288" t="s">
        <v>251</v>
      </c>
      <c r="G525" s="545">
        <f>'BD Team'!D56</f>
        <v>0</v>
      </c>
      <c r="H525" s="545"/>
      <c r="I525" s="545"/>
      <c r="J525" s="545"/>
      <c r="K525" s="545"/>
      <c r="L525" s="545"/>
      <c r="M525" s="545"/>
      <c r="N525" s="545"/>
      <c r="O525" s="545"/>
    </row>
    <row r="526" spans="3:15" ht="25.15" customHeight="1">
      <c r="C526" s="546"/>
      <c r="D526" s="546"/>
      <c r="E526" s="546"/>
      <c r="F526" s="546"/>
      <c r="G526" s="546"/>
      <c r="H526" s="546"/>
      <c r="I526" s="546"/>
      <c r="J526" s="546"/>
      <c r="K526" s="546"/>
      <c r="L526" s="543" t="s">
        <v>127</v>
      </c>
      <c r="M526" s="544"/>
      <c r="N526" s="547">
        <f>'BD Team'!G56</f>
        <v>0</v>
      </c>
      <c r="O526" s="547"/>
    </row>
    <row r="527" spans="3:15" ht="25.15" customHeight="1">
      <c r="C527" s="546"/>
      <c r="D527" s="546"/>
      <c r="E527" s="546"/>
      <c r="F527" s="546"/>
      <c r="G527" s="546"/>
      <c r="H527" s="546"/>
      <c r="I527" s="546"/>
      <c r="J527" s="546"/>
      <c r="K527" s="546"/>
      <c r="L527" s="543" t="s">
        <v>243</v>
      </c>
      <c r="M527" s="544"/>
      <c r="N527" s="545" t="str">
        <f>$F$6</f>
        <v>Anodized</v>
      </c>
      <c r="O527" s="545"/>
    </row>
    <row r="528" spans="3:15" ht="25.15" customHeight="1">
      <c r="C528" s="546"/>
      <c r="D528" s="546"/>
      <c r="E528" s="546"/>
      <c r="F528" s="546"/>
      <c r="G528" s="546"/>
      <c r="H528" s="546"/>
      <c r="I528" s="546"/>
      <c r="J528" s="546"/>
      <c r="K528" s="546"/>
      <c r="L528" s="543" t="s">
        <v>178</v>
      </c>
      <c r="M528" s="544"/>
      <c r="N528" s="545" t="str">
        <f>$K$6</f>
        <v>Silver</v>
      </c>
      <c r="O528" s="545"/>
    </row>
    <row r="529" spans="3:15" ht="25.15" customHeight="1">
      <c r="C529" s="546"/>
      <c r="D529" s="546"/>
      <c r="E529" s="546"/>
      <c r="F529" s="546"/>
      <c r="G529" s="546"/>
      <c r="H529" s="546"/>
      <c r="I529" s="546"/>
      <c r="J529" s="546"/>
      <c r="K529" s="546"/>
      <c r="L529" s="543" t="s">
        <v>244</v>
      </c>
      <c r="M529" s="544"/>
      <c r="N529" s="547" t="s">
        <v>252</v>
      </c>
      <c r="O529" s="545"/>
    </row>
    <row r="530" spans="3:15" ht="25.15" customHeight="1">
      <c r="C530" s="546"/>
      <c r="D530" s="546"/>
      <c r="E530" s="546"/>
      <c r="F530" s="546"/>
      <c r="G530" s="546"/>
      <c r="H530" s="546"/>
      <c r="I530" s="546"/>
      <c r="J530" s="546"/>
      <c r="K530" s="546"/>
      <c r="L530" s="543" t="s">
        <v>245</v>
      </c>
      <c r="M530" s="544"/>
      <c r="N530" s="545" t="str">
        <f>CONCATENATE('BD Team'!H56," X ",'BD Team'!I56)</f>
        <v xml:space="preserve"> X </v>
      </c>
      <c r="O530" s="545"/>
    </row>
    <row r="531" spans="3:15" ht="25.15" customHeight="1">
      <c r="C531" s="546"/>
      <c r="D531" s="546"/>
      <c r="E531" s="546"/>
      <c r="F531" s="546"/>
      <c r="G531" s="546"/>
      <c r="H531" s="546"/>
      <c r="I531" s="546"/>
      <c r="J531" s="546"/>
      <c r="K531" s="546"/>
      <c r="L531" s="543" t="s">
        <v>246</v>
      </c>
      <c r="M531" s="544"/>
      <c r="N531" s="548">
        <f>'BD Team'!J56</f>
        <v>0</v>
      </c>
      <c r="O531" s="548"/>
    </row>
    <row r="532" spans="3:15" ht="25.15" customHeight="1">
      <c r="C532" s="546"/>
      <c r="D532" s="546"/>
      <c r="E532" s="546"/>
      <c r="F532" s="546"/>
      <c r="G532" s="546"/>
      <c r="H532" s="546"/>
      <c r="I532" s="546"/>
      <c r="J532" s="546"/>
      <c r="K532" s="546"/>
      <c r="L532" s="543" t="s">
        <v>247</v>
      </c>
      <c r="M532" s="544"/>
      <c r="N532" s="545">
        <f>'BD Team'!C56</f>
        <v>0</v>
      </c>
      <c r="O532" s="545"/>
    </row>
    <row r="533" spans="3:15" ht="25.15" customHeight="1">
      <c r="C533" s="546"/>
      <c r="D533" s="546"/>
      <c r="E533" s="546"/>
      <c r="F533" s="546"/>
      <c r="G533" s="546"/>
      <c r="H533" s="546"/>
      <c r="I533" s="546"/>
      <c r="J533" s="546"/>
      <c r="K533" s="546"/>
      <c r="L533" s="543" t="s">
        <v>248</v>
      </c>
      <c r="M533" s="544"/>
      <c r="N533" s="545">
        <f>'BD Team'!E56</f>
        <v>0</v>
      </c>
      <c r="O533" s="545"/>
    </row>
    <row r="534" spans="3:15" ht="25.15" customHeight="1">
      <c r="C534" s="546"/>
      <c r="D534" s="546"/>
      <c r="E534" s="546"/>
      <c r="F534" s="546"/>
      <c r="G534" s="546"/>
      <c r="H534" s="546"/>
      <c r="I534" s="546"/>
      <c r="J534" s="546"/>
      <c r="K534" s="546"/>
      <c r="L534" s="543" t="s">
        <v>249</v>
      </c>
      <c r="M534" s="544"/>
      <c r="N534" s="545">
        <f>'BD Team'!F56</f>
        <v>0</v>
      </c>
      <c r="O534" s="545"/>
    </row>
    <row r="535" spans="3:15">
      <c r="C535" s="554"/>
      <c r="D535" s="554"/>
      <c r="E535" s="554"/>
      <c r="F535" s="554"/>
      <c r="G535" s="554"/>
      <c r="H535" s="554"/>
      <c r="I535" s="554"/>
      <c r="J535" s="554"/>
      <c r="K535" s="554"/>
      <c r="L535" s="554"/>
      <c r="M535" s="554"/>
      <c r="N535" s="554"/>
      <c r="O535" s="554"/>
    </row>
    <row r="536" spans="3:15" ht="25.15" customHeight="1">
      <c r="C536" s="543" t="s">
        <v>250</v>
      </c>
      <c r="D536" s="544"/>
      <c r="E536" s="286">
        <f>'BD Team'!B57</f>
        <v>0</v>
      </c>
      <c r="F536" s="288" t="s">
        <v>251</v>
      </c>
      <c r="G536" s="545">
        <f>'BD Team'!D57</f>
        <v>0</v>
      </c>
      <c r="H536" s="545"/>
      <c r="I536" s="545"/>
      <c r="J536" s="545"/>
      <c r="K536" s="545"/>
      <c r="L536" s="545"/>
      <c r="M536" s="545"/>
      <c r="N536" s="545"/>
      <c r="O536" s="545"/>
    </row>
    <row r="537" spans="3:15" ht="25.15" customHeight="1">
      <c r="C537" s="546"/>
      <c r="D537" s="546"/>
      <c r="E537" s="546"/>
      <c r="F537" s="546"/>
      <c r="G537" s="546"/>
      <c r="H537" s="546"/>
      <c r="I537" s="546"/>
      <c r="J537" s="546"/>
      <c r="K537" s="546"/>
      <c r="L537" s="543" t="s">
        <v>127</v>
      </c>
      <c r="M537" s="544"/>
      <c r="N537" s="547">
        <f>'BD Team'!G57</f>
        <v>0</v>
      </c>
      <c r="O537" s="547"/>
    </row>
    <row r="538" spans="3:15" ht="25.15" customHeight="1">
      <c r="C538" s="546"/>
      <c r="D538" s="546"/>
      <c r="E538" s="546"/>
      <c r="F538" s="546"/>
      <c r="G538" s="546"/>
      <c r="H538" s="546"/>
      <c r="I538" s="546"/>
      <c r="J538" s="546"/>
      <c r="K538" s="546"/>
      <c r="L538" s="543" t="s">
        <v>243</v>
      </c>
      <c r="M538" s="544"/>
      <c r="N538" s="545" t="str">
        <f>$F$6</f>
        <v>Anodized</v>
      </c>
      <c r="O538" s="545"/>
    </row>
    <row r="539" spans="3:15" ht="25.15" customHeight="1">
      <c r="C539" s="546"/>
      <c r="D539" s="546"/>
      <c r="E539" s="546"/>
      <c r="F539" s="546"/>
      <c r="G539" s="546"/>
      <c r="H539" s="546"/>
      <c r="I539" s="546"/>
      <c r="J539" s="546"/>
      <c r="K539" s="546"/>
      <c r="L539" s="543" t="s">
        <v>178</v>
      </c>
      <c r="M539" s="544"/>
      <c r="N539" s="545" t="str">
        <f>$K$6</f>
        <v>Silver</v>
      </c>
      <c r="O539" s="545"/>
    </row>
    <row r="540" spans="3:15" ht="25.15" customHeight="1">
      <c r="C540" s="546"/>
      <c r="D540" s="546"/>
      <c r="E540" s="546"/>
      <c r="F540" s="546"/>
      <c r="G540" s="546"/>
      <c r="H540" s="546"/>
      <c r="I540" s="546"/>
      <c r="J540" s="546"/>
      <c r="K540" s="546"/>
      <c r="L540" s="543" t="s">
        <v>244</v>
      </c>
      <c r="M540" s="544"/>
      <c r="N540" s="547" t="s">
        <v>252</v>
      </c>
      <c r="O540" s="545"/>
    </row>
    <row r="541" spans="3:15" ht="25.15" customHeight="1">
      <c r="C541" s="546"/>
      <c r="D541" s="546"/>
      <c r="E541" s="546"/>
      <c r="F541" s="546"/>
      <c r="G541" s="546"/>
      <c r="H541" s="546"/>
      <c r="I541" s="546"/>
      <c r="J541" s="546"/>
      <c r="K541" s="546"/>
      <c r="L541" s="543" t="s">
        <v>245</v>
      </c>
      <c r="M541" s="544"/>
      <c r="N541" s="545" t="str">
        <f>CONCATENATE('BD Team'!H57," X ",'BD Team'!I57)</f>
        <v xml:space="preserve"> X </v>
      </c>
      <c r="O541" s="545"/>
    </row>
    <row r="542" spans="3:15" ht="25.15" customHeight="1">
      <c r="C542" s="546"/>
      <c r="D542" s="546"/>
      <c r="E542" s="546"/>
      <c r="F542" s="546"/>
      <c r="G542" s="546"/>
      <c r="H542" s="546"/>
      <c r="I542" s="546"/>
      <c r="J542" s="546"/>
      <c r="K542" s="546"/>
      <c r="L542" s="543" t="s">
        <v>246</v>
      </c>
      <c r="M542" s="544"/>
      <c r="N542" s="548">
        <f>'BD Team'!J57</f>
        <v>0</v>
      </c>
      <c r="O542" s="548"/>
    </row>
    <row r="543" spans="3:15" ht="25.15" customHeight="1">
      <c r="C543" s="546"/>
      <c r="D543" s="546"/>
      <c r="E543" s="546"/>
      <c r="F543" s="546"/>
      <c r="G543" s="546"/>
      <c r="H543" s="546"/>
      <c r="I543" s="546"/>
      <c r="J543" s="546"/>
      <c r="K543" s="546"/>
      <c r="L543" s="543" t="s">
        <v>247</v>
      </c>
      <c r="M543" s="544"/>
      <c r="N543" s="545">
        <f>'BD Team'!C57</f>
        <v>0</v>
      </c>
      <c r="O543" s="545"/>
    </row>
    <row r="544" spans="3:15" ht="25.15" customHeight="1">
      <c r="C544" s="546"/>
      <c r="D544" s="546"/>
      <c r="E544" s="546"/>
      <c r="F544" s="546"/>
      <c r="G544" s="546"/>
      <c r="H544" s="546"/>
      <c r="I544" s="546"/>
      <c r="J544" s="546"/>
      <c r="K544" s="546"/>
      <c r="L544" s="543" t="s">
        <v>248</v>
      </c>
      <c r="M544" s="544"/>
      <c r="N544" s="545">
        <f>'BD Team'!E57</f>
        <v>0</v>
      </c>
      <c r="O544" s="545"/>
    </row>
    <row r="545" spans="3:15" ht="25.15" customHeight="1">
      <c r="C545" s="546"/>
      <c r="D545" s="546"/>
      <c r="E545" s="546"/>
      <c r="F545" s="546"/>
      <c r="G545" s="546"/>
      <c r="H545" s="546"/>
      <c r="I545" s="546"/>
      <c r="J545" s="546"/>
      <c r="K545" s="546"/>
      <c r="L545" s="543" t="s">
        <v>249</v>
      </c>
      <c r="M545" s="544"/>
      <c r="N545" s="545">
        <f>'BD Team'!F57</f>
        <v>0</v>
      </c>
      <c r="O545" s="545"/>
    </row>
    <row r="546" spans="3:15">
      <c r="C546" s="554"/>
      <c r="D546" s="554"/>
      <c r="E546" s="554"/>
      <c r="F546" s="554"/>
      <c r="G546" s="554"/>
      <c r="H546" s="554"/>
      <c r="I546" s="554"/>
      <c r="J546" s="554"/>
      <c r="K546" s="554"/>
      <c r="L546" s="554"/>
      <c r="M546" s="554"/>
      <c r="N546" s="554"/>
      <c r="O546" s="554"/>
    </row>
    <row r="547" spans="3:15" ht="25.15" customHeight="1">
      <c r="C547" s="543" t="s">
        <v>250</v>
      </c>
      <c r="D547" s="544"/>
      <c r="E547" s="286">
        <f>'BD Team'!B58</f>
        <v>0</v>
      </c>
      <c r="F547" s="288" t="s">
        <v>251</v>
      </c>
      <c r="G547" s="545">
        <f>'BD Team'!D58</f>
        <v>0</v>
      </c>
      <c r="H547" s="545"/>
      <c r="I547" s="545"/>
      <c r="J547" s="545"/>
      <c r="K547" s="545"/>
      <c r="L547" s="545"/>
      <c r="M547" s="545"/>
      <c r="N547" s="545"/>
      <c r="O547" s="545"/>
    </row>
    <row r="548" spans="3:15" ht="25.15" customHeight="1">
      <c r="C548" s="546"/>
      <c r="D548" s="546"/>
      <c r="E548" s="546"/>
      <c r="F548" s="546"/>
      <c r="G548" s="546"/>
      <c r="H548" s="546"/>
      <c r="I548" s="546"/>
      <c r="J548" s="546"/>
      <c r="K548" s="546"/>
      <c r="L548" s="543" t="s">
        <v>127</v>
      </c>
      <c r="M548" s="544"/>
      <c r="N548" s="547">
        <f>'BD Team'!G58</f>
        <v>0</v>
      </c>
      <c r="O548" s="547"/>
    </row>
    <row r="549" spans="3:15" ht="25.15" customHeight="1">
      <c r="C549" s="546"/>
      <c r="D549" s="546"/>
      <c r="E549" s="546"/>
      <c r="F549" s="546"/>
      <c r="G549" s="546"/>
      <c r="H549" s="546"/>
      <c r="I549" s="546"/>
      <c r="J549" s="546"/>
      <c r="K549" s="546"/>
      <c r="L549" s="543" t="s">
        <v>243</v>
      </c>
      <c r="M549" s="544"/>
      <c r="N549" s="545" t="str">
        <f>$F$6</f>
        <v>Anodized</v>
      </c>
      <c r="O549" s="545"/>
    </row>
    <row r="550" spans="3:15" ht="25.15" customHeight="1">
      <c r="C550" s="546"/>
      <c r="D550" s="546"/>
      <c r="E550" s="546"/>
      <c r="F550" s="546"/>
      <c r="G550" s="546"/>
      <c r="H550" s="546"/>
      <c r="I550" s="546"/>
      <c r="J550" s="546"/>
      <c r="K550" s="546"/>
      <c r="L550" s="543" t="s">
        <v>178</v>
      </c>
      <c r="M550" s="544"/>
      <c r="N550" s="545" t="str">
        <f>$K$6</f>
        <v>Silver</v>
      </c>
      <c r="O550" s="545"/>
    </row>
    <row r="551" spans="3:15" ht="25.15" customHeight="1">
      <c r="C551" s="546"/>
      <c r="D551" s="546"/>
      <c r="E551" s="546"/>
      <c r="F551" s="546"/>
      <c r="G551" s="546"/>
      <c r="H551" s="546"/>
      <c r="I551" s="546"/>
      <c r="J551" s="546"/>
      <c r="K551" s="546"/>
      <c r="L551" s="543" t="s">
        <v>244</v>
      </c>
      <c r="M551" s="544"/>
      <c r="N551" s="547" t="s">
        <v>252</v>
      </c>
      <c r="O551" s="545"/>
    </row>
    <row r="552" spans="3:15" ht="25.15" customHeight="1">
      <c r="C552" s="546"/>
      <c r="D552" s="546"/>
      <c r="E552" s="546"/>
      <c r="F552" s="546"/>
      <c r="G552" s="546"/>
      <c r="H552" s="546"/>
      <c r="I552" s="546"/>
      <c r="J552" s="546"/>
      <c r="K552" s="546"/>
      <c r="L552" s="543" t="s">
        <v>245</v>
      </c>
      <c r="M552" s="544"/>
      <c r="N552" s="545" t="str">
        <f>CONCATENATE('BD Team'!H58," X ",'BD Team'!I58)</f>
        <v xml:space="preserve"> X </v>
      </c>
      <c r="O552" s="545"/>
    </row>
    <row r="553" spans="3:15" ht="25.15" customHeight="1">
      <c r="C553" s="546"/>
      <c r="D553" s="546"/>
      <c r="E553" s="546"/>
      <c r="F553" s="546"/>
      <c r="G553" s="546"/>
      <c r="H553" s="546"/>
      <c r="I553" s="546"/>
      <c r="J553" s="546"/>
      <c r="K553" s="546"/>
      <c r="L553" s="543" t="s">
        <v>246</v>
      </c>
      <c r="M553" s="544"/>
      <c r="N553" s="548">
        <f>'BD Team'!J58</f>
        <v>0</v>
      </c>
      <c r="O553" s="548"/>
    </row>
    <row r="554" spans="3:15" ht="25.15" customHeight="1">
      <c r="C554" s="546"/>
      <c r="D554" s="546"/>
      <c r="E554" s="546"/>
      <c r="F554" s="546"/>
      <c r="G554" s="546"/>
      <c r="H554" s="546"/>
      <c r="I554" s="546"/>
      <c r="J554" s="546"/>
      <c r="K554" s="546"/>
      <c r="L554" s="543" t="s">
        <v>247</v>
      </c>
      <c r="M554" s="544"/>
      <c r="N554" s="545">
        <f>'BD Team'!C58</f>
        <v>0</v>
      </c>
      <c r="O554" s="545"/>
    </row>
    <row r="555" spans="3:15" ht="25.15" customHeight="1">
      <c r="C555" s="546"/>
      <c r="D555" s="546"/>
      <c r="E555" s="546"/>
      <c r="F555" s="546"/>
      <c r="G555" s="546"/>
      <c r="H555" s="546"/>
      <c r="I555" s="546"/>
      <c r="J555" s="546"/>
      <c r="K555" s="546"/>
      <c r="L555" s="543" t="s">
        <v>248</v>
      </c>
      <c r="M555" s="544"/>
      <c r="N555" s="545">
        <f>'BD Team'!E58</f>
        <v>0</v>
      </c>
      <c r="O555" s="545"/>
    </row>
    <row r="556" spans="3:15" ht="25.15" customHeight="1">
      <c r="C556" s="546"/>
      <c r="D556" s="546"/>
      <c r="E556" s="546"/>
      <c r="F556" s="546"/>
      <c r="G556" s="546"/>
      <c r="H556" s="546"/>
      <c r="I556" s="546"/>
      <c r="J556" s="546"/>
      <c r="K556" s="546"/>
      <c r="L556" s="543" t="s">
        <v>249</v>
      </c>
      <c r="M556" s="544"/>
      <c r="N556" s="545">
        <f>'BD Team'!F58</f>
        <v>0</v>
      </c>
      <c r="O556" s="545"/>
    </row>
    <row r="557" spans="3:15">
      <c r="C557" s="554"/>
      <c r="D557" s="554"/>
      <c r="E557" s="554"/>
      <c r="F557" s="554"/>
      <c r="G557" s="554"/>
      <c r="H557" s="554"/>
      <c r="I557" s="554"/>
      <c r="J557" s="554"/>
      <c r="K557" s="554"/>
      <c r="L557" s="554"/>
      <c r="M557" s="554"/>
      <c r="N557" s="554"/>
      <c r="O557" s="554"/>
    </row>
    <row r="558" spans="3:15" ht="25.15" customHeight="1">
      <c r="C558" s="543" t="s">
        <v>250</v>
      </c>
      <c r="D558" s="544"/>
      <c r="E558" s="289">
        <f>'BD Team'!B59</f>
        <v>0</v>
      </c>
      <c r="F558" s="288" t="s">
        <v>251</v>
      </c>
      <c r="G558" s="548">
        <f>'BD Team'!D59</f>
        <v>0</v>
      </c>
      <c r="H558" s="545"/>
      <c r="I558" s="545"/>
      <c r="J558" s="545"/>
      <c r="K558" s="545"/>
      <c r="L558" s="545"/>
      <c r="M558" s="545"/>
      <c r="N558" s="545"/>
      <c r="O558" s="545"/>
    </row>
    <row r="559" spans="3:15" ht="25.15" customHeight="1">
      <c r="C559" s="546"/>
      <c r="D559" s="546"/>
      <c r="E559" s="546"/>
      <c r="F559" s="546"/>
      <c r="G559" s="546"/>
      <c r="H559" s="546"/>
      <c r="I559" s="546"/>
      <c r="J559" s="546"/>
      <c r="K559" s="546"/>
      <c r="L559" s="543" t="s">
        <v>127</v>
      </c>
      <c r="M559" s="544"/>
      <c r="N559" s="558">
        <f>'BD Team'!G59</f>
        <v>0</v>
      </c>
      <c r="O559" s="547"/>
    </row>
    <row r="560" spans="3:15" ht="25.15" customHeight="1">
      <c r="C560" s="546"/>
      <c r="D560" s="546"/>
      <c r="E560" s="546"/>
      <c r="F560" s="546"/>
      <c r="G560" s="546"/>
      <c r="H560" s="546"/>
      <c r="I560" s="546"/>
      <c r="J560" s="546"/>
      <c r="K560" s="546"/>
      <c r="L560" s="543" t="s">
        <v>243</v>
      </c>
      <c r="M560" s="544"/>
      <c r="N560" s="545" t="str">
        <f>$F$6</f>
        <v>Anodized</v>
      </c>
      <c r="O560" s="545"/>
    </row>
    <row r="561" spans="3:15" ht="25.15" customHeight="1">
      <c r="C561" s="546"/>
      <c r="D561" s="546"/>
      <c r="E561" s="546"/>
      <c r="F561" s="546"/>
      <c r="G561" s="546"/>
      <c r="H561" s="546"/>
      <c r="I561" s="546"/>
      <c r="J561" s="546"/>
      <c r="K561" s="546"/>
      <c r="L561" s="543" t="s">
        <v>178</v>
      </c>
      <c r="M561" s="544"/>
      <c r="N561" s="545" t="str">
        <f>$K$6</f>
        <v>Silver</v>
      </c>
      <c r="O561" s="545"/>
    </row>
    <row r="562" spans="3:15" ht="25.15" customHeight="1">
      <c r="C562" s="546"/>
      <c r="D562" s="546"/>
      <c r="E562" s="546"/>
      <c r="F562" s="546"/>
      <c r="G562" s="546"/>
      <c r="H562" s="546"/>
      <c r="I562" s="546"/>
      <c r="J562" s="546"/>
      <c r="K562" s="546"/>
      <c r="L562" s="543" t="s">
        <v>244</v>
      </c>
      <c r="M562" s="544"/>
      <c r="N562" s="547" t="s">
        <v>252</v>
      </c>
      <c r="O562" s="545"/>
    </row>
    <row r="563" spans="3:15" ht="25.15" customHeight="1">
      <c r="C563" s="546"/>
      <c r="D563" s="546"/>
      <c r="E563" s="546"/>
      <c r="F563" s="546"/>
      <c r="G563" s="546"/>
      <c r="H563" s="546"/>
      <c r="I563" s="546"/>
      <c r="J563" s="546"/>
      <c r="K563" s="546"/>
      <c r="L563" s="543" t="s">
        <v>245</v>
      </c>
      <c r="M563" s="544"/>
      <c r="N563" s="545" t="str">
        <f>CONCATENATE('BD Team'!H59," X ",'BD Team'!I59)</f>
        <v xml:space="preserve"> X </v>
      </c>
      <c r="O563" s="545"/>
    </row>
    <row r="564" spans="3:15" ht="25.15" customHeight="1">
      <c r="C564" s="546"/>
      <c r="D564" s="546"/>
      <c r="E564" s="546"/>
      <c r="F564" s="546"/>
      <c r="G564" s="546"/>
      <c r="H564" s="546"/>
      <c r="I564" s="546"/>
      <c r="J564" s="546"/>
      <c r="K564" s="546"/>
      <c r="L564" s="543" t="s">
        <v>246</v>
      </c>
      <c r="M564" s="544"/>
      <c r="N564" s="548">
        <f>'BD Team'!J59</f>
        <v>0</v>
      </c>
      <c r="O564" s="548"/>
    </row>
    <row r="565" spans="3:15" ht="25.15" customHeight="1">
      <c r="C565" s="546"/>
      <c r="D565" s="546"/>
      <c r="E565" s="546"/>
      <c r="F565" s="546"/>
      <c r="G565" s="546"/>
      <c r="H565" s="546"/>
      <c r="I565" s="546"/>
      <c r="J565" s="546"/>
      <c r="K565" s="546"/>
      <c r="L565" s="543" t="s">
        <v>247</v>
      </c>
      <c r="M565" s="544"/>
      <c r="N565" s="548">
        <f>'BD Team'!C59</f>
        <v>0</v>
      </c>
      <c r="O565" s="545"/>
    </row>
    <row r="566" spans="3:15" ht="25.15" customHeight="1">
      <c r="C566" s="546"/>
      <c r="D566" s="546"/>
      <c r="E566" s="546"/>
      <c r="F566" s="546"/>
      <c r="G566" s="546"/>
      <c r="H566" s="546"/>
      <c r="I566" s="546"/>
      <c r="J566" s="546"/>
      <c r="K566" s="546"/>
      <c r="L566" s="543" t="s">
        <v>248</v>
      </c>
      <c r="M566" s="544"/>
      <c r="N566" s="548">
        <f>'BD Team'!E59</f>
        <v>0</v>
      </c>
      <c r="O566" s="545"/>
    </row>
    <row r="567" spans="3:15" ht="25.15" customHeight="1">
      <c r="C567" s="546"/>
      <c r="D567" s="546"/>
      <c r="E567" s="546"/>
      <c r="F567" s="546"/>
      <c r="G567" s="546"/>
      <c r="H567" s="546"/>
      <c r="I567" s="546"/>
      <c r="J567" s="546"/>
      <c r="K567" s="546"/>
      <c r="L567" s="543" t="s">
        <v>249</v>
      </c>
      <c r="M567" s="544"/>
      <c r="N567" s="548">
        <f>'BD Team'!F59</f>
        <v>0</v>
      </c>
      <c r="O567" s="545"/>
    </row>
    <row r="568" spans="3:15">
      <c r="C568" s="554"/>
      <c r="D568" s="554"/>
      <c r="E568" s="554"/>
      <c r="F568" s="554"/>
      <c r="G568" s="554"/>
      <c r="H568" s="554"/>
      <c r="I568" s="554"/>
      <c r="J568" s="554"/>
      <c r="K568" s="554"/>
      <c r="L568" s="554"/>
      <c r="M568" s="554"/>
      <c r="N568" s="554"/>
      <c r="O568" s="554"/>
    </row>
    <row r="569" spans="3:15" ht="25.15" customHeight="1">
      <c r="C569" s="543" t="s">
        <v>250</v>
      </c>
      <c r="D569" s="544"/>
      <c r="E569" s="289">
        <f>'BD Team'!B60</f>
        <v>0</v>
      </c>
      <c r="F569" s="288" t="s">
        <v>251</v>
      </c>
      <c r="G569" s="548">
        <f>'BD Team'!D60</f>
        <v>0</v>
      </c>
      <c r="H569" s="545"/>
      <c r="I569" s="545"/>
      <c r="J569" s="545"/>
      <c r="K569" s="545"/>
      <c r="L569" s="545"/>
      <c r="M569" s="545"/>
      <c r="N569" s="545"/>
      <c r="O569" s="545"/>
    </row>
    <row r="570" spans="3:15" ht="25.15" customHeight="1">
      <c r="C570" s="546"/>
      <c r="D570" s="546"/>
      <c r="E570" s="546"/>
      <c r="F570" s="546"/>
      <c r="G570" s="546"/>
      <c r="H570" s="546"/>
      <c r="I570" s="546"/>
      <c r="J570" s="546"/>
      <c r="K570" s="546"/>
      <c r="L570" s="543" t="s">
        <v>127</v>
      </c>
      <c r="M570" s="544"/>
      <c r="N570" s="558">
        <f>'BD Team'!G60</f>
        <v>0</v>
      </c>
      <c r="O570" s="547"/>
    </row>
    <row r="571" spans="3:15" ht="25.15" customHeight="1">
      <c r="C571" s="546"/>
      <c r="D571" s="546"/>
      <c r="E571" s="546"/>
      <c r="F571" s="546"/>
      <c r="G571" s="546"/>
      <c r="H571" s="546"/>
      <c r="I571" s="546"/>
      <c r="J571" s="546"/>
      <c r="K571" s="546"/>
      <c r="L571" s="543" t="s">
        <v>243</v>
      </c>
      <c r="M571" s="544"/>
      <c r="N571" s="545" t="str">
        <f>$F$6</f>
        <v>Anodized</v>
      </c>
      <c r="O571" s="545"/>
    </row>
    <row r="572" spans="3:15" ht="25.15" customHeight="1">
      <c r="C572" s="546"/>
      <c r="D572" s="546"/>
      <c r="E572" s="546"/>
      <c r="F572" s="546"/>
      <c r="G572" s="546"/>
      <c r="H572" s="546"/>
      <c r="I572" s="546"/>
      <c r="J572" s="546"/>
      <c r="K572" s="546"/>
      <c r="L572" s="543" t="s">
        <v>178</v>
      </c>
      <c r="M572" s="544"/>
      <c r="N572" s="545" t="str">
        <f>$K$6</f>
        <v>Silver</v>
      </c>
      <c r="O572" s="545"/>
    </row>
    <row r="573" spans="3:15" ht="25.15" customHeight="1">
      <c r="C573" s="546"/>
      <c r="D573" s="546"/>
      <c r="E573" s="546"/>
      <c r="F573" s="546"/>
      <c r="G573" s="546"/>
      <c r="H573" s="546"/>
      <c r="I573" s="546"/>
      <c r="J573" s="546"/>
      <c r="K573" s="546"/>
      <c r="L573" s="543" t="s">
        <v>244</v>
      </c>
      <c r="M573" s="544"/>
      <c r="N573" s="547" t="s">
        <v>252</v>
      </c>
      <c r="O573" s="545"/>
    </row>
    <row r="574" spans="3:15" ht="25.15" customHeight="1">
      <c r="C574" s="546"/>
      <c r="D574" s="546"/>
      <c r="E574" s="546"/>
      <c r="F574" s="546"/>
      <c r="G574" s="546"/>
      <c r="H574" s="546"/>
      <c r="I574" s="546"/>
      <c r="J574" s="546"/>
      <c r="K574" s="546"/>
      <c r="L574" s="543" t="s">
        <v>245</v>
      </c>
      <c r="M574" s="544"/>
      <c r="N574" s="545" t="str">
        <f>CONCATENATE('BD Team'!H60," X ",'BD Team'!I60)</f>
        <v xml:space="preserve"> X </v>
      </c>
      <c r="O574" s="545"/>
    </row>
    <row r="575" spans="3:15" ht="25.15" customHeight="1">
      <c r="C575" s="546"/>
      <c r="D575" s="546"/>
      <c r="E575" s="546"/>
      <c r="F575" s="546"/>
      <c r="G575" s="546"/>
      <c r="H575" s="546"/>
      <c r="I575" s="546"/>
      <c r="J575" s="546"/>
      <c r="K575" s="546"/>
      <c r="L575" s="543" t="s">
        <v>246</v>
      </c>
      <c r="M575" s="544"/>
      <c r="N575" s="548">
        <f>'BD Team'!J60</f>
        <v>0</v>
      </c>
      <c r="O575" s="548"/>
    </row>
    <row r="576" spans="3:15" ht="25.15" customHeight="1">
      <c r="C576" s="546"/>
      <c r="D576" s="546"/>
      <c r="E576" s="546"/>
      <c r="F576" s="546"/>
      <c r="G576" s="546"/>
      <c r="H576" s="546"/>
      <c r="I576" s="546"/>
      <c r="J576" s="546"/>
      <c r="K576" s="546"/>
      <c r="L576" s="543" t="s">
        <v>247</v>
      </c>
      <c r="M576" s="544"/>
      <c r="N576" s="548">
        <f>'BD Team'!C60</f>
        <v>0</v>
      </c>
      <c r="O576" s="545"/>
    </row>
    <row r="577" spans="3:15" ht="25.15" customHeight="1">
      <c r="C577" s="546"/>
      <c r="D577" s="546"/>
      <c r="E577" s="546"/>
      <c r="F577" s="546"/>
      <c r="G577" s="546"/>
      <c r="H577" s="546"/>
      <c r="I577" s="546"/>
      <c r="J577" s="546"/>
      <c r="K577" s="546"/>
      <c r="L577" s="543" t="s">
        <v>248</v>
      </c>
      <c r="M577" s="544"/>
      <c r="N577" s="548">
        <f>'BD Team'!E60</f>
        <v>0</v>
      </c>
      <c r="O577" s="545"/>
    </row>
    <row r="578" spans="3:15" ht="25.15" customHeight="1">
      <c r="C578" s="546"/>
      <c r="D578" s="546"/>
      <c r="E578" s="546"/>
      <c r="F578" s="546"/>
      <c r="G578" s="546"/>
      <c r="H578" s="546"/>
      <c r="I578" s="546"/>
      <c r="J578" s="546"/>
      <c r="K578" s="546"/>
      <c r="L578" s="543" t="s">
        <v>249</v>
      </c>
      <c r="M578" s="544"/>
      <c r="N578" s="548">
        <f>'BD Team'!F60</f>
        <v>0</v>
      </c>
      <c r="O578" s="545"/>
    </row>
    <row r="579" spans="3:15">
      <c r="C579" s="554"/>
      <c r="D579" s="554"/>
      <c r="E579" s="554"/>
      <c r="F579" s="554"/>
      <c r="G579" s="554"/>
      <c r="H579" s="554"/>
      <c r="I579" s="554"/>
      <c r="J579" s="554"/>
      <c r="K579" s="554"/>
      <c r="L579" s="554"/>
      <c r="M579" s="554"/>
      <c r="N579" s="554"/>
      <c r="O579" s="554"/>
    </row>
    <row r="580" spans="3:15" ht="25.15" customHeight="1">
      <c r="C580" s="543" t="s">
        <v>250</v>
      </c>
      <c r="D580" s="544"/>
      <c r="E580" s="289">
        <f>'BD Team'!B61</f>
        <v>0</v>
      </c>
      <c r="F580" s="288" t="s">
        <v>251</v>
      </c>
      <c r="G580" s="548">
        <f>'BD Team'!D61</f>
        <v>0</v>
      </c>
      <c r="H580" s="545"/>
      <c r="I580" s="545"/>
      <c r="J580" s="545"/>
      <c r="K580" s="545"/>
      <c r="L580" s="545"/>
      <c r="M580" s="545"/>
      <c r="N580" s="545"/>
      <c r="O580" s="545"/>
    </row>
    <row r="581" spans="3:15" ht="25.15" customHeight="1">
      <c r="C581" s="546"/>
      <c r="D581" s="546"/>
      <c r="E581" s="546"/>
      <c r="F581" s="546"/>
      <c r="G581" s="546"/>
      <c r="H581" s="546"/>
      <c r="I581" s="546"/>
      <c r="J581" s="546"/>
      <c r="K581" s="546"/>
      <c r="L581" s="543" t="s">
        <v>127</v>
      </c>
      <c r="M581" s="544"/>
      <c r="N581" s="558">
        <f>'BD Team'!G61</f>
        <v>0</v>
      </c>
      <c r="O581" s="547"/>
    </row>
    <row r="582" spans="3:15" ht="25.15" customHeight="1">
      <c r="C582" s="546"/>
      <c r="D582" s="546"/>
      <c r="E582" s="546"/>
      <c r="F582" s="546"/>
      <c r="G582" s="546"/>
      <c r="H582" s="546"/>
      <c r="I582" s="546"/>
      <c r="J582" s="546"/>
      <c r="K582" s="546"/>
      <c r="L582" s="543" t="s">
        <v>243</v>
      </c>
      <c r="M582" s="544"/>
      <c r="N582" s="545" t="str">
        <f>$F$6</f>
        <v>Anodized</v>
      </c>
      <c r="O582" s="545"/>
    </row>
    <row r="583" spans="3:15" ht="25.15" customHeight="1">
      <c r="C583" s="546"/>
      <c r="D583" s="546"/>
      <c r="E583" s="546"/>
      <c r="F583" s="546"/>
      <c r="G583" s="546"/>
      <c r="H583" s="546"/>
      <c r="I583" s="546"/>
      <c r="J583" s="546"/>
      <c r="K583" s="546"/>
      <c r="L583" s="543" t="s">
        <v>178</v>
      </c>
      <c r="M583" s="544"/>
      <c r="N583" s="545" t="str">
        <f>$K$6</f>
        <v>Silver</v>
      </c>
      <c r="O583" s="545"/>
    </row>
    <row r="584" spans="3:15" ht="25.15" customHeight="1">
      <c r="C584" s="546"/>
      <c r="D584" s="546"/>
      <c r="E584" s="546"/>
      <c r="F584" s="546"/>
      <c r="G584" s="546"/>
      <c r="H584" s="546"/>
      <c r="I584" s="546"/>
      <c r="J584" s="546"/>
      <c r="K584" s="546"/>
      <c r="L584" s="543" t="s">
        <v>244</v>
      </c>
      <c r="M584" s="544"/>
      <c r="N584" s="547" t="s">
        <v>252</v>
      </c>
      <c r="O584" s="545"/>
    </row>
    <row r="585" spans="3:15" ht="25.15" customHeight="1">
      <c r="C585" s="546"/>
      <c r="D585" s="546"/>
      <c r="E585" s="546"/>
      <c r="F585" s="546"/>
      <c r="G585" s="546"/>
      <c r="H585" s="546"/>
      <c r="I585" s="546"/>
      <c r="J585" s="546"/>
      <c r="K585" s="546"/>
      <c r="L585" s="543" t="s">
        <v>245</v>
      </c>
      <c r="M585" s="544"/>
      <c r="N585" s="545" t="str">
        <f>CONCATENATE('BD Team'!H61," X ",'BD Team'!I61)</f>
        <v xml:space="preserve"> X </v>
      </c>
      <c r="O585" s="545"/>
    </row>
    <row r="586" spans="3:15" ht="25.15" customHeight="1">
      <c r="C586" s="546"/>
      <c r="D586" s="546"/>
      <c r="E586" s="546"/>
      <c r="F586" s="546"/>
      <c r="G586" s="546"/>
      <c r="H586" s="546"/>
      <c r="I586" s="546"/>
      <c r="J586" s="546"/>
      <c r="K586" s="546"/>
      <c r="L586" s="543" t="s">
        <v>246</v>
      </c>
      <c r="M586" s="544"/>
      <c r="N586" s="548">
        <f>'BD Team'!J61</f>
        <v>0</v>
      </c>
      <c r="O586" s="548"/>
    </row>
    <row r="587" spans="3:15" ht="25.15" customHeight="1">
      <c r="C587" s="546"/>
      <c r="D587" s="546"/>
      <c r="E587" s="546"/>
      <c r="F587" s="546"/>
      <c r="G587" s="546"/>
      <c r="H587" s="546"/>
      <c r="I587" s="546"/>
      <c r="J587" s="546"/>
      <c r="K587" s="546"/>
      <c r="L587" s="543" t="s">
        <v>247</v>
      </c>
      <c r="M587" s="544"/>
      <c r="N587" s="548">
        <f>'BD Team'!C61</f>
        <v>0</v>
      </c>
      <c r="O587" s="545"/>
    </row>
    <row r="588" spans="3:15" ht="25.15" customHeight="1">
      <c r="C588" s="546"/>
      <c r="D588" s="546"/>
      <c r="E588" s="546"/>
      <c r="F588" s="546"/>
      <c r="G588" s="546"/>
      <c r="H588" s="546"/>
      <c r="I588" s="546"/>
      <c r="J588" s="546"/>
      <c r="K588" s="546"/>
      <c r="L588" s="543" t="s">
        <v>248</v>
      </c>
      <c r="M588" s="544"/>
      <c r="N588" s="548">
        <f>'BD Team'!E61</f>
        <v>0</v>
      </c>
      <c r="O588" s="545"/>
    </row>
    <row r="589" spans="3:15" ht="25.15" customHeight="1">
      <c r="C589" s="546"/>
      <c r="D589" s="546"/>
      <c r="E589" s="546"/>
      <c r="F589" s="546"/>
      <c r="G589" s="546"/>
      <c r="H589" s="546"/>
      <c r="I589" s="546"/>
      <c r="J589" s="546"/>
      <c r="K589" s="546"/>
      <c r="L589" s="543" t="s">
        <v>249</v>
      </c>
      <c r="M589" s="544"/>
      <c r="N589" s="548">
        <f>'BD Team'!F61</f>
        <v>0</v>
      </c>
      <c r="O589" s="545"/>
    </row>
    <row r="590" spans="3:15">
      <c r="C590" s="554"/>
      <c r="D590" s="554"/>
      <c r="E590" s="554"/>
      <c r="F590" s="554"/>
      <c r="G590" s="554"/>
      <c r="H590" s="554"/>
      <c r="I590" s="554"/>
      <c r="J590" s="554"/>
      <c r="K590" s="554"/>
      <c r="L590" s="554"/>
      <c r="M590" s="554"/>
      <c r="N590" s="554"/>
      <c r="O590" s="554"/>
    </row>
    <row r="591" spans="3:15" ht="25.15" customHeight="1">
      <c r="C591" s="543" t="s">
        <v>250</v>
      </c>
      <c r="D591" s="544"/>
      <c r="E591" s="289">
        <f>'BD Team'!B62</f>
        <v>0</v>
      </c>
      <c r="F591" s="288" t="s">
        <v>251</v>
      </c>
      <c r="G591" s="548">
        <f>'BD Team'!D62</f>
        <v>0</v>
      </c>
      <c r="H591" s="545"/>
      <c r="I591" s="545"/>
      <c r="J591" s="545"/>
      <c r="K591" s="545"/>
      <c r="L591" s="545"/>
      <c r="M591" s="545"/>
      <c r="N591" s="545"/>
      <c r="O591" s="545"/>
    </row>
    <row r="592" spans="3:15" ht="25.15" customHeight="1">
      <c r="C592" s="546"/>
      <c r="D592" s="546"/>
      <c r="E592" s="546"/>
      <c r="F592" s="546"/>
      <c r="G592" s="546"/>
      <c r="H592" s="546"/>
      <c r="I592" s="546"/>
      <c r="J592" s="546"/>
      <c r="K592" s="546"/>
      <c r="L592" s="543" t="s">
        <v>127</v>
      </c>
      <c r="M592" s="544"/>
      <c r="N592" s="558">
        <f>'BD Team'!G62</f>
        <v>0</v>
      </c>
      <c r="O592" s="547"/>
    </row>
    <row r="593" spans="3:15" ht="25.15" customHeight="1">
      <c r="C593" s="546"/>
      <c r="D593" s="546"/>
      <c r="E593" s="546"/>
      <c r="F593" s="546"/>
      <c r="G593" s="546"/>
      <c r="H593" s="546"/>
      <c r="I593" s="546"/>
      <c r="J593" s="546"/>
      <c r="K593" s="546"/>
      <c r="L593" s="543" t="s">
        <v>243</v>
      </c>
      <c r="M593" s="544"/>
      <c r="N593" s="545" t="str">
        <f>$F$6</f>
        <v>Anodized</v>
      </c>
      <c r="O593" s="545"/>
    </row>
    <row r="594" spans="3:15" ht="25.15" customHeight="1">
      <c r="C594" s="546"/>
      <c r="D594" s="546"/>
      <c r="E594" s="546"/>
      <c r="F594" s="546"/>
      <c r="G594" s="546"/>
      <c r="H594" s="546"/>
      <c r="I594" s="546"/>
      <c r="J594" s="546"/>
      <c r="K594" s="546"/>
      <c r="L594" s="543" t="s">
        <v>178</v>
      </c>
      <c r="M594" s="544"/>
      <c r="N594" s="545" t="str">
        <f>$K$6</f>
        <v>Silver</v>
      </c>
      <c r="O594" s="545"/>
    </row>
    <row r="595" spans="3:15" ht="25.15" customHeight="1">
      <c r="C595" s="546"/>
      <c r="D595" s="546"/>
      <c r="E595" s="546"/>
      <c r="F595" s="546"/>
      <c r="G595" s="546"/>
      <c r="H595" s="546"/>
      <c r="I595" s="546"/>
      <c r="J595" s="546"/>
      <c r="K595" s="546"/>
      <c r="L595" s="543" t="s">
        <v>244</v>
      </c>
      <c r="M595" s="544"/>
      <c r="N595" s="547" t="s">
        <v>252</v>
      </c>
      <c r="O595" s="545"/>
    </row>
    <row r="596" spans="3:15" ht="25.15" customHeight="1">
      <c r="C596" s="546"/>
      <c r="D596" s="546"/>
      <c r="E596" s="546"/>
      <c r="F596" s="546"/>
      <c r="G596" s="546"/>
      <c r="H596" s="546"/>
      <c r="I596" s="546"/>
      <c r="J596" s="546"/>
      <c r="K596" s="546"/>
      <c r="L596" s="543" t="s">
        <v>245</v>
      </c>
      <c r="M596" s="544"/>
      <c r="N596" s="545" t="str">
        <f>CONCATENATE('BD Team'!H62," X ",'BD Team'!I62)</f>
        <v xml:space="preserve"> X </v>
      </c>
      <c r="O596" s="545"/>
    </row>
    <row r="597" spans="3:15" ht="25.15" customHeight="1">
      <c r="C597" s="546"/>
      <c r="D597" s="546"/>
      <c r="E597" s="546"/>
      <c r="F597" s="546"/>
      <c r="G597" s="546"/>
      <c r="H597" s="546"/>
      <c r="I597" s="546"/>
      <c r="J597" s="546"/>
      <c r="K597" s="546"/>
      <c r="L597" s="543" t="s">
        <v>246</v>
      </c>
      <c r="M597" s="544"/>
      <c r="N597" s="548">
        <f>'BD Team'!J62</f>
        <v>0</v>
      </c>
      <c r="O597" s="548"/>
    </row>
    <row r="598" spans="3:15" ht="25.15" customHeight="1">
      <c r="C598" s="546"/>
      <c r="D598" s="546"/>
      <c r="E598" s="546"/>
      <c r="F598" s="546"/>
      <c r="G598" s="546"/>
      <c r="H598" s="546"/>
      <c r="I598" s="546"/>
      <c r="J598" s="546"/>
      <c r="K598" s="546"/>
      <c r="L598" s="543" t="s">
        <v>247</v>
      </c>
      <c r="M598" s="544"/>
      <c r="N598" s="548">
        <f>'BD Team'!C62</f>
        <v>0</v>
      </c>
      <c r="O598" s="545"/>
    </row>
    <row r="599" spans="3:15" ht="25.15" customHeight="1">
      <c r="C599" s="546"/>
      <c r="D599" s="546"/>
      <c r="E599" s="546"/>
      <c r="F599" s="546"/>
      <c r="G599" s="546"/>
      <c r="H599" s="546"/>
      <c r="I599" s="546"/>
      <c r="J599" s="546"/>
      <c r="K599" s="546"/>
      <c r="L599" s="543" t="s">
        <v>248</v>
      </c>
      <c r="M599" s="544"/>
      <c r="N599" s="548">
        <f>'BD Team'!E62</f>
        <v>0</v>
      </c>
      <c r="O599" s="545"/>
    </row>
    <row r="600" spans="3:15" ht="25.15" customHeight="1">
      <c r="C600" s="546"/>
      <c r="D600" s="546"/>
      <c r="E600" s="546"/>
      <c r="F600" s="546"/>
      <c r="G600" s="546"/>
      <c r="H600" s="546"/>
      <c r="I600" s="546"/>
      <c r="J600" s="546"/>
      <c r="K600" s="546"/>
      <c r="L600" s="543" t="s">
        <v>249</v>
      </c>
      <c r="M600" s="544"/>
      <c r="N600" s="548">
        <f>'BD Team'!F62</f>
        <v>0</v>
      </c>
      <c r="O600" s="545"/>
    </row>
    <row r="601" spans="3:15">
      <c r="C601" s="554"/>
      <c r="D601" s="554"/>
      <c r="E601" s="554"/>
      <c r="F601" s="554"/>
      <c r="G601" s="554"/>
      <c r="H601" s="554"/>
      <c r="I601" s="554"/>
      <c r="J601" s="554"/>
      <c r="K601" s="554"/>
      <c r="L601" s="554"/>
      <c r="M601" s="554"/>
      <c r="N601" s="554"/>
      <c r="O601" s="554"/>
    </row>
    <row r="602" spans="3:15" ht="25.15" customHeight="1">
      <c r="C602" s="543" t="s">
        <v>250</v>
      </c>
      <c r="D602" s="544"/>
      <c r="E602" s="289">
        <f>'BD Team'!B63</f>
        <v>0</v>
      </c>
      <c r="F602" s="288" t="s">
        <v>251</v>
      </c>
      <c r="G602" s="548">
        <f>'BD Team'!D63</f>
        <v>0</v>
      </c>
      <c r="H602" s="545"/>
      <c r="I602" s="545"/>
      <c r="J602" s="545"/>
      <c r="K602" s="545"/>
      <c r="L602" s="545"/>
      <c r="M602" s="545"/>
      <c r="N602" s="545"/>
      <c r="O602" s="545"/>
    </row>
    <row r="603" spans="3:15" ht="25.15" customHeight="1">
      <c r="C603" s="546"/>
      <c r="D603" s="546"/>
      <c r="E603" s="546"/>
      <c r="F603" s="546"/>
      <c r="G603" s="546"/>
      <c r="H603" s="546"/>
      <c r="I603" s="546"/>
      <c r="J603" s="546"/>
      <c r="K603" s="546"/>
      <c r="L603" s="543" t="s">
        <v>127</v>
      </c>
      <c r="M603" s="544"/>
      <c r="N603" s="558">
        <f>'BD Team'!G63</f>
        <v>0</v>
      </c>
      <c r="O603" s="547"/>
    </row>
    <row r="604" spans="3:15" ht="25.15" customHeight="1">
      <c r="C604" s="546"/>
      <c r="D604" s="546"/>
      <c r="E604" s="546"/>
      <c r="F604" s="546"/>
      <c r="G604" s="546"/>
      <c r="H604" s="546"/>
      <c r="I604" s="546"/>
      <c r="J604" s="546"/>
      <c r="K604" s="546"/>
      <c r="L604" s="543" t="s">
        <v>243</v>
      </c>
      <c r="M604" s="544"/>
      <c r="N604" s="545" t="str">
        <f>$F$6</f>
        <v>Anodized</v>
      </c>
      <c r="O604" s="545"/>
    </row>
    <row r="605" spans="3:15" ht="25.15" customHeight="1">
      <c r="C605" s="546"/>
      <c r="D605" s="546"/>
      <c r="E605" s="546"/>
      <c r="F605" s="546"/>
      <c r="G605" s="546"/>
      <c r="H605" s="546"/>
      <c r="I605" s="546"/>
      <c r="J605" s="546"/>
      <c r="K605" s="546"/>
      <c r="L605" s="543" t="s">
        <v>178</v>
      </c>
      <c r="M605" s="544"/>
      <c r="N605" s="545" t="str">
        <f>$K$6</f>
        <v>Silver</v>
      </c>
      <c r="O605" s="545"/>
    </row>
    <row r="606" spans="3:15" ht="25.15" customHeight="1">
      <c r="C606" s="546"/>
      <c r="D606" s="546"/>
      <c r="E606" s="546"/>
      <c r="F606" s="546"/>
      <c r="G606" s="546"/>
      <c r="H606" s="546"/>
      <c r="I606" s="546"/>
      <c r="J606" s="546"/>
      <c r="K606" s="546"/>
      <c r="L606" s="543" t="s">
        <v>244</v>
      </c>
      <c r="M606" s="544"/>
      <c r="N606" s="547" t="s">
        <v>252</v>
      </c>
      <c r="O606" s="545"/>
    </row>
    <row r="607" spans="3:15" ht="25.15" customHeight="1">
      <c r="C607" s="546"/>
      <c r="D607" s="546"/>
      <c r="E607" s="546"/>
      <c r="F607" s="546"/>
      <c r="G607" s="546"/>
      <c r="H607" s="546"/>
      <c r="I607" s="546"/>
      <c r="J607" s="546"/>
      <c r="K607" s="546"/>
      <c r="L607" s="543" t="s">
        <v>245</v>
      </c>
      <c r="M607" s="544"/>
      <c r="N607" s="545" t="str">
        <f>CONCATENATE('BD Team'!H63," X ",'BD Team'!I63)</f>
        <v xml:space="preserve"> X </v>
      </c>
      <c r="O607" s="545"/>
    </row>
    <row r="608" spans="3:15" ht="25.15" customHeight="1">
      <c r="C608" s="546"/>
      <c r="D608" s="546"/>
      <c r="E608" s="546"/>
      <c r="F608" s="546"/>
      <c r="G608" s="546"/>
      <c r="H608" s="546"/>
      <c r="I608" s="546"/>
      <c r="J608" s="546"/>
      <c r="K608" s="546"/>
      <c r="L608" s="543" t="s">
        <v>246</v>
      </c>
      <c r="M608" s="544"/>
      <c r="N608" s="548">
        <f>'BD Team'!J63</f>
        <v>0</v>
      </c>
      <c r="O608" s="548"/>
    </row>
    <row r="609" spans="3:15" ht="25.15" customHeight="1">
      <c r="C609" s="546"/>
      <c r="D609" s="546"/>
      <c r="E609" s="546"/>
      <c r="F609" s="546"/>
      <c r="G609" s="546"/>
      <c r="H609" s="546"/>
      <c r="I609" s="546"/>
      <c r="J609" s="546"/>
      <c r="K609" s="546"/>
      <c r="L609" s="543" t="s">
        <v>247</v>
      </c>
      <c r="M609" s="544"/>
      <c r="N609" s="548">
        <f>'BD Team'!C63</f>
        <v>0</v>
      </c>
      <c r="O609" s="545"/>
    </row>
    <row r="610" spans="3:15" ht="25.15" customHeight="1">
      <c r="C610" s="546"/>
      <c r="D610" s="546"/>
      <c r="E610" s="546"/>
      <c r="F610" s="546"/>
      <c r="G610" s="546"/>
      <c r="H610" s="546"/>
      <c r="I610" s="546"/>
      <c r="J610" s="546"/>
      <c r="K610" s="546"/>
      <c r="L610" s="543" t="s">
        <v>248</v>
      </c>
      <c r="M610" s="544"/>
      <c r="N610" s="548">
        <f>'BD Team'!E63</f>
        <v>0</v>
      </c>
      <c r="O610" s="545"/>
    </row>
    <row r="611" spans="3:15" ht="25.15" customHeight="1">
      <c r="C611" s="546"/>
      <c r="D611" s="546"/>
      <c r="E611" s="546"/>
      <c r="F611" s="546"/>
      <c r="G611" s="546"/>
      <c r="H611" s="546"/>
      <c r="I611" s="546"/>
      <c r="J611" s="546"/>
      <c r="K611" s="546"/>
      <c r="L611" s="543" t="s">
        <v>249</v>
      </c>
      <c r="M611" s="544"/>
      <c r="N611" s="548">
        <f>'BD Team'!F63</f>
        <v>0</v>
      </c>
      <c r="O611" s="545"/>
    </row>
    <row r="612" spans="3:15">
      <c r="C612" s="554"/>
      <c r="D612" s="554"/>
      <c r="E612" s="554"/>
      <c r="F612" s="554"/>
      <c r="G612" s="554"/>
      <c r="H612" s="554"/>
      <c r="I612" s="554"/>
      <c r="J612" s="554"/>
      <c r="K612" s="554"/>
      <c r="L612" s="554"/>
      <c r="M612" s="554"/>
      <c r="N612" s="554"/>
      <c r="O612" s="554"/>
    </row>
    <row r="613" spans="3:15" ht="25.15" customHeight="1">
      <c r="C613" s="543" t="s">
        <v>250</v>
      </c>
      <c r="D613" s="544"/>
      <c r="E613" s="289">
        <f>'BD Team'!B64</f>
        <v>0</v>
      </c>
      <c r="F613" s="288" t="s">
        <v>251</v>
      </c>
      <c r="G613" s="548">
        <f>'BD Team'!D64</f>
        <v>0</v>
      </c>
      <c r="H613" s="545"/>
      <c r="I613" s="545"/>
      <c r="J613" s="545"/>
      <c r="K613" s="545"/>
      <c r="L613" s="545"/>
      <c r="M613" s="545"/>
      <c r="N613" s="545"/>
      <c r="O613" s="545"/>
    </row>
    <row r="614" spans="3:15" ht="25.15" customHeight="1">
      <c r="C614" s="546"/>
      <c r="D614" s="546"/>
      <c r="E614" s="546"/>
      <c r="F614" s="546"/>
      <c r="G614" s="546"/>
      <c r="H614" s="546"/>
      <c r="I614" s="546"/>
      <c r="J614" s="546"/>
      <c r="K614" s="546"/>
      <c r="L614" s="543" t="s">
        <v>127</v>
      </c>
      <c r="M614" s="544"/>
      <c r="N614" s="558">
        <f>'BD Team'!G64</f>
        <v>0</v>
      </c>
      <c r="O614" s="547"/>
    </row>
    <row r="615" spans="3:15" ht="25.15" customHeight="1">
      <c r="C615" s="546"/>
      <c r="D615" s="546"/>
      <c r="E615" s="546"/>
      <c r="F615" s="546"/>
      <c r="G615" s="546"/>
      <c r="H615" s="546"/>
      <c r="I615" s="546"/>
      <c r="J615" s="546"/>
      <c r="K615" s="546"/>
      <c r="L615" s="543" t="s">
        <v>243</v>
      </c>
      <c r="M615" s="544"/>
      <c r="N615" s="545" t="str">
        <f>$F$6</f>
        <v>Anodized</v>
      </c>
      <c r="O615" s="545"/>
    </row>
    <row r="616" spans="3:15" ht="25.15" customHeight="1">
      <c r="C616" s="546"/>
      <c r="D616" s="546"/>
      <c r="E616" s="546"/>
      <c r="F616" s="546"/>
      <c r="G616" s="546"/>
      <c r="H616" s="546"/>
      <c r="I616" s="546"/>
      <c r="J616" s="546"/>
      <c r="K616" s="546"/>
      <c r="L616" s="543" t="s">
        <v>178</v>
      </c>
      <c r="M616" s="544"/>
      <c r="N616" s="545" t="str">
        <f>$K$6</f>
        <v>Silver</v>
      </c>
      <c r="O616" s="545"/>
    </row>
    <row r="617" spans="3:15" ht="25.15" customHeight="1">
      <c r="C617" s="546"/>
      <c r="D617" s="546"/>
      <c r="E617" s="546"/>
      <c r="F617" s="546"/>
      <c r="G617" s="546"/>
      <c r="H617" s="546"/>
      <c r="I617" s="546"/>
      <c r="J617" s="546"/>
      <c r="K617" s="546"/>
      <c r="L617" s="543" t="s">
        <v>244</v>
      </c>
      <c r="M617" s="544"/>
      <c r="N617" s="547" t="s">
        <v>252</v>
      </c>
      <c r="O617" s="545"/>
    </row>
    <row r="618" spans="3:15" ht="25.15" customHeight="1">
      <c r="C618" s="546"/>
      <c r="D618" s="546"/>
      <c r="E618" s="546"/>
      <c r="F618" s="546"/>
      <c r="G618" s="546"/>
      <c r="H618" s="546"/>
      <c r="I618" s="546"/>
      <c r="J618" s="546"/>
      <c r="K618" s="546"/>
      <c r="L618" s="543" t="s">
        <v>245</v>
      </c>
      <c r="M618" s="544"/>
      <c r="N618" s="545" t="str">
        <f>CONCATENATE('BD Team'!H64," X ",'BD Team'!I64)</f>
        <v xml:space="preserve"> X </v>
      </c>
      <c r="O618" s="545"/>
    </row>
    <row r="619" spans="3:15" ht="25.15" customHeight="1">
      <c r="C619" s="546"/>
      <c r="D619" s="546"/>
      <c r="E619" s="546"/>
      <c r="F619" s="546"/>
      <c r="G619" s="546"/>
      <c r="H619" s="546"/>
      <c r="I619" s="546"/>
      <c r="J619" s="546"/>
      <c r="K619" s="546"/>
      <c r="L619" s="543" t="s">
        <v>246</v>
      </c>
      <c r="M619" s="544"/>
      <c r="N619" s="548">
        <f>'BD Team'!J64</f>
        <v>0</v>
      </c>
      <c r="O619" s="548"/>
    </row>
    <row r="620" spans="3:15" ht="25.15" customHeight="1">
      <c r="C620" s="546"/>
      <c r="D620" s="546"/>
      <c r="E620" s="546"/>
      <c r="F620" s="546"/>
      <c r="G620" s="546"/>
      <c r="H620" s="546"/>
      <c r="I620" s="546"/>
      <c r="J620" s="546"/>
      <c r="K620" s="546"/>
      <c r="L620" s="543" t="s">
        <v>247</v>
      </c>
      <c r="M620" s="544"/>
      <c r="N620" s="548">
        <f>'BD Team'!C64</f>
        <v>0</v>
      </c>
      <c r="O620" s="545"/>
    </row>
    <row r="621" spans="3:15" ht="25.15" customHeight="1">
      <c r="C621" s="546"/>
      <c r="D621" s="546"/>
      <c r="E621" s="546"/>
      <c r="F621" s="546"/>
      <c r="G621" s="546"/>
      <c r="H621" s="546"/>
      <c r="I621" s="546"/>
      <c r="J621" s="546"/>
      <c r="K621" s="546"/>
      <c r="L621" s="543" t="s">
        <v>248</v>
      </c>
      <c r="M621" s="544"/>
      <c r="N621" s="548">
        <f>'BD Team'!E64</f>
        <v>0</v>
      </c>
      <c r="O621" s="545"/>
    </row>
    <row r="622" spans="3:15" ht="25.15" customHeight="1">
      <c r="C622" s="546"/>
      <c r="D622" s="546"/>
      <c r="E622" s="546"/>
      <c r="F622" s="546"/>
      <c r="G622" s="546"/>
      <c r="H622" s="546"/>
      <c r="I622" s="546"/>
      <c r="J622" s="546"/>
      <c r="K622" s="546"/>
      <c r="L622" s="543" t="s">
        <v>249</v>
      </c>
      <c r="M622" s="544"/>
      <c r="N622" s="548">
        <f>'BD Team'!F64</f>
        <v>0</v>
      </c>
      <c r="O622" s="545"/>
    </row>
    <row r="623" spans="3:15">
      <c r="C623" s="554"/>
      <c r="D623" s="554"/>
      <c r="E623" s="554"/>
      <c r="F623" s="554"/>
      <c r="G623" s="554"/>
      <c r="H623" s="554"/>
      <c r="I623" s="554"/>
      <c r="J623" s="554"/>
      <c r="K623" s="554"/>
      <c r="L623" s="554"/>
      <c r="M623" s="554"/>
      <c r="N623" s="554"/>
      <c r="O623" s="554"/>
    </row>
    <row r="624" spans="3:15" ht="25.15" customHeight="1">
      <c r="C624" s="543" t="s">
        <v>250</v>
      </c>
      <c r="D624" s="544"/>
      <c r="E624" s="289">
        <f>'BD Team'!B65</f>
        <v>0</v>
      </c>
      <c r="F624" s="288" t="s">
        <v>251</v>
      </c>
      <c r="G624" s="548">
        <f>'BD Team'!D65</f>
        <v>0</v>
      </c>
      <c r="H624" s="545"/>
      <c r="I624" s="545"/>
      <c r="J624" s="545"/>
      <c r="K624" s="545"/>
      <c r="L624" s="545"/>
      <c r="M624" s="545"/>
      <c r="N624" s="545"/>
      <c r="O624" s="545"/>
    </row>
    <row r="625" spans="3:15" ht="25.15" customHeight="1">
      <c r="C625" s="546"/>
      <c r="D625" s="546"/>
      <c r="E625" s="546"/>
      <c r="F625" s="546"/>
      <c r="G625" s="546"/>
      <c r="H625" s="546"/>
      <c r="I625" s="546"/>
      <c r="J625" s="546"/>
      <c r="K625" s="546"/>
      <c r="L625" s="543" t="s">
        <v>127</v>
      </c>
      <c r="M625" s="544"/>
      <c r="N625" s="558">
        <f>'BD Team'!G65</f>
        <v>0</v>
      </c>
      <c r="O625" s="547"/>
    </row>
    <row r="626" spans="3:15" ht="25.15" customHeight="1">
      <c r="C626" s="546"/>
      <c r="D626" s="546"/>
      <c r="E626" s="546"/>
      <c r="F626" s="546"/>
      <c r="G626" s="546"/>
      <c r="H626" s="546"/>
      <c r="I626" s="546"/>
      <c r="J626" s="546"/>
      <c r="K626" s="546"/>
      <c r="L626" s="543" t="s">
        <v>243</v>
      </c>
      <c r="M626" s="544"/>
      <c r="N626" s="545" t="str">
        <f>$F$6</f>
        <v>Anodized</v>
      </c>
      <c r="O626" s="545"/>
    </row>
    <row r="627" spans="3:15" ht="25.15" customHeight="1">
      <c r="C627" s="546"/>
      <c r="D627" s="546"/>
      <c r="E627" s="546"/>
      <c r="F627" s="546"/>
      <c r="G627" s="546"/>
      <c r="H627" s="546"/>
      <c r="I627" s="546"/>
      <c r="J627" s="546"/>
      <c r="K627" s="546"/>
      <c r="L627" s="543" t="s">
        <v>178</v>
      </c>
      <c r="M627" s="544"/>
      <c r="N627" s="545" t="str">
        <f>$K$6</f>
        <v>Silver</v>
      </c>
      <c r="O627" s="545"/>
    </row>
    <row r="628" spans="3:15" ht="25.15" customHeight="1">
      <c r="C628" s="546"/>
      <c r="D628" s="546"/>
      <c r="E628" s="546"/>
      <c r="F628" s="546"/>
      <c r="G628" s="546"/>
      <c r="H628" s="546"/>
      <c r="I628" s="546"/>
      <c r="J628" s="546"/>
      <c r="K628" s="546"/>
      <c r="L628" s="543" t="s">
        <v>244</v>
      </c>
      <c r="M628" s="544"/>
      <c r="N628" s="547" t="s">
        <v>252</v>
      </c>
      <c r="O628" s="545"/>
    </row>
    <row r="629" spans="3:15" ht="25.15" customHeight="1">
      <c r="C629" s="546"/>
      <c r="D629" s="546"/>
      <c r="E629" s="546"/>
      <c r="F629" s="546"/>
      <c r="G629" s="546"/>
      <c r="H629" s="546"/>
      <c r="I629" s="546"/>
      <c r="J629" s="546"/>
      <c r="K629" s="546"/>
      <c r="L629" s="543" t="s">
        <v>245</v>
      </c>
      <c r="M629" s="544"/>
      <c r="N629" s="545" t="str">
        <f>CONCATENATE('BD Team'!H65," X ",'BD Team'!I65)</f>
        <v xml:space="preserve"> X </v>
      </c>
      <c r="O629" s="545"/>
    </row>
    <row r="630" spans="3:15" ht="25.15" customHeight="1">
      <c r="C630" s="546"/>
      <c r="D630" s="546"/>
      <c r="E630" s="546"/>
      <c r="F630" s="546"/>
      <c r="G630" s="546"/>
      <c r="H630" s="546"/>
      <c r="I630" s="546"/>
      <c r="J630" s="546"/>
      <c r="K630" s="546"/>
      <c r="L630" s="543" t="s">
        <v>246</v>
      </c>
      <c r="M630" s="544"/>
      <c r="N630" s="548">
        <f>'BD Team'!J65</f>
        <v>0</v>
      </c>
      <c r="O630" s="548"/>
    </row>
    <row r="631" spans="3:15" ht="25.15" customHeight="1">
      <c r="C631" s="546"/>
      <c r="D631" s="546"/>
      <c r="E631" s="546"/>
      <c r="F631" s="546"/>
      <c r="G631" s="546"/>
      <c r="H631" s="546"/>
      <c r="I631" s="546"/>
      <c r="J631" s="546"/>
      <c r="K631" s="546"/>
      <c r="L631" s="543" t="s">
        <v>247</v>
      </c>
      <c r="M631" s="544"/>
      <c r="N631" s="548">
        <f>'BD Team'!C65</f>
        <v>0</v>
      </c>
      <c r="O631" s="545"/>
    </row>
    <row r="632" spans="3:15" ht="25.15" customHeight="1">
      <c r="C632" s="546"/>
      <c r="D632" s="546"/>
      <c r="E632" s="546"/>
      <c r="F632" s="546"/>
      <c r="G632" s="546"/>
      <c r="H632" s="546"/>
      <c r="I632" s="546"/>
      <c r="J632" s="546"/>
      <c r="K632" s="546"/>
      <c r="L632" s="543" t="s">
        <v>248</v>
      </c>
      <c r="M632" s="544"/>
      <c r="N632" s="548">
        <f>'BD Team'!E65</f>
        <v>0</v>
      </c>
      <c r="O632" s="545"/>
    </row>
    <row r="633" spans="3:15" ht="25.15" customHeight="1">
      <c r="C633" s="546"/>
      <c r="D633" s="546"/>
      <c r="E633" s="546"/>
      <c r="F633" s="546"/>
      <c r="G633" s="546"/>
      <c r="H633" s="546"/>
      <c r="I633" s="546"/>
      <c r="J633" s="546"/>
      <c r="K633" s="546"/>
      <c r="L633" s="543" t="s">
        <v>249</v>
      </c>
      <c r="M633" s="544"/>
      <c r="N633" s="548">
        <f>'BD Team'!F65</f>
        <v>0</v>
      </c>
      <c r="O633" s="545"/>
    </row>
    <row r="634" spans="3:15">
      <c r="C634" s="554"/>
      <c r="D634" s="554"/>
      <c r="E634" s="554"/>
      <c r="F634" s="554"/>
      <c r="G634" s="554"/>
      <c r="H634" s="554"/>
      <c r="I634" s="554"/>
      <c r="J634" s="554"/>
      <c r="K634" s="554"/>
      <c r="L634" s="554"/>
      <c r="M634" s="554"/>
      <c r="N634" s="554"/>
      <c r="O634" s="554"/>
    </row>
    <row r="635" spans="3:15" ht="25.15" customHeight="1">
      <c r="C635" s="543" t="s">
        <v>250</v>
      </c>
      <c r="D635" s="544"/>
      <c r="E635" s="289">
        <f>'BD Team'!B66</f>
        <v>0</v>
      </c>
      <c r="F635" s="288" t="s">
        <v>251</v>
      </c>
      <c r="G635" s="548">
        <f>'BD Team'!D66</f>
        <v>0</v>
      </c>
      <c r="H635" s="545"/>
      <c r="I635" s="545"/>
      <c r="J635" s="545"/>
      <c r="K635" s="545"/>
      <c r="L635" s="545"/>
      <c r="M635" s="545"/>
      <c r="N635" s="545"/>
      <c r="O635" s="545"/>
    </row>
    <row r="636" spans="3:15" ht="25.15" customHeight="1">
      <c r="C636" s="546"/>
      <c r="D636" s="546"/>
      <c r="E636" s="546"/>
      <c r="F636" s="546"/>
      <c r="G636" s="546"/>
      <c r="H636" s="546"/>
      <c r="I636" s="546"/>
      <c r="J636" s="546"/>
      <c r="K636" s="546"/>
      <c r="L636" s="543" t="s">
        <v>127</v>
      </c>
      <c r="M636" s="544"/>
      <c r="N636" s="558">
        <f>'BD Team'!G66</f>
        <v>0</v>
      </c>
      <c r="O636" s="547"/>
    </row>
    <row r="637" spans="3:15" ht="25.15" customHeight="1">
      <c r="C637" s="546"/>
      <c r="D637" s="546"/>
      <c r="E637" s="546"/>
      <c r="F637" s="546"/>
      <c r="G637" s="546"/>
      <c r="H637" s="546"/>
      <c r="I637" s="546"/>
      <c r="J637" s="546"/>
      <c r="K637" s="546"/>
      <c r="L637" s="543" t="s">
        <v>243</v>
      </c>
      <c r="M637" s="544"/>
      <c r="N637" s="545" t="str">
        <f>$F$6</f>
        <v>Anodized</v>
      </c>
      <c r="O637" s="545"/>
    </row>
    <row r="638" spans="3:15" ht="25.15" customHeight="1">
      <c r="C638" s="546"/>
      <c r="D638" s="546"/>
      <c r="E638" s="546"/>
      <c r="F638" s="546"/>
      <c r="G638" s="546"/>
      <c r="H638" s="546"/>
      <c r="I638" s="546"/>
      <c r="J638" s="546"/>
      <c r="K638" s="546"/>
      <c r="L638" s="543" t="s">
        <v>178</v>
      </c>
      <c r="M638" s="544"/>
      <c r="N638" s="545" t="str">
        <f>$K$6</f>
        <v>Silver</v>
      </c>
      <c r="O638" s="545"/>
    </row>
    <row r="639" spans="3:15" ht="25.15" customHeight="1">
      <c r="C639" s="546"/>
      <c r="D639" s="546"/>
      <c r="E639" s="546"/>
      <c r="F639" s="546"/>
      <c r="G639" s="546"/>
      <c r="H639" s="546"/>
      <c r="I639" s="546"/>
      <c r="J639" s="546"/>
      <c r="K639" s="546"/>
      <c r="L639" s="543" t="s">
        <v>244</v>
      </c>
      <c r="M639" s="544"/>
      <c r="N639" s="547" t="s">
        <v>252</v>
      </c>
      <c r="O639" s="545"/>
    </row>
    <row r="640" spans="3:15" ht="25.15" customHeight="1">
      <c r="C640" s="546"/>
      <c r="D640" s="546"/>
      <c r="E640" s="546"/>
      <c r="F640" s="546"/>
      <c r="G640" s="546"/>
      <c r="H640" s="546"/>
      <c r="I640" s="546"/>
      <c r="J640" s="546"/>
      <c r="K640" s="546"/>
      <c r="L640" s="543" t="s">
        <v>245</v>
      </c>
      <c r="M640" s="544"/>
      <c r="N640" s="545" t="str">
        <f>CONCATENATE('BD Team'!H66," X ",'BD Team'!I66)</f>
        <v xml:space="preserve"> X </v>
      </c>
      <c r="O640" s="545"/>
    </row>
    <row r="641" spans="3:15" ht="25.15" customHeight="1">
      <c r="C641" s="546"/>
      <c r="D641" s="546"/>
      <c r="E641" s="546"/>
      <c r="F641" s="546"/>
      <c r="G641" s="546"/>
      <c r="H641" s="546"/>
      <c r="I641" s="546"/>
      <c r="J641" s="546"/>
      <c r="K641" s="546"/>
      <c r="L641" s="543" t="s">
        <v>246</v>
      </c>
      <c r="M641" s="544"/>
      <c r="N641" s="548">
        <f>'BD Team'!J66</f>
        <v>0</v>
      </c>
      <c r="O641" s="548"/>
    </row>
    <row r="642" spans="3:15" ht="25.15" customHeight="1">
      <c r="C642" s="546"/>
      <c r="D642" s="546"/>
      <c r="E642" s="546"/>
      <c r="F642" s="546"/>
      <c r="G642" s="546"/>
      <c r="H642" s="546"/>
      <c r="I642" s="546"/>
      <c r="J642" s="546"/>
      <c r="K642" s="546"/>
      <c r="L642" s="543" t="s">
        <v>247</v>
      </c>
      <c r="M642" s="544"/>
      <c r="N642" s="548">
        <f>'BD Team'!C66</f>
        <v>0</v>
      </c>
      <c r="O642" s="545"/>
    </row>
    <row r="643" spans="3:15" ht="25.15" customHeight="1">
      <c r="C643" s="546"/>
      <c r="D643" s="546"/>
      <c r="E643" s="546"/>
      <c r="F643" s="546"/>
      <c r="G643" s="546"/>
      <c r="H643" s="546"/>
      <c r="I643" s="546"/>
      <c r="J643" s="546"/>
      <c r="K643" s="546"/>
      <c r="L643" s="543" t="s">
        <v>248</v>
      </c>
      <c r="M643" s="544"/>
      <c r="N643" s="548">
        <f>'BD Team'!E66</f>
        <v>0</v>
      </c>
      <c r="O643" s="545"/>
    </row>
    <row r="644" spans="3:15" ht="25.15" customHeight="1">
      <c r="C644" s="546"/>
      <c r="D644" s="546"/>
      <c r="E644" s="546"/>
      <c r="F644" s="546"/>
      <c r="G644" s="546"/>
      <c r="H644" s="546"/>
      <c r="I644" s="546"/>
      <c r="J644" s="546"/>
      <c r="K644" s="546"/>
      <c r="L644" s="543" t="s">
        <v>249</v>
      </c>
      <c r="M644" s="544"/>
      <c r="N644" s="548">
        <f>'BD Team'!F66</f>
        <v>0</v>
      </c>
      <c r="O644" s="545"/>
    </row>
    <row r="645" spans="3:15">
      <c r="C645" s="554"/>
      <c r="D645" s="554"/>
      <c r="E645" s="554"/>
      <c r="F645" s="554"/>
      <c r="G645" s="554"/>
      <c r="H645" s="554"/>
      <c r="I645" s="554"/>
      <c r="J645" s="554"/>
      <c r="K645" s="554"/>
      <c r="L645" s="554"/>
      <c r="M645" s="554"/>
      <c r="N645" s="554"/>
      <c r="O645" s="554"/>
    </row>
    <row r="646" spans="3:15" ht="25.15" customHeight="1">
      <c r="C646" s="543" t="s">
        <v>250</v>
      </c>
      <c r="D646" s="544"/>
      <c r="E646" s="289">
        <f>'BD Team'!B67</f>
        <v>0</v>
      </c>
      <c r="F646" s="288" t="s">
        <v>251</v>
      </c>
      <c r="G646" s="548">
        <f>'BD Team'!D67</f>
        <v>0</v>
      </c>
      <c r="H646" s="545"/>
      <c r="I646" s="545"/>
      <c r="J646" s="545"/>
      <c r="K646" s="545"/>
      <c r="L646" s="545"/>
      <c r="M646" s="545"/>
      <c r="N646" s="545"/>
      <c r="O646" s="545"/>
    </row>
    <row r="647" spans="3:15" ht="25.15" customHeight="1">
      <c r="C647" s="546"/>
      <c r="D647" s="546"/>
      <c r="E647" s="546"/>
      <c r="F647" s="546"/>
      <c r="G647" s="546"/>
      <c r="H647" s="546"/>
      <c r="I647" s="546"/>
      <c r="J647" s="546"/>
      <c r="K647" s="546"/>
      <c r="L647" s="543" t="s">
        <v>127</v>
      </c>
      <c r="M647" s="544"/>
      <c r="N647" s="558">
        <f>'BD Team'!G67</f>
        <v>0</v>
      </c>
      <c r="O647" s="547"/>
    </row>
    <row r="648" spans="3:15" ht="25.15" customHeight="1">
      <c r="C648" s="546"/>
      <c r="D648" s="546"/>
      <c r="E648" s="546"/>
      <c r="F648" s="546"/>
      <c r="G648" s="546"/>
      <c r="H648" s="546"/>
      <c r="I648" s="546"/>
      <c r="J648" s="546"/>
      <c r="K648" s="546"/>
      <c r="L648" s="543" t="s">
        <v>243</v>
      </c>
      <c r="M648" s="544"/>
      <c r="N648" s="545" t="str">
        <f>$F$6</f>
        <v>Anodized</v>
      </c>
      <c r="O648" s="545"/>
    </row>
    <row r="649" spans="3:15" ht="25.15" customHeight="1">
      <c r="C649" s="546"/>
      <c r="D649" s="546"/>
      <c r="E649" s="546"/>
      <c r="F649" s="546"/>
      <c r="G649" s="546"/>
      <c r="H649" s="546"/>
      <c r="I649" s="546"/>
      <c r="J649" s="546"/>
      <c r="K649" s="546"/>
      <c r="L649" s="543" t="s">
        <v>178</v>
      </c>
      <c r="M649" s="544"/>
      <c r="N649" s="545" t="str">
        <f>$K$6</f>
        <v>Silver</v>
      </c>
      <c r="O649" s="545"/>
    </row>
    <row r="650" spans="3:15" ht="25.15" customHeight="1">
      <c r="C650" s="546"/>
      <c r="D650" s="546"/>
      <c r="E650" s="546"/>
      <c r="F650" s="546"/>
      <c r="G650" s="546"/>
      <c r="H650" s="546"/>
      <c r="I650" s="546"/>
      <c r="J650" s="546"/>
      <c r="K650" s="546"/>
      <c r="L650" s="543" t="s">
        <v>244</v>
      </c>
      <c r="M650" s="544"/>
      <c r="N650" s="547" t="s">
        <v>252</v>
      </c>
      <c r="O650" s="545"/>
    </row>
    <row r="651" spans="3:15" ht="25.15" customHeight="1">
      <c r="C651" s="546"/>
      <c r="D651" s="546"/>
      <c r="E651" s="546"/>
      <c r="F651" s="546"/>
      <c r="G651" s="546"/>
      <c r="H651" s="546"/>
      <c r="I651" s="546"/>
      <c r="J651" s="546"/>
      <c r="K651" s="546"/>
      <c r="L651" s="543" t="s">
        <v>245</v>
      </c>
      <c r="M651" s="544"/>
      <c r="N651" s="545" t="str">
        <f>CONCATENATE('BD Team'!H67," X ",'BD Team'!I67)</f>
        <v xml:space="preserve"> X </v>
      </c>
      <c r="O651" s="545"/>
    </row>
    <row r="652" spans="3:15" ht="25.15" customHeight="1">
      <c r="C652" s="546"/>
      <c r="D652" s="546"/>
      <c r="E652" s="546"/>
      <c r="F652" s="546"/>
      <c r="G652" s="546"/>
      <c r="H652" s="546"/>
      <c r="I652" s="546"/>
      <c r="J652" s="546"/>
      <c r="K652" s="546"/>
      <c r="L652" s="543" t="s">
        <v>246</v>
      </c>
      <c r="M652" s="544"/>
      <c r="N652" s="548">
        <f>'BD Team'!J67</f>
        <v>0</v>
      </c>
      <c r="O652" s="548"/>
    </row>
    <row r="653" spans="3:15" ht="25.15" customHeight="1">
      <c r="C653" s="546"/>
      <c r="D653" s="546"/>
      <c r="E653" s="546"/>
      <c r="F653" s="546"/>
      <c r="G653" s="546"/>
      <c r="H653" s="546"/>
      <c r="I653" s="546"/>
      <c r="J653" s="546"/>
      <c r="K653" s="546"/>
      <c r="L653" s="543" t="s">
        <v>247</v>
      </c>
      <c r="M653" s="544"/>
      <c r="N653" s="548">
        <f>'BD Team'!C67</f>
        <v>0</v>
      </c>
      <c r="O653" s="545"/>
    </row>
    <row r="654" spans="3:15" ht="25.15" customHeight="1">
      <c r="C654" s="546"/>
      <c r="D654" s="546"/>
      <c r="E654" s="546"/>
      <c r="F654" s="546"/>
      <c r="G654" s="546"/>
      <c r="H654" s="546"/>
      <c r="I654" s="546"/>
      <c r="J654" s="546"/>
      <c r="K654" s="546"/>
      <c r="L654" s="543" t="s">
        <v>248</v>
      </c>
      <c r="M654" s="544"/>
      <c r="N654" s="548">
        <f>'BD Team'!E67</f>
        <v>0</v>
      </c>
      <c r="O654" s="545"/>
    </row>
    <row r="655" spans="3:15" ht="25.15" customHeight="1">
      <c r="C655" s="546"/>
      <c r="D655" s="546"/>
      <c r="E655" s="546"/>
      <c r="F655" s="546"/>
      <c r="G655" s="546"/>
      <c r="H655" s="546"/>
      <c r="I655" s="546"/>
      <c r="J655" s="546"/>
      <c r="K655" s="546"/>
      <c r="L655" s="543" t="s">
        <v>249</v>
      </c>
      <c r="M655" s="544"/>
      <c r="N655" s="548">
        <f>'BD Team'!F67</f>
        <v>0</v>
      </c>
      <c r="O655" s="545"/>
    </row>
    <row r="656" spans="3:15">
      <c r="C656" s="554"/>
      <c r="D656" s="554"/>
      <c r="E656" s="554"/>
      <c r="F656" s="554"/>
      <c r="G656" s="554"/>
      <c r="H656" s="554"/>
      <c r="I656" s="554"/>
      <c r="J656" s="554"/>
      <c r="K656" s="554"/>
      <c r="L656" s="554"/>
      <c r="M656" s="554"/>
      <c r="N656" s="554"/>
      <c r="O656" s="554"/>
    </row>
    <row r="657" spans="3:15" ht="25.15" customHeight="1">
      <c r="C657" s="543" t="s">
        <v>250</v>
      </c>
      <c r="D657" s="544"/>
      <c r="E657" s="289">
        <f>'BD Team'!B68</f>
        <v>0</v>
      </c>
      <c r="F657" s="288" t="s">
        <v>251</v>
      </c>
      <c r="G657" s="548">
        <f>'BD Team'!D68</f>
        <v>0</v>
      </c>
      <c r="H657" s="545"/>
      <c r="I657" s="545"/>
      <c r="J657" s="545"/>
      <c r="K657" s="545"/>
      <c r="L657" s="545"/>
      <c r="M657" s="545"/>
      <c r="N657" s="545"/>
      <c r="O657" s="545"/>
    </row>
    <row r="658" spans="3:15" ht="25.15" customHeight="1">
      <c r="C658" s="546"/>
      <c r="D658" s="546"/>
      <c r="E658" s="546"/>
      <c r="F658" s="546"/>
      <c r="G658" s="546"/>
      <c r="H658" s="546"/>
      <c r="I658" s="546"/>
      <c r="J658" s="546"/>
      <c r="K658" s="546"/>
      <c r="L658" s="543" t="s">
        <v>127</v>
      </c>
      <c r="M658" s="544"/>
      <c r="N658" s="558">
        <f>'BD Team'!G68</f>
        <v>0</v>
      </c>
      <c r="O658" s="547"/>
    </row>
    <row r="659" spans="3:15" ht="25.15" customHeight="1">
      <c r="C659" s="546"/>
      <c r="D659" s="546"/>
      <c r="E659" s="546"/>
      <c r="F659" s="546"/>
      <c r="G659" s="546"/>
      <c r="H659" s="546"/>
      <c r="I659" s="546"/>
      <c r="J659" s="546"/>
      <c r="K659" s="546"/>
      <c r="L659" s="543" t="s">
        <v>243</v>
      </c>
      <c r="M659" s="544"/>
      <c r="N659" s="545" t="str">
        <f>$F$6</f>
        <v>Anodized</v>
      </c>
      <c r="O659" s="545"/>
    </row>
    <row r="660" spans="3:15" ht="25.15" customHeight="1">
      <c r="C660" s="546"/>
      <c r="D660" s="546"/>
      <c r="E660" s="546"/>
      <c r="F660" s="546"/>
      <c r="G660" s="546"/>
      <c r="H660" s="546"/>
      <c r="I660" s="546"/>
      <c r="J660" s="546"/>
      <c r="K660" s="546"/>
      <c r="L660" s="543" t="s">
        <v>178</v>
      </c>
      <c r="M660" s="544"/>
      <c r="N660" s="545" t="str">
        <f>$K$6</f>
        <v>Silver</v>
      </c>
      <c r="O660" s="545"/>
    </row>
    <row r="661" spans="3:15" ht="25.15" customHeight="1">
      <c r="C661" s="546"/>
      <c r="D661" s="546"/>
      <c r="E661" s="546"/>
      <c r="F661" s="546"/>
      <c r="G661" s="546"/>
      <c r="H661" s="546"/>
      <c r="I661" s="546"/>
      <c r="J661" s="546"/>
      <c r="K661" s="546"/>
      <c r="L661" s="543" t="s">
        <v>244</v>
      </c>
      <c r="M661" s="544"/>
      <c r="N661" s="547" t="s">
        <v>252</v>
      </c>
      <c r="O661" s="545"/>
    </row>
    <row r="662" spans="3:15" ht="25.15" customHeight="1">
      <c r="C662" s="546"/>
      <c r="D662" s="546"/>
      <c r="E662" s="546"/>
      <c r="F662" s="546"/>
      <c r="G662" s="546"/>
      <c r="H662" s="546"/>
      <c r="I662" s="546"/>
      <c r="J662" s="546"/>
      <c r="K662" s="546"/>
      <c r="L662" s="543" t="s">
        <v>245</v>
      </c>
      <c r="M662" s="544"/>
      <c r="N662" s="545" t="str">
        <f>CONCATENATE('BD Team'!H68," X ",'BD Team'!I68)</f>
        <v xml:space="preserve"> X </v>
      </c>
      <c r="O662" s="545"/>
    </row>
    <row r="663" spans="3:15" ht="25.15" customHeight="1">
      <c r="C663" s="546"/>
      <c r="D663" s="546"/>
      <c r="E663" s="546"/>
      <c r="F663" s="546"/>
      <c r="G663" s="546"/>
      <c r="H663" s="546"/>
      <c r="I663" s="546"/>
      <c r="J663" s="546"/>
      <c r="K663" s="546"/>
      <c r="L663" s="543" t="s">
        <v>246</v>
      </c>
      <c r="M663" s="544"/>
      <c r="N663" s="548">
        <f>'BD Team'!J68</f>
        <v>0</v>
      </c>
      <c r="O663" s="548"/>
    </row>
    <row r="664" spans="3:15" ht="25.15" customHeight="1">
      <c r="C664" s="546"/>
      <c r="D664" s="546"/>
      <c r="E664" s="546"/>
      <c r="F664" s="546"/>
      <c r="G664" s="546"/>
      <c r="H664" s="546"/>
      <c r="I664" s="546"/>
      <c r="J664" s="546"/>
      <c r="K664" s="546"/>
      <c r="L664" s="543" t="s">
        <v>247</v>
      </c>
      <c r="M664" s="544"/>
      <c r="N664" s="548">
        <f>'BD Team'!C68</f>
        <v>0</v>
      </c>
      <c r="O664" s="545"/>
    </row>
    <row r="665" spans="3:15" ht="25.15" customHeight="1">
      <c r="C665" s="546"/>
      <c r="D665" s="546"/>
      <c r="E665" s="546"/>
      <c r="F665" s="546"/>
      <c r="G665" s="546"/>
      <c r="H665" s="546"/>
      <c r="I665" s="546"/>
      <c r="J665" s="546"/>
      <c r="K665" s="546"/>
      <c r="L665" s="543" t="s">
        <v>248</v>
      </c>
      <c r="M665" s="544"/>
      <c r="N665" s="548">
        <f>'BD Team'!E68</f>
        <v>0</v>
      </c>
      <c r="O665" s="545"/>
    </row>
    <row r="666" spans="3:15" ht="25.15" customHeight="1">
      <c r="C666" s="546"/>
      <c r="D666" s="546"/>
      <c r="E666" s="546"/>
      <c r="F666" s="546"/>
      <c r="G666" s="546"/>
      <c r="H666" s="546"/>
      <c r="I666" s="546"/>
      <c r="J666" s="546"/>
      <c r="K666" s="546"/>
      <c r="L666" s="543" t="s">
        <v>249</v>
      </c>
      <c r="M666" s="544"/>
      <c r="N666" s="548">
        <f>'BD Team'!F68</f>
        <v>0</v>
      </c>
      <c r="O666" s="545"/>
    </row>
    <row r="667" spans="3:15">
      <c r="C667" s="554"/>
      <c r="D667" s="554"/>
      <c r="E667" s="554"/>
      <c r="F667" s="554"/>
      <c r="G667" s="554"/>
      <c r="H667" s="554"/>
      <c r="I667" s="554"/>
      <c r="J667" s="554"/>
      <c r="K667" s="554"/>
      <c r="L667" s="554"/>
      <c r="M667" s="554"/>
      <c r="N667" s="554"/>
      <c r="O667" s="554"/>
    </row>
    <row r="668" spans="3:15" ht="25.15" customHeight="1">
      <c r="C668" s="543" t="s">
        <v>250</v>
      </c>
      <c r="D668" s="544"/>
      <c r="E668" s="289">
        <f>'BD Team'!B69</f>
        <v>0</v>
      </c>
      <c r="F668" s="288" t="s">
        <v>251</v>
      </c>
      <c r="G668" s="548">
        <f>'BD Team'!D69</f>
        <v>0</v>
      </c>
      <c r="H668" s="545"/>
      <c r="I668" s="545"/>
      <c r="J668" s="545"/>
      <c r="K668" s="545"/>
      <c r="L668" s="545"/>
      <c r="M668" s="545"/>
      <c r="N668" s="545"/>
      <c r="O668" s="545"/>
    </row>
    <row r="669" spans="3:15" ht="25.15" customHeight="1">
      <c r="C669" s="546"/>
      <c r="D669" s="546"/>
      <c r="E669" s="546"/>
      <c r="F669" s="546"/>
      <c r="G669" s="546"/>
      <c r="H669" s="546"/>
      <c r="I669" s="546"/>
      <c r="J669" s="546"/>
      <c r="K669" s="546"/>
      <c r="L669" s="543" t="s">
        <v>127</v>
      </c>
      <c r="M669" s="544"/>
      <c r="N669" s="558">
        <f>'BD Team'!G69</f>
        <v>0</v>
      </c>
      <c r="O669" s="547"/>
    </row>
    <row r="670" spans="3:15" ht="25.15" customHeight="1">
      <c r="C670" s="546"/>
      <c r="D670" s="546"/>
      <c r="E670" s="546"/>
      <c r="F670" s="546"/>
      <c r="G670" s="546"/>
      <c r="H670" s="546"/>
      <c r="I670" s="546"/>
      <c r="J670" s="546"/>
      <c r="K670" s="546"/>
      <c r="L670" s="543" t="s">
        <v>243</v>
      </c>
      <c r="M670" s="544"/>
      <c r="N670" s="545" t="str">
        <f>$F$6</f>
        <v>Anodized</v>
      </c>
      <c r="O670" s="545"/>
    </row>
    <row r="671" spans="3:15" ht="25.15" customHeight="1">
      <c r="C671" s="546"/>
      <c r="D671" s="546"/>
      <c r="E671" s="546"/>
      <c r="F671" s="546"/>
      <c r="G671" s="546"/>
      <c r="H671" s="546"/>
      <c r="I671" s="546"/>
      <c r="J671" s="546"/>
      <c r="K671" s="546"/>
      <c r="L671" s="543" t="s">
        <v>178</v>
      </c>
      <c r="M671" s="544"/>
      <c r="N671" s="545" t="str">
        <f>$K$6</f>
        <v>Silver</v>
      </c>
      <c r="O671" s="545"/>
    </row>
    <row r="672" spans="3:15" ht="25.15" customHeight="1">
      <c r="C672" s="546"/>
      <c r="D672" s="546"/>
      <c r="E672" s="546"/>
      <c r="F672" s="546"/>
      <c r="G672" s="546"/>
      <c r="H672" s="546"/>
      <c r="I672" s="546"/>
      <c r="J672" s="546"/>
      <c r="K672" s="546"/>
      <c r="L672" s="543" t="s">
        <v>244</v>
      </c>
      <c r="M672" s="544"/>
      <c r="N672" s="547" t="s">
        <v>252</v>
      </c>
      <c r="O672" s="545"/>
    </row>
    <row r="673" spans="3:15" ht="25.15" customHeight="1">
      <c r="C673" s="546"/>
      <c r="D673" s="546"/>
      <c r="E673" s="546"/>
      <c r="F673" s="546"/>
      <c r="G673" s="546"/>
      <c r="H673" s="546"/>
      <c r="I673" s="546"/>
      <c r="J673" s="546"/>
      <c r="K673" s="546"/>
      <c r="L673" s="543" t="s">
        <v>245</v>
      </c>
      <c r="M673" s="544"/>
      <c r="N673" s="545" t="str">
        <f>CONCATENATE('BD Team'!H69," X ",'BD Team'!I69)</f>
        <v xml:space="preserve"> X </v>
      </c>
      <c r="O673" s="545"/>
    </row>
    <row r="674" spans="3:15" ht="25.15" customHeight="1">
      <c r="C674" s="546"/>
      <c r="D674" s="546"/>
      <c r="E674" s="546"/>
      <c r="F674" s="546"/>
      <c r="G674" s="546"/>
      <c r="H674" s="546"/>
      <c r="I674" s="546"/>
      <c r="J674" s="546"/>
      <c r="K674" s="546"/>
      <c r="L674" s="543" t="s">
        <v>246</v>
      </c>
      <c r="M674" s="544"/>
      <c r="N674" s="548">
        <f>'BD Team'!J69</f>
        <v>0</v>
      </c>
      <c r="O674" s="548"/>
    </row>
    <row r="675" spans="3:15" ht="25.15" customHeight="1">
      <c r="C675" s="546"/>
      <c r="D675" s="546"/>
      <c r="E675" s="546"/>
      <c r="F675" s="546"/>
      <c r="G675" s="546"/>
      <c r="H675" s="546"/>
      <c r="I675" s="546"/>
      <c r="J675" s="546"/>
      <c r="K675" s="546"/>
      <c r="L675" s="543" t="s">
        <v>247</v>
      </c>
      <c r="M675" s="544"/>
      <c r="N675" s="548">
        <f>'BD Team'!C69</f>
        <v>0</v>
      </c>
      <c r="O675" s="545"/>
    </row>
    <row r="676" spans="3:15" ht="25.15" customHeight="1">
      <c r="C676" s="546"/>
      <c r="D676" s="546"/>
      <c r="E676" s="546"/>
      <c r="F676" s="546"/>
      <c r="G676" s="546"/>
      <c r="H676" s="546"/>
      <c r="I676" s="546"/>
      <c r="J676" s="546"/>
      <c r="K676" s="546"/>
      <c r="L676" s="543" t="s">
        <v>248</v>
      </c>
      <c r="M676" s="544"/>
      <c r="N676" s="548">
        <f>'BD Team'!E69</f>
        <v>0</v>
      </c>
      <c r="O676" s="545"/>
    </row>
    <row r="677" spans="3:15" ht="25.15" customHeight="1">
      <c r="C677" s="546"/>
      <c r="D677" s="546"/>
      <c r="E677" s="546"/>
      <c r="F677" s="546"/>
      <c r="G677" s="546"/>
      <c r="H677" s="546"/>
      <c r="I677" s="546"/>
      <c r="J677" s="546"/>
      <c r="K677" s="546"/>
      <c r="L677" s="543" t="s">
        <v>249</v>
      </c>
      <c r="M677" s="544"/>
      <c r="N677" s="548">
        <f>'BD Team'!F69</f>
        <v>0</v>
      </c>
      <c r="O677" s="545"/>
    </row>
    <row r="678" spans="3:15">
      <c r="C678" s="554"/>
      <c r="D678" s="554"/>
      <c r="E678" s="554"/>
      <c r="F678" s="554"/>
      <c r="G678" s="554"/>
      <c r="H678" s="554"/>
      <c r="I678" s="554"/>
      <c r="J678" s="554"/>
      <c r="K678" s="554"/>
      <c r="L678" s="554"/>
      <c r="M678" s="554"/>
      <c r="N678" s="554"/>
      <c r="O678" s="554"/>
    </row>
    <row r="679" spans="3:15" ht="25.15" customHeight="1">
      <c r="C679" s="543" t="s">
        <v>250</v>
      </c>
      <c r="D679" s="544"/>
      <c r="E679" s="289">
        <f>'BD Team'!B70</f>
        <v>0</v>
      </c>
      <c r="F679" s="288" t="s">
        <v>251</v>
      </c>
      <c r="G679" s="548">
        <f>'BD Team'!D70</f>
        <v>0</v>
      </c>
      <c r="H679" s="545"/>
      <c r="I679" s="545"/>
      <c r="J679" s="545"/>
      <c r="K679" s="545"/>
      <c r="L679" s="545"/>
      <c r="M679" s="545"/>
      <c r="N679" s="545"/>
      <c r="O679" s="545"/>
    </row>
    <row r="680" spans="3:15" ht="25.15" customHeight="1">
      <c r="C680" s="546"/>
      <c r="D680" s="546"/>
      <c r="E680" s="546"/>
      <c r="F680" s="546"/>
      <c r="G680" s="546"/>
      <c r="H680" s="546"/>
      <c r="I680" s="546"/>
      <c r="J680" s="546"/>
      <c r="K680" s="546"/>
      <c r="L680" s="543" t="s">
        <v>127</v>
      </c>
      <c r="M680" s="544"/>
      <c r="N680" s="558">
        <f>'BD Team'!G70</f>
        <v>0</v>
      </c>
      <c r="O680" s="547"/>
    </row>
    <row r="681" spans="3:15" ht="25.15" customHeight="1">
      <c r="C681" s="546"/>
      <c r="D681" s="546"/>
      <c r="E681" s="546"/>
      <c r="F681" s="546"/>
      <c r="G681" s="546"/>
      <c r="H681" s="546"/>
      <c r="I681" s="546"/>
      <c r="J681" s="546"/>
      <c r="K681" s="546"/>
      <c r="L681" s="543" t="s">
        <v>243</v>
      </c>
      <c r="M681" s="544"/>
      <c r="N681" s="545" t="str">
        <f>$F$6</f>
        <v>Anodized</v>
      </c>
      <c r="O681" s="545"/>
    </row>
    <row r="682" spans="3:15" ht="25.15" customHeight="1">
      <c r="C682" s="546"/>
      <c r="D682" s="546"/>
      <c r="E682" s="546"/>
      <c r="F682" s="546"/>
      <c r="G682" s="546"/>
      <c r="H682" s="546"/>
      <c r="I682" s="546"/>
      <c r="J682" s="546"/>
      <c r="K682" s="546"/>
      <c r="L682" s="543" t="s">
        <v>178</v>
      </c>
      <c r="M682" s="544"/>
      <c r="N682" s="545" t="str">
        <f>$K$6</f>
        <v>Silver</v>
      </c>
      <c r="O682" s="545"/>
    </row>
    <row r="683" spans="3:15" ht="25.15" customHeight="1">
      <c r="C683" s="546"/>
      <c r="D683" s="546"/>
      <c r="E683" s="546"/>
      <c r="F683" s="546"/>
      <c r="G683" s="546"/>
      <c r="H683" s="546"/>
      <c r="I683" s="546"/>
      <c r="J683" s="546"/>
      <c r="K683" s="546"/>
      <c r="L683" s="543" t="s">
        <v>244</v>
      </c>
      <c r="M683" s="544"/>
      <c r="N683" s="547" t="s">
        <v>252</v>
      </c>
      <c r="O683" s="545"/>
    </row>
    <row r="684" spans="3:15" ht="25.15" customHeight="1">
      <c r="C684" s="546"/>
      <c r="D684" s="546"/>
      <c r="E684" s="546"/>
      <c r="F684" s="546"/>
      <c r="G684" s="546"/>
      <c r="H684" s="546"/>
      <c r="I684" s="546"/>
      <c r="J684" s="546"/>
      <c r="K684" s="546"/>
      <c r="L684" s="543" t="s">
        <v>245</v>
      </c>
      <c r="M684" s="544"/>
      <c r="N684" s="545" t="str">
        <f>CONCATENATE('BD Team'!H70," X ",'BD Team'!I70)</f>
        <v xml:space="preserve"> X </v>
      </c>
      <c r="O684" s="545"/>
    </row>
    <row r="685" spans="3:15" ht="25.15" customHeight="1">
      <c r="C685" s="546"/>
      <c r="D685" s="546"/>
      <c r="E685" s="546"/>
      <c r="F685" s="546"/>
      <c r="G685" s="546"/>
      <c r="H685" s="546"/>
      <c r="I685" s="546"/>
      <c r="J685" s="546"/>
      <c r="K685" s="546"/>
      <c r="L685" s="543" t="s">
        <v>246</v>
      </c>
      <c r="M685" s="544"/>
      <c r="N685" s="548">
        <f>'BD Team'!J70</f>
        <v>0</v>
      </c>
      <c r="O685" s="548"/>
    </row>
    <row r="686" spans="3:15" ht="25.15" customHeight="1">
      <c r="C686" s="546"/>
      <c r="D686" s="546"/>
      <c r="E686" s="546"/>
      <c r="F686" s="546"/>
      <c r="G686" s="546"/>
      <c r="H686" s="546"/>
      <c r="I686" s="546"/>
      <c r="J686" s="546"/>
      <c r="K686" s="546"/>
      <c r="L686" s="543" t="s">
        <v>247</v>
      </c>
      <c r="M686" s="544"/>
      <c r="N686" s="548">
        <f>'BD Team'!C70</f>
        <v>0</v>
      </c>
      <c r="O686" s="545"/>
    </row>
    <row r="687" spans="3:15" ht="25.15" customHeight="1">
      <c r="C687" s="546"/>
      <c r="D687" s="546"/>
      <c r="E687" s="546"/>
      <c r="F687" s="546"/>
      <c r="G687" s="546"/>
      <c r="H687" s="546"/>
      <c r="I687" s="546"/>
      <c r="J687" s="546"/>
      <c r="K687" s="546"/>
      <c r="L687" s="543" t="s">
        <v>248</v>
      </c>
      <c r="M687" s="544"/>
      <c r="N687" s="548">
        <f>'BD Team'!E70</f>
        <v>0</v>
      </c>
      <c r="O687" s="545"/>
    </row>
    <row r="688" spans="3:15" ht="25.15" customHeight="1">
      <c r="C688" s="546"/>
      <c r="D688" s="546"/>
      <c r="E688" s="546"/>
      <c r="F688" s="546"/>
      <c r="G688" s="546"/>
      <c r="H688" s="546"/>
      <c r="I688" s="546"/>
      <c r="J688" s="546"/>
      <c r="K688" s="546"/>
      <c r="L688" s="543" t="s">
        <v>249</v>
      </c>
      <c r="M688" s="544"/>
      <c r="N688" s="548">
        <f>'BD Team'!F70</f>
        <v>0</v>
      </c>
      <c r="O688" s="545"/>
    </row>
    <row r="689" spans="3:15">
      <c r="C689" s="554"/>
      <c r="D689" s="554"/>
      <c r="E689" s="554"/>
      <c r="F689" s="554"/>
      <c r="G689" s="554"/>
      <c r="H689" s="554"/>
      <c r="I689" s="554"/>
      <c r="J689" s="554"/>
      <c r="K689" s="554"/>
      <c r="L689" s="554"/>
      <c r="M689" s="554"/>
      <c r="N689" s="554"/>
      <c r="O689" s="554"/>
    </row>
    <row r="690" spans="3:15" ht="25.15" customHeight="1">
      <c r="C690" s="543" t="s">
        <v>250</v>
      </c>
      <c r="D690" s="544"/>
      <c r="E690" s="289">
        <f>'BD Team'!B71</f>
        <v>0</v>
      </c>
      <c r="F690" s="288" t="s">
        <v>251</v>
      </c>
      <c r="G690" s="548">
        <f>'BD Team'!D71</f>
        <v>0</v>
      </c>
      <c r="H690" s="545"/>
      <c r="I690" s="545"/>
      <c r="J690" s="545"/>
      <c r="K690" s="545"/>
      <c r="L690" s="545"/>
      <c r="M690" s="545"/>
      <c r="N690" s="545"/>
      <c r="O690" s="545"/>
    </row>
    <row r="691" spans="3:15" ht="25.15" customHeight="1">
      <c r="C691" s="546"/>
      <c r="D691" s="546"/>
      <c r="E691" s="546"/>
      <c r="F691" s="546"/>
      <c r="G691" s="546"/>
      <c r="H691" s="546"/>
      <c r="I691" s="546"/>
      <c r="J691" s="546"/>
      <c r="K691" s="546"/>
      <c r="L691" s="543" t="s">
        <v>127</v>
      </c>
      <c r="M691" s="544"/>
      <c r="N691" s="558">
        <f>'BD Team'!G71</f>
        <v>0</v>
      </c>
      <c r="O691" s="547"/>
    </row>
    <row r="692" spans="3:15" ht="25.15" customHeight="1">
      <c r="C692" s="546"/>
      <c r="D692" s="546"/>
      <c r="E692" s="546"/>
      <c r="F692" s="546"/>
      <c r="G692" s="546"/>
      <c r="H692" s="546"/>
      <c r="I692" s="546"/>
      <c r="J692" s="546"/>
      <c r="K692" s="546"/>
      <c r="L692" s="543" t="s">
        <v>243</v>
      </c>
      <c r="M692" s="544"/>
      <c r="N692" s="545" t="str">
        <f>$F$6</f>
        <v>Anodized</v>
      </c>
      <c r="O692" s="545"/>
    </row>
    <row r="693" spans="3:15" ht="25.15" customHeight="1">
      <c r="C693" s="546"/>
      <c r="D693" s="546"/>
      <c r="E693" s="546"/>
      <c r="F693" s="546"/>
      <c r="G693" s="546"/>
      <c r="H693" s="546"/>
      <c r="I693" s="546"/>
      <c r="J693" s="546"/>
      <c r="K693" s="546"/>
      <c r="L693" s="543" t="s">
        <v>178</v>
      </c>
      <c r="M693" s="544"/>
      <c r="N693" s="545" t="str">
        <f>$K$6</f>
        <v>Silver</v>
      </c>
      <c r="O693" s="545"/>
    </row>
    <row r="694" spans="3:15" ht="25.15" customHeight="1">
      <c r="C694" s="546"/>
      <c r="D694" s="546"/>
      <c r="E694" s="546"/>
      <c r="F694" s="546"/>
      <c r="G694" s="546"/>
      <c r="H694" s="546"/>
      <c r="I694" s="546"/>
      <c r="J694" s="546"/>
      <c r="K694" s="546"/>
      <c r="L694" s="543" t="s">
        <v>244</v>
      </c>
      <c r="M694" s="544"/>
      <c r="N694" s="547" t="s">
        <v>252</v>
      </c>
      <c r="O694" s="545"/>
    </row>
    <row r="695" spans="3:15" ht="25.15" customHeight="1">
      <c r="C695" s="546"/>
      <c r="D695" s="546"/>
      <c r="E695" s="546"/>
      <c r="F695" s="546"/>
      <c r="G695" s="546"/>
      <c r="H695" s="546"/>
      <c r="I695" s="546"/>
      <c r="J695" s="546"/>
      <c r="K695" s="546"/>
      <c r="L695" s="543" t="s">
        <v>245</v>
      </c>
      <c r="M695" s="544"/>
      <c r="N695" s="545" t="str">
        <f>CONCATENATE('BD Team'!H71," X ",'BD Team'!I71)</f>
        <v xml:space="preserve"> X </v>
      </c>
      <c r="O695" s="545"/>
    </row>
    <row r="696" spans="3:15" ht="25.15" customHeight="1">
      <c r="C696" s="546"/>
      <c r="D696" s="546"/>
      <c r="E696" s="546"/>
      <c r="F696" s="546"/>
      <c r="G696" s="546"/>
      <c r="H696" s="546"/>
      <c r="I696" s="546"/>
      <c r="J696" s="546"/>
      <c r="K696" s="546"/>
      <c r="L696" s="543" t="s">
        <v>246</v>
      </c>
      <c r="M696" s="544"/>
      <c r="N696" s="548">
        <f>'BD Team'!J71</f>
        <v>0</v>
      </c>
      <c r="O696" s="548"/>
    </row>
    <row r="697" spans="3:15" ht="25.15" customHeight="1">
      <c r="C697" s="546"/>
      <c r="D697" s="546"/>
      <c r="E697" s="546"/>
      <c r="F697" s="546"/>
      <c r="G697" s="546"/>
      <c r="H697" s="546"/>
      <c r="I697" s="546"/>
      <c r="J697" s="546"/>
      <c r="K697" s="546"/>
      <c r="L697" s="543" t="s">
        <v>247</v>
      </c>
      <c r="M697" s="544"/>
      <c r="N697" s="548">
        <f>'BD Team'!C71</f>
        <v>0</v>
      </c>
      <c r="O697" s="545"/>
    </row>
    <row r="698" spans="3:15" ht="25.15" customHeight="1">
      <c r="C698" s="546"/>
      <c r="D698" s="546"/>
      <c r="E698" s="546"/>
      <c r="F698" s="546"/>
      <c r="G698" s="546"/>
      <c r="H698" s="546"/>
      <c r="I698" s="546"/>
      <c r="J698" s="546"/>
      <c r="K698" s="546"/>
      <c r="L698" s="543" t="s">
        <v>248</v>
      </c>
      <c r="M698" s="544"/>
      <c r="N698" s="548">
        <f>'BD Team'!E71</f>
        <v>0</v>
      </c>
      <c r="O698" s="545"/>
    </row>
    <row r="699" spans="3:15" ht="25.15" customHeight="1">
      <c r="C699" s="546"/>
      <c r="D699" s="546"/>
      <c r="E699" s="546"/>
      <c r="F699" s="546"/>
      <c r="G699" s="546"/>
      <c r="H699" s="546"/>
      <c r="I699" s="546"/>
      <c r="J699" s="546"/>
      <c r="K699" s="546"/>
      <c r="L699" s="543" t="s">
        <v>249</v>
      </c>
      <c r="M699" s="544"/>
      <c r="N699" s="548">
        <f>'BD Team'!F71</f>
        <v>0</v>
      </c>
      <c r="O699" s="545"/>
    </row>
    <row r="700" spans="3:15">
      <c r="C700" s="554"/>
      <c r="D700" s="554"/>
      <c r="E700" s="554"/>
      <c r="F700" s="554"/>
      <c r="G700" s="554"/>
      <c r="H700" s="554"/>
      <c r="I700" s="554"/>
      <c r="J700" s="554"/>
      <c r="K700" s="554"/>
      <c r="L700" s="554"/>
      <c r="M700" s="554"/>
      <c r="N700" s="554"/>
      <c r="O700" s="554"/>
    </row>
    <row r="701" spans="3:15" ht="25.15" customHeight="1">
      <c r="C701" s="543" t="s">
        <v>250</v>
      </c>
      <c r="D701" s="544"/>
      <c r="E701" s="289">
        <f>'BD Team'!B72</f>
        <v>0</v>
      </c>
      <c r="F701" s="288" t="s">
        <v>251</v>
      </c>
      <c r="G701" s="548">
        <f>'BD Team'!D72</f>
        <v>0</v>
      </c>
      <c r="H701" s="545"/>
      <c r="I701" s="545"/>
      <c r="J701" s="545"/>
      <c r="K701" s="545"/>
      <c r="L701" s="545"/>
      <c r="M701" s="545"/>
      <c r="N701" s="545"/>
      <c r="O701" s="545"/>
    </row>
    <row r="702" spans="3:15" ht="25.15" customHeight="1">
      <c r="C702" s="546"/>
      <c r="D702" s="546"/>
      <c r="E702" s="546"/>
      <c r="F702" s="546"/>
      <c r="G702" s="546"/>
      <c r="H702" s="546"/>
      <c r="I702" s="546"/>
      <c r="J702" s="546"/>
      <c r="K702" s="546"/>
      <c r="L702" s="543" t="s">
        <v>127</v>
      </c>
      <c r="M702" s="544"/>
      <c r="N702" s="558">
        <f>'BD Team'!G72</f>
        <v>0</v>
      </c>
      <c r="O702" s="547"/>
    </row>
    <row r="703" spans="3:15" ht="25.15" customHeight="1">
      <c r="C703" s="546"/>
      <c r="D703" s="546"/>
      <c r="E703" s="546"/>
      <c r="F703" s="546"/>
      <c r="G703" s="546"/>
      <c r="H703" s="546"/>
      <c r="I703" s="546"/>
      <c r="J703" s="546"/>
      <c r="K703" s="546"/>
      <c r="L703" s="543" t="s">
        <v>243</v>
      </c>
      <c r="M703" s="544"/>
      <c r="N703" s="545" t="str">
        <f>$F$6</f>
        <v>Anodized</v>
      </c>
      <c r="O703" s="545"/>
    </row>
    <row r="704" spans="3:15" ht="25.15" customHeight="1">
      <c r="C704" s="546"/>
      <c r="D704" s="546"/>
      <c r="E704" s="546"/>
      <c r="F704" s="546"/>
      <c r="G704" s="546"/>
      <c r="H704" s="546"/>
      <c r="I704" s="546"/>
      <c r="J704" s="546"/>
      <c r="K704" s="546"/>
      <c r="L704" s="543" t="s">
        <v>178</v>
      </c>
      <c r="M704" s="544"/>
      <c r="N704" s="545" t="str">
        <f>$K$6</f>
        <v>Silver</v>
      </c>
      <c r="O704" s="545"/>
    </row>
    <row r="705" spans="3:15" ht="25.15" customHeight="1">
      <c r="C705" s="546"/>
      <c r="D705" s="546"/>
      <c r="E705" s="546"/>
      <c r="F705" s="546"/>
      <c r="G705" s="546"/>
      <c r="H705" s="546"/>
      <c r="I705" s="546"/>
      <c r="J705" s="546"/>
      <c r="K705" s="546"/>
      <c r="L705" s="543" t="s">
        <v>244</v>
      </c>
      <c r="M705" s="544"/>
      <c r="N705" s="547" t="s">
        <v>252</v>
      </c>
      <c r="O705" s="545"/>
    </row>
    <row r="706" spans="3:15" ht="25.15" customHeight="1">
      <c r="C706" s="546"/>
      <c r="D706" s="546"/>
      <c r="E706" s="546"/>
      <c r="F706" s="546"/>
      <c r="G706" s="546"/>
      <c r="H706" s="546"/>
      <c r="I706" s="546"/>
      <c r="J706" s="546"/>
      <c r="K706" s="546"/>
      <c r="L706" s="543" t="s">
        <v>245</v>
      </c>
      <c r="M706" s="544"/>
      <c r="N706" s="545" t="str">
        <f>CONCATENATE('BD Team'!H72," X ",'BD Team'!I72)</f>
        <v xml:space="preserve"> X </v>
      </c>
      <c r="O706" s="545"/>
    </row>
    <row r="707" spans="3:15" ht="25.15" customHeight="1">
      <c r="C707" s="546"/>
      <c r="D707" s="546"/>
      <c r="E707" s="546"/>
      <c r="F707" s="546"/>
      <c r="G707" s="546"/>
      <c r="H707" s="546"/>
      <c r="I707" s="546"/>
      <c r="J707" s="546"/>
      <c r="K707" s="546"/>
      <c r="L707" s="543" t="s">
        <v>246</v>
      </c>
      <c r="M707" s="544"/>
      <c r="N707" s="548">
        <f>'BD Team'!J72</f>
        <v>0</v>
      </c>
      <c r="O707" s="548"/>
    </row>
    <row r="708" spans="3:15" ht="25.15" customHeight="1">
      <c r="C708" s="546"/>
      <c r="D708" s="546"/>
      <c r="E708" s="546"/>
      <c r="F708" s="546"/>
      <c r="G708" s="546"/>
      <c r="H708" s="546"/>
      <c r="I708" s="546"/>
      <c r="J708" s="546"/>
      <c r="K708" s="546"/>
      <c r="L708" s="543" t="s">
        <v>247</v>
      </c>
      <c r="M708" s="544"/>
      <c r="N708" s="548">
        <f>'BD Team'!C72</f>
        <v>0</v>
      </c>
      <c r="O708" s="545"/>
    </row>
    <row r="709" spans="3:15" ht="25.15" customHeight="1">
      <c r="C709" s="546"/>
      <c r="D709" s="546"/>
      <c r="E709" s="546"/>
      <c r="F709" s="546"/>
      <c r="G709" s="546"/>
      <c r="H709" s="546"/>
      <c r="I709" s="546"/>
      <c r="J709" s="546"/>
      <c r="K709" s="546"/>
      <c r="L709" s="543" t="s">
        <v>248</v>
      </c>
      <c r="M709" s="544"/>
      <c r="N709" s="548">
        <f>'BD Team'!E72</f>
        <v>0</v>
      </c>
      <c r="O709" s="545"/>
    </row>
    <row r="710" spans="3:15" ht="25.15" customHeight="1">
      <c r="C710" s="546"/>
      <c r="D710" s="546"/>
      <c r="E710" s="546"/>
      <c r="F710" s="546"/>
      <c r="G710" s="546"/>
      <c r="H710" s="546"/>
      <c r="I710" s="546"/>
      <c r="J710" s="546"/>
      <c r="K710" s="546"/>
      <c r="L710" s="543" t="s">
        <v>249</v>
      </c>
      <c r="M710" s="544"/>
      <c r="N710" s="548">
        <f>'BD Team'!F72</f>
        <v>0</v>
      </c>
      <c r="O710" s="545"/>
    </row>
    <row r="711" spans="3:15">
      <c r="C711" s="554"/>
      <c r="D711" s="554"/>
      <c r="E711" s="554"/>
      <c r="F711" s="554"/>
      <c r="G711" s="554"/>
      <c r="H711" s="554"/>
      <c r="I711" s="554"/>
      <c r="J711" s="554"/>
      <c r="K711" s="554"/>
      <c r="L711" s="554"/>
      <c r="M711" s="554"/>
      <c r="N711" s="554"/>
      <c r="O711" s="554"/>
    </row>
    <row r="712" spans="3:15" ht="25.15" customHeight="1">
      <c r="C712" s="543" t="s">
        <v>250</v>
      </c>
      <c r="D712" s="544"/>
      <c r="E712" s="289">
        <f>'BD Team'!B73</f>
        <v>0</v>
      </c>
      <c r="F712" s="288" t="s">
        <v>251</v>
      </c>
      <c r="G712" s="548">
        <f>'BD Team'!D73</f>
        <v>0</v>
      </c>
      <c r="H712" s="545"/>
      <c r="I712" s="545"/>
      <c r="J712" s="545"/>
      <c r="K712" s="545"/>
      <c r="L712" s="545"/>
      <c r="M712" s="545"/>
      <c r="N712" s="545"/>
      <c r="O712" s="545"/>
    </row>
    <row r="713" spans="3:15" ht="25.15" customHeight="1">
      <c r="C713" s="546"/>
      <c r="D713" s="546"/>
      <c r="E713" s="546"/>
      <c r="F713" s="546"/>
      <c r="G713" s="546"/>
      <c r="H713" s="546"/>
      <c r="I713" s="546"/>
      <c r="J713" s="546"/>
      <c r="K713" s="546"/>
      <c r="L713" s="543" t="s">
        <v>127</v>
      </c>
      <c r="M713" s="544"/>
      <c r="N713" s="558">
        <f>'BD Team'!G73</f>
        <v>0</v>
      </c>
      <c r="O713" s="547"/>
    </row>
    <row r="714" spans="3:15" ht="25.15" customHeight="1">
      <c r="C714" s="546"/>
      <c r="D714" s="546"/>
      <c r="E714" s="546"/>
      <c r="F714" s="546"/>
      <c r="G714" s="546"/>
      <c r="H714" s="546"/>
      <c r="I714" s="546"/>
      <c r="J714" s="546"/>
      <c r="K714" s="546"/>
      <c r="L714" s="543" t="s">
        <v>243</v>
      </c>
      <c r="M714" s="544"/>
      <c r="N714" s="545" t="str">
        <f>$F$6</f>
        <v>Anodized</v>
      </c>
      <c r="O714" s="545"/>
    </row>
    <row r="715" spans="3:15" ht="25.15" customHeight="1">
      <c r="C715" s="546"/>
      <c r="D715" s="546"/>
      <c r="E715" s="546"/>
      <c r="F715" s="546"/>
      <c r="G715" s="546"/>
      <c r="H715" s="546"/>
      <c r="I715" s="546"/>
      <c r="J715" s="546"/>
      <c r="K715" s="546"/>
      <c r="L715" s="543" t="s">
        <v>178</v>
      </c>
      <c r="M715" s="544"/>
      <c r="N715" s="545" t="str">
        <f>$K$6</f>
        <v>Silver</v>
      </c>
      <c r="O715" s="545"/>
    </row>
    <row r="716" spans="3:15" ht="25.15" customHeight="1">
      <c r="C716" s="546"/>
      <c r="D716" s="546"/>
      <c r="E716" s="546"/>
      <c r="F716" s="546"/>
      <c r="G716" s="546"/>
      <c r="H716" s="546"/>
      <c r="I716" s="546"/>
      <c r="J716" s="546"/>
      <c r="K716" s="546"/>
      <c r="L716" s="543" t="s">
        <v>244</v>
      </c>
      <c r="M716" s="544"/>
      <c r="N716" s="547" t="s">
        <v>252</v>
      </c>
      <c r="O716" s="545"/>
    </row>
    <row r="717" spans="3:15" ht="25.15" customHeight="1">
      <c r="C717" s="546"/>
      <c r="D717" s="546"/>
      <c r="E717" s="546"/>
      <c r="F717" s="546"/>
      <c r="G717" s="546"/>
      <c r="H717" s="546"/>
      <c r="I717" s="546"/>
      <c r="J717" s="546"/>
      <c r="K717" s="546"/>
      <c r="L717" s="543" t="s">
        <v>245</v>
      </c>
      <c r="M717" s="544"/>
      <c r="N717" s="545" t="str">
        <f>CONCATENATE('BD Team'!H73," X ",'BD Team'!I73)</f>
        <v xml:space="preserve"> X </v>
      </c>
      <c r="O717" s="545"/>
    </row>
    <row r="718" spans="3:15" ht="25.15" customHeight="1">
      <c r="C718" s="546"/>
      <c r="D718" s="546"/>
      <c r="E718" s="546"/>
      <c r="F718" s="546"/>
      <c r="G718" s="546"/>
      <c r="H718" s="546"/>
      <c r="I718" s="546"/>
      <c r="J718" s="546"/>
      <c r="K718" s="546"/>
      <c r="L718" s="543" t="s">
        <v>246</v>
      </c>
      <c r="M718" s="544"/>
      <c r="N718" s="548">
        <f>'BD Team'!J73</f>
        <v>0</v>
      </c>
      <c r="O718" s="548"/>
    </row>
    <row r="719" spans="3:15" ht="25.15" customHeight="1">
      <c r="C719" s="546"/>
      <c r="D719" s="546"/>
      <c r="E719" s="546"/>
      <c r="F719" s="546"/>
      <c r="G719" s="546"/>
      <c r="H719" s="546"/>
      <c r="I719" s="546"/>
      <c r="J719" s="546"/>
      <c r="K719" s="546"/>
      <c r="L719" s="543" t="s">
        <v>247</v>
      </c>
      <c r="M719" s="544"/>
      <c r="N719" s="548">
        <f>'BD Team'!C73</f>
        <v>0</v>
      </c>
      <c r="O719" s="545"/>
    </row>
    <row r="720" spans="3:15" ht="25.15" customHeight="1">
      <c r="C720" s="546"/>
      <c r="D720" s="546"/>
      <c r="E720" s="546"/>
      <c r="F720" s="546"/>
      <c r="G720" s="546"/>
      <c r="H720" s="546"/>
      <c r="I720" s="546"/>
      <c r="J720" s="546"/>
      <c r="K720" s="546"/>
      <c r="L720" s="543" t="s">
        <v>248</v>
      </c>
      <c r="M720" s="544"/>
      <c r="N720" s="548">
        <f>'BD Team'!E73</f>
        <v>0</v>
      </c>
      <c r="O720" s="545"/>
    </row>
    <row r="721" spans="3:15" ht="25.15" customHeight="1">
      <c r="C721" s="546"/>
      <c r="D721" s="546"/>
      <c r="E721" s="546"/>
      <c r="F721" s="546"/>
      <c r="G721" s="546"/>
      <c r="H721" s="546"/>
      <c r="I721" s="546"/>
      <c r="J721" s="546"/>
      <c r="K721" s="546"/>
      <c r="L721" s="543" t="s">
        <v>249</v>
      </c>
      <c r="M721" s="544"/>
      <c r="N721" s="548">
        <f>'BD Team'!F73</f>
        <v>0</v>
      </c>
      <c r="O721" s="545"/>
    </row>
    <row r="722" spans="3:15">
      <c r="C722" s="554"/>
      <c r="D722" s="554"/>
      <c r="E722" s="554"/>
      <c r="F722" s="554"/>
      <c r="G722" s="554"/>
      <c r="H722" s="554"/>
      <c r="I722" s="554"/>
      <c r="J722" s="554"/>
      <c r="K722" s="554"/>
      <c r="L722" s="554"/>
      <c r="M722" s="554"/>
      <c r="N722" s="554"/>
      <c r="O722" s="554"/>
    </row>
    <row r="723" spans="3:15" ht="25.15" customHeight="1">
      <c r="C723" s="543" t="s">
        <v>250</v>
      </c>
      <c r="D723" s="544"/>
      <c r="E723" s="289">
        <f>'BD Team'!B74</f>
        <v>0</v>
      </c>
      <c r="F723" s="288" t="s">
        <v>251</v>
      </c>
      <c r="G723" s="548">
        <f>'BD Team'!D74</f>
        <v>0</v>
      </c>
      <c r="H723" s="545"/>
      <c r="I723" s="545"/>
      <c r="J723" s="545"/>
      <c r="K723" s="545"/>
      <c r="L723" s="545"/>
      <c r="M723" s="545"/>
      <c r="N723" s="545"/>
      <c r="O723" s="545"/>
    </row>
    <row r="724" spans="3:15" ht="25.15" customHeight="1">
      <c r="C724" s="546"/>
      <c r="D724" s="546"/>
      <c r="E724" s="546"/>
      <c r="F724" s="546"/>
      <c r="G724" s="546"/>
      <c r="H724" s="546"/>
      <c r="I724" s="546"/>
      <c r="J724" s="546"/>
      <c r="K724" s="546"/>
      <c r="L724" s="543" t="s">
        <v>127</v>
      </c>
      <c r="M724" s="544"/>
      <c r="N724" s="558">
        <f>'BD Team'!G74</f>
        <v>0</v>
      </c>
      <c r="O724" s="547"/>
    </row>
    <row r="725" spans="3:15" ht="25.15" customHeight="1">
      <c r="C725" s="546"/>
      <c r="D725" s="546"/>
      <c r="E725" s="546"/>
      <c r="F725" s="546"/>
      <c r="G725" s="546"/>
      <c r="H725" s="546"/>
      <c r="I725" s="546"/>
      <c r="J725" s="546"/>
      <c r="K725" s="546"/>
      <c r="L725" s="543" t="s">
        <v>243</v>
      </c>
      <c r="M725" s="544"/>
      <c r="N725" s="545" t="str">
        <f>$F$6</f>
        <v>Anodized</v>
      </c>
      <c r="O725" s="545"/>
    </row>
    <row r="726" spans="3:15" ht="25.15" customHeight="1">
      <c r="C726" s="546"/>
      <c r="D726" s="546"/>
      <c r="E726" s="546"/>
      <c r="F726" s="546"/>
      <c r="G726" s="546"/>
      <c r="H726" s="546"/>
      <c r="I726" s="546"/>
      <c r="J726" s="546"/>
      <c r="K726" s="546"/>
      <c r="L726" s="543" t="s">
        <v>178</v>
      </c>
      <c r="M726" s="544"/>
      <c r="N726" s="545" t="str">
        <f>$K$6</f>
        <v>Silver</v>
      </c>
      <c r="O726" s="545"/>
    </row>
    <row r="727" spans="3:15" ht="25.15" customHeight="1">
      <c r="C727" s="546"/>
      <c r="D727" s="546"/>
      <c r="E727" s="546"/>
      <c r="F727" s="546"/>
      <c r="G727" s="546"/>
      <c r="H727" s="546"/>
      <c r="I727" s="546"/>
      <c r="J727" s="546"/>
      <c r="K727" s="546"/>
      <c r="L727" s="543" t="s">
        <v>244</v>
      </c>
      <c r="M727" s="544"/>
      <c r="N727" s="547" t="s">
        <v>252</v>
      </c>
      <c r="O727" s="545"/>
    </row>
    <row r="728" spans="3:15" ht="25.15" customHeight="1">
      <c r="C728" s="546"/>
      <c r="D728" s="546"/>
      <c r="E728" s="546"/>
      <c r="F728" s="546"/>
      <c r="G728" s="546"/>
      <c r="H728" s="546"/>
      <c r="I728" s="546"/>
      <c r="J728" s="546"/>
      <c r="K728" s="546"/>
      <c r="L728" s="543" t="s">
        <v>245</v>
      </c>
      <c r="M728" s="544"/>
      <c r="N728" s="545" t="str">
        <f>CONCATENATE('BD Team'!H74," X ",'BD Team'!I74)</f>
        <v xml:space="preserve"> X </v>
      </c>
      <c r="O728" s="545"/>
    </row>
    <row r="729" spans="3:15" ht="25.15" customHeight="1">
      <c r="C729" s="546"/>
      <c r="D729" s="546"/>
      <c r="E729" s="546"/>
      <c r="F729" s="546"/>
      <c r="G729" s="546"/>
      <c r="H729" s="546"/>
      <c r="I729" s="546"/>
      <c r="J729" s="546"/>
      <c r="K729" s="546"/>
      <c r="L729" s="543" t="s">
        <v>246</v>
      </c>
      <c r="M729" s="544"/>
      <c r="N729" s="548">
        <f>'BD Team'!J74</f>
        <v>0</v>
      </c>
      <c r="O729" s="548"/>
    </row>
    <row r="730" spans="3:15" ht="25.15" customHeight="1">
      <c r="C730" s="546"/>
      <c r="D730" s="546"/>
      <c r="E730" s="546"/>
      <c r="F730" s="546"/>
      <c r="G730" s="546"/>
      <c r="H730" s="546"/>
      <c r="I730" s="546"/>
      <c r="J730" s="546"/>
      <c r="K730" s="546"/>
      <c r="L730" s="543" t="s">
        <v>247</v>
      </c>
      <c r="M730" s="544"/>
      <c r="N730" s="548">
        <f>'BD Team'!C74</f>
        <v>0</v>
      </c>
      <c r="O730" s="545"/>
    </row>
    <row r="731" spans="3:15" ht="25.15" customHeight="1">
      <c r="C731" s="546"/>
      <c r="D731" s="546"/>
      <c r="E731" s="546"/>
      <c r="F731" s="546"/>
      <c r="G731" s="546"/>
      <c r="H731" s="546"/>
      <c r="I731" s="546"/>
      <c r="J731" s="546"/>
      <c r="K731" s="546"/>
      <c r="L731" s="543" t="s">
        <v>248</v>
      </c>
      <c r="M731" s="544"/>
      <c r="N731" s="548">
        <f>'BD Team'!E74</f>
        <v>0</v>
      </c>
      <c r="O731" s="545"/>
    </row>
    <row r="732" spans="3:15" ht="25.15" customHeight="1">
      <c r="C732" s="546"/>
      <c r="D732" s="546"/>
      <c r="E732" s="546"/>
      <c r="F732" s="546"/>
      <c r="G732" s="546"/>
      <c r="H732" s="546"/>
      <c r="I732" s="546"/>
      <c r="J732" s="546"/>
      <c r="K732" s="546"/>
      <c r="L732" s="543" t="s">
        <v>249</v>
      </c>
      <c r="M732" s="544"/>
      <c r="N732" s="548">
        <f>'BD Team'!F74</f>
        <v>0</v>
      </c>
      <c r="O732" s="545"/>
    </row>
    <row r="733" spans="3:15">
      <c r="C733" s="554"/>
      <c r="D733" s="554"/>
      <c r="E733" s="554"/>
      <c r="F733" s="554"/>
      <c r="G733" s="554"/>
      <c r="H733" s="554"/>
      <c r="I733" s="554"/>
      <c r="J733" s="554"/>
      <c r="K733" s="554"/>
      <c r="L733" s="554"/>
      <c r="M733" s="554"/>
      <c r="N733" s="554"/>
      <c r="O733" s="554"/>
    </row>
    <row r="734" spans="3:15" ht="25.15" customHeight="1">
      <c r="C734" s="543" t="s">
        <v>250</v>
      </c>
      <c r="D734" s="544"/>
      <c r="E734" s="289">
        <f>'BD Team'!B75</f>
        <v>0</v>
      </c>
      <c r="F734" s="288" t="s">
        <v>251</v>
      </c>
      <c r="G734" s="548">
        <f>'BD Team'!D75</f>
        <v>0</v>
      </c>
      <c r="H734" s="545"/>
      <c r="I734" s="545"/>
      <c r="J734" s="545"/>
      <c r="K734" s="545"/>
      <c r="L734" s="545"/>
      <c r="M734" s="545"/>
      <c r="N734" s="545"/>
      <c r="O734" s="545"/>
    </row>
    <row r="735" spans="3:15" ht="25.15" customHeight="1">
      <c r="C735" s="546"/>
      <c r="D735" s="546"/>
      <c r="E735" s="546"/>
      <c r="F735" s="546"/>
      <c r="G735" s="546"/>
      <c r="H735" s="546"/>
      <c r="I735" s="546"/>
      <c r="J735" s="546"/>
      <c r="K735" s="546"/>
      <c r="L735" s="543" t="s">
        <v>127</v>
      </c>
      <c r="M735" s="544"/>
      <c r="N735" s="558">
        <f>'BD Team'!G75</f>
        <v>0</v>
      </c>
      <c r="O735" s="547"/>
    </row>
    <row r="736" spans="3:15" ht="25.15" customHeight="1">
      <c r="C736" s="546"/>
      <c r="D736" s="546"/>
      <c r="E736" s="546"/>
      <c r="F736" s="546"/>
      <c r="G736" s="546"/>
      <c r="H736" s="546"/>
      <c r="I736" s="546"/>
      <c r="J736" s="546"/>
      <c r="K736" s="546"/>
      <c r="L736" s="543" t="s">
        <v>243</v>
      </c>
      <c r="M736" s="544"/>
      <c r="N736" s="545" t="str">
        <f>$F$6</f>
        <v>Anodized</v>
      </c>
      <c r="O736" s="545"/>
    </row>
    <row r="737" spans="3:15" ht="25.15" customHeight="1">
      <c r="C737" s="546"/>
      <c r="D737" s="546"/>
      <c r="E737" s="546"/>
      <c r="F737" s="546"/>
      <c r="G737" s="546"/>
      <c r="H737" s="546"/>
      <c r="I737" s="546"/>
      <c r="J737" s="546"/>
      <c r="K737" s="546"/>
      <c r="L737" s="543" t="s">
        <v>178</v>
      </c>
      <c r="M737" s="544"/>
      <c r="N737" s="545" t="str">
        <f>$K$6</f>
        <v>Silver</v>
      </c>
      <c r="O737" s="545"/>
    </row>
    <row r="738" spans="3:15" ht="25.15" customHeight="1">
      <c r="C738" s="546"/>
      <c r="D738" s="546"/>
      <c r="E738" s="546"/>
      <c r="F738" s="546"/>
      <c r="G738" s="546"/>
      <c r="H738" s="546"/>
      <c r="I738" s="546"/>
      <c r="J738" s="546"/>
      <c r="K738" s="546"/>
      <c r="L738" s="543" t="s">
        <v>244</v>
      </c>
      <c r="M738" s="544"/>
      <c r="N738" s="547" t="s">
        <v>252</v>
      </c>
      <c r="O738" s="545"/>
    </row>
    <row r="739" spans="3:15" ht="25.15" customHeight="1">
      <c r="C739" s="546"/>
      <c r="D739" s="546"/>
      <c r="E739" s="546"/>
      <c r="F739" s="546"/>
      <c r="G739" s="546"/>
      <c r="H739" s="546"/>
      <c r="I739" s="546"/>
      <c r="J739" s="546"/>
      <c r="K739" s="546"/>
      <c r="L739" s="543" t="s">
        <v>245</v>
      </c>
      <c r="M739" s="544"/>
      <c r="N739" s="545" t="str">
        <f>CONCATENATE('BD Team'!H75," X ",'BD Team'!I75)</f>
        <v xml:space="preserve"> X </v>
      </c>
      <c r="O739" s="545"/>
    </row>
    <row r="740" spans="3:15" ht="25.15" customHeight="1">
      <c r="C740" s="546"/>
      <c r="D740" s="546"/>
      <c r="E740" s="546"/>
      <c r="F740" s="546"/>
      <c r="G740" s="546"/>
      <c r="H740" s="546"/>
      <c r="I740" s="546"/>
      <c r="J740" s="546"/>
      <c r="K740" s="546"/>
      <c r="L740" s="543" t="s">
        <v>246</v>
      </c>
      <c r="M740" s="544"/>
      <c r="N740" s="548">
        <f>'BD Team'!J75</f>
        <v>0</v>
      </c>
      <c r="O740" s="548"/>
    </row>
    <row r="741" spans="3:15" ht="25.15" customHeight="1">
      <c r="C741" s="546"/>
      <c r="D741" s="546"/>
      <c r="E741" s="546"/>
      <c r="F741" s="546"/>
      <c r="G741" s="546"/>
      <c r="H741" s="546"/>
      <c r="I741" s="546"/>
      <c r="J741" s="546"/>
      <c r="K741" s="546"/>
      <c r="L741" s="543" t="s">
        <v>247</v>
      </c>
      <c r="M741" s="544"/>
      <c r="N741" s="548">
        <f>'BD Team'!C75</f>
        <v>0</v>
      </c>
      <c r="O741" s="545"/>
    </row>
    <row r="742" spans="3:15" ht="25.15" customHeight="1">
      <c r="C742" s="546"/>
      <c r="D742" s="546"/>
      <c r="E742" s="546"/>
      <c r="F742" s="546"/>
      <c r="G742" s="546"/>
      <c r="H742" s="546"/>
      <c r="I742" s="546"/>
      <c r="J742" s="546"/>
      <c r="K742" s="546"/>
      <c r="L742" s="543" t="s">
        <v>248</v>
      </c>
      <c r="M742" s="544"/>
      <c r="N742" s="548">
        <f>'BD Team'!E75</f>
        <v>0</v>
      </c>
      <c r="O742" s="545"/>
    </row>
    <row r="743" spans="3:15" ht="25.15" customHeight="1">
      <c r="C743" s="546"/>
      <c r="D743" s="546"/>
      <c r="E743" s="546"/>
      <c r="F743" s="546"/>
      <c r="G743" s="546"/>
      <c r="H743" s="546"/>
      <c r="I743" s="546"/>
      <c r="J743" s="546"/>
      <c r="K743" s="546"/>
      <c r="L743" s="543" t="s">
        <v>249</v>
      </c>
      <c r="M743" s="544"/>
      <c r="N743" s="548">
        <f>'BD Team'!F75</f>
        <v>0</v>
      </c>
      <c r="O743" s="545"/>
    </row>
    <row r="744" spans="3:15">
      <c r="C744" s="554"/>
      <c r="D744" s="554"/>
      <c r="E744" s="554"/>
      <c r="F744" s="554"/>
      <c r="G744" s="554"/>
      <c r="H744" s="554"/>
      <c r="I744" s="554"/>
      <c r="J744" s="554"/>
      <c r="K744" s="554"/>
      <c r="L744" s="554"/>
      <c r="M744" s="554"/>
      <c r="N744" s="554"/>
      <c r="O744" s="554"/>
    </row>
    <row r="745" spans="3:15" ht="25.15" customHeight="1">
      <c r="C745" s="543" t="s">
        <v>250</v>
      </c>
      <c r="D745" s="544"/>
      <c r="E745" s="289">
        <f>'BD Team'!B76</f>
        <v>0</v>
      </c>
      <c r="F745" s="288" t="s">
        <v>251</v>
      </c>
      <c r="G745" s="548">
        <f>'BD Team'!D76</f>
        <v>0</v>
      </c>
      <c r="H745" s="545"/>
      <c r="I745" s="545"/>
      <c r="J745" s="545"/>
      <c r="K745" s="545"/>
      <c r="L745" s="545"/>
      <c r="M745" s="545"/>
      <c r="N745" s="545"/>
      <c r="O745" s="545"/>
    </row>
    <row r="746" spans="3:15" ht="25.15" customHeight="1">
      <c r="C746" s="546"/>
      <c r="D746" s="546"/>
      <c r="E746" s="546"/>
      <c r="F746" s="546"/>
      <c r="G746" s="546"/>
      <c r="H746" s="546"/>
      <c r="I746" s="546"/>
      <c r="J746" s="546"/>
      <c r="K746" s="546"/>
      <c r="L746" s="543" t="s">
        <v>127</v>
      </c>
      <c r="M746" s="544"/>
      <c r="N746" s="558">
        <f>'BD Team'!G76</f>
        <v>0</v>
      </c>
      <c r="O746" s="547"/>
    </row>
    <row r="747" spans="3:15" ht="25.15" customHeight="1">
      <c r="C747" s="546"/>
      <c r="D747" s="546"/>
      <c r="E747" s="546"/>
      <c r="F747" s="546"/>
      <c r="G747" s="546"/>
      <c r="H747" s="546"/>
      <c r="I747" s="546"/>
      <c r="J747" s="546"/>
      <c r="K747" s="546"/>
      <c r="L747" s="543" t="s">
        <v>243</v>
      </c>
      <c r="M747" s="544"/>
      <c r="N747" s="545" t="str">
        <f>$F$6</f>
        <v>Anodized</v>
      </c>
      <c r="O747" s="545"/>
    </row>
    <row r="748" spans="3:15" ht="25.15" customHeight="1">
      <c r="C748" s="546"/>
      <c r="D748" s="546"/>
      <c r="E748" s="546"/>
      <c r="F748" s="546"/>
      <c r="G748" s="546"/>
      <c r="H748" s="546"/>
      <c r="I748" s="546"/>
      <c r="J748" s="546"/>
      <c r="K748" s="546"/>
      <c r="L748" s="543" t="s">
        <v>178</v>
      </c>
      <c r="M748" s="544"/>
      <c r="N748" s="545" t="str">
        <f>$K$6</f>
        <v>Silver</v>
      </c>
      <c r="O748" s="545"/>
    </row>
    <row r="749" spans="3:15" ht="25.15" customHeight="1">
      <c r="C749" s="546"/>
      <c r="D749" s="546"/>
      <c r="E749" s="546"/>
      <c r="F749" s="546"/>
      <c r="G749" s="546"/>
      <c r="H749" s="546"/>
      <c r="I749" s="546"/>
      <c r="J749" s="546"/>
      <c r="K749" s="546"/>
      <c r="L749" s="543" t="s">
        <v>244</v>
      </c>
      <c r="M749" s="544"/>
      <c r="N749" s="547" t="s">
        <v>252</v>
      </c>
      <c r="O749" s="545"/>
    </row>
    <row r="750" spans="3:15" ht="25.15" customHeight="1">
      <c r="C750" s="546"/>
      <c r="D750" s="546"/>
      <c r="E750" s="546"/>
      <c r="F750" s="546"/>
      <c r="G750" s="546"/>
      <c r="H750" s="546"/>
      <c r="I750" s="546"/>
      <c r="J750" s="546"/>
      <c r="K750" s="546"/>
      <c r="L750" s="543" t="s">
        <v>245</v>
      </c>
      <c r="M750" s="544"/>
      <c r="N750" s="545" t="str">
        <f>CONCATENATE('BD Team'!H76," X ",'BD Team'!I76)</f>
        <v xml:space="preserve"> X </v>
      </c>
      <c r="O750" s="545"/>
    </row>
    <row r="751" spans="3:15" ht="25.15" customHeight="1">
      <c r="C751" s="546"/>
      <c r="D751" s="546"/>
      <c r="E751" s="546"/>
      <c r="F751" s="546"/>
      <c r="G751" s="546"/>
      <c r="H751" s="546"/>
      <c r="I751" s="546"/>
      <c r="J751" s="546"/>
      <c r="K751" s="546"/>
      <c r="L751" s="543" t="s">
        <v>246</v>
      </c>
      <c r="M751" s="544"/>
      <c r="N751" s="548">
        <f>'BD Team'!J76</f>
        <v>0</v>
      </c>
      <c r="O751" s="548"/>
    </row>
    <row r="752" spans="3:15" ht="25.15" customHeight="1">
      <c r="C752" s="546"/>
      <c r="D752" s="546"/>
      <c r="E752" s="546"/>
      <c r="F752" s="546"/>
      <c r="G752" s="546"/>
      <c r="H752" s="546"/>
      <c r="I752" s="546"/>
      <c r="J752" s="546"/>
      <c r="K752" s="546"/>
      <c r="L752" s="543" t="s">
        <v>247</v>
      </c>
      <c r="M752" s="544"/>
      <c r="N752" s="548">
        <f>'BD Team'!C76</f>
        <v>0</v>
      </c>
      <c r="O752" s="545"/>
    </row>
    <row r="753" spans="3:15" ht="25.15" customHeight="1">
      <c r="C753" s="546"/>
      <c r="D753" s="546"/>
      <c r="E753" s="546"/>
      <c r="F753" s="546"/>
      <c r="G753" s="546"/>
      <c r="H753" s="546"/>
      <c r="I753" s="546"/>
      <c r="J753" s="546"/>
      <c r="K753" s="546"/>
      <c r="L753" s="543" t="s">
        <v>248</v>
      </c>
      <c r="M753" s="544"/>
      <c r="N753" s="548">
        <f>'BD Team'!E76</f>
        <v>0</v>
      </c>
      <c r="O753" s="545"/>
    </row>
    <row r="754" spans="3:15" ht="25.15" customHeight="1">
      <c r="C754" s="546"/>
      <c r="D754" s="546"/>
      <c r="E754" s="546"/>
      <c r="F754" s="546"/>
      <c r="G754" s="546"/>
      <c r="H754" s="546"/>
      <c r="I754" s="546"/>
      <c r="J754" s="546"/>
      <c r="K754" s="546"/>
      <c r="L754" s="543" t="s">
        <v>249</v>
      </c>
      <c r="M754" s="544"/>
      <c r="N754" s="548">
        <f>'BD Team'!F76</f>
        <v>0</v>
      </c>
      <c r="O754" s="545"/>
    </row>
    <row r="755" spans="3:15">
      <c r="C755" s="554"/>
      <c r="D755" s="554"/>
      <c r="E755" s="554"/>
      <c r="F755" s="554"/>
      <c r="G755" s="554"/>
      <c r="H755" s="554"/>
      <c r="I755" s="554"/>
      <c r="J755" s="554"/>
      <c r="K755" s="554"/>
      <c r="L755" s="554"/>
      <c r="M755" s="554"/>
      <c r="N755" s="554"/>
      <c r="O755" s="554"/>
    </row>
    <row r="756" spans="3:15" ht="25.15" customHeight="1">
      <c r="C756" s="543" t="s">
        <v>250</v>
      </c>
      <c r="D756" s="544"/>
      <c r="E756" s="289">
        <f>'BD Team'!B77</f>
        <v>0</v>
      </c>
      <c r="F756" s="288" t="s">
        <v>251</v>
      </c>
      <c r="G756" s="548">
        <f>'BD Team'!D77</f>
        <v>0</v>
      </c>
      <c r="H756" s="545"/>
      <c r="I756" s="545"/>
      <c r="J756" s="545"/>
      <c r="K756" s="545"/>
      <c r="L756" s="545"/>
      <c r="M756" s="545"/>
      <c r="N756" s="545"/>
      <c r="O756" s="545"/>
    </row>
    <row r="757" spans="3:15" ht="25.15" customHeight="1">
      <c r="C757" s="546"/>
      <c r="D757" s="546"/>
      <c r="E757" s="546"/>
      <c r="F757" s="546"/>
      <c r="G757" s="546"/>
      <c r="H757" s="546"/>
      <c r="I757" s="546"/>
      <c r="J757" s="546"/>
      <c r="K757" s="546"/>
      <c r="L757" s="543" t="s">
        <v>127</v>
      </c>
      <c r="M757" s="544"/>
      <c r="N757" s="558">
        <f>'BD Team'!G77</f>
        <v>0</v>
      </c>
      <c r="O757" s="547"/>
    </row>
    <row r="758" spans="3:15" ht="25.15" customHeight="1">
      <c r="C758" s="546"/>
      <c r="D758" s="546"/>
      <c r="E758" s="546"/>
      <c r="F758" s="546"/>
      <c r="G758" s="546"/>
      <c r="H758" s="546"/>
      <c r="I758" s="546"/>
      <c r="J758" s="546"/>
      <c r="K758" s="546"/>
      <c r="L758" s="543" t="s">
        <v>243</v>
      </c>
      <c r="M758" s="544"/>
      <c r="N758" s="545" t="str">
        <f>$F$6</f>
        <v>Anodized</v>
      </c>
      <c r="O758" s="545"/>
    </row>
    <row r="759" spans="3:15" ht="25.15" customHeight="1">
      <c r="C759" s="546"/>
      <c r="D759" s="546"/>
      <c r="E759" s="546"/>
      <c r="F759" s="546"/>
      <c r="G759" s="546"/>
      <c r="H759" s="546"/>
      <c r="I759" s="546"/>
      <c r="J759" s="546"/>
      <c r="K759" s="546"/>
      <c r="L759" s="543" t="s">
        <v>178</v>
      </c>
      <c r="M759" s="544"/>
      <c r="N759" s="545" t="str">
        <f>$K$6</f>
        <v>Silver</v>
      </c>
      <c r="O759" s="545"/>
    </row>
    <row r="760" spans="3:15" ht="25.15" customHeight="1">
      <c r="C760" s="546"/>
      <c r="D760" s="546"/>
      <c r="E760" s="546"/>
      <c r="F760" s="546"/>
      <c r="G760" s="546"/>
      <c r="H760" s="546"/>
      <c r="I760" s="546"/>
      <c r="J760" s="546"/>
      <c r="K760" s="546"/>
      <c r="L760" s="543" t="s">
        <v>244</v>
      </c>
      <c r="M760" s="544"/>
      <c r="N760" s="547" t="s">
        <v>252</v>
      </c>
      <c r="O760" s="545"/>
    </row>
    <row r="761" spans="3:15" ht="25.15" customHeight="1">
      <c r="C761" s="546"/>
      <c r="D761" s="546"/>
      <c r="E761" s="546"/>
      <c r="F761" s="546"/>
      <c r="G761" s="546"/>
      <c r="H761" s="546"/>
      <c r="I761" s="546"/>
      <c r="J761" s="546"/>
      <c r="K761" s="546"/>
      <c r="L761" s="543" t="s">
        <v>245</v>
      </c>
      <c r="M761" s="544"/>
      <c r="N761" s="545" t="str">
        <f>CONCATENATE('BD Team'!H77," X ",'BD Team'!I77)</f>
        <v xml:space="preserve"> X </v>
      </c>
      <c r="O761" s="545"/>
    </row>
    <row r="762" spans="3:15" ht="25.15" customHeight="1">
      <c r="C762" s="546"/>
      <c r="D762" s="546"/>
      <c r="E762" s="546"/>
      <c r="F762" s="546"/>
      <c r="G762" s="546"/>
      <c r="H762" s="546"/>
      <c r="I762" s="546"/>
      <c r="J762" s="546"/>
      <c r="K762" s="546"/>
      <c r="L762" s="543" t="s">
        <v>246</v>
      </c>
      <c r="M762" s="544"/>
      <c r="N762" s="548">
        <f>'BD Team'!J77</f>
        <v>0</v>
      </c>
      <c r="O762" s="548"/>
    </row>
    <row r="763" spans="3:15" ht="25.15" customHeight="1">
      <c r="C763" s="546"/>
      <c r="D763" s="546"/>
      <c r="E763" s="546"/>
      <c r="F763" s="546"/>
      <c r="G763" s="546"/>
      <c r="H763" s="546"/>
      <c r="I763" s="546"/>
      <c r="J763" s="546"/>
      <c r="K763" s="546"/>
      <c r="L763" s="543" t="s">
        <v>247</v>
      </c>
      <c r="M763" s="544"/>
      <c r="N763" s="548">
        <f>'BD Team'!C77</f>
        <v>0</v>
      </c>
      <c r="O763" s="545"/>
    </row>
    <row r="764" spans="3:15" ht="25.15" customHeight="1">
      <c r="C764" s="546"/>
      <c r="D764" s="546"/>
      <c r="E764" s="546"/>
      <c r="F764" s="546"/>
      <c r="G764" s="546"/>
      <c r="H764" s="546"/>
      <c r="I764" s="546"/>
      <c r="J764" s="546"/>
      <c r="K764" s="546"/>
      <c r="L764" s="543" t="s">
        <v>248</v>
      </c>
      <c r="M764" s="544"/>
      <c r="N764" s="548">
        <f>'BD Team'!E77</f>
        <v>0</v>
      </c>
      <c r="O764" s="545"/>
    </row>
    <row r="765" spans="3:15" ht="25.15" customHeight="1">
      <c r="C765" s="546"/>
      <c r="D765" s="546"/>
      <c r="E765" s="546"/>
      <c r="F765" s="546"/>
      <c r="G765" s="546"/>
      <c r="H765" s="546"/>
      <c r="I765" s="546"/>
      <c r="J765" s="546"/>
      <c r="K765" s="546"/>
      <c r="L765" s="543" t="s">
        <v>249</v>
      </c>
      <c r="M765" s="544"/>
      <c r="N765" s="548">
        <f>'BD Team'!F77</f>
        <v>0</v>
      </c>
      <c r="O765" s="545"/>
    </row>
    <row r="766" spans="3:15">
      <c r="C766" s="554"/>
      <c r="D766" s="554"/>
      <c r="E766" s="554"/>
      <c r="F766" s="554"/>
      <c r="G766" s="554"/>
      <c r="H766" s="554"/>
      <c r="I766" s="554"/>
      <c r="J766" s="554"/>
      <c r="K766" s="554"/>
      <c r="L766" s="554"/>
      <c r="M766" s="554"/>
      <c r="N766" s="554"/>
      <c r="O766" s="554"/>
    </row>
    <row r="767" spans="3:15" ht="25.15" customHeight="1">
      <c r="C767" s="543" t="s">
        <v>250</v>
      </c>
      <c r="D767" s="544"/>
      <c r="E767" s="289">
        <f>'BD Team'!B78</f>
        <v>0</v>
      </c>
      <c r="F767" s="288" t="s">
        <v>251</v>
      </c>
      <c r="G767" s="548">
        <f>'BD Team'!D78</f>
        <v>0</v>
      </c>
      <c r="H767" s="545"/>
      <c r="I767" s="545"/>
      <c r="J767" s="545"/>
      <c r="K767" s="545"/>
      <c r="L767" s="545"/>
      <c r="M767" s="545"/>
      <c r="N767" s="545"/>
      <c r="O767" s="545"/>
    </row>
    <row r="768" spans="3:15" ht="25.15" customHeight="1">
      <c r="C768" s="546"/>
      <c r="D768" s="546"/>
      <c r="E768" s="546"/>
      <c r="F768" s="546"/>
      <c r="G768" s="546"/>
      <c r="H768" s="546"/>
      <c r="I768" s="546"/>
      <c r="J768" s="546"/>
      <c r="K768" s="546"/>
      <c r="L768" s="543" t="s">
        <v>127</v>
      </c>
      <c r="M768" s="544"/>
      <c r="N768" s="558">
        <f>'BD Team'!G78</f>
        <v>0</v>
      </c>
      <c r="O768" s="547"/>
    </row>
    <row r="769" spans="3:15" ht="25.15" customHeight="1">
      <c r="C769" s="546"/>
      <c r="D769" s="546"/>
      <c r="E769" s="546"/>
      <c r="F769" s="546"/>
      <c r="G769" s="546"/>
      <c r="H769" s="546"/>
      <c r="I769" s="546"/>
      <c r="J769" s="546"/>
      <c r="K769" s="546"/>
      <c r="L769" s="543" t="s">
        <v>243</v>
      </c>
      <c r="M769" s="544"/>
      <c r="N769" s="545" t="str">
        <f>$F$6</f>
        <v>Anodized</v>
      </c>
      <c r="O769" s="545"/>
    </row>
    <row r="770" spans="3:15" ht="25.15" customHeight="1">
      <c r="C770" s="546"/>
      <c r="D770" s="546"/>
      <c r="E770" s="546"/>
      <c r="F770" s="546"/>
      <c r="G770" s="546"/>
      <c r="H770" s="546"/>
      <c r="I770" s="546"/>
      <c r="J770" s="546"/>
      <c r="K770" s="546"/>
      <c r="L770" s="543" t="s">
        <v>178</v>
      </c>
      <c r="M770" s="544"/>
      <c r="N770" s="545" t="str">
        <f>$K$6</f>
        <v>Silver</v>
      </c>
      <c r="O770" s="545"/>
    </row>
    <row r="771" spans="3:15" ht="25.15" customHeight="1">
      <c r="C771" s="546"/>
      <c r="D771" s="546"/>
      <c r="E771" s="546"/>
      <c r="F771" s="546"/>
      <c r="G771" s="546"/>
      <c r="H771" s="546"/>
      <c r="I771" s="546"/>
      <c r="J771" s="546"/>
      <c r="K771" s="546"/>
      <c r="L771" s="543" t="s">
        <v>244</v>
      </c>
      <c r="M771" s="544"/>
      <c r="N771" s="547" t="s">
        <v>252</v>
      </c>
      <c r="O771" s="545"/>
    </row>
    <row r="772" spans="3:15" ht="25.15" customHeight="1">
      <c r="C772" s="546"/>
      <c r="D772" s="546"/>
      <c r="E772" s="546"/>
      <c r="F772" s="546"/>
      <c r="G772" s="546"/>
      <c r="H772" s="546"/>
      <c r="I772" s="546"/>
      <c r="J772" s="546"/>
      <c r="K772" s="546"/>
      <c r="L772" s="543" t="s">
        <v>245</v>
      </c>
      <c r="M772" s="544"/>
      <c r="N772" s="545" t="str">
        <f>CONCATENATE('BD Team'!H78," X ",'BD Team'!I78)</f>
        <v xml:space="preserve"> X </v>
      </c>
      <c r="O772" s="545"/>
    </row>
    <row r="773" spans="3:15" ht="25.15" customHeight="1">
      <c r="C773" s="546"/>
      <c r="D773" s="546"/>
      <c r="E773" s="546"/>
      <c r="F773" s="546"/>
      <c r="G773" s="546"/>
      <c r="H773" s="546"/>
      <c r="I773" s="546"/>
      <c r="J773" s="546"/>
      <c r="K773" s="546"/>
      <c r="L773" s="543" t="s">
        <v>246</v>
      </c>
      <c r="M773" s="544"/>
      <c r="N773" s="548">
        <f>'BD Team'!J78</f>
        <v>0</v>
      </c>
      <c r="O773" s="548"/>
    </row>
    <row r="774" spans="3:15" ht="25.15" customHeight="1">
      <c r="C774" s="546"/>
      <c r="D774" s="546"/>
      <c r="E774" s="546"/>
      <c r="F774" s="546"/>
      <c r="G774" s="546"/>
      <c r="H774" s="546"/>
      <c r="I774" s="546"/>
      <c r="J774" s="546"/>
      <c r="K774" s="546"/>
      <c r="L774" s="543" t="s">
        <v>247</v>
      </c>
      <c r="M774" s="544"/>
      <c r="N774" s="548">
        <f>'BD Team'!C78</f>
        <v>0</v>
      </c>
      <c r="O774" s="545"/>
    </row>
    <row r="775" spans="3:15" ht="25.15" customHeight="1">
      <c r="C775" s="546"/>
      <c r="D775" s="546"/>
      <c r="E775" s="546"/>
      <c r="F775" s="546"/>
      <c r="G775" s="546"/>
      <c r="H775" s="546"/>
      <c r="I775" s="546"/>
      <c r="J775" s="546"/>
      <c r="K775" s="546"/>
      <c r="L775" s="543" t="s">
        <v>248</v>
      </c>
      <c r="M775" s="544"/>
      <c r="N775" s="548">
        <f>'BD Team'!E78</f>
        <v>0</v>
      </c>
      <c r="O775" s="545"/>
    </row>
    <row r="776" spans="3:15" ht="25.15" customHeight="1">
      <c r="C776" s="546"/>
      <c r="D776" s="546"/>
      <c r="E776" s="546"/>
      <c r="F776" s="546"/>
      <c r="G776" s="546"/>
      <c r="H776" s="546"/>
      <c r="I776" s="546"/>
      <c r="J776" s="546"/>
      <c r="K776" s="546"/>
      <c r="L776" s="543" t="s">
        <v>249</v>
      </c>
      <c r="M776" s="544"/>
      <c r="N776" s="548">
        <f>'BD Team'!F78</f>
        <v>0</v>
      </c>
      <c r="O776" s="545"/>
    </row>
    <row r="777" spans="3:15">
      <c r="C777" s="554"/>
      <c r="D777" s="554"/>
      <c r="E777" s="554"/>
      <c r="F777" s="554"/>
      <c r="G777" s="554"/>
      <c r="H777" s="554"/>
      <c r="I777" s="554"/>
      <c r="J777" s="554"/>
      <c r="K777" s="554"/>
      <c r="L777" s="554"/>
      <c r="M777" s="554"/>
      <c r="N777" s="554"/>
      <c r="O777" s="554"/>
    </row>
    <row r="778" spans="3:15" ht="25.15" customHeight="1">
      <c r="C778" s="543" t="s">
        <v>250</v>
      </c>
      <c r="D778" s="544"/>
      <c r="E778" s="289">
        <f>'BD Team'!B79</f>
        <v>0</v>
      </c>
      <c r="F778" s="288" t="s">
        <v>251</v>
      </c>
      <c r="G778" s="548">
        <f>'BD Team'!D79</f>
        <v>0</v>
      </c>
      <c r="H778" s="545"/>
      <c r="I778" s="545"/>
      <c r="J778" s="545"/>
      <c r="K778" s="545"/>
      <c r="L778" s="545"/>
      <c r="M778" s="545"/>
      <c r="N778" s="545"/>
      <c r="O778" s="545"/>
    </row>
    <row r="779" spans="3:15" ht="25.15" customHeight="1">
      <c r="C779" s="546"/>
      <c r="D779" s="546"/>
      <c r="E779" s="546"/>
      <c r="F779" s="546"/>
      <c r="G779" s="546"/>
      <c r="H779" s="546"/>
      <c r="I779" s="546"/>
      <c r="J779" s="546"/>
      <c r="K779" s="546"/>
      <c r="L779" s="543" t="s">
        <v>127</v>
      </c>
      <c r="M779" s="544"/>
      <c r="N779" s="558">
        <f>'BD Team'!G79</f>
        <v>0</v>
      </c>
      <c r="O779" s="547"/>
    </row>
    <row r="780" spans="3:15" ht="25.15" customHeight="1">
      <c r="C780" s="546"/>
      <c r="D780" s="546"/>
      <c r="E780" s="546"/>
      <c r="F780" s="546"/>
      <c r="G780" s="546"/>
      <c r="H780" s="546"/>
      <c r="I780" s="546"/>
      <c r="J780" s="546"/>
      <c r="K780" s="546"/>
      <c r="L780" s="543" t="s">
        <v>243</v>
      </c>
      <c r="M780" s="544"/>
      <c r="N780" s="545" t="str">
        <f>$F$6</f>
        <v>Anodized</v>
      </c>
      <c r="O780" s="545"/>
    </row>
    <row r="781" spans="3:15" ht="25.15" customHeight="1">
      <c r="C781" s="546"/>
      <c r="D781" s="546"/>
      <c r="E781" s="546"/>
      <c r="F781" s="546"/>
      <c r="G781" s="546"/>
      <c r="H781" s="546"/>
      <c r="I781" s="546"/>
      <c r="J781" s="546"/>
      <c r="K781" s="546"/>
      <c r="L781" s="543" t="s">
        <v>178</v>
      </c>
      <c r="M781" s="544"/>
      <c r="N781" s="545" t="str">
        <f>$K$6</f>
        <v>Silver</v>
      </c>
      <c r="O781" s="545"/>
    </row>
    <row r="782" spans="3:15" ht="25.15" customHeight="1">
      <c r="C782" s="546"/>
      <c r="D782" s="546"/>
      <c r="E782" s="546"/>
      <c r="F782" s="546"/>
      <c r="G782" s="546"/>
      <c r="H782" s="546"/>
      <c r="I782" s="546"/>
      <c r="J782" s="546"/>
      <c r="K782" s="546"/>
      <c r="L782" s="543" t="s">
        <v>244</v>
      </c>
      <c r="M782" s="544"/>
      <c r="N782" s="547" t="s">
        <v>252</v>
      </c>
      <c r="O782" s="545"/>
    </row>
    <row r="783" spans="3:15" ht="25.15" customHeight="1">
      <c r="C783" s="546"/>
      <c r="D783" s="546"/>
      <c r="E783" s="546"/>
      <c r="F783" s="546"/>
      <c r="G783" s="546"/>
      <c r="H783" s="546"/>
      <c r="I783" s="546"/>
      <c r="J783" s="546"/>
      <c r="K783" s="546"/>
      <c r="L783" s="543" t="s">
        <v>245</v>
      </c>
      <c r="M783" s="544"/>
      <c r="N783" s="545" t="str">
        <f>CONCATENATE('BD Team'!H79," X ",'BD Team'!I79)</f>
        <v xml:space="preserve"> X </v>
      </c>
      <c r="O783" s="545"/>
    </row>
    <row r="784" spans="3:15" ht="25.15" customHeight="1">
      <c r="C784" s="546"/>
      <c r="D784" s="546"/>
      <c r="E784" s="546"/>
      <c r="F784" s="546"/>
      <c r="G784" s="546"/>
      <c r="H784" s="546"/>
      <c r="I784" s="546"/>
      <c r="J784" s="546"/>
      <c r="K784" s="546"/>
      <c r="L784" s="543" t="s">
        <v>246</v>
      </c>
      <c r="M784" s="544"/>
      <c r="N784" s="548">
        <f>'BD Team'!J79</f>
        <v>0</v>
      </c>
      <c r="O784" s="548"/>
    </row>
    <row r="785" spans="3:15" ht="25.15" customHeight="1">
      <c r="C785" s="546"/>
      <c r="D785" s="546"/>
      <c r="E785" s="546"/>
      <c r="F785" s="546"/>
      <c r="G785" s="546"/>
      <c r="H785" s="546"/>
      <c r="I785" s="546"/>
      <c r="J785" s="546"/>
      <c r="K785" s="546"/>
      <c r="L785" s="543" t="s">
        <v>247</v>
      </c>
      <c r="M785" s="544"/>
      <c r="N785" s="548">
        <f>'BD Team'!C79</f>
        <v>0</v>
      </c>
      <c r="O785" s="545"/>
    </row>
    <row r="786" spans="3:15" ht="25.15" customHeight="1">
      <c r="C786" s="546"/>
      <c r="D786" s="546"/>
      <c r="E786" s="546"/>
      <c r="F786" s="546"/>
      <c r="G786" s="546"/>
      <c r="H786" s="546"/>
      <c r="I786" s="546"/>
      <c r="J786" s="546"/>
      <c r="K786" s="546"/>
      <c r="L786" s="543" t="s">
        <v>248</v>
      </c>
      <c r="M786" s="544"/>
      <c r="N786" s="548">
        <f>'BD Team'!E79</f>
        <v>0</v>
      </c>
      <c r="O786" s="545"/>
    </row>
    <row r="787" spans="3:15" ht="25.15" customHeight="1">
      <c r="C787" s="546"/>
      <c r="D787" s="546"/>
      <c r="E787" s="546"/>
      <c r="F787" s="546"/>
      <c r="G787" s="546"/>
      <c r="H787" s="546"/>
      <c r="I787" s="546"/>
      <c r="J787" s="546"/>
      <c r="K787" s="546"/>
      <c r="L787" s="543" t="s">
        <v>249</v>
      </c>
      <c r="M787" s="544"/>
      <c r="N787" s="548">
        <f>'BD Team'!F79</f>
        <v>0</v>
      </c>
      <c r="O787" s="545"/>
    </row>
    <row r="788" spans="3:15">
      <c r="C788" s="554"/>
      <c r="D788" s="554"/>
      <c r="E788" s="554"/>
      <c r="F788" s="554"/>
      <c r="G788" s="554"/>
      <c r="H788" s="554"/>
      <c r="I788" s="554"/>
      <c r="J788" s="554"/>
      <c r="K788" s="554"/>
      <c r="L788" s="554"/>
      <c r="M788" s="554"/>
      <c r="N788" s="554"/>
      <c r="O788" s="554"/>
    </row>
    <row r="789" spans="3:15" ht="25.15" customHeight="1">
      <c r="C789" s="543" t="s">
        <v>250</v>
      </c>
      <c r="D789" s="544"/>
      <c r="E789" s="289">
        <f>'BD Team'!B80</f>
        <v>0</v>
      </c>
      <c r="F789" s="288" t="s">
        <v>251</v>
      </c>
      <c r="G789" s="548">
        <f>'BD Team'!D80</f>
        <v>0</v>
      </c>
      <c r="H789" s="545"/>
      <c r="I789" s="545"/>
      <c r="J789" s="545"/>
      <c r="K789" s="545"/>
      <c r="L789" s="545"/>
      <c r="M789" s="545"/>
      <c r="N789" s="545"/>
      <c r="O789" s="545"/>
    </row>
    <row r="790" spans="3:15" ht="25.15" customHeight="1">
      <c r="C790" s="546"/>
      <c r="D790" s="546"/>
      <c r="E790" s="546"/>
      <c r="F790" s="546"/>
      <c r="G790" s="546"/>
      <c r="H790" s="546"/>
      <c r="I790" s="546"/>
      <c r="J790" s="546"/>
      <c r="K790" s="546"/>
      <c r="L790" s="543" t="s">
        <v>127</v>
      </c>
      <c r="M790" s="544"/>
      <c r="N790" s="558">
        <f>'BD Team'!G80</f>
        <v>0</v>
      </c>
      <c r="O790" s="547"/>
    </row>
    <row r="791" spans="3:15" ht="25.15" customHeight="1">
      <c r="C791" s="546"/>
      <c r="D791" s="546"/>
      <c r="E791" s="546"/>
      <c r="F791" s="546"/>
      <c r="G791" s="546"/>
      <c r="H791" s="546"/>
      <c r="I791" s="546"/>
      <c r="J791" s="546"/>
      <c r="K791" s="546"/>
      <c r="L791" s="543" t="s">
        <v>243</v>
      </c>
      <c r="M791" s="544"/>
      <c r="N791" s="545" t="str">
        <f>$F$6</f>
        <v>Anodized</v>
      </c>
      <c r="O791" s="545"/>
    </row>
    <row r="792" spans="3:15" ht="25.15" customHeight="1">
      <c r="C792" s="546"/>
      <c r="D792" s="546"/>
      <c r="E792" s="546"/>
      <c r="F792" s="546"/>
      <c r="G792" s="546"/>
      <c r="H792" s="546"/>
      <c r="I792" s="546"/>
      <c r="J792" s="546"/>
      <c r="K792" s="546"/>
      <c r="L792" s="543" t="s">
        <v>178</v>
      </c>
      <c r="M792" s="544"/>
      <c r="N792" s="545" t="str">
        <f>$K$6</f>
        <v>Silver</v>
      </c>
      <c r="O792" s="545"/>
    </row>
    <row r="793" spans="3:15" ht="25.15" customHeight="1">
      <c r="C793" s="546"/>
      <c r="D793" s="546"/>
      <c r="E793" s="546"/>
      <c r="F793" s="546"/>
      <c r="G793" s="546"/>
      <c r="H793" s="546"/>
      <c r="I793" s="546"/>
      <c r="J793" s="546"/>
      <c r="K793" s="546"/>
      <c r="L793" s="543" t="s">
        <v>244</v>
      </c>
      <c r="M793" s="544"/>
      <c r="N793" s="547" t="s">
        <v>252</v>
      </c>
      <c r="O793" s="545"/>
    </row>
    <row r="794" spans="3:15" ht="25.15" customHeight="1">
      <c r="C794" s="546"/>
      <c r="D794" s="546"/>
      <c r="E794" s="546"/>
      <c r="F794" s="546"/>
      <c r="G794" s="546"/>
      <c r="H794" s="546"/>
      <c r="I794" s="546"/>
      <c r="J794" s="546"/>
      <c r="K794" s="546"/>
      <c r="L794" s="543" t="s">
        <v>245</v>
      </c>
      <c r="M794" s="544"/>
      <c r="N794" s="545" t="str">
        <f>CONCATENATE('BD Team'!H80," X ",'BD Team'!I80)</f>
        <v xml:space="preserve"> X </v>
      </c>
      <c r="O794" s="545"/>
    </row>
    <row r="795" spans="3:15" ht="25.15" customHeight="1">
      <c r="C795" s="546"/>
      <c r="D795" s="546"/>
      <c r="E795" s="546"/>
      <c r="F795" s="546"/>
      <c r="G795" s="546"/>
      <c r="H795" s="546"/>
      <c r="I795" s="546"/>
      <c r="J795" s="546"/>
      <c r="K795" s="546"/>
      <c r="L795" s="543" t="s">
        <v>246</v>
      </c>
      <c r="M795" s="544"/>
      <c r="N795" s="548">
        <f>'BD Team'!J80</f>
        <v>0</v>
      </c>
      <c r="O795" s="548"/>
    </row>
    <row r="796" spans="3:15" ht="25.15" customHeight="1">
      <c r="C796" s="546"/>
      <c r="D796" s="546"/>
      <c r="E796" s="546"/>
      <c r="F796" s="546"/>
      <c r="G796" s="546"/>
      <c r="H796" s="546"/>
      <c r="I796" s="546"/>
      <c r="J796" s="546"/>
      <c r="K796" s="546"/>
      <c r="L796" s="543" t="s">
        <v>247</v>
      </c>
      <c r="M796" s="544"/>
      <c r="N796" s="548">
        <f>'BD Team'!C80</f>
        <v>0</v>
      </c>
      <c r="O796" s="545"/>
    </row>
    <row r="797" spans="3:15" ht="25.15" customHeight="1">
      <c r="C797" s="546"/>
      <c r="D797" s="546"/>
      <c r="E797" s="546"/>
      <c r="F797" s="546"/>
      <c r="G797" s="546"/>
      <c r="H797" s="546"/>
      <c r="I797" s="546"/>
      <c r="J797" s="546"/>
      <c r="K797" s="546"/>
      <c r="L797" s="543" t="s">
        <v>248</v>
      </c>
      <c r="M797" s="544"/>
      <c r="N797" s="548">
        <f>'BD Team'!E80</f>
        <v>0</v>
      </c>
      <c r="O797" s="545"/>
    </row>
    <row r="798" spans="3:15" ht="25.15" customHeight="1">
      <c r="C798" s="546"/>
      <c r="D798" s="546"/>
      <c r="E798" s="546"/>
      <c r="F798" s="546"/>
      <c r="G798" s="546"/>
      <c r="H798" s="546"/>
      <c r="I798" s="546"/>
      <c r="J798" s="546"/>
      <c r="K798" s="546"/>
      <c r="L798" s="543" t="s">
        <v>249</v>
      </c>
      <c r="M798" s="544"/>
      <c r="N798" s="548">
        <f>'BD Team'!F80</f>
        <v>0</v>
      </c>
      <c r="O798" s="545"/>
    </row>
    <row r="799" spans="3:15">
      <c r="C799" s="554"/>
      <c r="D799" s="554"/>
      <c r="E799" s="554"/>
      <c r="F799" s="554"/>
      <c r="G799" s="554"/>
      <c r="H799" s="554"/>
      <c r="I799" s="554"/>
      <c r="J799" s="554"/>
      <c r="K799" s="554"/>
      <c r="L799" s="554"/>
      <c r="M799" s="554"/>
      <c r="N799" s="554"/>
      <c r="O799" s="554"/>
    </row>
    <row r="800" spans="3:15" ht="25.15" customHeight="1">
      <c r="C800" s="543" t="s">
        <v>250</v>
      </c>
      <c r="D800" s="544"/>
      <c r="E800" s="289">
        <f>'BD Team'!B81</f>
        <v>0</v>
      </c>
      <c r="F800" s="288" t="s">
        <v>251</v>
      </c>
      <c r="G800" s="548">
        <f>'BD Team'!D81</f>
        <v>0</v>
      </c>
      <c r="H800" s="545"/>
      <c r="I800" s="545"/>
      <c r="J800" s="545"/>
      <c r="K800" s="545"/>
      <c r="L800" s="545"/>
      <c r="M800" s="545"/>
      <c r="N800" s="545"/>
      <c r="O800" s="545"/>
    </row>
    <row r="801" spans="3:15" ht="25.15" customHeight="1">
      <c r="C801" s="546"/>
      <c r="D801" s="546"/>
      <c r="E801" s="546"/>
      <c r="F801" s="546"/>
      <c r="G801" s="546"/>
      <c r="H801" s="546"/>
      <c r="I801" s="546"/>
      <c r="J801" s="546"/>
      <c r="K801" s="546"/>
      <c r="L801" s="543" t="s">
        <v>127</v>
      </c>
      <c r="M801" s="544"/>
      <c r="N801" s="558">
        <f>'BD Team'!G81</f>
        <v>0</v>
      </c>
      <c r="O801" s="547"/>
    </row>
    <row r="802" spans="3:15" ht="25.15" customHeight="1">
      <c r="C802" s="546"/>
      <c r="D802" s="546"/>
      <c r="E802" s="546"/>
      <c r="F802" s="546"/>
      <c r="G802" s="546"/>
      <c r="H802" s="546"/>
      <c r="I802" s="546"/>
      <c r="J802" s="546"/>
      <c r="K802" s="546"/>
      <c r="L802" s="543" t="s">
        <v>243</v>
      </c>
      <c r="M802" s="544"/>
      <c r="N802" s="545" t="str">
        <f>$F$6</f>
        <v>Anodized</v>
      </c>
      <c r="O802" s="545"/>
    </row>
    <row r="803" spans="3:15" ht="25.15" customHeight="1">
      <c r="C803" s="546"/>
      <c r="D803" s="546"/>
      <c r="E803" s="546"/>
      <c r="F803" s="546"/>
      <c r="G803" s="546"/>
      <c r="H803" s="546"/>
      <c r="I803" s="546"/>
      <c r="J803" s="546"/>
      <c r="K803" s="546"/>
      <c r="L803" s="543" t="s">
        <v>178</v>
      </c>
      <c r="M803" s="544"/>
      <c r="N803" s="545" t="str">
        <f>$K$6</f>
        <v>Silver</v>
      </c>
      <c r="O803" s="545"/>
    </row>
    <row r="804" spans="3:15" ht="25.15" customHeight="1">
      <c r="C804" s="546"/>
      <c r="D804" s="546"/>
      <c r="E804" s="546"/>
      <c r="F804" s="546"/>
      <c r="G804" s="546"/>
      <c r="H804" s="546"/>
      <c r="I804" s="546"/>
      <c r="J804" s="546"/>
      <c r="K804" s="546"/>
      <c r="L804" s="543" t="s">
        <v>244</v>
      </c>
      <c r="M804" s="544"/>
      <c r="N804" s="547" t="s">
        <v>252</v>
      </c>
      <c r="O804" s="545"/>
    </row>
    <row r="805" spans="3:15" ht="25.15" customHeight="1">
      <c r="C805" s="546"/>
      <c r="D805" s="546"/>
      <c r="E805" s="546"/>
      <c r="F805" s="546"/>
      <c r="G805" s="546"/>
      <c r="H805" s="546"/>
      <c r="I805" s="546"/>
      <c r="J805" s="546"/>
      <c r="K805" s="546"/>
      <c r="L805" s="543" t="s">
        <v>245</v>
      </c>
      <c r="M805" s="544"/>
      <c r="N805" s="545" t="str">
        <f>CONCATENATE('BD Team'!H81," X ",'BD Team'!I81)</f>
        <v xml:space="preserve"> X </v>
      </c>
      <c r="O805" s="545"/>
    </row>
    <row r="806" spans="3:15" ht="25.15" customHeight="1">
      <c r="C806" s="546"/>
      <c r="D806" s="546"/>
      <c r="E806" s="546"/>
      <c r="F806" s="546"/>
      <c r="G806" s="546"/>
      <c r="H806" s="546"/>
      <c r="I806" s="546"/>
      <c r="J806" s="546"/>
      <c r="K806" s="546"/>
      <c r="L806" s="543" t="s">
        <v>246</v>
      </c>
      <c r="M806" s="544"/>
      <c r="N806" s="548">
        <f>'BD Team'!J81</f>
        <v>0</v>
      </c>
      <c r="O806" s="548"/>
    </row>
    <row r="807" spans="3:15" ht="25.15" customHeight="1">
      <c r="C807" s="546"/>
      <c r="D807" s="546"/>
      <c r="E807" s="546"/>
      <c r="F807" s="546"/>
      <c r="G807" s="546"/>
      <c r="H807" s="546"/>
      <c r="I807" s="546"/>
      <c r="J807" s="546"/>
      <c r="K807" s="546"/>
      <c r="L807" s="543" t="s">
        <v>247</v>
      </c>
      <c r="M807" s="544"/>
      <c r="N807" s="548">
        <f>'BD Team'!C81</f>
        <v>0</v>
      </c>
      <c r="O807" s="545"/>
    </row>
    <row r="808" spans="3:15" ht="25.15" customHeight="1">
      <c r="C808" s="546"/>
      <c r="D808" s="546"/>
      <c r="E808" s="546"/>
      <c r="F808" s="546"/>
      <c r="G808" s="546"/>
      <c r="H808" s="546"/>
      <c r="I808" s="546"/>
      <c r="J808" s="546"/>
      <c r="K808" s="546"/>
      <c r="L808" s="543" t="s">
        <v>248</v>
      </c>
      <c r="M808" s="544"/>
      <c r="N808" s="548">
        <f>'BD Team'!E81</f>
        <v>0</v>
      </c>
      <c r="O808" s="545"/>
    </row>
    <row r="809" spans="3:15" ht="25.15" customHeight="1">
      <c r="C809" s="546"/>
      <c r="D809" s="546"/>
      <c r="E809" s="546"/>
      <c r="F809" s="546"/>
      <c r="G809" s="546"/>
      <c r="H809" s="546"/>
      <c r="I809" s="546"/>
      <c r="J809" s="546"/>
      <c r="K809" s="546"/>
      <c r="L809" s="543" t="s">
        <v>249</v>
      </c>
      <c r="M809" s="544"/>
      <c r="N809" s="548">
        <f>'BD Team'!F81</f>
        <v>0</v>
      </c>
      <c r="O809" s="545"/>
    </row>
    <row r="810" spans="3:15">
      <c r="C810" s="554"/>
      <c r="D810" s="554"/>
      <c r="E810" s="554"/>
      <c r="F810" s="554"/>
      <c r="G810" s="554"/>
      <c r="H810" s="554"/>
      <c r="I810" s="554"/>
      <c r="J810" s="554"/>
      <c r="K810" s="554"/>
      <c r="L810" s="554"/>
      <c r="M810" s="554"/>
      <c r="N810" s="554"/>
      <c r="O810" s="554"/>
    </row>
    <row r="811" spans="3:15" ht="25.15" customHeight="1">
      <c r="C811" s="543" t="s">
        <v>250</v>
      </c>
      <c r="D811" s="544"/>
      <c r="E811" s="289">
        <f>'BD Team'!B82</f>
        <v>0</v>
      </c>
      <c r="F811" s="288" t="s">
        <v>251</v>
      </c>
      <c r="G811" s="548">
        <f>'BD Team'!D82</f>
        <v>0</v>
      </c>
      <c r="H811" s="545"/>
      <c r="I811" s="545"/>
      <c r="J811" s="545"/>
      <c r="K811" s="545"/>
      <c r="L811" s="545"/>
      <c r="M811" s="545"/>
      <c r="N811" s="545"/>
      <c r="O811" s="545"/>
    </row>
    <row r="812" spans="3:15" ht="25.15" customHeight="1">
      <c r="C812" s="546"/>
      <c r="D812" s="546"/>
      <c r="E812" s="546"/>
      <c r="F812" s="546"/>
      <c r="G812" s="546"/>
      <c r="H812" s="546"/>
      <c r="I812" s="546"/>
      <c r="J812" s="546"/>
      <c r="K812" s="546"/>
      <c r="L812" s="543" t="s">
        <v>127</v>
      </c>
      <c r="M812" s="544"/>
      <c r="N812" s="558">
        <f>'BD Team'!G82</f>
        <v>0</v>
      </c>
      <c r="O812" s="547"/>
    </row>
    <row r="813" spans="3:15" ht="25.15" customHeight="1">
      <c r="C813" s="546"/>
      <c r="D813" s="546"/>
      <c r="E813" s="546"/>
      <c r="F813" s="546"/>
      <c r="G813" s="546"/>
      <c r="H813" s="546"/>
      <c r="I813" s="546"/>
      <c r="J813" s="546"/>
      <c r="K813" s="546"/>
      <c r="L813" s="543" t="s">
        <v>243</v>
      </c>
      <c r="M813" s="544"/>
      <c r="N813" s="545" t="str">
        <f>$F$6</f>
        <v>Anodized</v>
      </c>
      <c r="O813" s="545"/>
    </row>
    <row r="814" spans="3:15" ht="25.15" customHeight="1">
      <c r="C814" s="546"/>
      <c r="D814" s="546"/>
      <c r="E814" s="546"/>
      <c r="F814" s="546"/>
      <c r="G814" s="546"/>
      <c r="H814" s="546"/>
      <c r="I814" s="546"/>
      <c r="J814" s="546"/>
      <c r="K814" s="546"/>
      <c r="L814" s="543" t="s">
        <v>178</v>
      </c>
      <c r="M814" s="544"/>
      <c r="N814" s="545" t="str">
        <f>$K$6</f>
        <v>Silver</v>
      </c>
      <c r="O814" s="545"/>
    </row>
    <row r="815" spans="3:15" ht="25.15" customHeight="1">
      <c r="C815" s="546"/>
      <c r="D815" s="546"/>
      <c r="E815" s="546"/>
      <c r="F815" s="546"/>
      <c r="G815" s="546"/>
      <c r="H815" s="546"/>
      <c r="I815" s="546"/>
      <c r="J815" s="546"/>
      <c r="K815" s="546"/>
      <c r="L815" s="543" t="s">
        <v>244</v>
      </c>
      <c r="M815" s="544"/>
      <c r="N815" s="547" t="s">
        <v>252</v>
      </c>
      <c r="O815" s="545"/>
    </row>
    <row r="816" spans="3:15" ht="25.15" customHeight="1">
      <c r="C816" s="546"/>
      <c r="D816" s="546"/>
      <c r="E816" s="546"/>
      <c r="F816" s="546"/>
      <c r="G816" s="546"/>
      <c r="H816" s="546"/>
      <c r="I816" s="546"/>
      <c r="J816" s="546"/>
      <c r="K816" s="546"/>
      <c r="L816" s="543" t="s">
        <v>245</v>
      </c>
      <c r="M816" s="544"/>
      <c r="N816" s="545" t="str">
        <f>CONCATENATE('BD Team'!H82," X ",'BD Team'!I82)</f>
        <v xml:space="preserve"> X </v>
      </c>
      <c r="O816" s="545"/>
    </row>
    <row r="817" spans="3:15" ht="25.15" customHeight="1">
      <c r="C817" s="546"/>
      <c r="D817" s="546"/>
      <c r="E817" s="546"/>
      <c r="F817" s="546"/>
      <c r="G817" s="546"/>
      <c r="H817" s="546"/>
      <c r="I817" s="546"/>
      <c r="J817" s="546"/>
      <c r="K817" s="546"/>
      <c r="L817" s="543" t="s">
        <v>246</v>
      </c>
      <c r="M817" s="544"/>
      <c r="N817" s="548">
        <f>'BD Team'!J82</f>
        <v>0</v>
      </c>
      <c r="O817" s="548"/>
    </row>
    <row r="818" spans="3:15" ht="25.15" customHeight="1">
      <c r="C818" s="546"/>
      <c r="D818" s="546"/>
      <c r="E818" s="546"/>
      <c r="F818" s="546"/>
      <c r="G818" s="546"/>
      <c r="H818" s="546"/>
      <c r="I818" s="546"/>
      <c r="J818" s="546"/>
      <c r="K818" s="546"/>
      <c r="L818" s="543" t="s">
        <v>247</v>
      </c>
      <c r="M818" s="544"/>
      <c r="N818" s="548">
        <f>'BD Team'!C82</f>
        <v>0</v>
      </c>
      <c r="O818" s="545"/>
    </row>
    <row r="819" spans="3:15" ht="25.15" customHeight="1">
      <c r="C819" s="546"/>
      <c r="D819" s="546"/>
      <c r="E819" s="546"/>
      <c r="F819" s="546"/>
      <c r="G819" s="546"/>
      <c r="H819" s="546"/>
      <c r="I819" s="546"/>
      <c r="J819" s="546"/>
      <c r="K819" s="546"/>
      <c r="L819" s="543" t="s">
        <v>248</v>
      </c>
      <c r="M819" s="544"/>
      <c r="N819" s="548">
        <f>'BD Team'!E82</f>
        <v>0</v>
      </c>
      <c r="O819" s="545"/>
    </row>
    <row r="820" spans="3:15" ht="25.15" customHeight="1">
      <c r="C820" s="546"/>
      <c r="D820" s="546"/>
      <c r="E820" s="546"/>
      <c r="F820" s="546"/>
      <c r="G820" s="546"/>
      <c r="H820" s="546"/>
      <c r="I820" s="546"/>
      <c r="J820" s="546"/>
      <c r="K820" s="546"/>
      <c r="L820" s="543" t="s">
        <v>249</v>
      </c>
      <c r="M820" s="544"/>
      <c r="N820" s="548">
        <f>'BD Team'!F82</f>
        <v>0</v>
      </c>
      <c r="O820" s="545"/>
    </row>
    <row r="821" spans="3:15">
      <c r="C821" s="554"/>
      <c r="D821" s="554"/>
      <c r="E821" s="554"/>
      <c r="F821" s="554"/>
      <c r="G821" s="554"/>
      <c r="H821" s="554"/>
      <c r="I821" s="554"/>
      <c r="J821" s="554"/>
      <c r="K821" s="554"/>
      <c r="L821" s="554"/>
      <c r="M821" s="554"/>
      <c r="N821" s="554"/>
      <c r="O821" s="554"/>
    </row>
    <row r="822" spans="3:15" ht="25.15" customHeight="1">
      <c r="C822" s="543" t="s">
        <v>250</v>
      </c>
      <c r="D822" s="544"/>
      <c r="E822" s="289">
        <f>'BD Team'!B83</f>
        <v>0</v>
      </c>
      <c r="F822" s="288" t="s">
        <v>251</v>
      </c>
      <c r="G822" s="548">
        <f>'BD Team'!D83</f>
        <v>0</v>
      </c>
      <c r="H822" s="545"/>
      <c r="I822" s="545"/>
      <c r="J822" s="545"/>
      <c r="K822" s="545"/>
      <c r="L822" s="545"/>
      <c r="M822" s="545"/>
      <c r="N822" s="545"/>
      <c r="O822" s="545"/>
    </row>
    <row r="823" spans="3:15" ht="25.15" customHeight="1">
      <c r="C823" s="546"/>
      <c r="D823" s="546"/>
      <c r="E823" s="546"/>
      <c r="F823" s="546"/>
      <c r="G823" s="546"/>
      <c r="H823" s="546"/>
      <c r="I823" s="546"/>
      <c r="J823" s="546"/>
      <c r="K823" s="546"/>
      <c r="L823" s="543" t="s">
        <v>127</v>
      </c>
      <c r="M823" s="544"/>
      <c r="N823" s="558">
        <f>'BD Team'!G83</f>
        <v>0</v>
      </c>
      <c r="O823" s="547"/>
    </row>
    <row r="824" spans="3:15" ht="25.15" customHeight="1">
      <c r="C824" s="546"/>
      <c r="D824" s="546"/>
      <c r="E824" s="546"/>
      <c r="F824" s="546"/>
      <c r="G824" s="546"/>
      <c r="H824" s="546"/>
      <c r="I824" s="546"/>
      <c r="J824" s="546"/>
      <c r="K824" s="546"/>
      <c r="L824" s="543" t="s">
        <v>243</v>
      </c>
      <c r="M824" s="544"/>
      <c r="N824" s="545" t="str">
        <f>$F$6</f>
        <v>Anodized</v>
      </c>
      <c r="O824" s="545"/>
    </row>
    <row r="825" spans="3:15" ht="25.15" customHeight="1">
      <c r="C825" s="546"/>
      <c r="D825" s="546"/>
      <c r="E825" s="546"/>
      <c r="F825" s="546"/>
      <c r="G825" s="546"/>
      <c r="H825" s="546"/>
      <c r="I825" s="546"/>
      <c r="J825" s="546"/>
      <c r="K825" s="546"/>
      <c r="L825" s="543" t="s">
        <v>178</v>
      </c>
      <c r="M825" s="544"/>
      <c r="N825" s="545" t="str">
        <f>$K$6</f>
        <v>Silver</v>
      </c>
      <c r="O825" s="545"/>
    </row>
    <row r="826" spans="3:15" ht="25.15" customHeight="1">
      <c r="C826" s="546"/>
      <c r="D826" s="546"/>
      <c r="E826" s="546"/>
      <c r="F826" s="546"/>
      <c r="G826" s="546"/>
      <c r="H826" s="546"/>
      <c r="I826" s="546"/>
      <c r="J826" s="546"/>
      <c r="K826" s="546"/>
      <c r="L826" s="543" t="s">
        <v>244</v>
      </c>
      <c r="M826" s="544"/>
      <c r="N826" s="547" t="s">
        <v>252</v>
      </c>
      <c r="O826" s="545"/>
    </row>
    <row r="827" spans="3:15" ht="25.15" customHeight="1">
      <c r="C827" s="546"/>
      <c r="D827" s="546"/>
      <c r="E827" s="546"/>
      <c r="F827" s="546"/>
      <c r="G827" s="546"/>
      <c r="H827" s="546"/>
      <c r="I827" s="546"/>
      <c r="J827" s="546"/>
      <c r="K827" s="546"/>
      <c r="L827" s="543" t="s">
        <v>245</v>
      </c>
      <c r="M827" s="544"/>
      <c r="N827" s="545" t="str">
        <f>CONCATENATE('BD Team'!H83," X ",'BD Team'!I83)</f>
        <v xml:space="preserve"> X </v>
      </c>
      <c r="O827" s="545"/>
    </row>
    <row r="828" spans="3:15" ht="25.15" customHeight="1">
      <c r="C828" s="546"/>
      <c r="D828" s="546"/>
      <c r="E828" s="546"/>
      <c r="F828" s="546"/>
      <c r="G828" s="546"/>
      <c r="H828" s="546"/>
      <c r="I828" s="546"/>
      <c r="J828" s="546"/>
      <c r="K828" s="546"/>
      <c r="L828" s="543" t="s">
        <v>246</v>
      </c>
      <c r="M828" s="544"/>
      <c r="N828" s="548">
        <f>'BD Team'!J83</f>
        <v>0</v>
      </c>
      <c r="O828" s="548"/>
    </row>
    <row r="829" spans="3:15" ht="25.15" customHeight="1">
      <c r="C829" s="546"/>
      <c r="D829" s="546"/>
      <c r="E829" s="546"/>
      <c r="F829" s="546"/>
      <c r="G829" s="546"/>
      <c r="H829" s="546"/>
      <c r="I829" s="546"/>
      <c r="J829" s="546"/>
      <c r="K829" s="546"/>
      <c r="L829" s="543" t="s">
        <v>247</v>
      </c>
      <c r="M829" s="544"/>
      <c r="N829" s="548">
        <f>'BD Team'!C83</f>
        <v>0</v>
      </c>
      <c r="O829" s="545"/>
    </row>
    <row r="830" spans="3:15" ht="25.15" customHeight="1">
      <c r="C830" s="546"/>
      <c r="D830" s="546"/>
      <c r="E830" s="546"/>
      <c r="F830" s="546"/>
      <c r="G830" s="546"/>
      <c r="H830" s="546"/>
      <c r="I830" s="546"/>
      <c r="J830" s="546"/>
      <c r="K830" s="546"/>
      <c r="L830" s="543" t="s">
        <v>248</v>
      </c>
      <c r="M830" s="544"/>
      <c r="N830" s="548">
        <f>'BD Team'!E83</f>
        <v>0</v>
      </c>
      <c r="O830" s="545"/>
    </row>
    <row r="831" spans="3:15" ht="25.15" customHeight="1">
      <c r="C831" s="546"/>
      <c r="D831" s="546"/>
      <c r="E831" s="546"/>
      <c r="F831" s="546"/>
      <c r="G831" s="546"/>
      <c r="H831" s="546"/>
      <c r="I831" s="546"/>
      <c r="J831" s="546"/>
      <c r="K831" s="546"/>
      <c r="L831" s="543" t="s">
        <v>249</v>
      </c>
      <c r="M831" s="544"/>
      <c r="N831" s="548">
        <f>'BD Team'!F83</f>
        <v>0</v>
      </c>
      <c r="O831" s="545"/>
    </row>
    <row r="832" spans="3:15">
      <c r="C832" s="554"/>
      <c r="D832" s="554"/>
      <c r="E832" s="554"/>
      <c r="F832" s="554"/>
      <c r="G832" s="554"/>
      <c r="H832" s="554"/>
      <c r="I832" s="554"/>
      <c r="J832" s="554"/>
      <c r="K832" s="554"/>
      <c r="L832" s="554"/>
      <c r="M832" s="554"/>
      <c r="N832" s="554"/>
      <c r="O832" s="554"/>
    </row>
    <row r="833" spans="3:15" ht="25.15" customHeight="1">
      <c r="C833" s="543" t="s">
        <v>250</v>
      </c>
      <c r="D833" s="544"/>
      <c r="E833" s="289">
        <f>'BD Team'!B84</f>
        <v>0</v>
      </c>
      <c r="F833" s="288" t="s">
        <v>251</v>
      </c>
      <c r="G833" s="548">
        <f>'BD Team'!D84</f>
        <v>0</v>
      </c>
      <c r="H833" s="545"/>
      <c r="I833" s="545"/>
      <c r="J833" s="545"/>
      <c r="K833" s="545"/>
      <c r="L833" s="545"/>
      <c r="M833" s="545"/>
      <c r="N833" s="545"/>
      <c r="O833" s="545"/>
    </row>
    <row r="834" spans="3:15" ht="25.15" customHeight="1">
      <c r="C834" s="546"/>
      <c r="D834" s="546"/>
      <c r="E834" s="546"/>
      <c r="F834" s="546"/>
      <c r="G834" s="546"/>
      <c r="H834" s="546"/>
      <c r="I834" s="546"/>
      <c r="J834" s="546"/>
      <c r="K834" s="546"/>
      <c r="L834" s="543" t="s">
        <v>127</v>
      </c>
      <c r="M834" s="544"/>
      <c r="N834" s="558">
        <f>'BD Team'!G84</f>
        <v>0</v>
      </c>
      <c r="O834" s="547"/>
    </row>
    <row r="835" spans="3:15" ht="25.15" customHeight="1">
      <c r="C835" s="546"/>
      <c r="D835" s="546"/>
      <c r="E835" s="546"/>
      <c r="F835" s="546"/>
      <c r="G835" s="546"/>
      <c r="H835" s="546"/>
      <c r="I835" s="546"/>
      <c r="J835" s="546"/>
      <c r="K835" s="546"/>
      <c r="L835" s="543" t="s">
        <v>243</v>
      </c>
      <c r="M835" s="544"/>
      <c r="N835" s="545" t="str">
        <f>$F$6</f>
        <v>Anodized</v>
      </c>
      <c r="O835" s="545"/>
    </row>
    <row r="836" spans="3:15" ht="25.15" customHeight="1">
      <c r="C836" s="546"/>
      <c r="D836" s="546"/>
      <c r="E836" s="546"/>
      <c r="F836" s="546"/>
      <c r="G836" s="546"/>
      <c r="H836" s="546"/>
      <c r="I836" s="546"/>
      <c r="J836" s="546"/>
      <c r="K836" s="546"/>
      <c r="L836" s="543" t="s">
        <v>178</v>
      </c>
      <c r="M836" s="544"/>
      <c r="N836" s="545" t="str">
        <f>$K$6</f>
        <v>Silver</v>
      </c>
      <c r="O836" s="545"/>
    </row>
    <row r="837" spans="3:15" ht="25.15" customHeight="1">
      <c r="C837" s="546"/>
      <c r="D837" s="546"/>
      <c r="E837" s="546"/>
      <c r="F837" s="546"/>
      <c r="G837" s="546"/>
      <c r="H837" s="546"/>
      <c r="I837" s="546"/>
      <c r="J837" s="546"/>
      <c r="K837" s="546"/>
      <c r="L837" s="543" t="s">
        <v>244</v>
      </c>
      <c r="M837" s="544"/>
      <c r="N837" s="547" t="s">
        <v>252</v>
      </c>
      <c r="O837" s="545"/>
    </row>
    <row r="838" spans="3:15" ht="25.15" customHeight="1">
      <c r="C838" s="546"/>
      <c r="D838" s="546"/>
      <c r="E838" s="546"/>
      <c r="F838" s="546"/>
      <c r="G838" s="546"/>
      <c r="H838" s="546"/>
      <c r="I838" s="546"/>
      <c r="J838" s="546"/>
      <c r="K838" s="546"/>
      <c r="L838" s="543" t="s">
        <v>245</v>
      </c>
      <c r="M838" s="544"/>
      <c r="N838" s="545" t="str">
        <f>CONCATENATE('BD Team'!H84," X ",'BD Team'!I84)</f>
        <v xml:space="preserve"> X </v>
      </c>
      <c r="O838" s="545"/>
    </row>
    <row r="839" spans="3:15" ht="25.15" customHeight="1">
      <c r="C839" s="546"/>
      <c r="D839" s="546"/>
      <c r="E839" s="546"/>
      <c r="F839" s="546"/>
      <c r="G839" s="546"/>
      <c r="H839" s="546"/>
      <c r="I839" s="546"/>
      <c r="J839" s="546"/>
      <c r="K839" s="546"/>
      <c r="L839" s="543" t="s">
        <v>246</v>
      </c>
      <c r="M839" s="544"/>
      <c r="N839" s="548">
        <f>'BD Team'!J84</f>
        <v>0</v>
      </c>
      <c r="O839" s="548"/>
    </row>
    <row r="840" spans="3:15" ht="25.15" customHeight="1">
      <c r="C840" s="546"/>
      <c r="D840" s="546"/>
      <c r="E840" s="546"/>
      <c r="F840" s="546"/>
      <c r="G840" s="546"/>
      <c r="H840" s="546"/>
      <c r="I840" s="546"/>
      <c r="J840" s="546"/>
      <c r="K840" s="546"/>
      <c r="L840" s="543" t="s">
        <v>247</v>
      </c>
      <c r="M840" s="544"/>
      <c r="N840" s="548">
        <f>'BD Team'!C84</f>
        <v>0</v>
      </c>
      <c r="O840" s="545"/>
    </row>
    <row r="841" spans="3:15" ht="25.15" customHeight="1">
      <c r="C841" s="546"/>
      <c r="D841" s="546"/>
      <c r="E841" s="546"/>
      <c r="F841" s="546"/>
      <c r="G841" s="546"/>
      <c r="H841" s="546"/>
      <c r="I841" s="546"/>
      <c r="J841" s="546"/>
      <c r="K841" s="546"/>
      <c r="L841" s="543" t="s">
        <v>248</v>
      </c>
      <c r="M841" s="544"/>
      <c r="N841" s="548">
        <f>'BD Team'!E84</f>
        <v>0</v>
      </c>
      <c r="O841" s="545"/>
    </row>
    <row r="842" spans="3:15" ht="25.15" customHeight="1">
      <c r="C842" s="546"/>
      <c r="D842" s="546"/>
      <c r="E842" s="546"/>
      <c r="F842" s="546"/>
      <c r="G842" s="546"/>
      <c r="H842" s="546"/>
      <c r="I842" s="546"/>
      <c r="J842" s="546"/>
      <c r="K842" s="546"/>
      <c r="L842" s="543" t="s">
        <v>249</v>
      </c>
      <c r="M842" s="544"/>
      <c r="N842" s="548">
        <f>'BD Team'!F84</f>
        <v>0</v>
      </c>
      <c r="O842" s="545"/>
    </row>
    <row r="843" spans="3:15">
      <c r="C843" s="554"/>
      <c r="D843" s="554"/>
      <c r="E843" s="554"/>
      <c r="F843" s="554"/>
      <c r="G843" s="554"/>
      <c r="H843" s="554"/>
      <c r="I843" s="554"/>
      <c r="J843" s="554"/>
      <c r="K843" s="554"/>
      <c r="L843" s="554"/>
      <c r="M843" s="554"/>
      <c r="N843" s="554"/>
      <c r="O843" s="554"/>
    </row>
    <row r="844" spans="3:15" ht="25.15" customHeight="1">
      <c r="C844" s="543" t="s">
        <v>250</v>
      </c>
      <c r="D844" s="544"/>
      <c r="E844" s="289">
        <f>'BD Team'!B85</f>
        <v>0</v>
      </c>
      <c r="F844" s="288" t="s">
        <v>251</v>
      </c>
      <c r="G844" s="548">
        <f>'BD Team'!D85</f>
        <v>0</v>
      </c>
      <c r="H844" s="545"/>
      <c r="I844" s="545"/>
      <c r="J844" s="545"/>
      <c r="K844" s="545"/>
      <c r="L844" s="545"/>
      <c r="M844" s="545"/>
      <c r="N844" s="545"/>
      <c r="O844" s="545"/>
    </row>
    <row r="845" spans="3:15" ht="25.15" customHeight="1">
      <c r="C845" s="546"/>
      <c r="D845" s="546"/>
      <c r="E845" s="546"/>
      <c r="F845" s="546"/>
      <c r="G845" s="546"/>
      <c r="H845" s="546"/>
      <c r="I845" s="546"/>
      <c r="J845" s="546"/>
      <c r="K845" s="546"/>
      <c r="L845" s="543" t="s">
        <v>127</v>
      </c>
      <c r="M845" s="544"/>
      <c r="N845" s="558">
        <f>'BD Team'!G85</f>
        <v>0</v>
      </c>
      <c r="O845" s="547"/>
    </row>
    <row r="846" spans="3:15" ht="25.15" customHeight="1">
      <c r="C846" s="546"/>
      <c r="D846" s="546"/>
      <c r="E846" s="546"/>
      <c r="F846" s="546"/>
      <c r="G846" s="546"/>
      <c r="H846" s="546"/>
      <c r="I846" s="546"/>
      <c r="J846" s="546"/>
      <c r="K846" s="546"/>
      <c r="L846" s="543" t="s">
        <v>243</v>
      </c>
      <c r="M846" s="544"/>
      <c r="N846" s="545" t="str">
        <f>$F$6</f>
        <v>Anodized</v>
      </c>
      <c r="O846" s="545"/>
    </row>
    <row r="847" spans="3:15" ht="25.15" customHeight="1">
      <c r="C847" s="546"/>
      <c r="D847" s="546"/>
      <c r="E847" s="546"/>
      <c r="F847" s="546"/>
      <c r="G847" s="546"/>
      <c r="H847" s="546"/>
      <c r="I847" s="546"/>
      <c r="J847" s="546"/>
      <c r="K847" s="546"/>
      <c r="L847" s="543" t="s">
        <v>178</v>
      </c>
      <c r="M847" s="544"/>
      <c r="N847" s="545" t="str">
        <f>$K$6</f>
        <v>Silver</v>
      </c>
      <c r="O847" s="545"/>
    </row>
    <row r="848" spans="3:15" ht="25.15" customHeight="1">
      <c r="C848" s="546"/>
      <c r="D848" s="546"/>
      <c r="E848" s="546"/>
      <c r="F848" s="546"/>
      <c r="G848" s="546"/>
      <c r="H848" s="546"/>
      <c r="I848" s="546"/>
      <c r="J848" s="546"/>
      <c r="K848" s="546"/>
      <c r="L848" s="543" t="s">
        <v>244</v>
      </c>
      <c r="M848" s="544"/>
      <c r="N848" s="547" t="s">
        <v>252</v>
      </c>
      <c r="O848" s="545"/>
    </row>
    <row r="849" spans="3:15" ht="25.15" customHeight="1">
      <c r="C849" s="546"/>
      <c r="D849" s="546"/>
      <c r="E849" s="546"/>
      <c r="F849" s="546"/>
      <c r="G849" s="546"/>
      <c r="H849" s="546"/>
      <c r="I849" s="546"/>
      <c r="J849" s="546"/>
      <c r="K849" s="546"/>
      <c r="L849" s="543" t="s">
        <v>245</v>
      </c>
      <c r="M849" s="544"/>
      <c r="N849" s="545" t="str">
        <f>CONCATENATE('BD Team'!H85," X ",'BD Team'!I85)</f>
        <v xml:space="preserve"> X </v>
      </c>
      <c r="O849" s="545"/>
    </row>
    <row r="850" spans="3:15" ht="25.15" customHeight="1">
      <c r="C850" s="546"/>
      <c r="D850" s="546"/>
      <c r="E850" s="546"/>
      <c r="F850" s="546"/>
      <c r="G850" s="546"/>
      <c r="H850" s="546"/>
      <c r="I850" s="546"/>
      <c r="J850" s="546"/>
      <c r="K850" s="546"/>
      <c r="L850" s="543" t="s">
        <v>246</v>
      </c>
      <c r="M850" s="544"/>
      <c r="N850" s="548">
        <f>'BD Team'!J85</f>
        <v>0</v>
      </c>
      <c r="O850" s="548"/>
    </row>
    <row r="851" spans="3:15" ht="25.15" customHeight="1">
      <c r="C851" s="546"/>
      <c r="D851" s="546"/>
      <c r="E851" s="546"/>
      <c r="F851" s="546"/>
      <c r="G851" s="546"/>
      <c r="H851" s="546"/>
      <c r="I851" s="546"/>
      <c r="J851" s="546"/>
      <c r="K851" s="546"/>
      <c r="L851" s="543" t="s">
        <v>247</v>
      </c>
      <c r="M851" s="544"/>
      <c r="N851" s="548">
        <f>'BD Team'!C85</f>
        <v>0</v>
      </c>
      <c r="O851" s="545"/>
    </row>
    <row r="852" spans="3:15" ht="25.15" customHeight="1">
      <c r="C852" s="546"/>
      <c r="D852" s="546"/>
      <c r="E852" s="546"/>
      <c r="F852" s="546"/>
      <c r="G852" s="546"/>
      <c r="H852" s="546"/>
      <c r="I852" s="546"/>
      <c r="J852" s="546"/>
      <c r="K852" s="546"/>
      <c r="L852" s="543" t="s">
        <v>248</v>
      </c>
      <c r="M852" s="544"/>
      <c r="N852" s="548">
        <f>'BD Team'!E85</f>
        <v>0</v>
      </c>
      <c r="O852" s="545"/>
    </row>
    <row r="853" spans="3:15" ht="25.15" customHeight="1">
      <c r="C853" s="546"/>
      <c r="D853" s="546"/>
      <c r="E853" s="546"/>
      <c r="F853" s="546"/>
      <c r="G853" s="546"/>
      <c r="H853" s="546"/>
      <c r="I853" s="546"/>
      <c r="J853" s="546"/>
      <c r="K853" s="546"/>
      <c r="L853" s="543" t="s">
        <v>249</v>
      </c>
      <c r="M853" s="544"/>
      <c r="N853" s="548">
        <f>'BD Team'!F85</f>
        <v>0</v>
      </c>
      <c r="O853" s="545"/>
    </row>
    <row r="854" spans="3:15">
      <c r="C854" s="554"/>
      <c r="D854" s="554"/>
      <c r="E854" s="554"/>
      <c r="F854" s="554"/>
      <c r="G854" s="554"/>
      <c r="H854" s="554"/>
      <c r="I854" s="554"/>
      <c r="J854" s="554"/>
      <c r="K854" s="554"/>
      <c r="L854" s="554"/>
      <c r="M854" s="554"/>
      <c r="N854" s="554"/>
      <c r="O854" s="554"/>
    </row>
    <row r="855" spans="3:15" ht="25.15" customHeight="1">
      <c r="C855" s="543" t="s">
        <v>250</v>
      </c>
      <c r="D855" s="544"/>
      <c r="E855" s="289">
        <f>'BD Team'!B86</f>
        <v>0</v>
      </c>
      <c r="F855" s="288" t="s">
        <v>251</v>
      </c>
      <c r="G855" s="548">
        <f>'BD Team'!D86</f>
        <v>0</v>
      </c>
      <c r="H855" s="545"/>
      <c r="I855" s="545"/>
      <c r="J855" s="545"/>
      <c r="K855" s="545"/>
      <c r="L855" s="545"/>
      <c r="M855" s="545"/>
      <c r="N855" s="545"/>
      <c r="O855" s="545"/>
    </row>
    <row r="856" spans="3:15" ht="25.15" customHeight="1">
      <c r="C856" s="546"/>
      <c r="D856" s="546"/>
      <c r="E856" s="546"/>
      <c r="F856" s="546"/>
      <c r="G856" s="546"/>
      <c r="H856" s="546"/>
      <c r="I856" s="546"/>
      <c r="J856" s="546"/>
      <c r="K856" s="546"/>
      <c r="L856" s="543" t="s">
        <v>127</v>
      </c>
      <c r="M856" s="544"/>
      <c r="N856" s="558">
        <f>'BD Team'!G86</f>
        <v>0</v>
      </c>
      <c r="O856" s="547"/>
    </row>
    <row r="857" spans="3:15" ht="25.15" customHeight="1">
      <c r="C857" s="546"/>
      <c r="D857" s="546"/>
      <c r="E857" s="546"/>
      <c r="F857" s="546"/>
      <c r="G857" s="546"/>
      <c r="H857" s="546"/>
      <c r="I857" s="546"/>
      <c r="J857" s="546"/>
      <c r="K857" s="546"/>
      <c r="L857" s="543" t="s">
        <v>243</v>
      </c>
      <c r="M857" s="544"/>
      <c r="N857" s="545" t="str">
        <f>$F$6</f>
        <v>Anodized</v>
      </c>
      <c r="O857" s="545"/>
    </row>
    <row r="858" spans="3:15" ht="25.15" customHeight="1">
      <c r="C858" s="546"/>
      <c r="D858" s="546"/>
      <c r="E858" s="546"/>
      <c r="F858" s="546"/>
      <c r="G858" s="546"/>
      <c r="H858" s="546"/>
      <c r="I858" s="546"/>
      <c r="J858" s="546"/>
      <c r="K858" s="546"/>
      <c r="L858" s="543" t="s">
        <v>178</v>
      </c>
      <c r="M858" s="544"/>
      <c r="N858" s="545" t="str">
        <f>$K$6</f>
        <v>Silver</v>
      </c>
      <c r="O858" s="545"/>
    </row>
    <row r="859" spans="3:15" ht="25.15" customHeight="1">
      <c r="C859" s="546"/>
      <c r="D859" s="546"/>
      <c r="E859" s="546"/>
      <c r="F859" s="546"/>
      <c r="G859" s="546"/>
      <c r="H859" s="546"/>
      <c r="I859" s="546"/>
      <c r="J859" s="546"/>
      <c r="K859" s="546"/>
      <c r="L859" s="543" t="s">
        <v>244</v>
      </c>
      <c r="M859" s="544"/>
      <c r="N859" s="547" t="s">
        <v>252</v>
      </c>
      <c r="O859" s="545"/>
    </row>
    <row r="860" spans="3:15" ht="25.15" customHeight="1">
      <c r="C860" s="546"/>
      <c r="D860" s="546"/>
      <c r="E860" s="546"/>
      <c r="F860" s="546"/>
      <c r="G860" s="546"/>
      <c r="H860" s="546"/>
      <c r="I860" s="546"/>
      <c r="J860" s="546"/>
      <c r="K860" s="546"/>
      <c r="L860" s="543" t="s">
        <v>245</v>
      </c>
      <c r="M860" s="544"/>
      <c r="N860" s="545" t="str">
        <f>CONCATENATE('BD Team'!H86," X ",'BD Team'!I86)</f>
        <v xml:space="preserve"> X </v>
      </c>
      <c r="O860" s="545"/>
    </row>
    <row r="861" spans="3:15" ht="25.15" customHeight="1">
      <c r="C861" s="546"/>
      <c r="D861" s="546"/>
      <c r="E861" s="546"/>
      <c r="F861" s="546"/>
      <c r="G861" s="546"/>
      <c r="H861" s="546"/>
      <c r="I861" s="546"/>
      <c r="J861" s="546"/>
      <c r="K861" s="546"/>
      <c r="L861" s="543" t="s">
        <v>246</v>
      </c>
      <c r="M861" s="544"/>
      <c r="N861" s="548">
        <f>'BD Team'!J86</f>
        <v>0</v>
      </c>
      <c r="O861" s="548"/>
    </row>
    <row r="862" spans="3:15" ht="25.15" customHeight="1">
      <c r="C862" s="546"/>
      <c r="D862" s="546"/>
      <c r="E862" s="546"/>
      <c r="F862" s="546"/>
      <c r="G862" s="546"/>
      <c r="H862" s="546"/>
      <c r="I862" s="546"/>
      <c r="J862" s="546"/>
      <c r="K862" s="546"/>
      <c r="L862" s="543" t="s">
        <v>247</v>
      </c>
      <c r="M862" s="544"/>
      <c r="N862" s="548">
        <f>'BD Team'!C86</f>
        <v>0</v>
      </c>
      <c r="O862" s="545"/>
    </row>
    <row r="863" spans="3:15" ht="25.15" customHeight="1">
      <c r="C863" s="546"/>
      <c r="D863" s="546"/>
      <c r="E863" s="546"/>
      <c r="F863" s="546"/>
      <c r="G863" s="546"/>
      <c r="H863" s="546"/>
      <c r="I863" s="546"/>
      <c r="J863" s="546"/>
      <c r="K863" s="546"/>
      <c r="L863" s="543" t="s">
        <v>248</v>
      </c>
      <c r="M863" s="544"/>
      <c r="N863" s="548">
        <f>'BD Team'!E86</f>
        <v>0</v>
      </c>
      <c r="O863" s="545"/>
    </row>
    <row r="864" spans="3:15" ht="25.15" customHeight="1">
      <c r="C864" s="546"/>
      <c r="D864" s="546"/>
      <c r="E864" s="546"/>
      <c r="F864" s="546"/>
      <c r="G864" s="546"/>
      <c r="H864" s="546"/>
      <c r="I864" s="546"/>
      <c r="J864" s="546"/>
      <c r="K864" s="546"/>
      <c r="L864" s="543" t="s">
        <v>249</v>
      </c>
      <c r="M864" s="544"/>
      <c r="N864" s="548">
        <f>'BD Team'!F86</f>
        <v>0</v>
      </c>
      <c r="O864" s="545"/>
    </row>
    <row r="865" spans="3:15">
      <c r="C865" s="554"/>
      <c r="D865" s="554"/>
      <c r="E865" s="554"/>
      <c r="F865" s="554"/>
      <c r="G865" s="554"/>
      <c r="H865" s="554"/>
      <c r="I865" s="554"/>
      <c r="J865" s="554"/>
      <c r="K865" s="554"/>
      <c r="L865" s="554"/>
      <c r="M865" s="554"/>
      <c r="N865" s="554"/>
      <c r="O865" s="554"/>
    </row>
    <row r="866" spans="3:15" ht="25.15" customHeight="1">
      <c r="C866" s="543" t="s">
        <v>250</v>
      </c>
      <c r="D866" s="544"/>
      <c r="E866" s="289">
        <f>'BD Team'!B87</f>
        <v>0</v>
      </c>
      <c r="F866" s="288" t="s">
        <v>251</v>
      </c>
      <c r="G866" s="548">
        <f>'BD Team'!D87</f>
        <v>0</v>
      </c>
      <c r="H866" s="545"/>
      <c r="I866" s="545"/>
      <c r="J866" s="545"/>
      <c r="K866" s="545"/>
      <c r="L866" s="545"/>
      <c r="M866" s="545"/>
      <c r="N866" s="545"/>
      <c r="O866" s="545"/>
    </row>
    <row r="867" spans="3:15" ht="25.15" customHeight="1">
      <c r="C867" s="546"/>
      <c r="D867" s="546"/>
      <c r="E867" s="546"/>
      <c r="F867" s="546"/>
      <c r="G867" s="546"/>
      <c r="H867" s="546"/>
      <c r="I867" s="546"/>
      <c r="J867" s="546"/>
      <c r="K867" s="546"/>
      <c r="L867" s="543" t="s">
        <v>127</v>
      </c>
      <c r="M867" s="544"/>
      <c r="N867" s="558">
        <f>'BD Team'!G87</f>
        <v>0</v>
      </c>
      <c r="O867" s="547"/>
    </row>
    <row r="868" spans="3:15" ht="25.15" customHeight="1">
      <c r="C868" s="546"/>
      <c r="D868" s="546"/>
      <c r="E868" s="546"/>
      <c r="F868" s="546"/>
      <c r="G868" s="546"/>
      <c r="H868" s="546"/>
      <c r="I868" s="546"/>
      <c r="J868" s="546"/>
      <c r="K868" s="546"/>
      <c r="L868" s="543" t="s">
        <v>243</v>
      </c>
      <c r="M868" s="544"/>
      <c r="N868" s="545" t="str">
        <f>$F$6</f>
        <v>Anodized</v>
      </c>
      <c r="O868" s="545"/>
    </row>
    <row r="869" spans="3:15" ht="25.15" customHeight="1">
      <c r="C869" s="546"/>
      <c r="D869" s="546"/>
      <c r="E869" s="546"/>
      <c r="F869" s="546"/>
      <c r="G869" s="546"/>
      <c r="H869" s="546"/>
      <c r="I869" s="546"/>
      <c r="J869" s="546"/>
      <c r="K869" s="546"/>
      <c r="L869" s="543" t="s">
        <v>178</v>
      </c>
      <c r="M869" s="544"/>
      <c r="N869" s="545" t="str">
        <f>$K$6</f>
        <v>Silver</v>
      </c>
      <c r="O869" s="545"/>
    </row>
    <row r="870" spans="3:15" ht="25.15" customHeight="1">
      <c r="C870" s="546"/>
      <c r="D870" s="546"/>
      <c r="E870" s="546"/>
      <c r="F870" s="546"/>
      <c r="G870" s="546"/>
      <c r="H870" s="546"/>
      <c r="I870" s="546"/>
      <c r="J870" s="546"/>
      <c r="K870" s="546"/>
      <c r="L870" s="543" t="s">
        <v>244</v>
      </c>
      <c r="M870" s="544"/>
      <c r="N870" s="547" t="s">
        <v>252</v>
      </c>
      <c r="O870" s="545"/>
    </row>
    <row r="871" spans="3:15" ht="25.15" customHeight="1">
      <c r="C871" s="546"/>
      <c r="D871" s="546"/>
      <c r="E871" s="546"/>
      <c r="F871" s="546"/>
      <c r="G871" s="546"/>
      <c r="H871" s="546"/>
      <c r="I871" s="546"/>
      <c r="J871" s="546"/>
      <c r="K871" s="546"/>
      <c r="L871" s="543" t="s">
        <v>245</v>
      </c>
      <c r="M871" s="544"/>
      <c r="N871" s="545" t="str">
        <f>CONCATENATE('BD Team'!H87," X ",'BD Team'!I87)</f>
        <v xml:space="preserve"> X </v>
      </c>
      <c r="O871" s="545"/>
    </row>
    <row r="872" spans="3:15" ht="25.15" customHeight="1">
      <c r="C872" s="546"/>
      <c r="D872" s="546"/>
      <c r="E872" s="546"/>
      <c r="F872" s="546"/>
      <c r="G872" s="546"/>
      <c r="H872" s="546"/>
      <c r="I872" s="546"/>
      <c r="J872" s="546"/>
      <c r="K872" s="546"/>
      <c r="L872" s="543" t="s">
        <v>246</v>
      </c>
      <c r="M872" s="544"/>
      <c r="N872" s="548">
        <f>'BD Team'!J87</f>
        <v>0</v>
      </c>
      <c r="O872" s="548"/>
    </row>
    <row r="873" spans="3:15" ht="25.15" customHeight="1">
      <c r="C873" s="546"/>
      <c r="D873" s="546"/>
      <c r="E873" s="546"/>
      <c r="F873" s="546"/>
      <c r="G873" s="546"/>
      <c r="H873" s="546"/>
      <c r="I873" s="546"/>
      <c r="J873" s="546"/>
      <c r="K873" s="546"/>
      <c r="L873" s="543" t="s">
        <v>247</v>
      </c>
      <c r="M873" s="544"/>
      <c r="N873" s="548">
        <f>'BD Team'!C87</f>
        <v>0</v>
      </c>
      <c r="O873" s="545"/>
    </row>
    <row r="874" spans="3:15" ht="25.15" customHeight="1">
      <c r="C874" s="546"/>
      <c r="D874" s="546"/>
      <c r="E874" s="546"/>
      <c r="F874" s="546"/>
      <c r="G874" s="546"/>
      <c r="H874" s="546"/>
      <c r="I874" s="546"/>
      <c r="J874" s="546"/>
      <c r="K874" s="546"/>
      <c r="L874" s="543" t="s">
        <v>248</v>
      </c>
      <c r="M874" s="544"/>
      <c r="N874" s="548">
        <f>'BD Team'!E87</f>
        <v>0</v>
      </c>
      <c r="O874" s="545"/>
    </row>
    <row r="875" spans="3:15" ht="25.15" customHeight="1">
      <c r="C875" s="546"/>
      <c r="D875" s="546"/>
      <c r="E875" s="546"/>
      <c r="F875" s="546"/>
      <c r="G875" s="546"/>
      <c r="H875" s="546"/>
      <c r="I875" s="546"/>
      <c r="J875" s="546"/>
      <c r="K875" s="546"/>
      <c r="L875" s="543" t="s">
        <v>249</v>
      </c>
      <c r="M875" s="544"/>
      <c r="N875" s="548">
        <f>'BD Team'!F87</f>
        <v>0</v>
      </c>
      <c r="O875" s="545"/>
    </row>
    <row r="876" spans="3:15">
      <c r="C876" s="554"/>
      <c r="D876" s="554"/>
      <c r="E876" s="554"/>
      <c r="F876" s="554"/>
      <c r="G876" s="554"/>
      <c r="H876" s="554"/>
      <c r="I876" s="554"/>
      <c r="J876" s="554"/>
      <c r="K876" s="554"/>
      <c r="L876" s="554"/>
      <c r="M876" s="554"/>
      <c r="N876" s="554"/>
      <c r="O876" s="554"/>
    </row>
    <row r="877" spans="3:15" ht="25.15" customHeight="1">
      <c r="C877" s="543" t="s">
        <v>250</v>
      </c>
      <c r="D877" s="544"/>
      <c r="E877" s="289">
        <f>'BD Team'!B88</f>
        <v>0</v>
      </c>
      <c r="F877" s="288" t="s">
        <v>251</v>
      </c>
      <c r="G877" s="548">
        <f>'BD Team'!D88</f>
        <v>0</v>
      </c>
      <c r="H877" s="545"/>
      <c r="I877" s="545"/>
      <c r="J877" s="545"/>
      <c r="K877" s="545"/>
      <c r="L877" s="545"/>
      <c r="M877" s="545"/>
      <c r="N877" s="545"/>
      <c r="O877" s="545"/>
    </row>
    <row r="878" spans="3:15" ht="25.15" customHeight="1">
      <c r="C878" s="546"/>
      <c r="D878" s="546"/>
      <c r="E878" s="546"/>
      <c r="F878" s="546"/>
      <c r="G878" s="546"/>
      <c r="H878" s="546"/>
      <c r="I878" s="546"/>
      <c r="J878" s="546"/>
      <c r="K878" s="546"/>
      <c r="L878" s="543" t="s">
        <v>127</v>
      </c>
      <c r="M878" s="544"/>
      <c r="N878" s="558">
        <f>'BD Team'!G88</f>
        <v>0</v>
      </c>
      <c r="O878" s="547"/>
    </row>
    <row r="879" spans="3:15" ht="25.15" customHeight="1">
      <c r="C879" s="546"/>
      <c r="D879" s="546"/>
      <c r="E879" s="546"/>
      <c r="F879" s="546"/>
      <c r="G879" s="546"/>
      <c r="H879" s="546"/>
      <c r="I879" s="546"/>
      <c r="J879" s="546"/>
      <c r="K879" s="546"/>
      <c r="L879" s="543" t="s">
        <v>243</v>
      </c>
      <c r="M879" s="544"/>
      <c r="N879" s="545" t="str">
        <f>$F$6</f>
        <v>Anodized</v>
      </c>
      <c r="O879" s="545"/>
    </row>
    <row r="880" spans="3:15" ht="25.15" customHeight="1">
      <c r="C880" s="546"/>
      <c r="D880" s="546"/>
      <c r="E880" s="546"/>
      <c r="F880" s="546"/>
      <c r="G880" s="546"/>
      <c r="H880" s="546"/>
      <c r="I880" s="546"/>
      <c r="J880" s="546"/>
      <c r="K880" s="546"/>
      <c r="L880" s="543" t="s">
        <v>178</v>
      </c>
      <c r="M880" s="544"/>
      <c r="N880" s="545" t="str">
        <f>$K$6</f>
        <v>Silver</v>
      </c>
      <c r="O880" s="545"/>
    </row>
    <row r="881" spans="3:15" ht="25.15" customHeight="1">
      <c r="C881" s="546"/>
      <c r="D881" s="546"/>
      <c r="E881" s="546"/>
      <c r="F881" s="546"/>
      <c r="G881" s="546"/>
      <c r="H881" s="546"/>
      <c r="I881" s="546"/>
      <c r="J881" s="546"/>
      <c r="K881" s="546"/>
      <c r="L881" s="543" t="s">
        <v>244</v>
      </c>
      <c r="M881" s="544"/>
      <c r="N881" s="547" t="s">
        <v>252</v>
      </c>
      <c r="O881" s="545"/>
    </row>
    <row r="882" spans="3:15" ht="25.15" customHeight="1">
      <c r="C882" s="546"/>
      <c r="D882" s="546"/>
      <c r="E882" s="546"/>
      <c r="F882" s="546"/>
      <c r="G882" s="546"/>
      <c r="H882" s="546"/>
      <c r="I882" s="546"/>
      <c r="J882" s="546"/>
      <c r="K882" s="546"/>
      <c r="L882" s="543" t="s">
        <v>245</v>
      </c>
      <c r="M882" s="544"/>
      <c r="N882" s="545" t="str">
        <f>CONCATENATE('BD Team'!H88," X ",'BD Team'!I88)</f>
        <v xml:space="preserve"> X </v>
      </c>
      <c r="O882" s="545"/>
    </row>
    <row r="883" spans="3:15" ht="25.15" customHeight="1">
      <c r="C883" s="546"/>
      <c r="D883" s="546"/>
      <c r="E883" s="546"/>
      <c r="F883" s="546"/>
      <c r="G883" s="546"/>
      <c r="H883" s="546"/>
      <c r="I883" s="546"/>
      <c r="J883" s="546"/>
      <c r="K883" s="546"/>
      <c r="L883" s="543" t="s">
        <v>246</v>
      </c>
      <c r="M883" s="544"/>
      <c r="N883" s="548">
        <f>'BD Team'!J88</f>
        <v>0</v>
      </c>
      <c r="O883" s="548"/>
    </row>
    <row r="884" spans="3:15" ht="25.15" customHeight="1">
      <c r="C884" s="546"/>
      <c r="D884" s="546"/>
      <c r="E884" s="546"/>
      <c r="F884" s="546"/>
      <c r="G884" s="546"/>
      <c r="H884" s="546"/>
      <c r="I884" s="546"/>
      <c r="J884" s="546"/>
      <c r="K884" s="546"/>
      <c r="L884" s="543" t="s">
        <v>247</v>
      </c>
      <c r="M884" s="544"/>
      <c r="N884" s="548">
        <f>'BD Team'!C88</f>
        <v>0</v>
      </c>
      <c r="O884" s="545"/>
    </row>
    <row r="885" spans="3:15" ht="25.15" customHeight="1">
      <c r="C885" s="546"/>
      <c r="D885" s="546"/>
      <c r="E885" s="546"/>
      <c r="F885" s="546"/>
      <c r="G885" s="546"/>
      <c r="H885" s="546"/>
      <c r="I885" s="546"/>
      <c r="J885" s="546"/>
      <c r="K885" s="546"/>
      <c r="L885" s="543" t="s">
        <v>248</v>
      </c>
      <c r="M885" s="544"/>
      <c r="N885" s="548">
        <f>'BD Team'!E88</f>
        <v>0</v>
      </c>
      <c r="O885" s="545"/>
    </row>
    <row r="886" spans="3:15" ht="25.15" customHeight="1">
      <c r="C886" s="546"/>
      <c r="D886" s="546"/>
      <c r="E886" s="546"/>
      <c r="F886" s="546"/>
      <c r="G886" s="546"/>
      <c r="H886" s="546"/>
      <c r="I886" s="546"/>
      <c r="J886" s="546"/>
      <c r="K886" s="546"/>
      <c r="L886" s="543" t="s">
        <v>249</v>
      </c>
      <c r="M886" s="544"/>
      <c r="N886" s="548">
        <f>'BD Team'!F88</f>
        <v>0</v>
      </c>
      <c r="O886" s="545"/>
    </row>
    <row r="887" spans="3:15">
      <c r="C887" s="554"/>
      <c r="D887" s="554"/>
      <c r="E887" s="554"/>
      <c r="F887" s="554"/>
      <c r="G887" s="554"/>
      <c r="H887" s="554"/>
      <c r="I887" s="554"/>
      <c r="J887" s="554"/>
      <c r="K887" s="554"/>
      <c r="L887" s="554"/>
      <c r="M887" s="554"/>
      <c r="N887" s="554"/>
      <c r="O887" s="554"/>
    </row>
    <row r="888" spans="3:15" ht="25.15" customHeight="1">
      <c r="C888" s="543" t="s">
        <v>250</v>
      </c>
      <c r="D888" s="544"/>
      <c r="E888" s="289">
        <f>'BD Team'!B89</f>
        <v>0</v>
      </c>
      <c r="F888" s="288" t="s">
        <v>251</v>
      </c>
      <c r="G888" s="548">
        <f>'BD Team'!D89</f>
        <v>0</v>
      </c>
      <c r="H888" s="545"/>
      <c r="I888" s="545"/>
      <c r="J888" s="545"/>
      <c r="K888" s="545"/>
      <c r="L888" s="545"/>
      <c r="M888" s="545"/>
      <c r="N888" s="545"/>
      <c r="O888" s="545"/>
    </row>
    <row r="889" spans="3:15" ht="25.15" customHeight="1">
      <c r="C889" s="546"/>
      <c r="D889" s="546"/>
      <c r="E889" s="546"/>
      <c r="F889" s="546"/>
      <c r="G889" s="546"/>
      <c r="H889" s="546"/>
      <c r="I889" s="546"/>
      <c r="J889" s="546"/>
      <c r="K889" s="546"/>
      <c r="L889" s="543" t="s">
        <v>127</v>
      </c>
      <c r="M889" s="544"/>
      <c r="N889" s="558">
        <f>'BD Team'!G89</f>
        <v>0</v>
      </c>
      <c r="O889" s="547"/>
    </row>
    <row r="890" spans="3:15" ht="25.15" customHeight="1">
      <c r="C890" s="546"/>
      <c r="D890" s="546"/>
      <c r="E890" s="546"/>
      <c r="F890" s="546"/>
      <c r="G890" s="546"/>
      <c r="H890" s="546"/>
      <c r="I890" s="546"/>
      <c r="J890" s="546"/>
      <c r="K890" s="546"/>
      <c r="L890" s="543" t="s">
        <v>243</v>
      </c>
      <c r="M890" s="544"/>
      <c r="N890" s="545" t="str">
        <f>$F$6</f>
        <v>Anodized</v>
      </c>
      <c r="O890" s="545"/>
    </row>
    <row r="891" spans="3:15" ht="25.15" customHeight="1">
      <c r="C891" s="546"/>
      <c r="D891" s="546"/>
      <c r="E891" s="546"/>
      <c r="F891" s="546"/>
      <c r="G891" s="546"/>
      <c r="H891" s="546"/>
      <c r="I891" s="546"/>
      <c r="J891" s="546"/>
      <c r="K891" s="546"/>
      <c r="L891" s="543" t="s">
        <v>178</v>
      </c>
      <c r="M891" s="544"/>
      <c r="N891" s="545" t="str">
        <f>$K$6</f>
        <v>Silver</v>
      </c>
      <c r="O891" s="545"/>
    </row>
    <row r="892" spans="3:15" ht="25.15" customHeight="1">
      <c r="C892" s="546"/>
      <c r="D892" s="546"/>
      <c r="E892" s="546"/>
      <c r="F892" s="546"/>
      <c r="G892" s="546"/>
      <c r="H892" s="546"/>
      <c r="I892" s="546"/>
      <c r="J892" s="546"/>
      <c r="K892" s="546"/>
      <c r="L892" s="543" t="s">
        <v>244</v>
      </c>
      <c r="M892" s="544"/>
      <c r="N892" s="547" t="s">
        <v>252</v>
      </c>
      <c r="O892" s="545"/>
    </row>
    <row r="893" spans="3:15" ht="25.15" customHeight="1">
      <c r="C893" s="546"/>
      <c r="D893" s="546"/>
      <c r="E893" s="546"/>
      <c r="F893" s="546"/>
      <c r="G893" s="546"/>
      <c r="H893" s="546"/>
      <c r="I893" s="546"/>
      <c r="J893" s="546"/>
      <c r="K893" s="546"/>
      <c r="L893" s="543" t="s">
        <v>245</v>
      </c>
      <c r="M893" s="544"/>
      <c r="N893" s="545" t="str">
        <f>CONCATENATE('BD Team'!H89," X ",'BD Team'!I89)</f>
        <v xml:space="preserve"> X </v>
      </c>
      <c r="O893" s="545"/>
    </row>
    <row r="894" spans="3:15" ht="25.15" customHeight="1">
      <c r="C894" s="546"/>
      <c r="D894" s="546"/>
      <c r="E894" s="546"/>
      <c r="F894" s="546"/>
      <c r="G894" s="546"/>
      <c r="H894" s="546"/>
      <c r="I894" s="546"/>
      <c r="J894" s="546"/>
      <c r="K894" s="546"/>
      <c r="L894" s="543" t="s">
        <v>246</v>
      </c>
      <c r="M894" s="544"/>
      <c r="N894" s="548">
        <f>'BD Team'!J89</f>
        <v>0</v>
      </c>
      <c r="O894" s="548"/>
    </row>
    <row r="895" spans="3:15" ht="25.15" customHeight="1">
      <c r="C895" s="546"/>
      <c r="D895" s="546"/>
      <c r="E895" s="546"/>
      <c r="F895" s="546"/>
      <c r="G895" s="546"/>
      <c r="H895" s="546"/>
      <c r="I895" s="546"/>
      <c r="J895" s="546"/>
      <c r="K895" s="546"/>
      <c r="L895" s="543" t="s">
        <v>247</v>
      </c>
      <c r="M895" s="544"/>
      <c r="N895" s="548">
        <f>'BD Team'!C89</f>
        <v>0</v>
      </c>
      <c r="O895" s="545"/>
    </row>
    <row r="896" spans="3:15" ht="25.15" customHeight="1">
      <c r="C896" s="546"/>
      <c r="D896" s="546"/>
      <c r="E896" s="546"/>
      <c r="F896" s="546"/>
      <c r="G896" s="546"/>
      <c r="H896" s="546"/>
      <c r="I896" s="546"/>
      <c r="J896" s="546"/>
      <c r="K896" s="546"/>
      <c r="L896" s="543" t="s">
        <v>248</v>
      </c>
      <c r="M896" s="544"/>
      <c r="N896" s="548">
        <f>'BD Team'!E89</f>
        <v>0</v>
      </c>
      <c r="O896" s="545"/>
    </row>
    <row r="897" spans="3:15" ht="25.15" customHeight="1">
      <c r="C897" s="546"/>
      <c r="D897" s="546"/>
      <c r="E897" s="546"/>
      <c r="F897" s="546"/>
      <c r="G897" s="546"/>
      <c r="H897" s="546"/>
      <c r="I897" s="546"/>
      <c r="J897" s="546"/>
      <c r="K897" s="546"/>
      <c r="L897" s="543" t="s">
        <v>249</v>
      </c>
      <c r="M897" s="544"/>
      <c r="N897" s="548">
        <f>'BD Team'!F89</f>
        <v>0</v>
      </c>
      <c r="O897" s="545"/>
    </row>
    <row r="898" spans="3:15">
      <c r="C898" s="554"/>
      <c r="D898" s="554"/>
      <c r="E898" s="554"/>
      <c r="F898" s="554"/>
      <c r="G898" s="554"/>
      <c r="H898" s="554"/>
      <c r="I898" s="554"/>
      <c r="J898" s="554"/>
      <c r="K898" s="554"/>
      <c r="L898" s="554"/>
      <c r="M898" s="554"/>
      <c r="N898" s="554"/>
      <c r="O898" s="554"/>
    </row>
    <row r="899" spans="3:15" ht="25.15" customHeight="1">
      <c r="C899" s="543" t="s">
        <v>250</v>
      </c>
      <c r="D899" s="544"/>
      <c r="E899" s="289">
        <f>'BD Team'!B90</f>
        <v>0</v>
      </c>
      <c r="F899" s="288" t="s">
        <v>251</v>
      </c>
      <c r="G899" s="548">
        <f>'BD Team'!D90</f>
        <v>0</v>
      </c>
      <c r="H899" s="545"/>
      <c r="I899" s="545"/>
      <c r="J899" s="545"/>
      <c r="K899" s="545"/>
      <c r="L899" s="545"/>
      <c r="M899" s="545"/>
      <c r="N899" s="545"/>
      <c r="O899" s="545"/>
    </row>
    <row r="900" spans="3:15" ht="25.15" customHeight="1">
      <c r="C900" s="546"/>
      <c r="D900" s="546"/>
      <c r="E900" s="546"/>
      <c r="F900" s="546"/>
      <c r="G900" s="546"/>
      <c r="H900" s="546"/>
      <c r="I900" s="546"/>
      <c r="J900" s="546"/>
      <c r="K900" s="546"/>
      <c r="L900" s="543" t="s">
        <v>127</v>
      </c>
      <c r="M900" s="544"/>
      <c r="N900" s="558">
        <f>'BD Team'!G90</f>
        <v>0</v>
      </c>
      <c r="O900" s="547"/>
    </row>
    <row r="901" spans="3:15" ht="25.15" customHeight="1">
      <c r="C901" s="546"/>
      <c r="D901" s="546"/>
      <c r="E901" s="546"/>
      <c r="F901" s="546"/>
      <c r="G901" s="546"/>
      <c r="H901" s="546"/>
      <c r="I901" s="546"/>
      <c r="J901" s="546"/>
      <c r="K901" s="546"/>
      <c r="L901" s="543" t="s">
        <v>243</v>
      </c>
      <c r="M901" s="544"/>
      <c r="N901" s="545" t="str">
        <f>$F$6</f>
        <v>Anodized</v>
      </c>
      <c r="O901" s="545"/>
    </row>
    <row r="902" spans="3:15" ht="25.15" customHeight="1">
      <c r="C902" s="546"/>
      <c r="D902" s="546"/>
      <c r="E902" s="546"/>
      <c r="F902" s="546"/>
      <c r="G902" s="546"/>
      <c r="H902" s="546"/>
      <c r="I902" s="546"/>
      <c r="J902" s="546"/>
      <c r="K902" s="546"/>
      <c r="L902" s="543" t="s">
        <v>178</v>
      </c>
      <c r="M902" s="544"/>
      <c r="N902" s="545" t="str">
        <f>$K$6</f>
        <v>Silver</v>
      </c>
      <c r="O902" s="545"/>
    </row>
    <row r="903" spans="3:15" ht="25.15" customHeight="1">
      <c r="C903" s="546"/>
      <c r="D903" s="546"/>
      <c r="E903" s="546"/>
      <c r="F903" s="546"/>
      <c r="G903" s="546"/>
      <c r="H903" s="546"/>
      <c r="I903" s="546"/>
      <c r="J903" s="546"/>
      <c r="K903" s="546"/>
      <c r="L903" s="543" t="s">
        <v>244</v>
      </c>
      <c r="M903" s="544"/>
      <c r="N903" s="547" t="s">
        <v>252</v>
      </c>
      <c r="O903" s="545"/>
    </row>
    <row r="904" spans="3:15" ht="25.15" customHeight="1">
      <c r="C904" s="546"/>
      <c r="D904" s="546"/>
      <c r="E904" s="546"/>
      <c r="F904" s="546"/>
      <c r="G904" s="546"/>
      <c r="H904" s="546"/>
      <c r="I904" s="546"/>
      <c r="J904" s="546"/>
      <c r="K904" s="546"/>
      <c r="L904" s="543" t="s">
        <v>245</v>
      </c>
      <c r="M904" s="544"/>
      <c r="N904" s="545" t="str">
        <f>CONCATENATE('BD Team'!H90," X ",'BD Team'!I90)</f>
        <v xml:space="preserve"> X </v>
      </c>
      <c r="O904" s="545"/>
    </row>
    <row r="905" spans="3:15" ht="25.15" customHeight="1">
      <c r="C905" s="546"/>
      <c r="D905" s="546"/>
      <c r="E905" s="546"/>
      <c r="F905" s="546"/>
      <c r="G905" s="546"/>
      <c r="H905" s="546"/>
      <c r="I905" s="546"/>
      <c r="J905" s="546"/>
      <c r="K905" s="546"/>
      <c r="L905" s="543" t="s">
        <v>246</v>
      </c>
      <c r="M905" s="544"/>
      <c r="N905" s="548">
        <f>'BD Team'!J90</f>
        <v>0</v>
      </c>
      <c r="O905" s="548"/>
    </row>
    <row r="906" spans="3:15" ht="25.15" customHeight="1">
      <c r="C906" s="546"/>
      <c r="D906" s="546"/>
      <c r="E906" s="546"/>
      <c r="F906" s="546"/>
      <c r="G906" s="546"/>
      <c r="H906" s="546"/>
      <c r="I906" s="546"/>
      <c r="J906" s="546"/>
      <c r="K906" s="546"/>
      <c r="L906" s="543" t="s">
        <v>247</v>
      </c>
      <c r="M906" s="544"/>
      <c r="N906" s="548">
        <f>'BD Team'!C90</f>
        <v>0</v>
      </c>
      <c r="O906" s="545"/>
    </row>
    <row r="907" spans="3:15" ht="25.15" customHeight="1">
      <c r="C907" s="546"/>
      <c r="D907" s="546"/>
      <c r="E907" s="546"/>
      <c r="F907" s="546"/>
      <c r="G907" s="546"/>
      <c r="H907" s="546"/>
      <c r="I907" s="546"/>
      <c r="J907" s="546"/>
      <c r="K907" s="546"/>
      <c r="L907" s="543" t="s">
        <v>248</v>
      </c>
      <c r="M907" s="544"/>
      <c r="N907" s="548">
        <f>'BD Team'!E90</f>
        <v>0</v>
      </c>
      <c r="O907" s="545"/>
    </row>
    <row r="908" spans="3:15" ht="25.15" customHeight="1">
      <c r="C908" s="546"/>
      <c r="D908" s="546"/>
      <c r="E908" s="546"/>
      <c r="F908" s="546"/>
      <c r="G908" s="546"/>
      <c r="H908" s="546"/>
      <c r="I908" s="546"/>
      <c r="J908" s="546"/>
      <c r="K908" s="546"/>
      <c r="L908" s="543" t="s">
        <v>249</v>
      </c>
      <c r="M908" s="544"/>
      <c r="N908" s="548">
        <f>'BD Team'!F90</f>
        <v>0</v>
      </c>
      <c r="O908" s="545"/>
    </row>
    <row r="909" spans="3:15">
      <c r="C909" s="554"/>
      <c r="D909" s="554"/>
      <c r="E909" s="554"/>
      <c r="F909" s="554"/>
      <c r="G909" s="554"/>
      <c r="H909" s="554"/>
      <c r="I909" s="554"/>
      <c r="J909" s="554"/>
      <c r="K909" s="554"/>
      <c r="L909" s="554"/>
      <c r="M909" s="554"/>
      <c r="N909" s="554"/>
      <c r="O909" s="554"/>
    </row>
    <row r="910" spans="3:15" ht="25.15" customHeight="1">
      <c r="C910" s="543" t="s">
        <v>250</v>
      </c>
      <c r="D910" s="544"/>
      <c r="E910" s="289">
        <f>'BD Team'!B91</f>
        <v>0</v>
      </c>
      <c r="F910" s="288" t="s">
        <v>251</v>
      </c>
      <c r="G910" s="548">
        <f>'BD Team'!D91</f>
        <v>0</v>
      </c>
      <c r="H910" s="545"/>
      <c r="I910" s="545"/>
      <c r="J910" s="545"/>
      <c r="K910" s="545"/>
      <c r="L910" s="545"/>
      <c r="M910" s="545"/>
      <c r="N910" s="545"/>
      <c r="O910" s="545"/>
    </row>
    <row r="911" spans="3:15" ht="25.15" customHeight="1">
      <c r="C911" s="546"/>
      <c r="D911" s="546"/>
      <c r="E911" s="546"/>
      <c r="F911" s="546"/>
      <c r="G911" s="546"/>
      <c r="H911" s="546"/>
      <c r="I911" s="546"/>
      <c r="J911" s="546"/>
      <c r="K911" s="546"/>
      <c r="L911" s="543" t="s">
        <v>127</v>
      </c>
      <c r="M911" s="544"/>
      <c r="N911" s="558">
        <f>'BD Team'!G91</f>
        <v>0</v>
      </c>
      <c r="O911" s="547"/>
    </row>
    <row r="912" spans="3:15" ht="25.15" customHeight="1">
      <c r="C912" s="546"/>
      <c r="D912" s="546"/>
      <c r="E912" s="546"/>
      <c r="F912" s="546"/>
      <c r="G912" s="546"/>
      <c r="H912" s="546"/>
      <c r="I912" s="546"/>
      <c r="J912" s="546"/>
      <c r="K912" s="546"/>
      <c r="L912" s="543" t="s">
        <v>243</v>
      </c>
      <c r="M912" s="544"/>
      <c r="N912" s="545" t="str">
        <f>$F$6</f>
        <v>Anodized</v>
      </c>
      <c r="O912" s="545"/>
    </row>
    <row r="913" spans="3:15" ht="25.15" customHeight="1">
      <c r="C913" s="546"/>
      <c r="D913" s="546"/>
      <c r="E913" s="546"/>
      <c r="F913" s="546"/>
      <c r="G913" s="546"/>
      <c r="H913" s="546"/>
      <c r="I913" s="546"/>
      <c r="J913" s="546"/>
      <c r="K913" s="546"/>
      <c r="L913" s="543" t="s">
        <v>178</v>
      </c>
      <c r="M913" s="544"/>
      <c r="N913" s="545" t="str">
        <f>$K$6</f>
        <v>Silver</v>
      </c>
      <c r="O913" s="545"/>
    </row>
    <row r="914" spans="3:15" ht="25.15" customHeight="1">
      <c r="C914" s="546"/>
      <c r="D914" s="546"/>
      <c r="E914" s="546"/>
      <c r="F914" s="546"/>
      <c r="G914" s="546"/>
      <c r="H914" s="546"/>
      <c r="I914" s="546"/>
      <c r="J914" s="546"/>
      <c r="K914" s="546"/>
      <c r="L914" s="543" t="s">
        <v>244</v>
      </c>
      <c r="M914" s="544"/>
      <c r="N914" s="547" t="s">
        <v>252</v>
      </c>
      <c r="O914" s="545"/>
    </row>
    <row r="915" spans="3:15" ht="25.15" customHeight="1">
      <c r="C915" s="546"/>
      <c r="D915" s="546"/>
      <c r="E915" s="546"/>
      <c r="F915" s="546"/>
      <c r="G915" s="546"/>
      <c r="H915" s="546"/>
      <c r="I915" s="546"/>
      <c r="J915" s="546"/>
      <c r="K915" s="546"/>
      <c r="L915" s="543" t="s">
        <v>245</v>
      </c>
      <c r="M915" s="544"/>
      <c r="N915" s="545" t="str">
        <f>CONCATENATE('BD Team'!H91," X ",'BD Team'!I91)</f>
        <v xml:space="preserve"> X </v>
      </c>
      <c r="O915" s="545"/>
    </row>
    <row r="916" spans="3:15" ht="25.15" customHeight="1">
      <c r="C916" s="546"/>
      <c r="D916" s="546"/>
      <c r="E916" s="546"/>
      <c r="F916" s="546"/>
      <c r="G916" s="546"/>
      <c r="H916" s="546"/>
      <c r="I916" s="546"/>
      <c r="J916" s="546"/>
      <c r="K916" s="546"/>
      <c r="L916" s="543" t="s">
        <v>246</v>
      </c>
      <c r="M916" s="544"/>
      <c r="N916" s="548">
        <f>'BD Team'!J91</f>
        <v>0</v>
      </c>
      <c r="O916" s="548"/>
    </row>
    <row r="917" spans="3:15" ht="25.15" customHeight="1">
      <c r="C917" s="546"/>
      <c r="D917" s="546"/>
      <c r="E917" s="546"/>
      <c r="F917" s="546"/>
      <c r="G917" s="546"/>
      <c r="H917" s="546"/>
      <c r="I917" s="546"/>
      <c r="J917" s="546"/>
      <c r="K917" s="546"/>
      <c r="L917" s="543" t="s">
        <v>247</v>
      </c>
      <c r="M917" s="544"/>
      <c r="N917" s="548">
        <f>'BD Team'!C91</f>
        <v>0</v>
      </c>
      <c r="O917" s="545"/>
    </row>
    <row r="918" spans="3:15" ht="25.15" customHeight="1">
      <c r="C918" s="546"/>
      <c r="D918" s="546"/>
      <c r="E918" s="546"/>
      <c r="F918" s="546"/>
      <c r="G918" s="546"/>
      <c r="H918" s="546"/>
      <c r="I918" s="546"/>
      <c r="J918" s="546"/>
      <c r="K918" s="546"/>
      <c r="L918" s="543" t="s">
        <v>248</v>
      </c>
      <c r="M918" s="544"/>
      <c r="N918" s="548">
        <f>'BD Team'!E91</f>
        <v>0</v>
      </c>
      <c r="O918" s="545"/>
    </row>
    <row r="919" spans="3:15" ht="25.15" customHeight="1">
      <c r="C919" s="546"/>
      <c r="D919" s="546"/>
      <c r="E919" s="546"/>
      <c r="F919" s="546"/>
      <c r="G919" s="546"/>
      <c r="H919" s="546"/>
      <c r="I919" s="546"/>
      <c r="J919" s="546"/>
      <c r="K919" s="546"/>
      <c r="L919" s="543" t="s">
        <v>249</v>
      </c>
      <c r="M919" s="544"/>
      <c r="N919" s="548">
        <f>'BD Team'!F91</f>
        <v>0</v>
      </c>
      <c r="O919" s="545"/>
    </row>
    <row r="920" spans="3:15">
      <c r="C920" s="554"/>
      <c r="D920" s="554"/>
      <c r="E920" s="554"/>
      <c r="F920" s="554"/>
      <c r="G920" s="554"/>
      <c r="H920" s="554"/>
      <c r="I920" s="554"/>
      <c r="J920" s="554"/>
      <c r="K920" s="554"/>
      <c r="L920" s="554"/>
      <c r="M920" s="554"/>
      <c r="N920" s="554"/>
      <c r="O920" s="554"/>
    </row>
    <row r="921" spans="3:15" ht="25.15" customHeight="1">
      <c r="C921" s="543" t="s">
        <v>250</v>
      </c>
      <c r="D921" s="544"/>
      <c r="E921" s="289">
        <f>'BD Team'!B92</f>
        <v>0</v>
      </c>
      <c r="F921" s="288" t="s">
        <v>251</v>
      </c>
      <c r="G921" s="548">
        <f>'BD Team'!D92</f>
        <v>0</v>
      </c>
      <c r="H921" s="545"/>
      <c r="I921" s="545"/>
      <c r="J921" s="545"/>
      <c r="K921" s="545"/>
      <c r="L921" s="545"/>
      <c r="M921" s="545"/>
      <c r="N921" s="545"/>
      <c r="O921" s="545"/>
    </row>
    <row r="922" spans="3:15" ht="25.15" customHeight="1">
      <c r="C922" s="546"/>
      <c r="D922" s="546"/>
      <c r="E922" s="546"/>
      <c r="F922" s="546"/>
      <c r="G922" s="546"/>
      <c r="H922" s="546"/>
      <c r="I922" s="546"/>
      <c r="J922" s="546"/>
      <c r="K922" s="546"/>
      <c r="L922" s="543" t="s">
        <v>127</v>
      </c>
      <c r="M922" s="544"/>
      <c r="N922" s="558">
        <f>'BD Team'!G92</f>
        <v>0</v>
      </c>
      <c r="O922" s="547"/>
    </row>
    <row r="923" spans="3:15" ht="25.15" customHeight="1">
      <c r="C923" s="546"/>
      <c r="D923" s="546"/>
      <c r="E923" s="546"/>
      <c r="F923" s="546"/>
      <c r="G923" s="546"/>
      <c r="H923" s="546"/>
      <c r="I923" s="546"/>
      <c r="J923" s="546"/>
      <c r="K923" s="546"/>
      <c r="L923" s="543" t="s">
        <v>243</v>
      </c>
      <c r="M923" s="544"/>
      <c r="N923" s="545" t="str">
        <f>$F$6</f>
        <v>Anodized</v>
      </c>
      <c r="O923" s="545"/>
    </row>
    <row r="924" spans="3:15" ht="25.15" customHeight="1">
      <c r="C924" s="546"/>
      <c r="D924" s="546"/>
      <c r="E924" s="546"/>
      <c r="F924" s="546"/>
      <c r="G924" s="546"/>
      <c r="H924" s="546"/>
      <c r="I924" s="546"/>
      <c r="J924" s="546"/>
      <c r="K924" s="546"/>
      <c r="L924" s="543" t="s">
        <v>178</v>
      </c>
      <c r="M924" s="544"/>
      <c r="N924" s="545" t="str">
        <f>$K$6</f>
        <v>Silver</v>
      </c>
      <c r="O924" s="545"/>
    </row>
    <row r="925" spans="3:15" ht="25.15" customHeight="1">
      <c r="C925" s="546"/>
      <c r="D925" s="546"/>
      <c r="E925" s="546"/>
      <c r="F925" s="546"/>
      <c r="G925" s="546"/>
      <c r="H925" s="546"/>
      <c r="I925" s="546"/>
      <c r="J925" s="546"/>
      <c r="K925" s="546"/>
      <c r="L925" s="543" t="s">
        <v>244</v>
      </c>
      <c r="M925" s="544"/>
      <c r="N925" s="547" t="s">
        <v>252</v>
      </c>
      <c r="O925" s="545"/>
    </row>
    <row r="926" spans="3:15" ht="25.15" customHeight="1">
      <c r="C926" s="546"/>
      <c r="D926" s="546"/>
      <c r="E926" s="546"/>
      <c r="F926" s="546"/>
      <c r="G926" s="546"/>
      <c r="H926" s="546"/>
      <c r="I926" s="546"/>
      <c r="J926" s="546"/>
      <c r="K926" s="546"/>
      <c r="L926" s="543" t="s">
        <v>245</v>
      </c>
      <c r="M926" s="544"/>
      <c r="N926" s="545" t="str">
        <f>CONCATENATE('BD Team'!H92," X ",'BD Team'!I92)</f>
        <v xml:space="preserve"> X </v>
      </c>
      <c r="O926" s="545"/>
    </row>
    <row r="927" spans="3:15" ht="25.15" customHeight="1">
      <c r="C927" s="546"/>
      <c r="D927" s="546"/>
      <c r="E927" s="546"/>
      <c r="F927" s="546"/>
      <c r="G927" s="546"/>
      <c r="H927" s="546"/>
      <c r="I927" s="546"/>
      <c r="J927" s="546"/>
      <c r="K927" s="546"/>
      <c r="L927" s="543" t="s">
        <v>246</v>
      </c>
      <c r="M927" s="544"/>
      <c r="N927" s="548">
        <f>'BD Team'!J92</f>
        <v>0</v>
      </c>
      <c r="O927" s="548"/>
    </row>
    <row r="928" spans="3:15" ht="25.15" customHeight="1">
      <c r="C928" s="546"/>
      <c r="D928" s="546"/>
      <c r="E928" s="546"/>
      <c r="F928" s="546"/>
      <c r="G928" s="546"/>
      <c r="H928" s="546"/>
      <c r="I928" s="546"/>
      <c r="J928" s="546"/>
      <c r="K928" s="546"/>
      <c r="L928" s="543" t="s">
        <v>247</v>
      </c>
      <c r="M928" s="544"/>
      <c r="N928" s="548">
        <f>'BD Team'!C92</f>
        <v>0</v>
      </c>
      <c r="O928" s="545"/>
    </row>
    <row r="929" spans="3:15" ht="25.15" customHeight="1">
      <c r="C929" s="546"/>
      <c r="D929" s="546"/>
      <c r="E929" s="546"/>
      <c r="F929" s="546"/>
      <c r="G929" s="546"/>
      <c r="H929" s="546"/>
      <c r="I929" s="546"/>
      <c r="J929" s="546"/>
      <c r="K929" s="546"/>
      <c r="L929" s="543" t="s">
        <v>248</v>
      </c>
      <c r="M929" s="544"/>
      <c r="N929" s="548">
        <f>'BD Team'!E92</f>
        <v>0</v>
      </c>
      <c r="O929" s="545"/>
    </row>
    <row r="930" spans="3:15" ht="25.15" customHeight="1">
      <c r="C930" s="546"/>
      <c r="D930" s="546"/>
      <c r="E930" s="546"/>
      <c r="F930" s="546"/>
      <c r="G930" s="546"/>
      <c r="H930" s="546"/>
      <c r="I930" s="546"/>
      <c r="J930" s="546"/>
      <c r="K930" s="546"/>
      <c r="L930" s="543" t="s">
        <v>249</v>
      </c>
      <c r="M930" s="544"/>
      <c r="N930" s="548">
        <f>'BD Team'!F92</f>
        <v>0</v>
      </c>
      <c r="O930" s="545"/>
    </row>
    <row r="931" spans="3:15">
      <c r="C931" s="554"/>
      <c r="D931" s="554"/>
      <c r="E931" s="554"/>
      <c r="F931" s="554"/>
      <c r="G931" s="554"/>
      <c r="H931" s="554"/>
      <c r="I931" s="554"/>
      <c r="J931" s="554"/>
      <c r="K931" s="554"/>
      <c r="L931" s="554"/>
      <c r="M931" s="554"/>
      <c r="N931" s="554"/>
      <c r="O931" s="554"/>
    </row>
    <row r="932" spans="3:15" ht="25.15" customHeight="1">
      <c r="C932" s="543" t="s">
        <v>250</v>
      </c>
      <c r="D932" s="544"/>
      <c r="E932" s="289">
        <f>'BD Team'!B93</f>
        <v>0</v>
      </c>
      <c r="F932" s="288" t="s">
        <v>251</v>
      </c>
      <c r="G932" s="548">
        <f>'BD Team'!D93</f>
        <v>0</v>
      </c>
      <c r="H932" s="545"/>
      <c r="I932" s="545"/>
      <c r="J932" s="545"/>
      <c r="K932" s="545"/>
      <c r="L932" s="545"/>
      <c r="M932" s="545"/>
      <c r="N932" s="545"/>
      <c r="O932" s="545"/>
    </row>
    <row r="933" spans="3:15" ht="25.15" customHeight="1">
      <c r="C933" s="546"/>
      <c r="D933" s="546"/>
      <c r="E933" s="546"/>
      <c r="F933" s="546"/>
      <c r="G933" s="546"/>
      <c r="H933" s="546"/>
      <c r="I933" s="546"/>
      <c r="J933" s="546"/>
      <c r="K933" s="546"/>
      <c r="L933" s="543" t="s">
        <v>127</v>
      </c>
      <c r="M933" s="544"/>
      <c r="N933" s="558">
        <f>'BD Team'!G93</f>
        <v>0</v>
      </c>
      <c r="O933" s="547"/>
    </row>
    <row r="934" spans="3:15" ht="25.15" customHeight="1">
      <c r="C934" s="546"/>
      <c r="D934" s="546"/>
      <c r="E934" s="546"/>
      <c r="F934" s="546"/>
      <c r="G934" s="546"/>
      <c r="H934" s="546"/>
      <c r="I934" s="546"/>
      <c r="J934" s="546"/>
      <c r="K934" s="546"/>
      <c r="L934" s="543" t="s">
        <v>243</v>
      </c>
      <c r="M934" s="544"/>
      <c r="N934" s="545" t="str">
        <f>$F$6</f>
        <v>Anodized</v>
      </c>
      <c r="O934" s="545"/>
    </row>
    <row r="935" spans="3:15" ht="25.15" customHeight="1">
      <c r="C935" s="546"/>
      <c r="D935" s="546"/>
      <c r="E935" s="546"/>
      <c r="F935" s="546"/>
      <c r="G935" s="546"/>
      <c r="H935" s="546"/>
      <c r="I935" s="546"/>
      <c r="J935" s="546"/>
      <c r="K935" s="546"/>
      <c r="L935" s="543" t="s">
        <v>178</v>
      </c>
      <c r="M935" s="544"/>
      <c r="N935" s="545" t="str">
        <f>$K$6</f>
        <v>Silver</v>
      </c>
      <c r="O935" s="545"/>
    </row>
    <row r="936" spans="3:15" ht="25.15" customHeight="1">
      <c r="C936" s="546"/>
      <c r="D936" s="546"/>
      <c r="E936" s="546"/>
      <c r="F936" s="546"/>
      <c r="G936" s="546"/>
      <c r="H936" s="546"/>
      <c r="I936" s="546"/>
      <c r="J936" s="546"/>
      <c r="K936" s="546"/>
      <c r="L936" s="543" t="s">
        <v>244</v>
      </c>
      <c r="M936" s="544"/>
      <c r="N936" s="547" t="s">
        <v>252</v>
      </c>
      <c r="O936" s="545"/>
    </row>
    <row r="937" spans="3:15" ht="25.15" customHeight="1">
      <c r="C937" s="546"/>
      <c r="D937" s="546"/>
      <c r="E937" s="546"/>
      <c r="F937" s="546"/>
      <c r="G937" s="546"/>
      <c r="H937" s="546"/>
      <c r="I937" s="546"/>
      <c r="J937" s="546"/>
      <c r="K937" s="546"/>
      <c r="L937" s="543" t="s">
        <v>245</v>
      </c>
      <c r="M937" s="544"/>
      <c r="N937" s="545" t="str">
        <f>CONCATENATE('BD Team'!H93," X ",'BD Team'!I93)</f>
        <v xml:space="preserve"> X </v>
      </c>
      <c r="O937" s="545"/>
    </row>
    <row r="938" spans="3:15" ht="25.15" customHeight="1">
      <c r="C938" s="546"/>
      <c r="D938" s="546"/>
      <c r="E938" s="546"/>
      <c r="F938" s="546"/>
      <c r="G938" s="546"/>
      <c r="H938" s="546"/>
      <c r="I938" s="546"/>
      <c r="J938" s="546"/>
      <c r="K938" s="546"/>
      <c r="L938" s="543" t="s">
        <v>246</v>
      </c>
      <c r="M938" s="544"/>
      <c r="N938" s="548">
        <f>'BD Team'!J93</f>
        <v>0</v>
      </c>
      <c r="O938" s="548"/>
    </row>
    <row r="939" spans="3:15" ht="25.15" customHeight="1">
      <c r="C939" s="546"/>
      <c r="D939" s="546"/>
      <c r="E939" s="546"/>
      <c r="F939" s="546"/>
      <c r="G939" s="546"/>
      <c r="H939" s="546"/>
      <c r="I939" s="546"/>
      <c r="J939" s="546"/>
      <c r="K939" s="546"/>
      <c r="L939" s="543" t="s">
        <v>247</v>
      </c>
      <c r="M939" s="544"/>
      <c r="N939" s="548">
        <f>'BD Team'!C93</f>
        <v>0</v>
      </c>
      <c r="O939" s="545"/>
    </row>
    <row r="940" spans="3:15" ht="25.15" customHeight="1">
      <c r="C940" s="546"/>
      <c r="D940" s="546"/>
      <c r="E940" s="546"/>
      <c r="F940" s="546"/>
      <c r="G940" s="546"/>
      <c r="H940" s="546"/>
      <c r="I940" s="546"/>
      <c r="J940" s="546"/>
      <c r="K940" s="546"/>
      <c r="L940" s="543" t="s">
        <v>248</v>
      </c>
      <c r="M940" s="544"/>
      <c r="N940" s="548">
        <f>'BD Team'!E93</f>
        <v>0</v>
      </c>
      <c r="O940" s="545"/>
    </row>
    <row r="941" spans="3:15" ht="25.15" customHeight="1">
      <c r="C941" s="546"/>
      <c r="D941" s="546"/>
      <c r="E941" s="546"/>
      <c r="F941" s="546"/>
      <c r="G941" s="546"/>
      <c r="H941" s="546"/>
      <c r="I941" s="546"/>
      <c r="J941" s="546"/>
      <c r="K941" s="546"/>
      <c r="L941" s="543" t="s">
        <v>249</v>
      </c>
      <c r="M941" s="544"/>
      <c r="N941" s="548">
        <f>'BD Team'!F93</f>
        <v>0</v>
      </c>
      <c r="O941" s="545"/>
    </row>
    <row r="942" spans="3:15">
      <c r="C942" s="554"/>
      <c r="D942" s="554"/>
      <c r="E942" s="554"/>
      <c r="F942" s="554"/>
      <c r="G942" s="554"/>
      <c r="H942" s="554"/>
      <c r="I942" s="554"/>
      <c r="J942" s="554"/>
      <c r="K942" s="554"/>
      <c r="L942" s="554"/>
      <c r="M942" s="554"/>
      <c r="N942" s="554"/>
      <c r="O942" s="554"/>
    </row>
    <row r="943" spans="3:15" ht="25.15" customHeight="1">
      <c r="C943" s="543" t="s">
        <v>250</v>
      </c>
      <c r="D943" s="544"/>
      <c r="E943" s="289">
        <f>'BD Team'!B94</f>
        <v>0</v>
      </c>
      <c r="F943" s="288" t="s">
        <v>251</v>
      </c>
      <c r="G943" s="548">
        <f>'BD Team'!D94</f>
        <v>0</v>
      </c>
      <c r="H943" s="545"/>
      <c r="I943" s="545"/>
      <c r="J943" s="545"/>
      <c r="K943" s="545"/>
      <c r="L943" s="545"/>
      <c r="M943" s="545"/>
      <c r="N943" s="545"/>
      <c r="O943" s="545"/>
    </row>
    <row r="944" spans="3:15" ht="25.15" customHeight="1">
      <c r="C944" s="546"/>
      <c r="D944" s="546"/>
      <c r="E944" s="546"/>
      <c r="F944" s="546"/>
      <c r="G944" s="546"/>
      <c r="H944" s="546"/>
      <c r="I944" s="546"/>
      <c r="J944" s="546"/>
      <c r="K944" s="546"/>
      <c r="L944" s="543" t="s">
        <v>127</v>
      </c>
      <c r="M944" s="544"/>
      <c r="N944" s="558">
        <f>'BD Team'!G94</f>
        <v>0</v>
      </c>
      <c r="O944" s="547"/>
    </row>
    <row r="945" spans="3:15" ht="25.15" customHeight="1">
      <c r="C945" s="546"/>
      <c r="D945" s="546"/>
      <c r="E945" s="546"/>
      <c r="F945" s="546"/>
      <c r="G945" s="546"/>
      <c r="H945" s="546"/>
      <c r="I945" s="546"/>
      <c r="J945" s="546"/>
      <c r="K945" s="546"/>
      <c r="L945" s="543" t="s">
        <v>243</v>
      </c>
      <c r="M945" s="544"/>
      <c r="N945" s="545" t="str">
        <f>$F$6</f>
        <v>Anodized</v>
      </c>
      <c r="O945" s="545"/>
    </row>
    <row r="946" spans="3:15" ht="25.15" customHeight="1">
      <c r="C946" s="546"/>
      <c r="D946" s="546"/>
      <c r="E946" s="546"/>
      <c r="F946" s="546"/>
      <c r="G946" s="546"/>
      <c r="H946" s="546"/>
      <c r="I946" s="546"/>
      <c r="J946" s="546"/>
      <c r="K946" s="546"/>
      <c r="L946" s="543" t="s">
        <v>178</v>
      </c>
      <c r="M946" s="544"/>
      <c r="N946" s="545" t="str">
        <f>$K$6</f>
        <v>Silver</v>
      </c>
      <c r="O946" s="545"/>
    </row>
    <row r="947" spans="3:15" ht="25.15" customHeight="1">
      <c r="C947" s="546"/>
      <c r="D947" s="546"/>
      <c r="E947" s="546"/>
      <c r="F947" s="546"/>
      <c r="G947" s="546"/>
      <c r="H947" s="546"/>
      <c r="I947" s="546"/>
      <c r="J947" s="546"/>
      <c r="K947" s="546"/>
      <c r="L947" s="543" t="s">
        <v>244</v>
      </c>
      <c r="M947" s="544"/>
      <c r="N947" s="547" t="s">
        <v>252</v>
      </c>
      <c r="O947" s="545"/>
    </row>
    <row r="948" spans="3:15" ht="25.15" customHeight="1">
      <c r="C948" s="546"/>
      <c r="D948" s="546"/>
      <c r="E948" s="546"/>
      <c r="F948" s="546"/>
      <c r="G948" s="546"/>
      <c r="H948" s="546"/>
      <c r="I948" s="546"/>
      <c r="J948" s="546"/>
      <c r="K948" s="546"/>
      <c r="L948" s="543" t="s">
        <v>245</v>
      </c>
      <c r="M948" s="544"/>
      <c r="N948" s="545" t="str">
        <f>CONCATENATE('BD Team'!H94," X ",'BD Team'!I94)</f>
        <v xml:space="preserve"> X </v>
      </c>
      <c r="O948" s="545"/>
    </row>
    <row r="949" spans="3:15" ht="25.15" customHeight="1">
      <c r="C949" s="546"/>
      <c r="D949" s="546"/>
      <c r="E949" s="546"/>
      <c r="F949" s="546"/>
      <c r="G949" s="546"/>
      <c r="H949" s="546"/>
      <c r="I949" s="546"/>
      <c r="J949" s="546"/>
      <c r="K949" s="546"/>
      <c r="L949" s="543" t="s">
        <v>246</v>
      </c>
      <c r="M949" s="544"/>
      <c r="N949" s="548">
        <f>'BD Team'!J94</f>
        <v>0</v>
      </c>
      <c r="O949" s="548"/>
    </row>
    <row r="950" spans="3:15" ht="25.15" customHeight="1">
      <c r="C950" s="546"/>
      <c r="D950" s="546"/>
      <c r="E950" s="546"/>
      <c r="F950" s="546"/>
      <c r="G950" s="546"/>
      <c r="H950" s="546"/>
      <c r="I950" s="546"/>
      <c r="J950" s="546"/>
      <c r="K950" s="546"/>
      <c r="L950" s="543" t="s">
        <v>247</v>
      </c>
      <c r="M950" s="544"/>
      <c r="N950" s="548">
        <f>'BD Team'!C94</f>
        <v>0</v>
      </c>
      <c r="O950" s="545"/>
    </row>
    <row r="951" spans="3:15" ht="25.15" customHeight="1">
      <c r="C951" s="546"/>
      <c r="D951" s="546"/>
      <c r="E951" s="546"/>
      <c r="F951" s="546"/>
      <c r="G951" s="546"/>
      <c r="H951" s="546"/>
      <c r="I951" s="546"/>
      <c r="J951" s="546"/>
      <c r="K951" s="546"/>
      <c r="L951" s="543" t="s">
        <v>248</v>
      </c>
      <c r="M951" s="544"/>
      <c r="N951" s="548">
        <f>'BD Team'!E94</f>
        <v>0</v>
      </c>
      <c r="O951" s="545"/>
    </row>
    <row r="952" spans="3:15" ht="25.15" customHeight="1">
      <c r="C952" s="546"/>
      <c r="D952" s="546"/>
      <c r="E952" s="546"/>
      <c r="F952" s="546"/>
      <c r="G952" s="546"/>
      <c r="H952" s="546"/>
      <c r="I952" s="546"/>
      <c r="J952" s="546"/>
      <c r="K952" s="546"/>
      <c r="L952" s="543" t="s">
        <v>249</v>
      </c>
      <c r="M952" s="544"/>
      <c r="N952" s="548">
        <f>'BD Team'!F94</f>
        <v>0</v>
      </c>
      <c r="O952" s="545"/>
    </row>
    <row r="953" spans="3:15">
      <c r="C953" s="554"/>
      <c r="D953" s="554"/>
      <c r="E953" s="554"/>
      <c r="F953" s="554"/>
      <c r="G953" s="554"/>
      <c r="H953" s="554"/>
      <c r="I953" s="554"/>
      <c r="J953" s="554"/>
      <c r="K953" s="554"/>
      <c r="L953" s="554"/>
      <c r="M953" s="554"/>
      <c r="N953" s="554"/>
      <c r="O953" s="554"/>
    </row>
    <row r="954" spans="3:15" ht="25.15" customHeight="1">
      <c r="C954" s="543" t="s">
        <v>250</v>
      </c>
      <c r="D954" s="544"/>
      <c r="E954" s="289">
        <f>'BD Team'!B95</f>
        <v>0</v>
      </c>
      <c r="F954" s="288" t="s">
        <v>251</v>
      </c>
      <c r="G954" s="548">
        <f>'BD Team'!D95</f>
        <v>0</v>
      </c>
      <c r="H954" s="545"/>
      <c r="I954" s="545"/>
      <c r="J954" s="545"/>
      <c r="K954" s="545"/>
      <c r="L954" s="545"/>
      <c r="M954" s="545"/>
      <c r="N954" s="545"/>
      <c r="O954" s="545"/>
    </row>
    <row r="955" spans="3:15" ht="25.15" customHeight="1">
      <c r="C955" s="546"/>
      <c r="D955" s="546"/>
      <c r="E955" s="546"/>
      <c r="F955" s="546"/>
      <c r="G955" s="546"/>
      <c r="H955" s="546"/>
      <c r="I955" s="546"/>
      <c r="J955" s="546"/>
      <c r="K955" s="546"/>
      <c r="L955" s="543" t="s">
        <v>127</v>
      </c>
      <c r="M955" s="544"/>
      <c r="N955" s="558">
        <f>'BD Team'!G95</f>
        <v>0</v>
      </c>
      <c r="O955" s="547"/>
    </row>
    <row r="956" spans="3:15" ht="25.15" customHeight="1">
      <c r="C956" s="546"/>
      <c r="D956" s="546"/>
      <c r="E956" s="546"/>
      <c r="F956" s="546"/>
      <c r="G956" s="546"/>
      <c r="H956" s="546"/>
      <c r="I956" s="546"/>
      <c r="J956" s="546"/>
      <c r="K956" s="546"/>
      <c r="L956" s="543" t="s">
        <v>243</v>
      </c>
      <c r="M956" s="544"/>
      <c r="N956" s="545" t="str">
        <f>$F$6</f>
        <v>Anodized</v>
      </c>
      <c r="O956" s="545"/>
    </row>
    <row r="957" spans="3:15" ht="25.15" customHeight="1">
      <c r="C957" s="546"/>
      <c r="D957" s="546"/>
      <c r="E957" s="546"/>
      <c r="F957" s="546"/>
      <c r="G957" s="546"/>
      <c r="H957" s="546"/>
      <c r="I957" s="546"/>
      <c r="J957" s="546"/>
      <c r="K957" s="546"/>
      <c r="L957" s="543" t="s">
        <v>178</v>
      </c>
      <c r="M957" s="544"/>
      <c r="N957" s="545" t="str">
        <f>$K$6</f>
        <v>Silver</v>
      </c>
      <c r="O957" s="545"/>
    </row>
    <row r="958" spans="3:15" ht="25.15" customHeight="1">
      <c r="C958" s="546"/>
      <c r="D958" s="546"/>
      <c r="E958" s="546"/>
      <c r="F958" s="546"/>
      <c r="G958" s="546"/>
      <c r="H958" s="546"/>
      <c r="I958" s="546"/>
      <c r="J958" s="546"/>
      <c r="K958" s="546"/>
      <c r="L958" s="543" t="s">
        <v>244</v>
      </c>
      <c r="M958" s="544"/>
      <c r="N958" s="547" t="s">
        <v>252</v>
      </c>
      <c r="O958" s="545"/>
    </row>
    <row r="959" spans="3:15" ht="25.15" customHeight="1">
      <c r="C959" s="546"/>
      <c r="D959" s="546"/>
      <c r="E959" s="546"/>
      <c r="F959" s="546"/>
      <c r="G959" s="546"/>
      <c r="H959" s="546"/>
      <c r="I959" s="546"/>
      <c r="J959" s="546"/>
      <c r="K959" s="546"/>
      <c r="L959" s="543" t="s">
        <v>245</v>
      </c>
      <c r="M959" s="544"/>
      <c r="N959" s="545" t="str">
        <f>CONCATENATE('BD Team'!H95," X ",'BD Team'!I95)</f>
        <v xml:space="preserve"> X </v>
      </c>
      <c r="O959" s="545"/>
    </row>
    <row r="960" spans="3:15" ht="25.15" customHeight="1">
      <c r="C960" s="546"/>
      <c r="D960" s="546"/>
      <c r="E960" s="546"/>
      <c r="F960" s="546"/>
      <c r="G960" s="546"/>
      <c r="H960" s="546"/>
      <c r="I960" s="546"/>
      <c r="J960" s="546"/>
      <c r="K960" s="546"/>
      <c r="L960" s="543" t="s">
        <v>246</v>
      </c>
      <c r="M960" s="544"/>
      <c r="N960" s="548">
        <f>'BD Team'!J95</f>
        <v>0</v>
      </c>
      <c r="O960" s="548"/>
    </row>
    <row r="961" spans="3:15" ht="25.15" customHeight="1">
      <c r="C961" s="546"/>
      <c r="D961" s="546"/>
      <c r="E961" s="546"/>
      <c r="F961" s="546"/>
      <c r="G961" s="546"/>
      <c r="H961" s="546"/>
      <c r="I961" s="546"/>
      <c r="J961" s="546"/>
      <c r="K961" s="546"/>
      <c r="L961" s="543" t="s">
        <v>247</v>
      </c>
      <c r="M961" s="544"/>
      <c r="N961" s="548">
        <f>'BD Team'!C95</f>
        <v>0</v>
      </c>
      <c r="O961" s="545"/>
    </row>
    <row r="962" spans="3:15" ht="25.15" customHeight="1">
      <c r="C962" s="546"/>
      <c r="D962" s="546"/>
      <c r="E962" s="546"/>
      <c r="F962" s="546"/>
      <c r="G962" s="546"/>
      <c r="H962" s="546"/>
      <c r="I962" s="546"/>
      <c r="J962" s="546"/>
      <c r="K962" s="546"/>
      <c r="L962" s="543" t="s">
        <v>248</v>
      </c>
      <c r="M962" s="544"/>
      <c r="N962" s="548">
        <f>'BD Team'!E95</f>
        <v>0</v>
      </c>
      <c r="O962" s="545"/>
    </row>
    <row r="963" spans="3:15" ht="25.15" customHeight="1">
      <c r="C963" s="546"/>
      <c r="D963" s="546"/>
      <c r="E963" s="546"/>
      <c r="F963" s="546"/>
      <c r="G963" s="546"/>
      <c r="H963" s="546"/>
      <c r="I963" s="546"/>
      <c r="J963" s="546"/>
      <c r="K963" s="546"/>
      <c r="L963" s="543" t="s">
        <v>249</v>
      </c>
      <c r="M963" s="544"/>
      <c r="N963" s="548">
        <f>'BD Team'!F95</f>
        <v>0</v>
      </c>
      <c r="O963" s="545"/>
    </row>
    <row r="964" spans="3:15">
      <c r="C964" s="554"/>
      <c r="D964" s="554"/>
      <c r="E964" s="554"/>
      <c r="F964" s="554"/>
      <c r="G964" s="554"/>
      <c r="H964" s="554"/>
      <c r="I964" s="554"/>
      <c r="J964" s="554"/>
      <c r="K964" s="554"/>
      <c r="L964" s="554"/>
      <c r="M964" s="554"/>
      <c r="N964" s="554"/>
      <c r="O964" s="554"/>
    </row>
    <row r="965" spans="3:15" ht="25.15" customHeight="1">
      <c r="C965" s="543" t="s">
        <v>250</v>
      </c>
      <c r="D965" s="544"/>
      <c r="E965" s="289">
        <f>'BD Team'!B96</f>
        <v>0</v>
      </c>
      <c r="F965" s="288" t="s">
        <v>251</v>
      </c>
      <c r="G965" s="548">
        <f>'BD Team'!D96</f>
        <v>0</v>
      </c>
      <c r="H965" s="545"/>
      <c r="I965" s="545"/>
      <c r="J965" s="545"/>
      <c r="K965" s="545"/>
      <c r="L965" s="545"/>
      <c r="M965" s="545"/>
      <c r="N965" s="545"/>
      <c r="O965" s="545"/>
    </row>
    <row r="966" spans="3:15" ht="25.15" customHeight="1">
      <c r="C966" s="546"/>
      <c r="D966" s="546"/>
      <c r="E966" s="546"/>
      <c r="F966" s="546"/>
      <c r="G966" s="546"/>
      <c r="H966" s="546"/>
      <c r="I966" s="546"/>
      <c r="J966" s="546"/>
      <c r="K966" s="546"/>
      <c r="L966" s="543" t="s">
        <v>127</v>
      </c>
      <c r="M966" s="544"/>
      <c r="N966" s="558">
        <f>'BD Team'!G96</f>
        <v>0</v>
      </c>
      <c r="O966" s="547"/>
    </row>
    <row r="967" spans="3:15" ht="25.15" customHeight="1">
      <c r="C967" s="546"/>
      <c r="D967" s="546"/>
      <c r="E967" s="546"/>
      <c r="F967" s="546"/>
      <c r="G967" s="546"/>
      <c r="H967" s="546"/>
      <c r="I967" s="546"/>
      <c r="J967" s="546"/>
      <c r="K967" s="546"/>
      <c r="L967" s="543" t="s">
        <v>243</v>
      </c>
      <c r="M967" s="544"/>
      <c r="N967" s="545" t="str">
        <f>$F$6</f>
        <v>Anodized</v>
      </c>
      <c r="O967" s="545"/>
    </row>
    <row r="968" spans="3:15" ht="25.15" customHeight="1">
      <c r="C968" s="546"/>
      <c r="D968" s="546"/>
      <c r="E968" s="546"/>
      <c r="F968" s="546"/>
      <c r="G968" s="546"/>
      <c r="H968" s="546"/>
      <c r="I968" s="546"/>
      <c r="J968" s="546"/>
      <c r="K968" s="546"/>
      <c r="L968" s="543" t="s">
        <v>178</v>
      </c>
      <c r="M968" s="544"/>
      <c r="N968" s="545" t="str">
        <f>$K$6</f>
        <v>Silver</v>
      </c>
      <c r="O968" s="545"/>
    </row>
    <row r="969" spans="3:15" ht="25.15" customHeight="1">
      <c r="C969" s="546"/>
      <c r="D969" s="546"/>
      <c r="E969" s="546"/>
      <c r="F969" s="546"/>
      <c r="G969" s="546"/>
      <c r="H969" s="546"/>
      <c r="I969" s="546"/>
      <c r="J969" s="546"/>
      <c r="K969" s="546"/>
      <c r="L969" s="543" t="s">
        <v>244</v>
      </c>
      <c r="M969" s="544"/>
      <c r="N969" s="547" t="s">
        <v>252</v>
      </c>
      <c r="O969" s="545"/>
    </row>
    <row r="970" spans="3:15" ht="25.15" customHeight="1">
      <c r="C970" s="546"/>
      <c r="D970" s="546"/>
      <c r="E970" s="546"/>
      <c r="F970" s="546"/>
      <c r="G970" s="546"/>
      <c r="H970" s="546"/>
      <c r="I970" s="546"/>
      <c r="J970" s="546"/>
      <c r="K970" s="546"/>
      <c r="L970" s="543" t="s">
        <v>245</v>
      </c>
      <c r="M970" s="544"/>
      <c r="N970" s="545" t="str">
        <f>CONCATENATE('BD Team'!H96," X ",'BD Team'!I96)</f>
        <v xml:space="preserve"> X </v>
      </c>
      <c r="O970" s="545"/>
    </row>
    <row r="971" spans="3:15" ht="25.15" customHeight="1">
      <c r="C971" s="546"/>
      <c r="D971" s="546"/>
      <c r="E971" s="546"/>
      <c r="F971" s="546"/>
      <c r="G971" s="546"/>
      <c r="H971" s="546"/>
      <c r="I971" s="546"/>
      <c r="J971" s="546"/>
      <c r="K971" s="546"/>
      <c r="L971" s="543" t="s">
        <v>246</v>
      </c>
      <c r="M971" s="544"/>
      <c r="N971" s="548">
        <f>'BD Team'!J96</f>
        <v>0</v>
      </c>
      <c r="O971" s="548"/>
    </row>
    <row r="972" spans="3:15" ht="25.15" customHeight="1">
      <c r="C972" s="546"/>
      <c r="D972" s="546"/>
      <c r="E972" s="546"/>
      <c r="F972" s="546"/>
      <c r="G972" s="546"/>
      <c r="H972" s="546"/>
      <c r="I972" s="546"/>
      <c r="J972" s="546"/>
      <c r="K972" s="546"/>
      <c r="L972" s="543" t="s">
        <v>247</v>
      </c>
      <c r="M972" s="544"/>
      <c r="N972" s="548">
        <f>'BD Team'!C96</f>
        <v>0</v>
      </c>
      <c r="O972" s="545"/>
    </row>
    <row r="973" spans="3:15" ht="25.15" customHeight="1">
      <c r="C973" s="546"/>
      <c r="D973" s="546"/>
      <c r="E973" s="546"/>
      <c r="F973" s="546"/>
      <c r="G973" s="546"/>
      <c r="H973" s="546"/>
      <c r="I973" s="546"/>
      <c r="J973" s="546"/>
      <c r="K973" s="546"/>
      <c r="L973" s="543" t="s">
        <v>248</v>
      </c>
      <c r="M973" s="544"/>
      <c r="N973" s="548">
        <f>'BD Team'!E96</f>
        <v>0</v>
      </c>
      <c r="O973" s="545"/>
    </row>
    <row r="974" spans="3:15" ht="25.15" customHeight="1">
      <c r="C974" s="546"/>
      <c r="D974" s="546"/>
      <c r="E974" s="546"/>
      <c r="F974" s="546"/>
      <c r="G974" s="546"/>
      <c r="H974" s="546"/>
      <c r="I974" s="546"/>
      <c r="J974" s="546"/>
      <c r="K974" s="546"/>
      <c r="L974" s="543" t="s">
        <v>249</v>
      </c>
      <c r="M974" s="544"/>
      <c r="N974" s="548">
        <f>'BD Team'!F96</f>
        <v>0</v>
      </c>
      <c r="O974" s="545"/>
    </row>
    <row r="975" spans="3:15">
      <c r="C975" s="554"/>
      <c r="D975" s="554"/>
      <c r="E975" s="554"/>
      <c r="F975" s="554"/>
      <c r="G975" s="554"/>
      <c r="H975" s="554"/>
      <c r="I975" s="554"/>
      <c r="J975" s="554"/>
      <c r="K975" s="554"/>
      <c r="L975" s="554"/>
      <c r="M975" s="554"/>
      <c r="N975" s="554"/>
      <c r="O975" s="554"/>
    </row>
    <row r="976" spans="3:15" ht="25.15" customHeight="1">
      <c r="C976" s="543" t="s">
        <v>250</v>
      </c>
      <c r="D976" s="544"/>
      <c r="E976" s="289">
        <f>'BD Team'!B97</f>
        <v>0</v>
      </c>
      <c r="F976" s="288" t="s">
        <v>251</v>
      </c>
      <c r="G976" s="548">
        <f>'BD Team'!D97</f>
        <v>0</v>
      </c>
      <c r="H976" s="545"/>
      <c r="I976" s="545"/>
      <c r="J976" s="545"/>
      <c r="K976" s="545"/>
      <c r="L976" s="545"/>
      <c r="M976" s="545"/>
      <c r="N976" s="545"/>
      <c r="O976" s="545"/>
    </row>
    <row r="977" spans="3:15" ht="25.15" customHeight="1">
      <c r="C977" s="546"/>
      <c r="D977" s="546"/>
      <c r="E977" s="546"/>
      <c r="F977" s="546"/>
      <c r="G977" s="546"/>
      <c r="H977" s="546"/>
      <c r="I977" s="546"/>
      <c r="J977" s="546"/>
      <c r="K977" s="546"/>
      <c r="L977" s="543" t="s">
        <v>127</v>
      </c>
      <c r="M977" s="544"/>
      <c r="N977" s="558">
        <f>'BD Team'!G97</f>
        <v>0</v>
      </c>
      <c r="O977" s="547"/>
    </row>
    <row r="978" spans="3:15" ht="25.15" customHeight="1">
      <c r="C978" s="546"/>
      <c r="D978" s="546"/>
      <c r="E978" s="546"/>
      <c r="F978" s="546"/>
      <c r="G978" s="546"/>
      <c r="H978" s="546"/>
      <c r="I978" s="546"/>
      <c r="J978" s="546"/>
      <c r="K978" s="546"/>
      <c r="L978" s="543" t="s">
        <v>243</v>
      </c>
      <c r="M978" s="544"/>
      <c r="N978" s="545" t="str">
        <f>$F$6</f>
        <v>Anodized</v>
      </c>
      <c r="O978" s="545"/>
    </row>
    <row r="979" spans="3:15" ht="25.15" customHeight="1">
      <c r="C979" s="546"/>
      <c r="D979" s="546"/>
      <c r="E979" s="546"/>
      <c r="F979" s="546"/>
      <c r="G979" s="546"/>
      <c r="H979" s="546"/>
      <c r="I979" s="546"/>
      <c r="J979" s="546"/>
      <c r="K979" s="546"/>
      <c r="L979" s="543" t="s">
        <v>178</v>
      </c>
      <c r="M979" s="544"/>
      <c r="N979" s="545" t="str">
        <f>$K$6</f>
        <v>Silver</v>
      </c>
      <c r="O979" s="545"/>
    </row>
    <row r="980" spans="3:15" ht="25.15" customHeight="1">
      <c r="C980" s="546"/>
      <c r="D980" s="546"/>
      <c r="E980" s="546"/>
      <c r="F980" s="546"/>
      <c r="G980" s="546"/>
      <c r="H980" s="546"/>
      <c r="I980" s="546"/>
      <c r="J980" s="546"/>
      <c r="K980" s="546"/>
      <c r="L980" s="543" t="s">
        <v>244</v>
      </c>
      <c r="M980" s="544"/>
      <c r="N980" s="547" t="s">
        <v>252</v>
      </c>
      <c r="O980" s="545"/>
    </row>
    <row r="981" spans="3:15" ht="25.15" customHeight="1">
      <c r="C981" s="546"/>
      <c r="D981" s="546"/>
      <c r="E981" s="546"/>
      <c r="F981" s="546"/>
      <c r="G981" s="546"/>
      <c r="H981" s="546"/>
      <c r="I981" s="546"/>
      <c r="J981" s="546"/>
      <c r="K981" s="546"/>
      <c r="L981" s="543" t="s">
        <v>245</v>
      </c>
      <c r="M981" s="544"/>
      <c r="N981" s="545" t="str">
        <f>CONCATENATE('BD Team'!H97," X ",'BD Team'!I97)</f>
        <v xml:space="preserve"> X </v>
      </c>
      <c r="O981" s="545"/>
    </row>
    <row r="982" spans="3:15" ht="25.15" customHeight="1">
      <c r="C982" s="546"/>
      <c r="D982" s="546"/>
      <c r="E982" s="546"/>
      <c r="F982" s="546"/>
      <c r="G982" s="546"/>
      <c r="H982" s="546"/>
      <c r="I982" s="546"/>
      <c r="J982" s="546"/>
      <c r="K982" s="546"/>
      <c r="L982" s="543" t="s">
        <v>246</v>
      </c>
      <c r="M982" s="544"/>
      <c r="N982" s="548">
        <f>'BD Team'!J97</f>
        <v>0</v>
      </c>
      <c r="O982" s="548"/>
    </row>
    <row r="983" spans="3:15" ht="25.15" customHeight="1">
      <c r="C983" s="546"/>
      <c r="D983" s="546"/>
      <c r="E983" s="546"/>
      <c r="F983" s="546"/>
      <c r="G983" s="546"/>
      <c r="H983" s="546"/>
      <c r="I983" s="546"/>
      <c r="J983" s="546"/>
      <c r="K983" s="546"/>
      <c r="L983" s="543" t="s">
        <v>247</v>
      </c>
      <c r="M983" s="544"/>
      <c r="N983" s="548">
        <f>'BD Team'!C97</f>
        <v>0</v>
      </c>
      <c r="O983" s="545"/>
    </row>
    <row r="984" spans="3:15" ht="25.15" customHeight="1">
      <c r="C984" s="546"/>
      <c r="D984" s="546"/>
      <c r="E984" s="546"/>
      <c r="F984" s="546"/>
      <c r="G984" s="546"/>
      <c r="H984" s="546"/>
      <c r="I984" s="546"/>
      <c r="J984" s="546"/>
      <c r="K984" s="546"/>
      <c r="L984" s="543" t="s">
        <v>248</v>
      </c>
      <c r="M984" s="544"/>
      <c r="N984" s="548">
        <f>'BD Team'!E97</f>
        <v>0</v>
      </c>
      <c r="O984" s="545"/>
    </row>
    <row r="985" spans="3:15" ht="25.15" customHeight="1">
      <c r="C985" s="546"/>
      <c r="D985" s="546"/>
      <c r="E985" s="546"/>
      <c r="F985" s="546"/>
      <c r="G985" s="546"/>
      <c r="H985" s="546"/>
      <c r="I985" s="546"/>
      <c r="J985" s="546"/>
      <c r="K985" s="546"/>
      <c r="L985" s="543" t="s">
        <v>249</v>
      </c>
      <c r="M985" s="544"/>
      <c r="N985" s="548">
        <f>'BD Team'!F97</f>
        <v>0</v>
      </c>
      <c r="O985" s="545"/>
    </row>
    <row r="986" spans="3:15">
      <c r="C986" s="554"/>
      <c r="D986" s="554"/>
      <c r="E986" s="554"/>
      <c r="F986" s="554"/>
      <c r="G986" s="554"/>
      <c r="H986" s="554"/>
      <c r="I986" s="554"/>
      <c r="J986" s="554"/>
      <c r="K986" s="554"/>
      <c r="L986" s="554"/>
      <c r="M986" s="554"/>
      <c r="N986" s="554"/>
      <c r="O986" s="554"/>
    </row>
    <row r="987" spans="3:15" ht="25.15" customHeight="1">
      <c r="C987" s="543" t="s">
        <v>250</v>
      </c>
      <c r="D987" s="544"/>
      <c r="E987" s="289">
        <f>'BD Team'!B98</f>
        <v>0</v>
      </c>
      <c r="F987" s="288" t="s">
        <v>251</v>
      </c>
      <c r="G987" s="548">
        <f>'BD Team'!D98</f>
        <v>0</v>
      </c>
      <c r="H987" s="545"/>
      <c r="I987" s="545"/>
      <c r="J987" s="545"/>
      <c r="K987" s="545"/>
      <c r="L987" s="545"/>
      <c r="M987" s="545"/>
      <c r="N987" s="545"/>
      <c r="O987" s="545"/>
    </row>
    <row r="988" spans="3:15" ht="25.15" customHeight="1">
      <c r="C988" s="546"/>
      <c r="D988" s="546"/>
      <c r="E988" s="546"/>
      <c r="F988" s="546"/>
      <c r="G988" s="546"/>
      <c r="H988" s="546"/>
      <c r="I988" s="546"/>
      <c r="J988" s="546"/>
      <c r="K988" s="546"/>
      <c r="L988" s="543" t="s">
        <v>127</v>
      </c>
      <c r="M988" s="544"/>
      <c r="N988" s="558">
        <f>'BD Team'!G98</f>
        <v>0</v>
      </c>
      <c r="O988" s="547"/>
    </row>
    <row r="989" spans="3:15" ht="25.15" customHeight="1">
      <c r="C989" s="546"/>
      <c r="D989" s="546"/>
      <c r="E989" s="546"/>
      <c r="F989" s="546"/>
      <c r="G989" s="546"/>
      <c r="H989" s="546"/>
      <c r="I989" s="546"/>
      <c r="J989" s="546"/>
      <c r="K989" s="546"/>
      <c r="L989" s="543" t="s">
        <v>243</v>
      </c>
      <c r="M989" s="544"/>
      <c r="N989" s="545" t="str">
        <f>$F$6</f>
        <v>Anodized</v>
      </c>
      <c r="O989" s="545"/>
    </row>
    <row r="990" spans="3:15" ht="25.15" customHeight="1">
      <c r="C990" s="546"/>
      <c r="D990" s="546"/>
      <c r="E990" s="546"/>
      <c r="F990" s="546"/>
      <c r="G990" s="546"/>
      <c r="H990" s="546"/>
      <c r="I990" s="546"/>
      <c r="J990" s="546"/>
      <c r="K990" s="546"/>
      <c r="L990" s="543" t="s">
        <v>178</v>
      </c>
      <c r="M990" s="544"/>
      <c r="N990" s="545" t="str">
        <f>$K$6</f>
        <v>Silver</v>
      </c>
      <c r="O990" s="545"/>
    </row>
    <row r="991" spans="3:15" ht="25.15" customHeight="1">
      <c r="C991" s="546"/>
      <c r="D991" s="546"/>
      <c r="E991" s="546"/>
      <c r="F991" s="546"/>
      <c r="G991" s="546"/>
      <c r="H991" s="546"/>
      <c r="I991" s="546"/>
      <c r="J991" s="546"/>
      <c r="K991" s="546"/>
      <c r="L991" s="543" t="s">
        <v>244</v>
      </c>
      <c r="M991" s="544"/>
      <c r="N991" s="547" t="s">
        <v>252</v>
      </c>
      <c r="O991" s="545"/>
    </row>
    <row r="992" spans="3:15" ht="25.15" customHeight="1">
      <c r="C992" s="546"/>
      <c r="D992" s="546"/>
      <c r="E992" s="546"/>
      <c r="F992" s="546"/>
      <c r="G992" s="546"/>
      <c r="H992" s="546"/>
      <c r="I992" s="546"/>
      <c r="J992" s="546"/>
      <c r="K992" s="546"/>
      <c r="L992" s="543" t="s">
        <v>245</v>
      </c>
      <c r="M992" s="544"/>
      <c r="N992" s="545" t="str">
        <f>CONCATENATE('BD Team'!H98," X ",'BD Team'!I98)</f>
        <v xml:space="preserve"> X </v>
      </c>
      <c r="O992" s="545"/>
    </row>
    <row r="993" spans="3:15" ht="25.15" customHeight="1">
      <c r="C993" s="546"/>
      <c r="D993" s="546"/>
      <c r="E993" s="546"/>
      <c r="F993" s="546"/>
      <c r="G993" s="546"/>
      <c r="H993" s="546"/>
      <c r="I993" s="546"/>
      <c r="J993" s="546"/>
      <c r="K993" s="546"/>
      <c r="L993" s="543" t="s">
        <v>246</v>
      </c>
      <c r="M993" s="544"/>
      <c r="N993" s="548">
        <f>'BD Team'!J98</f>
        <v>0</v>
      </c>
      <c r="O993" s="548"/>
    </row>
    <row r="994" spans="3:15" ht="25.15" customHeight="1">
      <c r="C994" s="546"/>
      <c r="D994" s="546"/>
      <c r="E994" s="546"/>
      <c r="F994" s="546"/>
      <c r="G994" s="546"/>
      <c r="H994" s="546"/>
      <c r="I994" s="546"/>
      <c r="J994" s="546"/>
      <c r="K994" s="546"/>
      <c r="L994" s="543" t="s">
        <v>247</v>
      </c>
      <c r="M994" s="544"/>
      <c r="N994" s="548">
        <f>'BD Team'!C98</f>
        <v>0</v>
      </c>
      <c r="O994" s="545"/>
    </row>
    <row r="995" spans="3:15" ht="25.15" customHeight="1">
      <c r="C995" s="546"/>
      <c r="D995" s="546"/>
      <c r="E995" s="546"/>
      <c r="F995" s="546"/>
      <c r="G995" s="546"/>
      <c r="H995" s="546"/>
      <c r="I995" s="546"/>
      <c r="J995" s="546"/>
      <c r="K995" s="546"/>
      <c r="L995" s="543" t="s">
        <v>248</v>
      </c>
      <c r="M995" s="544"/>
      <c r="N995" s="548">
        <f>'BD Team'!E98</f>
        <v>0</v>
      </c>
      <c r="O995" s="545"/>
    </row>
    <row r="996" spans="3:15" ht="25.15" customHeight="1">
      <c r="C996" s="546"/>
      <c r="D996" s="546"/>
      <c r="E996" s="546"/>
      <c r="F996" s="546"/>
      <c r="G996" s="546"/>
      <c r="H996" s="546"/>
      <c r="I996" s="546"/>
      <c r="J996" s="546"/>
      <c r="K996" s="546"/>
      <c r="L996" s="543" t="s">
        <v>249</v>
      </c>
      <c r="M996" s="544"/>
      <c r="N996" s="548">
        <f>'BD Team'!F98</f>
        <v>0</v>
      </c>
      <c r="O996" s="545"/>
    </row>
    <row r="997" spans="3:15">
      <c r="C997" s="554"/>
      <c r="D997" s="554"/>
      <c r="E997" s="554"/>
      <c r="F997" s="554"/>
      <c r="G997" s="554"/>
      <c r="H997" s="554"/>
      <c r="I997" s="554"/>
      <c r="J997" s="554"/>
      <c r="K997" s="554"/>
      <c r="L997" s="554"/>
      <c r="M997" s="554"/>
      <c r="N997" s="554"/>
      <c r="O997" s="554"/>
    </row>
    <row r="998" spans="3:15" ht="25.15" customHeight="1">
      <c r="C998" s="543" t="s">
        <v>250</v>
      </c>
      <c r="D998" s="544"/>
      <c r="E998" s="289">
        <f>'BD Team'!B99</f>
        <v>0</v>
      </c>
      <c r="F998" s="288" t="s">
        <v>251</v>
      </c>
      <c r="G998" s="548">
        <f>'BD Team'!D99</f>
        <v>0</v>
      </c>
      <c r="H998" s="545"/>
      <c r="I998" s="545"/>
      <c r="J998" s="545"/>
      <c r="K998" s="545"/>
      <c r="L998" s="545"/>
      <c r="M998" s="545"/>
      <c r="N998" s="545"/>
      <c r="O998" s="545"/>
    </row>
    <row r="999" spans="3:15" ht="25.15" customHeight="1">
      <c r="C999" s="546"/>
      <c r="D999" s="546"/>
      <c r="E999" s="546"/>
      <c r="F999" s="546"/>
      <c r="G999" s="546"/>
      <c r="H999" s="546"/>
      <c r="I999" s="546"/>
      <c r="J999" s="546"/>
      <c r="K999" s="546"/>
      <c r="L999" s="543" t="s">
        <v>127</v>
      </c>
      <c r="M999" s="544"/>
      <c r="N999" s="558">
        <f>'BD Team'!G99</f>
        <v>0</v>
      </c>
      <c r="O999" s="547"/>
    </row>
    <row r="1000" spans="3:15" ht="25.15" customHeight="1">
      <c r="C1000" s="546"/>
      <c r="D1000" s="546"/>
      <c r="E1000" s="546"/>
      <c r="F1000" s="546"/>
      <c r="G1000" s="546"/>
      <c r="H1000" s="546"/>
      <c r="I1000" s="546"/>
      <c r="J1000" s="546"/>
      <c r="K1000" s="546"/>
      <c r="L1000" s="543" t="s">
        <v>243</v>
      </c>
      <c r="M1000" s="544"/>
      <c r="N1000" s="545" t="str">
        <f>$F$6</f>
        <v>Anodized</v>
      </c>
      <c r="O1000" s="545"/>
    </row>
    <row r="1001" spans="3:15" ht="25.15" customHeight="1">
      <c r="C1001" s="546"/>
      <c r="D1001" s="546"/>
      <c r="E1001" s="546"/>
      <c r="F1001" s="546"/>
      <c r="G1001" s="546"/>
      <c r="H1001" s="546"/>
      <c r="I1001" s="546"/>
      <c r="J1001" s="546"/>
      <c r="K1001" s="546"/>
      <c r="L1001" s="543" t="s">
        <v>178</v>
      </c>
      <c r="M1001" s="544"/>
      <c r="N1001" s="545" t="str">
        <f>$K$6</f>
        <v>Silver</v>
      </c>
      <c r="O1001" s="545"/>
    </row>
    <row r="1002" spans="3:15" ht="25.15" customHeight="1">
      <c r="C1002" s="546"/>
      <c r="D1002" s="546"/>
      <c r="E1002" s="546"/>
      <c r="F1002" s="546"/>
      <c r="G1002" s="546"/>
      <c r="H1002" s="546"/>
      <c r="I1002" s="546"/>
      <c r="J1002" s="546"/>
      <c r="K1002" s="546"/>
      <c r="L1002" s="543" t="s">
        <v>244</v>
      </c>
      <c r="M1002" s="544"/>
      <c r="N1002" s="547" t="s">
        <v>252</v>
      </c>
      <c r="O1002" s="545"/>
    </row>
    <row r="1003" spans="3:15" ht="25.15" customHeight="1">
      <c r="C1003" s="546"/>
      <c r="D1003" s="546"/>
      <c r="E1003" s="546"/>
      <c r="F1003" s="546"/>
      <c r="G1003" s="546"/>
      <c r="H1003" s="546"/>
      <c r="I1003" s="546"/>
      <c r="J1003" s="546"/>
      <c r="K1003" s="546"/>
      <c r="L1003" s="543" t="s">
        <v>245</v>
      </c>
      <c r="M1003" s="544"/>
      <c r="N1003" s="545" t="str">
        <f>CONCATENATE('BD Team'!H99," X ",'BD Team'!I99)</f>
        <v xml:space="preserve"> X </v>
      </c>
      <c r="O1003" s="545"/>
    </row>
    <row r="1004" spans="3:15" ht="25.15" customHeight="1">
      <c r="C1004" s="546"/>
      <c r="D1004" s="546"/>
      <c r="E1004" s="546"/>
      <c r="F1004" s="546"/>
      <c r="G1004" s="546"/>
      <c r="H1004" s="546"/>
      <c r="I1004" s="546"/>
      <c r="J1004" s="546"/>
      <c r="K1004" s="546"/>
      <c r="L1004" s="543" t="s">
        <v>246</v>
      </c>
      <c r="M1004" s="544"/>
      <c r="N1004" s="548">
        <f>'BD Team'!J99</f>
        <v>0</v>
      </c>
      <c r="O1004" s="548"/>
    </row>
    <row r="1005" spans="3:15" ht="25.15" customHeight="1">
      <c r="C1005" s="546"/>
      <c r="D1005" s="546"/>
      <c r="E1005" s="546"/>
      <c r="F1005" s="546"/>
      <c r="G1005" s="546"/>
      <c r="H1005" s="546"/>
      <c r="I1005" s="546"/>
      <c r="J1005" s="546"/>
      <c r="K1005" s="546"/>
      <c r="L1005" s="543" t="s">
        <v>247</v>
      </c>
      <c r="M1005" s="544"/>
      <c r="N1005" s="548">
        <f>'BD Team'!C99</f>
        <v>0</v>
      </c>
      <c r="O1005" s="545"/>
    </row>
    <row r="1006" spans="3:15" ht="25.15" customHeight="1">
      <c r="C1006" s="546"/>
      <c r="D1006" s="546"/>
      <c r="E1006" s="546"/>
      <c r="F1006" s="546"/>
      <c r="G1006" s="546"/>
      <c r="H1006" s="546"/>
      <c r="I1006" s="546"/>
      <c r="J1006" s="546"/>
      <c r="K1006" s="546"/>
      <c r="L1006" s="543" t="s">
        <v>248</v>
      </c>
      <c r="M1006" s="544"/>
      <c r="N1006" s="548">
        <f>'BD Team'!E99</f>
        <v>0</v>
      </c>
      <c r="O1006" s="545"/>
    </row>
    <row r="1007" spans="3:15" ht="25.15" customHeight="1">
      <c r="C1007" s="546"/>
      <c r="D1007" s="546"/>
      <c r="E1007" s="546"/>
      <c r="F1007" s="546"/>
      <c r="G1007" s="546"/>
      <c r="H1007" s="546"/>
      <c r="I1007" s="546"/>
      <c r="J1007" s="546"/>
      <c r="K1007" s="546"/>
      <c r="L1007" s="543" t="s">
        <v>249</v>
      </c>
      <c r="M1007" s="544"/>
      <c r="N1007" s="548">
        <f>'BD Team'!F99</f>
        <v>0</v>
      </c>
      <c r="O1007" s="545"/>
    </row>
    <row r="1008" spans="3:15">
      <c r="C1008" s="554"/>
      <c r="D1008" s="554"/>
      <c r="E1008" s="554"/>
      <c r="F1008" s="554"/>
      <c r="G1008" s="554"/>
      <c r="H1008" s="554"/>
      <c r="I1008" s="554"/>
      <c r="J1008" s="554"/>
      <c r="K1008" s="554"/>
      <c r="L1008" s="554"/>
      <c r="M1008" s="554"/>
      <c r="N1008" s="554"/>
      <c r="O1008" s="554"/>
    </row>
    <row r="1009" spans="3:15" ht="25.15" customHeight="1">
      <c r="C1009" s="543" t="s">
        <v>250</v>
      </c>
      <c r="D1009" s="544"/>
      <c r="E1009" s="289">
        <f>'BD Team'!B100</f>
        <v>0</v>
      </c>
      <c r="F1009" s="288" t="s">
        <v>251</v>
      </c>
      <c r="G1009" s="548">
        <f>'BD Team'!D100</f>
        <v>0</v>
      </c>
      <c r="H1009" s="545"/>
      <c r="I1009" s="545"/>
      <c r="J1009" s="545"/>
      <c r="K1009" s="545"/>
      <c r="L1009" s="545"/>
      <c r="M1009" s="545"/>
      <c r="N1009" s="545"/>
      <c r="O1009" s="545"/>
    </row>
    <row r="1010" spans="3:15" ht="25.15" customHeight="1">
      <c r="C1010" s="546"/>
      <c r="D1010" s="546"/>
      <c r="E1010" s="546"/>
      <c r="F1010" s="546"/>
      <c r="G1010" s="546"/>
      <c r="H1010" s="546"/>
      <c r="I1010" s="546"/>
      <c r="J1010" s="546"/>
      <c r="K1010" s="546"/>
      <c r="L1010" s="543" t="s">
        <v>127</v>
      </c>
      <c r="M1010" s="544"/>
      <c r="N1010" s="558">
        <f>'BD Team'!G100</f>
        <v>0</v>
      </c>
      <c r="O1010" s="547"/>
    </row>
    <row r="1011" spans="3:15" ht="25.15" customHeight="1">
      <c r="C1011" s="546"/>
      <c r="D1011" s="546"/>
      <c r="E1011" s="546"/>
      <c r="F1011" s="546"/>
      <c r="G1011" s="546"/>
      <c r="H1011" s="546"/>
      <c r="I1011" s="546"/>
      <c r="J1011" s="546"/>
      <c r="K1011" s="546"/>
      <c r="L1011" s="543" t="s">
        <v>243</v>
      </c>
      <c r="M1011" s="544"/>
      <c r="N1011" s="545" t="str">
        <f>$F$6</f>
        <v>Anodized</v>
      </c>
      <c r="O1011" s="545"/>
    </row>
    <row r="1012" spans="3:15" ht="25.15" customHeight="1">
      <c r="C1012" s="546"/>
      <c r="D1012" s="546"/>
      <c r="E1012" s="546"/>
      <c r="F1012" s="546"/>
      <c r="G1012" s="546"/>
      <c r="H1012" s="546"/>
      <c r="I1012" s="546"/>
      <c r="J1012" s="546"/>
      <c r="K1012" s="546"/>
      <c r="L1012" s="543" t="s">
        <v>178</v>
      </c>
      <c r="M1012" s="544"/>
      <c r="N1012" s="545" t="str">
        <f>$K$6</f>
        <v>Silver</v>
      </c>
      <c r="O1012" s="545"/>
    </row>
    <row r="1013" spans="3:15" ht="25.15" customHeight="1">
      <c r="C1013" s="546"/>
      <c r="D1013" s="546"/>
      <c r="E1013" s="546"/>
      <c r="F1013" s="546"/>
      <c r="G1013" s="546"/>
      <c r="H1013" s="546"/>
      <c r="I1013" s="546"/>
      <c r="J1013" s="546"/>
      <c r="K1013" s="546"/>
      <c r="L1013" s="543" t="s">
        <v>244</v>
      </c>
      <c r="M1013" s="544"/>
      <c r="N1013" s="547" t="s">
        <v>252</v>
      </c>
      <c r="O1013" s="545"/>
    </row>
    <row r="1014" spans="3:15" ht="25.15" customHeight="1">
      <c r="C1014" s="546"/>
      <c r="D1014" s="546"/>
      <c r="E1014" s="546"/>
      <c r="F1014" s="546"/>
      <c r="G1014" s="546"/>
      <c r="H1014" s="546"/>
      <c r="I1014" s="546"/>
      <c r="J1014" s="546"/>
      <c r="K1014" s="546"/>
      <c r="L1014" s="543" t="s">
        <v>245</v>
      </c>
      <c r="M1014" s="544"/>
      <c r="N1014" s="545" t="str">
        <f>CONCATENATE('BD Team'!H100," X ",'BD Team'!I100)</f>
        <v xml:space="preserve"> X </v>
      </c>
      <c r="O1014" s="545"/>
    </row>
    <row r="1015" spans="3:15" ht="25.15" customHeight="1">
      <c r="C1015" s="546"/>
      <c r="D1015" s="546"/>
      <c r="E1015" s="546"/>
      <c r="F1015" s="546"/>
      <c r="G1015" s="546"/>
      <c r="H1015" s="546"/>
      <c r="I1015" s="546"/>
      <c r="J1015" s="546"/>
      <c r="K1015" s="546"/>
      <c r="L1015" s="543" t="s">
        <v>246</v>
      </c>
      <c r="M1015" s="544"/>
      <c r="N1015" s="548">
        <f>'BD Team'!J100</f>
        <v>0</v>
      </c>
      <c r="O1015" s="548"/>
    </row>
    <row r="1016" spans="3:15" ht="25.15" customHeight="1">
      <c r="C1016" s="546"/>
      <c r="D1016" s="546"/>
      <c r="E1016" s="546"/>
      <c r="F1016" s="546"/>
      <c r="G1016" s="546"/>
      <c r="H1016" s="546"/>
      <c r="I1016" s="546"/>
      <c r="J1016" s="546"/>
      <c r="K1016" s="546"/>
      <c r="L1016" s="543" t="s">
        <v>247</v>
      </c>
      <c r="M1016" s="544"/>
      <c r="N1016" s="548">
        <f>'BD Team'!C100</f>
        <v>0</v>
      </c>
      <c r="O1016" s="545"/>
    </row>
    <row r="1017" spans="3:15" ht="25.15" customHeight="1">
      <c r="C1017" s="546"/>
      <c r="D1017" s="546"/>
      <c r="E1017" s="546"/>
      <c r="F1017" s="546"/>
      <c r="G1017" s="546"/>
      <c r="H1017" s="546"/>
      <c r="I1017" s="546"/>
      <c r="J1017" s="546"/>
      <c r="K1017" s="546"/>
      <c r="L1017" s="543" t="s">
        <v>248</v>
      </c>
      <c r="M1017" s="544"/>
      <c r="N1017" s="548">
        <f>'BD Team'!E100</f>
        <v>0</v>
      </c>
      <c r="O1017" s="545"/>
    </row>
    <row r="1018" spans="3:15" ht="25.15" customHeight="1">
      <c r="C1018" s="546"/>
      <c r="D1018" s="546"/>
      <c r="E1018" s="546"/>
      <c r="F1018" s="546"/>
      <c r="G1018" s="546"/>
      <c r="H1018" s="546"/>
      <c r="I1018" s="546"/>
      <c r="J1018" s="546"/>
      <c r="K1018" s="546"/>
      <c r="L1018" s="543" t="s">
        <v>249</v>
      </c>
      <c r="M1018" s="544"/>
      <c r="N1018" s="548">
        <f>'BD Team'!F100</f>
        <v>0</v>
      </c>
      <c r="O1018" s="545"/>
    </row>
    <row r="1019" spans="3:15">
      <c r="C1019" s="554"/>
      <c r="D1019" s="554"/>
      <c r="E1019" s="554"/>
      <c r="F1019" s="554"/>
      <c r="G1019" s="554"/>
      <c r="H1019" s="554"/>
      <c r="I1019" s="554"/>
      <c r="J1019" s="554"/>
      <c r="K1019" s="554"/>
      <c r="L1019" s="554"/>
      <c r="M1019" s="554"/>
      <c r="N1019" s="554"/>
      <c r="O1019" s="554"/>
    </row>
    <row r="1020" spans="3:15" ht="25.15" customHeight="1">
      <c r="C1020" s="543" t="s">
        <v>250</v>
      </c>
      <c r="D1020" s="544"/>
      <c r="E1020" s="289">
        <f>'BD Team'!B101</f>
        <v>0</v>
      </c>
      <c r="F1020" s="288" t="s">
        <v>251</v>
      </c>
      <c r="G1020" s="548">
        <f>'BD Team'!D101</f>
        <v>0</v>
      </c>
      <c r="H1020" s="545"/>
      <c r="I1020" s="545"/>
      <c r="J1020" s="545"/>
      <c r="K1020" s="545"/>
      <c r="L1020" s="545"/>
      <c r="M1020" s="545"/>
      <c r="N1020" s="545"/>
      <c r="O1020" s="545"/>
    </row>
    <row r="1021" spans="3:15" ht="25.15" customHeight="1">
      <c r="C1021" s="546"/>
      <c r="D1021" s="546"/>
      <c r="E1021" s="546"/>
      <c r="F1021" s="546"/>
      <c r="G1021" s="546"/>
      <c r="H1021" s="546"/>
      <c r="I1021" s="546"/>
      <c r="J1021" s="546"/>
      <c r="K1021" s="546"/>
      <c r="L1021" s="543" t="s">
        <v>127</v>
      </c>
      <c r="M1021" s="544"/>
      <c r="N1021" s="558">
        <f>'BD Team'!G101</f>
        <v>0</v>
      </c>
      <c r="O1021" s="547"/>
    </row>
    <row r="1022" spans="3:15" ht="25.15" customHeight="1">
      <c r="C1022" s="546"/>
      <c r="D1022" s="546"/>
      <c r="E1022" s="546"/>
      <c r="F1022" s="546"/>
      <c r="G1022" s="546"/>
      <c r="H1022" s="546"/>
      <c r="I1022" s="546"/>
      <c r="J1022" s="546"/>
      <c r="K1022" s="546"/>
      <c r="L1022" s="543" t="s">
        <v>243</v>
      </c>
      <c r="M1022" s="544"/>
      <c r="N1022" s="545" t="str">
        <f>$F$6</f>
        <v>Anodized</v>
      </c>
      <c r="O1022" s="545"/>
    </row>
    <row r="1023" spans="3:15" ht="25.15" customHeight="1">
      <c r="C1023" s="546"/>
      <c r="D1023" s="546"/>
      <c r="E1023" s="546"/>
      <c r="F1023" s="546"/>
      <c r="G1023" s="546"/>
      <c r="H1023" s="546"/>
      <c r="I1023" s="546"/>
      <c r="J1023" s="546"/>
      <c r="K1023" s="546"/>
      <c r="L1023" s="543" t="s">
        <v>178</v>
      </c>
      <c r="M1023" s="544"/>
      <c r="N1023" s="545" t="str">
        <f>$K$6</f>
        <v>Silver</v>
      </c>
      <c r="O1023" s="545"/>
    </row>
    <row r="1024" spans="3:15" ht="25.15" customHeight="1">
      <c r="C1024" s="546"/>
      <c r="D1024" s="546"/>
      <c r="E1024" s="546"/>
      <c r="F1024" s="546"/>
      <c r="G1024" s="546"/>
      <c r="H1024" s="546"/>
      <c r="I1024" s="546"/>
      <c r="J1024" s="546"/>
      <c r="K1024" s="546"/>
      <c r="L1024" s="543" t="s">
        <v>244</v>
      </c>
      <c r="M1024" s="544"/>
      <c r="N1024" s="547" t="s">
        <v>252</v>
      </c>
      <c r="O1024" s="545"/>
    </row>
    <row r="1025" spans="3:15" ht="25.15" customHeight="1">
      <c r="C1025" s="546"/>
      <c r="D1025" s="546"/>
      <c r="E1025" s="546"/>
      <c r="F1025" s="546"/>
      <c r="G1025" s="546"/>
      <c r="H1025" s="546"/>
      <c r="I1025" s="546"/>
      <c r="J1025" s="546"/>
      <c r="K1025" s="546"/>
      <c r="L1025" s="543" t="s">
        <v>245</v>
      </c>
      <c r="M1025" s="544"/>
      <c r="N1025" s="545" t="str">
        <f>CONCATENATE('BD Team'!H101," X ",'BD Team'!I101)</f>
        <v xml:space="preserve"> X </v>
      </c>
      <c r="O1025" s="545"/>
    </row>
    <row r="1026" spans="3:15" ht="25.15" customHeight="1">
      <c r="C1026" s="546"/>
      <c r="D1026" s="546"/>
      <c r="E1026" s="546"/>
      <c r="F1026" s="546"/>
      <c r="G1026" s="546"/>
      <c r="H1026" s="546"/>
      <c r="I1026" s="546"/>
      <c r="J1026" s="546"/>
      <c r="K1026" s="546"/>
      <c r="L1026" s="543" t="s">
        <v>246</v>
      </c>
      <c r="M1026" s="544"/>
      <c r="N1026" s="548">
        <f>'BD Team'!J101</f>
        <v>0</v>
      </c>
      <c r="O1026" s="548"/>
    </row>
    <row r="1027" spans="3:15" ht="25.15" customHeight="1">
      <c r="C1027" s="546"/>
      <c r="D1027" s="546"/>
      <c r="E1027" s="546"/>
      <c r="F1027" s="546"/>
      <c r="G1027" s="546"/>
      <c r="H1027" s="546"/>
      <c r="I1027" s="546"/>
      <c r="J1027" s="546"/>
      <c r="K1027" s="546"/>
      <c r="L1027" s="543" t="s">
        <v>247</v>
      </c>
      <c r="M1027" s="544"/>
      <c r="N1027" s="548">
        <f>'BD Team'!C101</f>
        <v>0</v>
      </c>
      <c r="O1027" s="545"/>
    </row>
    <row r="1028" spans="3:15" ht="25.15" customHeight="1">
      <c r="C1028" s="546"/>
      <c r="D1028" s="546"/>
      <c r="E1028" s="546"/>
      <c r="F1028" s="546"/>
      <c r="G1028" s="546"/>
      <c r="H1028" s="546"/>
      <c r="I1028" s="546"/>
      <c r="J1028" s="546"/>
      <c r="K1028" s="546"/>
      <c r="L1028" s="543" t="s">
        <v>248</v>
      </c>
      <c r="M1028" s="544"/>
      <c r="N1028" s="548">
        <f>'BD Team'!E101</f>
        <v>0</v>
      </c>
      <c r="O1028" s="545"/>
    </row>
    <row r="1029" spans="3:15" ht="25.15" customHeight="1">
      <c r="C1029" s="546"/>
      <c r="D1029" s="546"/>
      <c r="E1029" s="546"/>
      <c r="F1029" s="546"/>
      <c r="G1029" s="546"/>
      <c r="H1029" s="546"/>
      <c r="I1029" s="546"/>
      <c r="J1029" s="546"/>
      <c r="K1029" s="546"/>
      <c r="L1029" s="543" t="s">
        <v>249</v>
      </c>
      <c r="M1029" s="544"/>
      <c r="N1029" s="548">
        <f>'BD Team'!F101</f>
        <v>0</v>
      </c>
      <c r="O1029" s="545"/>
    </row>
    <row r="1030" spans="3:15">
      <c r="C1030" s="554"/>
      <c r="D1030" s="554"/>
      <c r="E1030" s="554"/>
      <c r="F1030" s="554"/>
      <c r="G1030" s="554"/>
      <c r="H1030" s="554"/>
      <c r="I1030" s="554"/>
      <c r="J1030" s="554"/>
      <c r="K1030" s="554"/>
      <c r="L1030" s="554"/>
      <c r="M1030" s="554"/>
      <c r="N1030" s="554"/>
      <c r="O1030" s="554"/>
    </row>
    <row r="1031" spans="3:15" ht="25.15" customHeight="1">
      <c r="C1031" s="543" t="s">
        <v>250</v>
      </c>
      <c r="D1031" s="544"/>
      <c r="E1031" s="289">
        <f>'BD Team'!B102</f>
        <v>0</v>
      </c>
      <c r="F1031" s="288" t="s">
        <v>251</v>
      </c>
      <c r="G1031" s="548">
        <f>'BD Team'!D102</f>
        <v>0</v>
      </c>
      <c r="H1031" s="545"/>
      <c r="I1031" s="545"/>
      <c r="J1031" s="545"/>
      <c r="K1031" s="545"/>
      <c r="L1031" s="545"/>
      <c r="M1031" s="545"/>
      <c r="N1031" s="545"/>
      <c r="O1031" s="545"/>
    </row>
    <row r="1032" spans="3:15" ht="25.15" customHeight="1">
      <c r="C1032" s="546"/>
      <c r="D1032" s="546"/>
      <c r="E1032" s="546"/>
      <c r="F1032" s="546"/>
      <c r="G1032" s="546"/>
      <c r="H1032" s="546"/>
      <c r="I1032" s="546"/>
      <c r="J1032" s="546"/>
      <c r="K1032" s="546"/>
      <c r="L1032" s="543" t="s">
        <v>127</v>
      </c>
      <c r="M1032" s="544"/>
      <c r="N1032" s="558">
        <f>'BD Team'!G102</f>
        <v>0</v>
      </c>
      <c r="O1032" s="547"/>
    </row>
    <row r="1033" spans="3:15" ht="25.15" customHeight="1">
      <c r="C1033" s="546"/>
      <c r="D1033" s="546"/>
      <c r="E1033" s="546"/>
      <c r="F1033" s="546"/>
      <c r="G1033" s="546"/>
      <c r="H1033" s="546"/>
      <c r="I1033" s="546"/>
      <c r="J1033" s="546"/>
      <c r="K1033" s="546"/>
      <c r="L1033" s="543" t="s">
        <v>243</v>
      </c>
      <c r="M1033" s="544"/>
      <c r="N1033" s="545" t="str">
        <f>$F$6</f>
        <v>Anodized</v>
      </c>
      <c r="O1033" s="545"/>
    </row>
    <row r="1034" spans="3:15" ht="25.15" customHeight="1">
      <c r="C1034" s="546"/>
      <c r="D1034" s="546"/>
      <c r="E1034" s="546"/>
      <c r="F1034" s="546"/>
      <c r="G1034" s="546"/>
      <c r="H1034" s="546"/>
      <c r="I1034" s="546"/>
      <c r="J1034" s="546"/>
      <c r="K1034" s="546"/>
      <c r="L1034" s="543" t="s">
        <v>178</v>
      </c>
      <c r="M1034" s="544"/>
      <c r="N1034" s="545" t="str">
        <f>$K$6</f>
        <v>Silver</v>
      </c>
      <c r="O1034" s="545"/>
    </row>
    <row r="1035" spans="3:15" ht="25.15" customHeight="1">
      <c r="C1035" s="546"/>
      <c r="D1035" s="546"/>
      <c r="E1035" s="546"/>
      <c r="F1035" s="546"/>
      <c r="G1035" s="546"/>
      <c r="H1035" s="546"/>
      <c r="I1035" s="546"/>
      <c r="J1035" s="546"/>
      <c r="K1035" s="546"/>
      <c r="L1035" s="543" t="s">
        <v>244</v>
      </c>
      <c r="M1035" s="544"/>
      <c r="N1035" s="547" t="s">
        <v>252</v>
      </c>
      <c r="O1035" s="545"/>
    </row>
    <row r="1036" spans="3:15" ht="25.15" customHeight="1">
      <c r="C1036" s="546"/>
      <c r="D1036" s="546"/>
      <c r="E1036" s="546"/>
      <c r="F1036" s="546"/>
      <c r="G1036" s="546"/>
      <c r="H1036" s="546"/>
      <c r="I1036" s="546"/>
      <c r="J1036" s="546"/>
      <c r="K1036" s="546"/>
      <c r="L1036" s="543" t="s">
        <v>245</v>
      </c>
      <c r="M1036" s="544"/>
      <c r="N1036" s="545" t="str">
        <f>CONCATENATE('BD Team'!H102," X ",'BD Team'!I102)</f>
        <v xml:space="preserve"> X </v>
      </c>
      <c r="O1036" s="545"/>
    </row>
    <row r="1037" spans="3:15" ht="25.15" customHeight="1">
      <c r="C1037" s="546"/>
      <c r="D1037" s="546"/>
      <c r="E1037" s="546"/>
      <c r="F1037" s="546"/>
      <c r="G1037" s="546"/>
      <c r="H1037" s="546"/>
      <c r="I1037" s="546"/>
      <c r="J1037" s="546"/>
      <c r="K1037" s="546"/>
      <c r="L1037" s="543" t="s">
        <v>246</v>
      </c>
      <c r="M1037" s="544"/>
      <c r="N1037" s="548">
        <f>'BD Team'!J102</f>
        <v>0</v>
      </c>
      <c r="O1037" s="548"/>
    </row>
    <row r="1038" spans="3:15" ht="25.15" customHeight="1">
      <c r="C1038" s="546"/>
      <c r="D1038" s="546"/>
      <c r="E1038" s="546"/>
      <c r="F1038" s="546"/>
      <c r="G1038" s="546"/>
      <c r="H1038" s="546"/>
      <c r="I1038" s="546"/>
      <c r="J1038" s="546"/>
      <c r="K1038" s="546"/>
      <c r="L1038" s="543" t="s">
        <v>247</v>
      </c>
      <c r="M1038" s="544"/>
      <c r="N1038" s="548">
        <f>'BD Team'!C102</f>
        <v>0</v>
      </c>
      <c r="O1038" s="545"/>
    </row>
    <row r="1039" spans="3:15" ht="25.15" customHeight="1">
      <c r="C1039" s="546"/>
      <c r="D1039" s="546"/>
      <c r="E1039" s="546"/>
      <c r="F1039" s="546"/>
      <c r="G1039" s="546"/>
      <c r="H1039" s="546"/>
      <c r="I1039" s="546"/>
      <c r="J1039" s="546"/>
      <c r="K1039" s="546"/>
      <c r="L1039" s="543" t="s">
        <v>248</v>
      </c>
      <c r="M1039" s="544"/>
      <c r="N1039" s="548">
        <f>'BD Team'!E102</f>
        <v>0</v>
      </c>
      <c r="O1039" s="545"/>
    </row>
    <row r="1040" spans="3:15" ht="25.15" customHeight="1">
      <c r="C1040" s="546"/>
      <c r="D1040" s="546"/>
      <c r="E1040" s="546"/>
      <c r="F1040" s="546"/>
      <c r="G1040" s="546"/>
      <c r="H1040" s="546"/>
      <c r="I1040" s="546"/>
      <c r="J1040" s="546"/>
      <c r="K1040" s="546"/>
      <c r="L1040" s="543" t="s">
        <v>249</v>
      </c>
      <c r="M1040" s="544"/>
      <c r="N1040" s="548">
        <f>'BD Team'!F102</f>
        <v>0</v>
      </c>
      <c r="O1040" s="545"/>
    </row>
    <row r="1041" spans="3:15">
      <c r="C1041" s="554"/>
      <c r="D1041" s="554"/>
      <c r="E1041" s="554"/>
      <c r="F1041" s="554"/>
      <c r="G1041" s="554"/>
      <c r="H1041" s="554"/>
      <c r="I1041" s="554"/>
      <c r="J1041" s="554"/>
      <c r="K1041" s="554"/>
      <c r="L1041" s="554"/>
      <c r="M1041" s="554"/>
      <c r="N1041" s="554"/>
      <c r="O1041" s="554"/>
    </row>
    <row r="1042" spans="3:15" ht="25.15" customHeight="1">
      <c r="C1042" s="543" t="s">
        <v>250</v>
      </c>
      <c r="D1042" s="544"/>
      <c r="E1042" s="289">
        <f>'BD Team'!B103</f>
        <v>0</v>
      </c>
      <c r="F1042" s="288" t="s">
        <v>251</v>
      </c>
      <c r="G1042" s="548">
        <f>'BD Team'!D103</f>
        <v>0</v>
      </c>
      <c r="H1042" s="545"/>
      <c r="I1042" s="545"/>
      <c r="J1042" s="545"/>
      <c r="K1042" s="545"/>
      <c r="L1042" s="545"/>
      <c r="M1042" s="545"/>
      <c r="N1042" s="545"/>
      <c r="O1042" s="545"/>
    </row>
    <row r="1043" spans="3:15" ht="25.15" customHeight="1">
      <c r="C1043" s="546"/>
      <c r="D1043" s="546"/>
      <c r="E1043" s="546"/>
      <c r="F1043" s="546"/>
      <c r="G1043" s="546"/>
      <c r="H1043" s="546"/>
      <c r="I1043" s="546"/>
      <c r="J1043" s="546"/>
      <c r="K1043" s="546"/>
      <c r="L1043" s="543" t="s">
        <v>127</v>
      </c>
      <c r="M1043" s="544"/>
      <c r="N1043" s="558">
        <f>'BD Team'!G103</f>
        <v>0</v>
      </c>
      <c r="O1043" s="547"/>
    </row>
    <row r="1044" spans="3:15" ht="25.15" customHeight="1">
      <c r="C1044" s="546"/>
      <c r="D1044" s="546"/>
      <c r="E1044" s="546"/>
      <c r="F1044" s="546"/>
      <c r="G1044" s="546"/>
      <c r="H1044" s="546"/>
      <c r="I1044" s="546"/>
      <c r="J1044" s="546"/>
      <c r="K1044" s="546"/>
      <c r="L1044" s="543" t="s">
        <v>243</v>
      </c>
      <c r="M1044" s="544"/>
      <c r="N1044" s="545" t="str">
        <f>$F$6</f>
        <v>Anodized</v>
      </c>
      <c r="O1044" s="545"/>
    </row>
    <row r="1045" spans="3:15" ht="25.15" customHeight="1">
      <c r="C1045" s="546"/>
      <c r="D1045" s="546"/>
      <c r="E1045" s="546"/>
      <c r="F1045" s="546"/>
      <c r="G1045" s="546"/>
      <c r="H1045" s="546"/>
      <c r="I1045" s="546"/>
      <c r="J1045" s="546"/>
      <c r="K1045" s="546"/>
      <c r="L1045" s="543" t="s">
        <v>178</v>
      </c>
      <c r="M1045" s="544"/>
      <c r="N1045" s="545" t="str">
        <f>$K$6</f>
        <v>Silver</v>
      </c>
      <c r="O1045" s="545"/>
    </row>
    <row r="1046" spans="3:15" ht="25.15" customHeight="1">
      <c r="C1046" s="546"/>
      <c r="D1046" s="546"/>
      <c r="E1046" s="546"/>
      <c r="F1046" s="546"/>
      <c r="G1046" s="546"/>
      <c r="H1046" s="546"/>
      <c r="I1046" s="546"/>
      <c r="J1046" s="546"/>
      <c r="K1046" s="546"/>
      <c r="L1046" s="543" t="s">
        <v>244</v>
      </c>
      <c r="M1046" s="544"/>
      <c r="N1046" s="547" t="s">
        <v>252</v>
      </c>
      <c r="O1046" s="545"/>
    </row>
    <row r="1047" spans="3:15" ht="25.15" customHeight="1">
      <c r="C1047" s="546"/>
      <c r="D1047" s="546"/>
      <c r="E1047" s="546"/>
      <c r="F1047" s="546"/>
      <c r="G1047" s="546"/>
      <c r="H1047" s="546"/>
      <c r="I1047" s="546"/>
      <c r="J1047" s="546"/>
      <c r="K1047" s="546"/>
      <c r="L1047" s="543" t="s">
        <v>245</v>
      </c>
      <c r="M1047" s="544"/>
      <c r="N1047" s="545" t="str">
        <f>CONCATENATE('BD Team'!H103," X ",'BD Team'!I103)</f>
        <v xml:space="preserve"> X </v>
      </c>
      <c r="O1047" s="545"/>
    </row>
    <row r="1048" spans="3:15" ht="25.15" customHeight="1">
      <c r="C1048" s="546"/>
      <c r="D1048" s="546"/>
      <c r="E1048" s="546"/>
      <c r="F1048" s="546"/>
      <c r="G1048" s="546"/>
      <c r="H1048" s="546"/>
      <c r="I1048" s="546"/>
      <c r="J1048" s="546"/>
      <c r="K1048" s="546"/>
      <c r="L1048" s="543" t="s">
        <v>246</v>
      </c>
      <c r="M1048" s="544"/>
      <c r="N1048" s="548">
        <f>'BD Team'!J103</f>
        <v>0</v>
      </c>
      <c r="O1048" s="548"/>
    </row>
    <row r="1049" spans="3:15" ht="25.15" customHeight="1">
      <c r="C1049" s="546"/>
      <c r="D1049" s="546"/>
      <c r="E1049" s="546"/>
      <c r="F1049" s="546"/>
      <c r="G1049" s="546"/>
      <c r="H1049" s="546"/>
      <c r="I1049" s="546"/>
      <c r="J1049" s="546"/>
      <c r="K1049" s="546"/>
      <c r="L1049" s="543" t="s">
        <v>247</v>
      </c>
      <c r="M1049" s="544"/>
      <c r="N1049" s="548">
        <f>'BD Team'!C103</f>
        <v>0</v>
      </c>
      <c r="O1049" s="545"/>
    </row>
    <row r="1050" spans="3:15" ht="25.15" customHeight="1">
      <c r="C1050" s="546"/>
      <c r="D1050" s="546"/>
      <c r="E1050" s="546"/>
      <c r="F1050" s="546"/>
      <c r="G1050" s="546"/>
      <c r="H1050" s="546"/>
      <c r="I1050" s="546"/>
      <c r="J1050" s="546"/>
      <c r="K1050" s="546"/>
      <c r="L1050" s="543" t="s">
        <v>248</v>
      </c>
      <c r="M1050" s="544"/>
      <c r="N1050" s="548">
        <f>'BD Team'!E103</f>
        <v>0</v>
      </c>
      <c r="O1050" s="545"/>
    </row>
    <row r="1051" spans="3:15" ht="25.15" customHeight="1">
      <c r="C1051" s="546"/>
      <c r="D1051" s="546"/>
      <c r="E1051" s="546"/>
      <c r="F1051" s="546"/>
      <c r="G1051" s="546"/>
      <c r="H1051" s="546"/>
      <c r="I1051" s="546"/>
      <c r="J1051" s="546"/>
      <c r="K1051" s="546"/>
      <c r="L1051" s="543" t="s">
        <v>249</v>
      </c>
      <c r="M1051" s="544"/>
      <c r="N1051" s="548">
        <f>'BD Team'!F103</f>
        <v>0</v>
      </c>
      <c r="O1051" s="545"/>
    </row>
    <row r="1052" spans="3:15">
      <c r="C1052" s="554"/>
      <c r="D1052" s="554"/>
      <c r="E1052" s="554"/>
      <c r="F1052" s="554"/>
      <c r="G1052" s="554"/>
      <c r="H1052" s="554"/>
      <c r="I1052" s="554"/>
      <c r="J1052" s="554"/>
      <c r="K1052" s="554"/>
      <c r="L1052" s="554"/>
      <c r="M1052" s="554"/>
      <c r="N1052" s="554"/>
      <c r="O1052" s="554"/>
    </row>
    <row r="1053" spans="3:15" ht="25.15" customHeight="1">
      <c r="C1053" s="543" t="s">
        <v>250</v>
      </c>
      <c r="D1053" s="544"/>
      <c r="E1053" s="289">
        <f>'BD Team'!B104</f>
        <v>0</v>
      </c>
      <c r="F1053" s="288" t="s">
        <v>251</v>
      </c>
      <c r="G1053" s="548">
        <f>'BD Team'!D104</f>
        <v>0</v>
      </c>
      <c r="H1053" s="545"/>
      <c r="I1053" s="545"/>
      <c r="J1053" s="545"/>
      <c r="K1053" s="545"/>
      <c r="L1053" s="545"/>
      <c r="M1053" s="545"/>
      <c r="N1053" s="545"/>
      <c r="O1053" s="545"/>
    </row>
    <row r="1054" spans="3:15" ht="25.15" customHeight="1">
      <c r="C1054" s="546"/>
      <c r="D1054" s="546"/>
      <c r="E1054" s="546"/>
      <c r="F1054" s="546"/>
      <c r="G1054" s="546"/>
      <c r="H1054" s="546"/>
      <c r="I1054" s="546"/>
      <c r="J1054" s="546"/>
      <c r="K1054" s="546"/>
      <c r="L1054" s="543" t="s">
        <v>127</v>
      </c>
      <c r="M1054" s="544"/>
      <c r="N1054" s="558">
        <f>'BD Team'!G104</f>
        <v>0</v>
      </c>
      <c r="O1054" s="547"/>
    </row>
    <row r="1055" spans="3:15" ht="25.15" customHeight="1">
      <c r="C1055" s="546"/>
      <c r="D1055" s="546"/>
      <c r="E1055" s="546"/>
      <c r="F1055" s="546"/>
      <c r="G1055" s="546"/>
      <c r="H1055" s="546"/>
      <c r="I1055" s="546"/>
      <c r="J1055" s="546"/>
      <c r="K1055" s="546"/>
      <c r="L1055" s="543" t="s">
        <v>243</v>
      </c>
      <c r="M1055" s="544"/>
      <c r="N1055" s="545" t="str">
        <f>$F$6</f>
        <v>Anodized</v>
      </c>
      <c r="O1055" s="545"/>
    </row>
    <row r="1056" spans="3:15" ht="25.15" customHeight="1">
      <c r="C1056" s="546"/>
      <c r="D1056" s="546"/>
      <c r="E1056" s="546"/>
      <c r="F1056" s="546"/>
      <c r="G1056" s="546"/>
      <c r="H1056" s="546"/>
      <c r="I1056" s="546"/>
      <c r="J1056" s="546"/>
      <c r="K1056" s="546"/>
      <c r="L1056" s="543" t="s">
        <v>178</v>
      </c>
      <c r="M1056" s="544"/>
      <c r="N1056" s="545" t="str">
        <f>$K$6</f>
        <v>Silver</v>
      </c>
      <c r="O1056" s="545"/>
    </row>
    <row r="1057" spans="3:15" ht="25.15" customHeight="1">
      <c r="C1057" s="546"/>
      <c r="D1057" s="546"/>
      <c r="E1057" s="546"/>
      <c r="F1057" s="546"/>
      <c r="G1057" s="546"/>
      <c r="H1057" s="546"/>
      <c r="I1057" s="546"/>
      <c r="J1057" s="546"/>
      <c r="K1057" s="546"/>
      <c r="L1057" s="543" t="s">
        <v>244</v>
      </c>
      <c r="M1057" s="544"/>
      <c r="N1057" s="547" t="s">
        <v>252</v>
      </c>
      <c r="O1057" s="545"/>
    </row>
    <row r="1058" spans="3:15" ht="25.15" customHeight="1">
      <c r="C1058" s="546"/>
      <c r="D1058" s="546"/>
      <c r="E1058" s="546"/>
      <c r="F1058" s="546"/>
      <c r="G1058" s="546"/>
      <c r="H1058" s="546"/>
      <c r="I1058" s="546"/>
      <c r="J1058" s="546"/>
      <c r="K1058" s="546"/>
      <c r="L1058" s="543" t="s">
        <v>245</v>
      </c>
      <c r="M1058" s="544"/>
      <c r="N1058" s="545" t="str">
        <f>CONCATENATE('BD Team'!H104," X ",'BD Team'!I104)</f>
        <v xml:space="preserve"> X </v>
      </c>
      <c r="O1058" s="545"/>
    </row>
    <row r="1059" spans="3:15" ht="25.15" customHeight="1">
      <c r="C1059" s="546"/>
      <c r="D1059" s="546"/>
      <c r="E1059" s="546"/>
      <c r="F1059" s="546"/>
      <c r="G1059" s="546"/>
      <c r="H1059" s="546"/>
      <c r="I1059" s="546"/>
      <c r="J1059" s="546"/>
      <c r="K1059" s="546"/>
      <c r="L1059" s="543" t="s">
        <v>246</v>
      </c>
      <c r="M1059" s="544"/>
      <c r="N1059" s="548">
        <f>'BD Team'!J104</f>
        <v>0</v>
      </c>
      <c r="O1059" s="548"/>
    </row>
    <row r="1060" spans="3:15" ht="25.15" customHeight="1">
      <c r="C1060" s="546"/>
      <c r="D1060" s="546"/>
      <c r="E1060" s="546"/>
      <c r="F1060" s="546"/>
      <c r="G1060" s="546"/>
      <c r="H1060" s="546"/>
      <c r="I1060" s="546"/>
      <c r="J1060" s="546"/>
      <c r="K1060" s="546"/>
      <c r="L1060" s="543" t="s">
        <v>247</v>
      </c>
      <c r="M1060" s="544"/>
      <c r="N1060" s="548">
        <f>'BD Team'!C104</f>
        <v>0</v>
      </c>
      <c r="O1060" s="545"/>
    </row>
    <row r="1061" spans="3:15" ht="25.15" customHeight="1">
      <c r="C1061" s="546"/>
      <c r="D1061" s="546"/>
      <c r="E1061" s="546"/>
      <c r="F1061" s="546"/>
      <c r="G1061" s="546"/>
      <c r="H1061" s="546"/>
      <c r="I1061" s="546"/>
      <c r="J1061" s="546"/>
      <c r="K1061" s="546"/>
      <c r="L1061" s="543" t="s">
        <v>248</v>
      </c>
      <c r="M1061" s="544"/>
      <c r="N1061" s="548">
        <f>'BD Team'!E104</f>
        <v>0</v>
      </c>
      <c r="O1061" s="545"/>
    </row>
    <row r="1062" spans="3:15" ht="25.15" customHeight="1">
      <c r="C1062" s="546"/>
      <c r="D1062" s="546"/>
      <c r="E1062" s="546"/>
      <c r="F1062" s="546"/>
      <c r="G1062" s="546"/>
      <c r="H1062" s="546"/>
      <c r="I1062" s="546"/>
      <c r="J1062" s="546"/>
      <c r="K1062" s="546"/>
      <c r="L1062" s="543" t="s">
        <v>249</v>
      </c>
      <c r="M1062" s="544"/>
      <c r="N1062" s="548">
        <f>'BD Team'!F104</f>
        <v>0</v>
      </c>
      <c r="O1062" s="545"/>
    </row>
    <row r="1063" spans="3:15">
      <c r="C1063" s="554"/>
      <c r="D1063" s="554"/>
      <c r="E1063" s="554"/>
      <c r="F1063" s="554"/>
      <c r="G1063" s="554"/>
      <c r="H1063" s="554"/>
      <c r="I1063" s="554"/>
      <c r="J1063" s="554"/>
      <c r="K1063" s="554"/>
      <c r="L1063" s="554"/>
      <c r="M1063" s="554"/>
      <c r="N1063" s="554"/>
      <c r="O1063" s="554"/>
    </row>
    <row r="1064" spans="3:15" ht="25.15" customHeight="1">
      <c r="C1064" s="543" t="s">
        <v>250</v>
      </c>
      <c r="D1064" s="544"/>
      <c r="E1064" s="289">
        <f>'BD Team'!B105</f>
        <v>0</v>
      </c>
      <c r="F1064" s="288" t="s">
        <v>251</v>
      </c>
      <c r="G1064" s="548">
        <f>'BD Team'!D105</f>
        <v>0</v>
      </c>
      <c r="H1064" s="545"/>
      <c r="I1064" s="545"/>
      <c r="J1064" s="545"/>
      <c r="K1064" s="545"/>
      <c r="L1064" s="545"/>
      <c r="M1064" s="545"/>
      <c r="N1064" s="545"/>
      <c r="O1064" s="545"/>
    </row>
    <row r="1065" spans="3:15" ht="25.15" customHeight="1">
      <c r="C1065" s="546"/>
      <c r="D1065" s="546"/>
      <c r="E1065" s="546"/>
      <c r="F1065" s="546"/>
      <c r="G1065" s="546"/>
      <c r="H1065" s="546"/>
      <c r="I1065" s="546"/>
      <c r="J1065" s="546"/>
      <c r="K1065" s="546"/>
      <c r="L1065" s="543" t="s">
        <v>127</v>
      </c>
      <c r="M1065" s="544"/>
      <c r="N1065" s="558">
        <f>'BD Team'!G105</f>
        <v>0</v>
      </c>
      <c r="O1065" s="547"/>
    </row>
    <row r="1066" spans="3:15" ht="25.15" customHeight="1">
      <c r="C1066" s="546"/>
      <c r="D1066" s="546"/>
      <c r="E1066" s="546"/>
      <c r="F1066" s="546"/>
      <c r="G1066" s="546"/>
      <c r="H1066" s="546"/>
      <c r="I1066" s="546"/>
      <c r="J1066" s="546"/>
      <c r="K1066" s="546"/>
      <c r="L1066" s="543" t="s">
        <v>243</v>
      </c>
      <c r="M1066" s="544"/>
      <c r="N1066" s="545" t="str">
        <f>$F$6</f>
        <v>Anodized</v>
      </c>
      <c r="O1066" s="545"/>
    </row>
    <row r="1067" spans="3:15" ht="25.15" customHeight="1">
      <c r="C1067" s="546"/>
      <c r="D1067" s="546"/>
      <c r="E1067" s="546"/>
      <c r="F1067" s="546"/>
      <c r="G1067" s="546"/>
      <c r="H1067" s="546"/>
      <c r="I1067" s="546"/>
      <c r="J1067" s="546"/>
      <c r="K1067" s="546"/>
      <c r="L1067" s="543" t="s">
        <v>178</v>
      </c>
      <c r="M1067" s="544"/>
      <c r="N1067" s="545" t="str">
        <f>$K$6</f>
        <v>Silver</v>
      </c>
      <c r="O1067" s="545"/>
    </row>
    <row r="1068" spans="3:15" ht="25.15" customHeight="1">
      <c r="C1068" s="546"/>
      <c r="D1068" s="546"/>
      <c r="E1068" s="546"/>
      <c r="F1068" s="546"/>
      <c r="G1068" s="546"/>
      <c r="H1068" s="546"/>
      <c r="I1068" s="546"/>
      <c r="J1068" s="546"/>
      <c r="K1068" s="546"/>
      <c r="L1068" s="543" t="s">
        <v>244</v>
      </c>
      <c r="M1068" s="544"/>
      <c r="N1068" s="547" t="s">
        <v>252</v>
      </c>
      <c r="O1068" s="545"/>
    </row>
    <row r="1069" spans="3:15" ht="25.15" customHeight="1">
      <c r="C1069" s="546"/>
      <c r="D1069" s="546"/>
      <c r="E1069" s="546"/>
      <c r="F1069" s="546"/>
      <c r="G1069" s="546"/>
      <c r="H1069" s="546"/>
      <c r="I1069" s="546"/>
      <c r="J1069" s="546"/>
      <c r="K1069" s="546"/>
      <c r="L1069" s="543" t="s">
        <v>245</v>
      </c>
      <c r="M1069" s="544"/>
      <c r="N1069" s="545" t="str">
        <f>CONCATENATE('BD Team'!H105," X ",'BD Team'!I105)</f>
        <v xml:space="preserve"> X </v>
      </c>
      <c r="O1069" s="545"/>
    </row>
    <row r="1070" spans="3:15" ht="25.15" customHeight="1">
      <c r="C1070" s="546"/>
      <c r="D1070" s="546"/>
      <c r="E1070" s="546"/>
      <c r="F1070" s="546"/>
      <c r="G1070" s="546"/>
      <c r="H1070" s="546"/>
      <c r="I1070" s="546"/>
      <c r="J1070" s="546"/>
      <c r="K1070" s="546"/>
      <c r="L1070" s="543" t="s">
        <v>246</v>
      </c>
      <c r="M1070" s="544"/>
      <c r="N1070" s="548">
        <f>'BD Team'!J105</f>
        <v>0</v>
      </c>
      <c r="O1070" s="548"/>
    </row>
    <row r="1071" spans="3:15" ht="25.15" customHeight="1">
      <c r="C1071" s="546"/>
      <c r="D1071" s="546"/>
      <c r="E1071" s="546"/>
      <c r="F1071" s="546"/>
      <c r="G1071" s="546"/>
      <c r="H1071" s="546"/>
      <c r="I1071" s="546"/>
      <c r="J1071" s="546"/>
      <c r="K1071" s="546"/>
      <c r="L1071" s="543" t="s">
        <v>247</v>
      </c>
      <c r="M1071" s="544"/>
      <c r="N1071" s="548">
        <f>'BD Team'!C105</f>
        <v>0</v>
      </c>
      <c r="O1071" s="545"/>
    </row>
    <row r="1072" spans="3:15" ht="25.15" customHeight="1">
      <c r="C1072" s="546"/>
      <c r="D1072" s="546"/>
      <c r="E1072" s="546"/>
      <c r="F1072" s="546"/>
      <c r="G1072" s="546"/>
      <c r="H1072" s="546"/>
      <c r="I1072" s="546"/>
      <c r="J1072" s="546"/>
      <c r="K1072" s="546"/>
      <c r="L1072" s="543" t="s">
        <v>248</v>
      </c>
      <c r="M1072" s="544"/>
      <c r="N1072" s="548">
        <f>'BD Team'!E105</f>
        <v>0</v>
      </c>
      <c r="O1072" s="545"/>
    </row>
    <row r="1073" spans="3:15" ht="25.15" customHeight="1">
      <c r="C1073" s="546"/>
      <c r="D1073" s="546"/>
      <c r="E1073" s="546"/>
      <c r="F1073" s="546"/>
      <c r="G1073" s="546"/>
      <c r="H1073" s="546"/>
      <c r="I1073" s="546"/>
      <c r="J1073" s="546"/>
      <c r="K1073" s="546"/>
      <c r="L1073" s="543" t="s">
        <v>249</v>
      </c>
      <c r="M1073" s="544"/>
      <c r="N1073" s="548">
        <f>'BD Team'!F105</f>
        <v>0</v>
      </c>
      <c r="O1073" s="545"/>
    </row>
    <row r="1074" spans="3:15">
      <c r="C1074" s="554"/>
      <c r="D1074" s="554"/>
      <c r="E1074" s="554"/>
      <c r="F1074" s="554"/>
      <c r="G1074" s="554"/>
      <c r="H1074" s="554"/>
      <c r="I1074" s="554"/>
      <c r="J1074" s="554"/>
      <c r="K1074" s="554"/>
      <c r="L1074" s="554"/>
      <c r="M1074" s="554"/>
      <c r="N1074" s="554"/>
      <c r="O1074" s="554"/>
    </row>
    <row r="1075" spans="3:15" ht="25.15" customHeight="1">
      <c r="C1075" s="543" t="s">
        <v>250</v>
      </c>
      <c r="D1075" s="544"/>
      <c r="E1075" s="289">
        <f>'BD Team'!B106</f>
        <v>0</v>
      </c>
      <c r="F1075" s="288" t="s">
        <v>251</v>
      </c>
      <c r="G1075" s="548">
        <f>'BD Team'!D106</f>
        <v>0</v>
      </c>
      <c r="H1075" s="545"/>
      <c r="I1075" s="545"/>
      <c r="J1075" s="545"/>
      <c r="K1075" s="545"/>
      <c r="L1075" s="545"/>
      <c r="M1075" s="545"/>
      <c r="N1075" s="545"/>
      <c r="O1075" s="545"/>
    </row>
    <row r="1076" spans="3:15" ht="25.15" customHeight="1">
      <c r="C1076" s="546"/>
      <c r="D1076" s="546"/>
      <c r="E1076" s="546"/>
      <c r="F1076" s="546"/>
      <c r="G1076" s="546"/>
      <c r="H1076" s="546"/>
      <c r="I1076" s="546"/>
      <c r="J1076" s="546"/>
      <c r="K1076" s="546"/>
      <c r="L1076" s="543" t="s">
        <v>127</v>
      </c>
      <c r="M1076" s="544"/>
      <c r="N1076" s="558">
        <f>'BD Team'!G106</f>
        <v>0</v>
      </c>
      <c r="O1076" s="547"/>
    </row>
    <row r="1077" spans="3:15" ht="25.15" customHeight="1">
      <c r="C1077" s="546"/>
      <c r="D1077" s="546"/>
      <c r="E1077" s="546"/>
      <c r="F1077" s="546"/>
      <c r="G1077" s="546"/>
      <c r="H1077" s="546"/>
      <c r="I1077" s="546"/>
      <c r="J1077" s="546"/>
      <c r="K1077" s="546"/>
      <c r="L1077" s="543" t="s">
        <v>243</v>
      </c>
      <c r="M1077" s="544"/>
      <c r="N1077" s="545" t="str">
        <f>$F$6</f>
        <v>Anodized</v>
      </c>
      <c r="O1077" s="545"/>
    </row>
    <row r="1078" spans="3:15" ht="25.15" customHeight="1">
      <c r="C1078" s="546"/>
      <c r="D1078" s="546"/>
      <c r="E1078" s="546"/>
      <c r="F1078" s="546"/>
      <c r="G1078" s="546"/>
      <c r="H1078" s="546"/>
      <c r="I1078" s="546"/>
      <c r="J1078" s="546"/>
      <c r="K1078" s="546"/>
      <c r="L1078" s="543" t="s">
        <v>178</v>
      </c>
      <c r="M1078" s="544"/>
      <c r="N1078" s="545" t="str">
        <f>$K$6</f>
        <v>Silver</v>
      </c>
      <c r="O1078" s="545"/>
    </row>
    <row r="1079" spans="3:15" ht="25.15" customHeight="1">
      <c r="C1079" s="546"/>
      <c r="D1079" s="546"/>
      <c r="E1079" s="546"/>
      <c r="F1079" s="546"/>
      <c r="G1079" s="546"/>
      <c r="H1079" s="546"/>
      <c r="I1079" s="546"/>
      <c r="J1079" s="546"/>
      <c r="K1079" s="546"/>
      <c r="L1079" s="543" t="s">
        <v>244</v>
      </c>
      <c r="M1079" s="544"/>
      <c r="N1079" s="547" t="s">
        <v>252</v>
      </c>
      <c r="O1079" s="545"/>
    </row>
    <row r="1080" spans="3:15" ht="25.15" customHeight="1">
      <c r="C1080" s="546"/>
      <c r="D1080" s="546"/>
      <c r="E1080" s="546"/>
      <c r="F1080" s="546"/>
      <c r="G1080" s="546"/>
      <c r="H1080" s="546"/>
      <c r="I1080" s="546"/>
      <c r="J1080" s="546"/>
      <c r="K1080" s="546"/>
      <c r="L1080" s="543" t="s">
        <v>245</v>
      </c>
      <c r="M1080" s="544"/>
      <c r="N1080" s="545" t="str">
        <f>CONCATENATE('BD Team'!H106," X ",'BD Team'!I106)</f>
        <v xml:space="preserve"> X </v>
      </c>
      <c r="O1080" s="545"/>
    </row>
    <row r="1081" spans="3:15" ht="25.15" customHeight="1">
      <c r="C1081" s="546"/>
      <c r="D1081" s="546"/>
      <c r="E1081" s="546"/>
      <c r="F1081" s="546"/>
      <c r="G1081" s="546"/>
      <c r="H1081" s="546"/>
      <c r="I1081" s="546"/>
      <c r="J1081" s="546"/>
      <c r="K1081" s="546"/>
      <c r="L1081" s="543" t="s">
        <v>246</v>
      </c>
      <c r="M1081" s="544"/>
      <c r="N1081" s="548">
        <f>'BD Team'!J106</f>
        <v>0</v>
      </c>
      <c r="O1081" s="548"/>
    </row>
    <row r="1082" spans="3:15" ht="25.15" customHeight="1">
      <c r="C1082" s="546"/>
      <c r="D1082" s="546"/>
      <c r="E1082" s="546"/>
      <c r="F1082" s="546"/>
      <c r="G1082" s="546"/>
      <c r="H1082" s="546"/>
      <c r="I1082" s="546"/>
      <c r="J1082" s="546"/>
      <c r="K1082" s="546"/>
      <c r="L1082" s="543" t="s">
        <v>247</v>
      </c>
      <c r="M1082" s="544"/>
      <c r="N1082" s="548">
        <f>'BD Team'!C106</f>
        <v>0</v>
      </c>
      <c r="O1082" s="545"/>
    </row>
    <row r="1083" spans="3:15" ht="25.15" customHeight="1">
      <c r="C1083" s="546"/>
      <c r="D1083" s="546"/>
      <c r="E1083" s="546"/>
      <c r="F1083" s="546"/>
      <c r="G1083" s="546"/>
      <c r="H1083" s="546"/>
      <c r="I1083" s="546"/>
      <c r="J1083" s="546"/>
      <c r="K1083" s="546"/>
      <c r="L1083" s="543" t="s">
        <v>248</v>
      </c>
      <c r="M1083" s="544"/>
      <c r="N1083" s="548">
        <f>'BD Team'!E106</f>
        <v>0</v>
      </c>
      <c r="O1083" s="545"/>
    </row>
    <row r="1084" spans="3:15" ht="25.15" customHeight="1">
      <c r="C1084" s="546"/>
      <c r="D1084" s="546"/>
      <c r="E1084" s="546"/>
      <c r="F1084" s="546"/>
      <c r="G1084" s="546"/>
      <c r="H1084" s="546"/>
      <c r="I1084" s="546"/>
      <c r="J1084" s="546"/>
      <c r="K1084" s="546"/>
      <c r="L1084" s="543" t="s">
        <v>249</v>
      </c>
      <c r="M1084" s="544"/>
      <c r="N1084" s="548">
        <f>'BD Team'!F106</f>
        <v>0</v>
      </c>
      <c r="O1084" s="545"/>
    </row>
    <row r="1085" spans="3:15">
      <c r="C1085" s="554"/>
      <c r="D1085" s="554"/>
      <c r="E1085" s="554"/>
      <c r="F1085" s="554"/>
      <c r="G1085" s="554"/>
      <c r="H1085" s="554"/>
      <c r="I1085" s="554"/>
      <c r="J1085" s="554"/>
      <c r="K1085" s="554"/>
      <c r="L1085" s="554"/>
      <c r="M1085" s="554"/>
      <c r="N1085" s="554"/>
      <c r="O1085" s="554"/>
    </row>
    <row r="1086" spans="3:15" ht="25.15" customHeight="1">
      <c r="C1086" s="543" t="s">
        <v>250</v>
      </c>
      <c r="D1086" s="544"/>
      <c r="E1086" s="289">
        <f>'BD Team'!B107</f>
        <v>0</v>
      </c>
      <c r="F1086" s="288" t="s">
        <v>251</v>
      </c>
      <c r="G1086" s="548">
        <f>'BD Team'!D107</f>
        <v>0</v>
      </c>
      <c r="H1086" s="545"/>
      <c r="I1086" s="545"/>
      <c r="J1086" s="545"/>
      <c r="K1086" s="545"/>
      <c r="L1086" s="545"/>
      <c r="M1086" s="545"/>
      <c r="N1086" s="545"/>
      <c r="O1086" s="545"/>
    </row>
    <row r="1087" spans="3:15" ht="25.15" customHeight="1">
      <c r="C1087" s="546"/>
      <c r="D1087" s="546"/>
      <c r="E1087" s="546"/>
      <c r="F1087" s="546"/>
      <c r="G1087" s="546"/>
      <c r="H1087" s="546"/>
      <c r="I1087" s="546"/>
      <c r="J1087" s="546"/>
      <c r="K1087" s="546"/>
      <c r="L1087" s="543" t="s">
        <v>127</v>
      </c>
      <c r="M1087" s="544"/>
      <c r="N1087" s="558">
        <f>'BD Team'!G107</f>
        <v>0</v>
      </c>
      <c r="O1087" s="547"/>
    </row>
    <row r="1088" spans="3:15" ht="25.15" customHeight="1">
      <c r="C1088" s="546"/>
      <c r="D1088" s="546"/>
      <c r="E1088" s="546"/>
      <c r="F1088" s="546"/>
      <c r="G1088" s="546"/>
      <c r="H1088" s="546"/>
      <c r="I1088" s="546"/>
      <c r="J1088" s="546"/>
      <c r="K1088" s="546"/>
      <c r="L1088" s="543" t="s">
        <v>243</v>
      </c>
      <c r="M1088" s="544"/>
      <c r="N1088" s="545" t="str">
        <f>$F$6</f>
        <v>Anodized</v>
      </c>
      <c r="O1088" s="545"/>
    </row>
    <row r="1089" spans="3:15" ht="25.15" customHeight="1">
      <c r="C1089" s="546"/>
      <c r="D1089" s="546"/>
      <c r="E1089" s="546"/>
      <c r="F1089" s="546"/>
      <c r="G1089" s="546"/>
      <c r="H1089" s="546"/>
      <c r="I1089" s="546"/>
      <c r="J1089" s="546"/>
      <c r="K1089" s="546"/>
      <c r="L1089" s="543" t="s">
        <v>178</v>
      </c>
      <c r="M1089" s="544"/>
      <c r="N1089" s="545" t="str">
        <f>$K$6</f>
        <v>Silver</v>
      </c>
      <c r="O1089" s="545"/>
    </row>
    <row r="1090" spans="3:15" ht="25.15" customHeight="1">
      <c r="C1090" s="546"/>
      <c r="D1090" s="546"/>
      <c r="E1090" s="546"/>
      <c r="F1090" s="546"/>
      <c r="G1090" s="546"/>
      <c r="H1090" s="546"/>
      <c r="I1090" s="546"/>
      <c r="J1090" s="546"/>
      <c r="K1090" s="546"/>
      <c r="L1090" s="543" t="s">
        <v>244</v>
      </c>
      <c r="M1090" s="544"/>
      <c r="N1090" s="547" t="s">
        <v>252</v>
      </c>
      <c r="O1090" s="545"/>
    </row>
    <row r="1091" spans="3:15" ht="25.15" customHeight="1">
      <c r="C1091" s="546"/>
      <c r="D1091" s="546"/>
      <c r="E1091" s="546"/>
      <c r="F1091" s="546"/>
      <c r="G1091" s="546"/>
      <c r="H1091" s="546"/>
      <c r="I1091" s="546"/>
      <c r="J1091" s="546"/>
      <c r="K1091" s="546"/>
      <c r="L1091" s="543" t="s">
        <v>245</v>
      </c>
      <c r="M1091" s="544"/>
      <c r="N1091" s="545" t="str">
        <f>CONCATENATE('BD Team'!H107," X ",'BD Team'!I107)</f>
        <v xml:space="preserve"> X </v>
      </c>
      <c r="O1091" s="545"/>
    </row>
    <row r="1092" spans="3:15" ht="25.15" customHeight="1">
      <c r="C1092" s="546"/>
      <c r="D1092" s="546"/>
      <c r="E1092" s="546"/>
      <c r="F1092" s="546"/>
      <c r="G1092" s="546"/>
      <c r="H1092" s="546"/>
      <c r="I1092" s="546"/>
      <c r="J1092" s="546"/>
      <c r="K1092" s="546"/>
      <c r="L1092" s="543" t="s">
        <v>246</v>
      </c>
      <c r="M1092" s="544"/>
      <c r="N1092" s="548">
        <f>'BD Team'!J107</f>
        <v>0</v>
      </c>
      <c r="O1092" s="548"/>
    </row>
    <row r="1093" spans="3:15" ht="25.15" customHeight="1">
      <c r="C1093" s="546"/>
      <c r="D1093" s="546"/>
      <c r="E1093" s="546"/>
      <c r="F1093" s="546"/>
      <c r="G1093" s="546"/>
      <c r="H1093" s="546"/>
      <c r="I1093" s="546"/>
      <c r="J1093" s="546"/>
      <c r="K1093" s="546"/>
      <c r="L1093" s="543" t="s">
        <v>247</v>
      </c>
      <c r="M1093" s="544"/>
      <c r="N1093" s="548">
        <f>'BD Team'!C107</f>
        <v>0</v>
      </c>
      <c r="O1093" s="545"/>
    </row>
    <row r="1094" spans="3:15" ht="25.15" customHeight="1">
      <c r="C1094" s="546"/>
      <c r="D1094" s="546"/>
      <c r="E1094" s="546"/>
      <c r="F1094" s="546"/>
      <c r="G1094" s="546"/>
      <c r="H1094" s="546"/>
      <c r="I1094" s="546"/>
      <c r="J1094" s="546"/>
      <c r="K1094" s="546"/>
      <c r="L1094" s="543" t="s">
        <v>248</v>
      </c>
      <c r="M1094" s="544"/>
      <c r="N1094" s="548">
        <f>'BD Team'!E107</f>
        <v>0</v>
      </c>
      <c r="O1094" s="545"/>
    </row>
    <row r="1095" spans="3:15" ht="25.15" customHeight="1">
      <c r="C1095" s="546"/>
      <c r="D1095" s="546"/>
      <c r="E1095" s="546"/>
      <c r="F1095" s="546"/>
      <c r="G1095" s="546"/>
      <c r="H1095" s="546"/>
      <c r="I1095" s="546"/>
      <c r="J1095" s="546"/>
      <c r="K1095" s="546"/>
      <c r="L1095" s="543" t="s">
        <v>249</v>
      </c>
      <c r="M1095" s="544"/>
      <c r="N1095" s="548">
        <f>'BD Team'!F107</f>
        <v>0</v>
      </c>
      <c r="O1095" s="545"/>
    </row>
    <row r="1096" spans="3:15">
      <c r="C1096" s="554"/>
      <c r="D1096" s="554"/>
      <c r="E1096" s="554"/>
      <c r="F1096" s="554"/>
      <c r="G1096" s="554"/>
      <c r="H1096" s="554"/>
      <c r="I1096" s="554"/>
      <c r="J1096" s="554"/>
      <c r="K1096" s="554"/>
      <c r="L1096" s="554"/>
      <c r="M1096" s="554"/>
      <c r="N1096" s="554"/>
      <c r="O1096" s="554"/>
    </row>
    <row r="1097" spans="3:15" ht="25.15" customHeight="1">
      <c r="C1097" s="543" t="s">
        <v>250</v>
      </c>
      <c r="D1097" s="544"/>
      <c r="E1097" s="289">
        <f>'BD Team'!B108</f>
        <v>0</v>
      </c>
      <c r="F1097" s="288" t="s">
        <v>251</v>
      </c>
      <c r="G1097" s="548">
        <f>'BD Team'!D108</f>
        <v>0</v>
      </c>
      <c r="H1097" s="545"/>
      <c r="I1097" s="545"/>
      <c r="J1097" s="545"/>
      <c r="K1097" s="545"/>
      <c r="L1097" s="545"/>
      <c r="M1097" s="545"/>
      <c r="N1097" s="545"/>
      <c r="O1097" s="545"/>
    </row>
    <row r="1098" spans="3:15" ht="25.15" customHeight="1">
      <c r="C1098" s="546"/>
      <c r="D1098" s="546"/>
      <c r="E1098" s="546"/>
      <c r="F1098" s="546"/>
      <c r="G1098" s="546"/>
      <c r="H1098" s="546"/>
      <c r="I1098" s="546"/>
      <c r="J1098" s="546"/>
      <c r="K1098" s="546"/>
      <c r="L1098" s="543" t="s">
        <v>127</v>
      </c>
      <c r="M1098" s="544"/>
      <c r="N1098" s="558">
        <f>'BD Team'!G108</f>
        <v>0</v>
      </c>
      <c r="O1098" s="547"/>
    </row>
    <row r="1099" spans="3:15" ht="25.15" customHeight="1">
      <c r="C1099" s="546"/>
      <c r="D1099" s="546"/>
      <c r="E1099" s="546"/>
      <c r="F1099" s="546"/>
      <c r="G1099" s="546"/>
      <c r="H1099" s="546"/>
      <c r="I1099" s="546"/>
      <c r="J1099" s="546"/>
      <c r="K1099" s="546"/>
      <c r="L1099" s="543" t="s">
        <v>243</v>
      </c>
      <c r="M1099" s="544"/>
      <c r="N1099" s="545" t="str">
        <f>$F$6</f>
        <v>Anodized</v>
      </c>
      <c r="O1099" s="545"/>
    </row>
    <row r="1100" spans="3:15" ht="25.15" customHeight="1">
      <c r="C1100" s="546"/>
      <c r="D1100" s="546"/>
      <c r="E1100" s="546"/>
      <c r="F1100" s="546"/>
      <c r="G1100" s="546"/>
      <c r="H1100" s="546"/>
      <c r="I1100" s="546"/>
      <c r="J1100" s="546"/>
      <c r="K1100" s="546"/>
      <c r="L1100" s="543" t="s">
        <v>178</v>
      </c>
      <c r="M1100" s="544"/>
      <c r="N1100" s="545" t="str">
        <f>$K$6</f>
        <v>Silver</v>
      </c>
      <c r="O1100" s="545"/>
    </row>
    <row r="1101" spans="3:15" ht="25.15" customHeight="1">
      <c r="C1101" s="546"/>
      <c r="D1101" s="546"/>
      <c r="E1101" s="546"/>
      <c r="F1101" s="546"/>
      <c r="G1101" s="546"/>
      <c r="H1101" s="546"/>
      <c r="I1101" s="546"/>
      <c r="J1101" s="546"/>
      <c r="K1101" s="546"/>
      <c r="L1101" s="543" t="s">
        <v>244</v>
      </c>
      <c r="M1101" s="544"/>
      <c r="N1101" s="547" t="s">
        <v>252</v>
      </c>
      <c r="O1101" s="545"/>
    </row>
    <row r="1102" spans="3:15" ht="25.15" customHeight="1">
      <c r="C1102" s="546"/>
      <c r="D1102" s="546"/>
      <c r="E1102" s="546"/>
      <c r="F1102" s="546"/>
      <c r="G1102" s="546"/>
      <c r="H1102" s="546"/>
      <c r="I1102" s="546"/>
      <c r="J1102" s="546"/>
      <c r="K1102" s="546"/>
      <c r="L1102" s="543" t="s">
        <v>245</v>
      </c>
      <c r="M1102" s="544"/>
      <c r="N1102" s="545" t="str">
        <f>CONCATENATE('BD Team'!H108," X ",'BD Team'!I108)</f>
        <v xml:space="preserve"> X </v>
      </c>
      <c r="O1102" s="545"/>
    </row>
    <row r="1103" spans="3:15" ht="25.15" customHeight="1">
      <c r="C1103" s="546"/>
      <c r="D1103" s="546"/>
      <c r="E1103" s="546"/>
      <c r="F1103" s="546"/>
      <c r="G1103" s="546"/>
      <c r="H1103" s="546"/>
      <c r="I1103" s="546"/>
      <c r="J1103" s="546"/>
      <c r="K1103" s="546"/>
      <c r="L1103" s="543" t="s">
        <v>246</v>
      </c>
      <c r="M1103" s="544"/>
      <c r="N1103" s="548">
        <f>'BD Team'!J108</f>
        <v>0</v>
      </c>
      <c r="O1103" s="548"/>
    </row>
    <row r="1104" spans="3:15" ht="25.15" customHeight="1">
      <c r="C1104" s="546"/>
      <c r="D1104" s="546"/>
      <c r="E1104" s="546"/>
      <c r="F1104" s="546"/>
      <c r="G1104" s="546"/>
      <c r="H1104" s="546"/>
      <c r="I1104" s="546"/>
      <c r="J1104" s="546"/>
      <c r="K1104" s="546"/>
      <c r="L1104" s="543" t="s">
        <v>247</v>
      </c>
      <c r="M1104" s="544"/>
      <c r="N1104" s="548">
        <f>'BD Team'!C108</f>
        <v>0</v>
      </c>
      <c r="O1104" s="545"/>
    </row>
    <row r="1105" spans="3:15" ht="25.15" customHeight="1">
      <c r="C1105" s="546"/>
      <c r="D1105" s="546"/>
      <c r="E1105" s="546"/>
      <c r="F1105" s="546"/>
      <c r="G1105" s="546"/>
      <c r="H1105" s="546"/>
      <c r="I1105" s="546"/>
      <c r="J1105" s="546"/>
      <c r="K1105" s="546"/>
      <c r="L1105" s="543" t="s">
        <v>248</v>
      </c>
      <c r="M1105" s="544"/>
      <c r="N1105" s="548">
        <f>'BD Team'!E108</f>
        <v>0</v>
      </c>
      <c r="O1105" s="545"/>
    </row>
    <row r="1106" spans="3:15" ht="25.15" customHeight="1">
      <c r="C1106" s="546"/>
      <c r="D1106" s="546"/>
      <c r="E1106" s="546"/>
      <c r="F1106" s="546"/>
      <c r="G1106" s="546"/>
      <c r="H1106" s="546"/>
      <c r="I1106" s="546"/>
      <c r="J1106" s="546"/>
      <c r="K1106" s="546"/>
      <c r="L1106" s="543" t="s">
        <v>249</v>
      </c>
      <c r="M1106" s="544"/>
      <c r="N1106" s="548">
        <f>'BD Team'!F108</f>
        <v>0</v>
      </c>
      <c r="O1106" s="545"/>
    </row>
    <row r="1107" spans="3:15">
      <c r="C1107" s="554"/>
      <c r="D1107" s="554"/>
      <c r="E1107" s="554"/>
      <c r="F1107" s="554"/>
      <c r="G1107" s="554"/>
      <c r="H1107" s="554"/>
      <c r="I1107" s="554"/>
      <c r="J1107" s="554"/>
      <c r="K1107" s="554"/>
      <c r="L1107" s="554"/>
      <c r="M1107" s="554"/>
      <c r="N1107" s="554"/>
      <c r="O1107" s="55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66" t="str">
        <f>CONCATENATE(C10,"+",C11,"+",C12,"+",C13,"+",C14)</f>
        <v>8mm CTG+28MM+10MM CTG++</v>
      </c>
      <c r="C9" s="567"/>
      <c r="D9" s="567"/>
      <c r="E9" s="567"/>
      <c r="F9" s="567"/>
      <c r="G9" t="s">
        <v>259</v>
      </c>
      <c r="H9">
        <f>E24</f>
        <v>4250.4134400000003</v>
      </c>
      <c r="J9" s="566" t="str">
        <f>CONCATENATE(K10,"+",K11,"+",K12,"+",K13,"+",K14)</f>
        <v>8mm CTG+28MM+10MM CTG++</v>
      </c>
      <c r="K9" s="567"/>
      <c r="L9" s="567"/>
      <c r="M9" s="567"/>
      <c r="N9" s="567"/>
      <c r="P9" s="566" t="str">
        <f>CONCATENATE(Q10,"+",Q11,"+",Q12,"+",Q13,"+",Q14)</f>
        <v>8mm CTG+12MM+8MM CTG++</v>
      </c>
      <c r="Q9" s="567"/>
      <c r="R9" s="567"/>
      <c r="S9" s="567"/>
      <c r="T9" s="567"/>
    </row>
    <row r="10" spans="2:20" ht="15">
      <c r="B10" s="105" t="s">
        <v>121</v>
      </c>
      <c r="C10" s="225" t="s">
        <v>262</v>
      </c>
      <c r="D10" s="105" t="s">
        <v>101</v>
      </c>
      <c r="E10" s="105">
        <v>990</v>
      </c>
      <c r="F10" s="105"/>
      <c r="G10" s="226" t="s">
        <v>260</v>
      </c>
      <c r="H10">
        <f>E43</f>
        <v>3341.52</v>
      </c>
      <c r="J10" s="230" t="s">
        <v>121</v>
      </c>
      <c r="K10" s="225" t="s">
        <v>262</v>
      </c>
      <c r="L10" s="230" t="s">
        <v>101</v>
      </c>
      <c r="M10" s="230">
        <v>990</v>
      </c>
      <c r="N10" s="230"/>
      <c r="P10" s="230" t="s">
        <v>121</v>
      </c>
      <c r="Q10" s="225" t="s">
        <v>262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263</v>
      </c>
      <c r="D11" s="106"/>
      <c r="E11" s="105">
        <v>1000</v>
      </c>
      <c r="F11" s="105"/>
      <c r="G11" t="s">
        <v>261</v>
      </c>
      <c r="H11">
        <f>E61</f>
        <v>3274.6895999999997</v>
      </c>
      <c r="J11" s="230" t="s">
        <v>121</v>
      </c>
      <c r="K11" s="225" t="s">
        <v>263</v>
      </c>
      <c r="L11" s="106"/>
      <c r="M11" s="230">
        <v>1000</v>
      </c>
      <c r="N11" s="230"/>
      <c r="P11" s="230" t="s">
        <v>121</v>
      </c>
      <c r="Q11" s="235" t="s">
        <v>266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264</v>
      </c>
      <c r="D12" s="126" t="s">
        <v>132</v>
      </c>
      <c r="E12" s="105">
        <v>1190</v>
      </c>
      <c r="F12" s="105"/>
      <c r="G12" s="226" t="s">
        <v>270</v>
      </c>
      <c r="H12">
        <f>M43</f>
        <v>4343.9760000000006</v>
      </c>
      <c r="J12" s="230" t="s">
        <v>121</v>
      </c>
      <c r="K12" s="225" t="s">
        <v>264</v>
      </c>
      <c r="L12" s="231" t="s">
        <v>132</v>
      </c>
      <c r="M12" s="230">
        <v>1190</v>
      </c>
      <c r="N12" s="230"/>
      <c r="P12" s="230" t="s">
        <v>121</v>
      </c>
      <c r="Q12" s="235" t="s">
        <v>273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271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272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276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68" t="s">
        <v>102</v>
      </c>
      <c r="C19" s="568"/>
      <c r="D19" s="568"/>
      <c r="E19" s="107">
        <f>SUM(E10:E18)</f>
        <v>3339</v>
      </c>
      <c r="F19" s="107"/>
      <c r="J19" s="568" t="s">
        <v>102</v>
      </c>
      <c r="K19" s="568"/>
      <c r="L19" s="568"/>
      <c r="M19" s="233">
        <f>SUM(M10:M18)</f>
        <v>3339</v>
      </c>
      <c r="N19" s="233"/>
      <c r="P19" s="568" t="s">
        <v>102</v>
      </c>
      <c r="Q19" s="568"/>
      <c r="R19" s="568"/>
      <c r="S19" s="233">
        <f>SUM(S10:S18)</f>
        <v>3129</v>
      </c>
      <c r="T19" s="233"/>
    </row>
    <row r="20" spans="2:20" ht="15">
      <c r="B20" s="564" t="s">
        <v>87</v>
      </c>
      <c r="C20" s="563"/>
      <c r="D20" s="106">
        <v>0.02</v>
      </c>
      <c r="E20" s="105">
        <f>E19*D20</f>
        <v>66.78</v>
      </c>
      <c r="F20" s="105"/>
      <c r="J20" s="564" t="s">
        <v>87</v>
      </c>
      <c r="K20" s="563"/>
      <c r="L20" s="106">
        <v>0.02</v>
      </c>
      <c r="M20" s="230">
        <f>M19*L20</f>
        <v>66.78</v>
      </c>
      <c r="N20" s="230"/>
      <c r="P20" s="564" t="s">
        <v>87</v>
      </c>
      <c r="Q20" s="563"/>
      <c r="R20" s="106">
        <v>0.02</v>
      </c>
      <c r="S20" s="230">
        <f>S19*R20</f>
        <v>62.58</v>
      </c>
      <c r="T20" s="230"/>
    </row>
    <row r="21" spans="2:20" ht="15">
      <c r="B21" s="563" t="s">
        <v>122</v>
      </c>
      <c r="C21" s="563"/>
      <c r="D21" s="106">
        <v>0.04</v>
      </c>
      <c r="E21" s="105">
        <f>SUM(E19:E20)*D21</f>
        <v>136.2312</v>
      </c>
      <c r="F21" s="105"/>
      <c r="J21" s="563" t="s">
        <v>122</v>
      </c>
      <c r="K21" s="563"/>
      <c r="L21" s="106">
        <v>0.04</v>
      </c>
      <c r="M21" s="230">
        <f>SUM(M19:M20)*L21</f>
        <v>136.2312</v>
      </c>
      <c r="N21" s="230"/>
      <c r="P21" s="563" t="s">
        <v>122</v>
      </c>
      <c r="Q21" s="563"/>
      <c r="R21" s="106">
        <v>0.04</v>
      </c>
      <c r="S21" s="230">
        <f>SUM(S19:S20)*R21</f>
        <v>127.6632</v>
      </c>
      <c r="T21" s="230"/>
    </row>
    <row r="22" spans="2:20" ht="15">
      <c r="B22" s="563" t="s">
        <v>4</v>
      </c>
      <c r="C22" s="563"/>
      <c r="D22" s="106">
        <v>0.2</v>
      </c>
      <c r="E22" s="124">
        <f>SUM(E19:E21)*D22</f>
        <v>708.40224000000012</v>
      </c>
      <c r="F22" s="124"/>
      <c r="J22" s="563" t="s">
        <v>4</v>
      </c>
      <c r="K22" s="563"/>
      <c r="L22" s="106">
        <v>0.2</v>
      </c>
      <c r="M22" s="230">
        <f>SUM(M19:M21)*L22</f>
        <v>708.40224000000012</v>
      </c>
      <c r="N22" s="230"/>
      <c r="P22" s="563" t="s">
        <v>4</v>
      </c>
      <c r="Q22" s="563"/>
      <c r="R22" s="106">
        <v>0.2</v>
      </c>
      <c r="S22" s="230">
        <f>SUM(S19:S21)*R22</f>
        <v>663.84864000000005</v>
      </c>
      <c r="T22" s="230"/>
    </row>
    <row r="23" spans="2:20" ht="15">
      <c r="B23" s="564" t="s">
        <v>128</v>
      </c>
      <c r="C23" s="563"/>
      <c r="D23" s="106">
        <v>0</v>
      </c>
      <c r="E23" s="105">
        <f>SUM(E19:E22)*D23</f>
        <v>0</v>
      </c>
      <c r="F23" s="105"/>
      <c r="J23" s="564" t="s">
        <v>128</v>
      </c>
      <c r="K23" s="563"/>
      <c r="L23" s="106">
        <v>0</v>
      </c>
      <c r="M23" s="230">
        <f>SUM(M19:M22)*L23</f>
        <v>0</v>
      </c>
      <c r="N23" s="230"/>
      <c r="P23" s="564" t="s">
        <v>128</v>
      </c>
      <c r="Q23" s="563"/>
      <c r="R23" s="106">
        <v>0</v>
      </c>
      <c r="S23" s="230">
        <f>SUM(S19:S22)*R23</f>
        <v>0</v>
      </c>
      <c r="T23" s="230"/>
    </row>
    <row r="24" spans="2:20" ht="15">
      <c r="B24" s="565" t="s">
        <v>123</v>
      </c>
      <c r="C24" s="565"/>
      <c r="D24" s="565"/>
      <c r="E24" s="108">
        <f>SUM(E19:E23)</f>
        <v>4250.4134400000003</v>
      </c>
      <c r="F24" s="109" t="s">
        <v>124</v>
      </c>
      <c r="J24" s="565" t="s">
        <v>123</v>
      </c>
      <c r="K24" s="565"/>
      <c r="L24" s="565"/>
      <c r="M24" s="108">
        <f>SUM(M19:M23)</f>
        <v>4250.4134400000003</v>
      </c>
      <c r="N24" s="232" t="s">
        <v>124</v>
      </c>
      <c r="P24" s="565" t="s">
        <v>123</v>
      </c>
      <c r="Q24" s="565"/>
      <c r="R24" s="565"/>
      <c r="S24" s="108">
        <f>SUM(S19:S23)</f>
        <v>3983.09184</v>
      </c>
      <c r="T24" s="232" t="s">
        <v>124</v>
      </c>
    </row>
    <row r="25" spans="2:20" ht="15">
      <c r="B25" s="563"/>
      <c r="C25" s="563"/>
      <c r="D25" s="105"/>
      <c r="E25" s="110">
        <f>E24/10.764</f>
        <v>394.87304347826091</v>
      </c>
      <c r="F25" s="111" t="s">
        <v>125</v>
      </c>
      <c r="J25" s="563"/>
      <c r="K25" s="563"/>
      <c r="L25" s="230"/>
      <c r="M25" s="110">
        <f>M24/10.764</f>
        <v>394.87304347826091</v>
      </c>
      <c r="N25" s="111" t="s">
        <v>125</v>
      </c>
      <c r="P25" s="563"/>
      <c r="Q25" s="563"/>
      <c r="R25" s="230"/>
      <c r="S25" s="110">
        <f>S24/10.764</f>
        <v>370.03826086956525</v>
      </c>
      <c r="T25" s="111" t="s">
        <v>125</v>
      </c>
    </row>
    <row r="28" spans="2:20" ht="15">
      <c r="B28" s="566" t="str">
        <f>CONCATENATE(C29,"+",C30,"+",C31,"+",C32,"+",C33)</f>
        <v>6mm CTG+12MM+6mm CTG++</v>
      </c>
      <c r="C28" s="567"/>
      <c r="D28" s="567"/>
      <c r="E28" s="567"/>
      <c r="F28" s="567"/>
      <c r="J28" s="566" t="str">
        <f>CONCATENATE(K29,"+",K30,"+",K31,"+",K32,"+",K33)</f>
        <v>6mm CTG+12MM+6mm CTG++</v>
      </c>
      <c r="K28" s="567"/>
      <c r="L28" s="567"/>
      <c r="M28" s="567"/>
      <c r="N28" s="567"/>
      <c r="P28" s="566" t="str">
        <f>CONCATENATE(Q29,"+",Q30,"+",Q31,"+",Q32,"+",Q33)</f>
        <v>8mm CTG+1.52mm pvb+8MM CTG++</v>
      </c>
      <c r="Q28" s="567"/>
      <c r="R28" s="567"/>
      <c r="S28" s="567"/>
      <c r="T28" s="567"/>
    </row>
    <row r="29" spans="2:20" ht="15">
      <c r="B29" s="221" t="s">
        <v>121</v>
      </c>
      <c r="C29" s="225" t="s">
        <v>265</v>
      </c>
      <c r="D29" s="221" t="s">
        <v>101</v>
      </c>
      <c r="E29" s="221">
        <v>750</v>
      </c>
      <c r="F29" s="221"/>
      <c r="J29" s="230" t="s">
        <v>121</v>
      </c>
      <c r="K29" s="225" t="s">
        <v>265</v>
      </c>
      <c r="L29" s="230" t="s">
        <v>101</v>
      </c>
      <c r="M29" s="230">
        <v>750</v>
      </c>
      <c r="N29" s="230"/>
      <c r="P29" s="230" t="s">
        <v>121</v>
      </c>
      <c r="Q29" s="225" t="s">
        <v>262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266</v>
      </c>
      <c r="D30" s="106"/>
      <c r="E30" s="221">
        <v>1000</v>
      </c>
      <c r="F30" s="221"/>
      <c r="J30" s="230" t="s">
        <v>121</v>
      </c>
      <c r="K30" s="225" t="s">
        <v>266</v>
      </c>
      <c r="L30" s="106"/>
      <c r="M30" s="230">
        <v>1000</v>
      </c>
      <c r="N30" s="230"/>
      <c r="P30" s="230" t="s">
        <v>121</v>
      </c>
      <c r="Q30" s="235" t="s">
        <v>275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265</v>
      </c>
      <c r="D31" s="222" t="s">
        <v>132</v>
      </c>
      <c r="E31" s="221">
        <v>750</v>
      </c>
      <c r="F31" s="221"/>
      <c r="J31" s="230" t="s">
        <v>121</v>
      </c>
      <c r="K31" s="225" t="s">
        <v>265</v>
      </c>
      <c r="L31" s="231" t="s">
        <v>132</v>
      </c>
      <c r="M31" s="230">
        <v>750</v>
      </c>
      <c r="N31" s="230"/>
      <c r="P31" s="230" t="s">
        <v>121</v>
      </c>
      <c r="Q31" s="235" t="s">
        <v>273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269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68" t="s">
        <v>102</v>
      </c>
      <c r="C38" s="568"/>
      <c r="D38" s="568"/>
      <c r="E38" s="224">
        <f>SUM(E29:E37)</f>
        <v>2625</v>
      </c>
      <c r="F38" s="224"/>
      <c r="J38" s="568" t="s">
        <v>102</v>
      </c>
      <c r="K38" s="568"/>
      <c r="L38" s="568"/>
      <c r="M38" s="233">
        <f>SUM(M29:M37)</f>
        <v>3412.5</v>
      </c>
      <c r="N38" s="233"/>
      <c r="P38" s="568" t="s">
        <v>102</v>
      </c>
      <c r="Q38" s="568"/>
      <c r="R38" s="568"/>
      <c r="S38" s="233">
        <f>SUM(S29:S37)</f>
        <v>4179</v>
      </c>
      <c r="T38" s="233"/>
    </row>
    <row r="39" spans="2:20" ht="15">
      <c r="B39" s="564" t="s">
        <v>87</v>
      </c>
      <c r="C39" s="563"/>
      <c r="D39" s="106">
        <v>0.02</v>
      </c>
      <c r="E39" s="221">
        <f>E38*D39</f>
        <v>52.5</v>
      </c>
      <c r="F39" s="221"/>
      <c r="J39" s="564" t="s">
        <v>87</v>
      </c>
      <c r="K39" s="563"/>
      <c r="L39" s="106">
        <v>0.02</v>
      </c>
      <c r="M39" s="230">
        <f>M38*L39</f>
        <v>68.25</v>
      </c>
      <c r="N39" s="230"/>
      <c r="P39" s="564" t="s">
        <v>87</v>
      </c>
      <c r="Q39" s="563"/>
      <c r="R39" s="106">
        <v>0.02</v>
      </c>
      <c r="S39" s="230">
        <f>S38*R39</f>
        <v>83.58</v>
      </c>
      <c r="T39" s="230"/>
    </row>
    <row r="40" spans="2:20" ht="15">
      <c r="B40" s="563" t="s">
        <v>122</v>
      </c>
      <c r="C40" s="563"/>
      <c r="D40" s="106">
        <v>0.04</v>
      </c>
      <c r="E40" s="221">
        <f>SUM(E38:E39)*D40</f>
        <v>107.10000000000001</v>
      </c>
      <c r="F40" s="221"/>
      <c r="J40" s="563" t="s">
        <v>122</v>
      </c>
      <c r="K40" s="563"/>
      <c r="L40" s="106">
        <v>0.04</v>
      </c>
      <c r="M40" s="230">
        <f>SUM(M38:M39)*L40</f>
        <v>139.22999999999999</v>
      </c>
      <c r="N40" s="230"/>
      <c r="P40" s="563" t="s">
        <v>122</v>
      </c>
      <c r="Q40" s="563"/>
      <c r="R40" s="106">
        <v>0.04</v>
      </c>
      <c r="S40" s="230">
        <f>SUM(S38:S39)*R40</f>
        <v>170.50319999999999</v>
      </c>
      <c r="T40" s="230"/>
    </row>
    <row r="41" spans="2:20" ht="15">
      <c r="B41" s="563" t="s">
        <v>4</v>
      </c>
      <c r="C41" s="563"/>
      <c r="D41" s="106">
        <v>0.2</v>
      </c>
      <c r="E41" s="221">
        <f>SUM(E38:E40)*D41</f>
        <v>556.91999999999996</v>
      </c>
      <c r="F41" s="221"/>
      <c r="J41" s="563" t="s">
        <v>4</v>
      </c>
      <c r="K41" s="563"/>
      <c r="L41" s="106">
        <v>0.2</v>
      </c>
      <c r="M41" s="230">
        <f>SUM(M38:M40)*L41</f>
        <v>723.99600000000009</v>
      </c>
      <c r="N41" s="230"/>
      <c r="P41" s="563" t="s">
        <v>4</v>
      </c>
      <c r="Q41" s="563"/>
      <c r="R41" s="106">
        <v>0.2</v>
      </c>
      <c r="S41" s="230">
        <f>SUM(S38:S40)*R41</f>
        <v>886.61664000000007</v>
      </c>
      <c r="T41" s="230"/>
    </row>
    <row r="42" spans="2:20" ht="15">
      <c r="B42" s="564" t="s">
        <v>128</v>
      </c>
      <c r="C42" s="563"/>
      <c r="D42" s="106">
        <v>0</v>
      </c>
      <c r="E42" s="221">
        <f>SUM(E38:E41)*D42</f>
        <v>0</v>
      </c>
      <c r="F42" s="221"/>
      <c r="J42" s="564" t="s">
        <v>128</v>
      </c>
      <c r="K42" s="563"/>
      <c r="L42" s="106">
        <v>0</v>
      </c>
      <c r="M42" s="230">
        <f>SUM(M38:M41)*L42</f>
        <v>0</v>
      </c>
      <c r="N42" s="230"/>
      <c r="P42" s="564" t="s">
        <v>128</v>
      </c>
      <c r="Q42" s="563"/>
      <c r="R42" s="106">
        <v>0</v>
      </c>
      <c r="S42" s="230">
        <f>SUM(S38:S41)*R42</f>
        <v>0</v>
      </c>
      <c r="T42" s="230"/>
    </row>
    <row r="43" spans="2:20" ht="15">
      <c r="B43" s="565" t="s">
        <v>123</v>
      </c>
      <c r="C43" s="565"/>
      <c r="D43" s="565"/>
      <c r="E43" s="108">
        <f>SUM(E38:E42)</f>
        <v>3341.52</v>
      </c>
      <c r="F43" s="223" t="s">
        <v>124</v>
      </c>
      <c r="J43" s="565" t="s">
        <v>123</v>
      </c>
      <c r="K43" s="565"/>
      <c r="L43" s="565"/>
      <c r="M43" s="108">
        <f>SUM(M38:M42)</f>
        <v>4343.9760000000006</v>
      </c>
      <c r="N43" s="232" t="s">
        <v>124</v>
      </c>
      <c r="P43" s="565" t="s">
        <v>123</v>
      </c>
      <c r="Q43" s="565"/>
      <c r="R43" s="565"/>
      <c r="S43" s="108">
        <f>SUM(S38:S42)</f>
        <v>5319.6998400000002</v>
      </c>
      <c r="T43" s="232" t="s">
        <v>124</v>
      </c>
    </row>
    <row r="44" spans="2:20" ht="15">
      <c r="B44" s="563"/>
      <c r="C44" s="563"/>
      <c r="D44" s="221"/>
      <c r="E44" s="110">
        <f>E43/10.764</f>
        <v>310.43478260869568</v>
      </c>
      <c r="F44" s="111" t="s">
        <v>125</v>
      </c>
      <c r="J44" s="563"/>
      <c r="K44" s="563"/>
      <c r="L44" s="230"/>
      <c r="M44" s="110">
        <f>M43/10.764</f>
        <v>403.56521739130443</v>
      </c>
      <c r="N44" s="111" t="s">
        <v>125</v>
      </c>
      <c r="P44" s="563"/>
      <c r="Q44" s="563"/>
      <c r="R44" s="230"/>
      <c r="S44" s="110">
        <f>S43/10.764</f>
        <v>494.21217391304356</v>
      </c>
      <c r="T44" s="111" t="s">
        <v>125</v>
      </c>
    </row>
    <row r="46" spans="2:20" ht="15">
      <c r="B46" s="566" t="str">
        <f>CONCATENATE(C47,"+",C48,"+",C49,"+",C50,"+",C51)</f>
        <v>6mm CTG+10MM+5mm CTG++</v>
      </c>
      <c r="C46" s="567"/>
      <c r="D46" s="567"/>
      <c r="E46" s="567"/>
      <c r="F46" s="567"/>
      <c r="J46" s="566" t="str">
        <f>CONCATENATE(K47,"+",K48,"+",K49,"+",K50,"+",K51)</f>
        <v>6mm CTG+10MM+5mm CTG++</v>
      </c>
      <c r="K46" s="567"/>
      <c r="L46" s="567"/>
      <c r="M46" s="567"/>
      <c r="N46" s="567"/>
    </row>
    <row r="47" spans="2:20" ht="15">
      <c r="B47" s="221" t="s">
        <v>121</v>
      </c>
      <c r="C47" s="225" t="s">
        <v>265</v>
      </c>
      <c r="D47" s="221" t="s">
        <v>101</v>
      </c>
      <c r="E47" s="221">
        <v>750</v>
      </c>
      <c r="F47" s="221"/>
      <c r="J47" s="230" t="s">
        <v>121</v>
      </c>
      <c r="K47" s="225" t="s">
        <v>265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267</v>
      </c>
      <c r="D48" s="106"/>
      <c r="E48" s="221">
        <v>1000</v>
      </c>
      <c r="F48" s="221"/>
      <c r="J48" s="230" t="s">
        <v>121</v>
      </c>
      <c r="K48" s="225" t="s">
        <v>267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268</v>
      </c>
      <c r="D49" s="222" t="s">
        <v>132</v>
      </c>
      <c r="E49" s="221">
        <v>700</v>
      </c>
      <c r="F49" s="221"/>
      <c r="J49" s="230" t="s">
        <v>121</v>
      </c>
      <c r="K49" s="225" t="s">
        <v>268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269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68" t="s">
        <v>102</v>
      </c>
      <c r="C56" s="568"/>
      <c r="D56" s="568"/>
      <c r="E56" s="224">
        <f>SUM(E47:E55)</f>
        <v>2572.5</v>
      </c>
      <c r="F56" s="224"/>
      <c r="J56" s="568" t="s">
        <v>102</v>
      </c>
      <c r="K56" s="568"/>
      <c r="L56" s="568"/>
      <c r="M56" s="233">
        <f>SUM(M47:M55)</f>
        <v>3360</v>
      </c>
      <c r="N56" s="233"/>
    </row>
    <row r="57" spans="2:14" ht="15">
      <c r="B57" s="564" t="s">
        <v>87</v>
      </c>
      <c r="C57" s="563"/>
      <c r="D57" s="106">
        <v>0.02</v>
      </c>
      <c r="E57" s="221">
        <f>E56*D57</f>
        <v>51.45</v>
      </c>
      <c r="F57" s="221"/>
      <c r="J57" s="564" t="s">
        <v>87</v>
      </c>
      <c r="K57" s="563"/>
      <c r="L57" s="106">
        <v>0.02</v>
      </c>
      <c r="M57" s="230">
        <f>M56*L57</f>
        <v>67.2</v>
      </c>
      <c r="N57" s="230"/>
    </row>
    <row r="58" spans="2:14" ht="15">
      <c r="B58" s="563" t="s">
        <v>122</v>
      </c>
      <c r="C58" s="563"/>
      <c r="D58" s="106">
        <v>0.04</v>
      </c>
      <c r="E58" s="221">
        <f>SUM(E56:E57)*D58</f>
        <v>104.958</v>
      </c>
      <c r="F58" s="221"/>
      <c r="J58" s="563" t="s">
        <v>122</v>
      </c>
      <c r="K58" s="563"/>
      <c r="L58" s="106">
        <v>0.04</v>
      </c>
      <c r="M58" s="230">
        <f>SUM(M56:M57)*L58</f>
        <v>137.08799999999999</v>
      </c>
      <c r="N58" s="230"/>
    </row>
    <row r="59" spans="2:14" ht="15">
      <c r="B59" s="563" t="s">
        <v>4</v>
      </c>
      <c r="C59" s="563"/>
      <c r="D59" s="106">
        <v>0.2</v>
      </c>
      <c r="E59" s="221">
        <f>SUM(E56:E58)*D59</f>
        <v>545.78160000000003</v>
      </c>
      <c r="F59" s="221"/>
      <c r="J59" s="563" t="s">
        <v>4</v>
      </c>
      <c r="K59" s="563"/>
      <c r="L59" s="106">
        <v>0.2</v>
      </c>
      <c r="M59" s="230">
        <f>SUM(M56:M58)*L59</f>
        <v>712.85760000000005</v>
      </c>
      <c r="N59" s="230"/>
    </row>
    <row r="60" spans="2:14" ht="15">
      <c r="B60" s="564" t="s">
        <v>128</v>
      </c>
      <c r="C60" s="563"/>
      <c r="D60" s="106">
        <v>0</v>
      </c>
      <c r="E60" s="221">
        <f>SUM(E56:E59)*D60</f>
        <v>0</v>
      </c>
      <c r="F60" s="221"/>
      <c r="J60" s="564" t="s">
        <v>128</v>
      </c>
      <c r="K60" s="563"/>
      <c r="L60" s="106">
        <v>0</v>
      </c>
      <c r="M60" s="230">
        <f>SUM(M56:M59)*L60</f>
        <v>0</v>
      </c>
      <c r="N60" s="230"/>
    </row>
    <row r="61" spans="2:14" ht="15">
      <c r="B61" s="565" t="s">
        <v>123</v>
      </c>
      <c r="C61" s="565"/>
      <c r="D61" s="565"/>
      <c r="E61" s="108">
        <f>SUM(E56:E60)</f>
        <v>3274.6895999999997</v>
      </c>
      <c r="F61" s="223" t="s">
        <v>124</v>
      </c>
      <c r="J61" s="565" t="s">
        <v>123</v>
      </c>
      <c r="K61" s="565"/>
      <c r="L61" s="565"/>
      <c r="M61" s="108">
        <f>SUM(M56:M60)</f>
        <v>4277.1455999999998</v>
      </c>
      <c r="N61" s="232" t="s">
        <v>124</v>
      </c>
    </row>
    <row r="62" spans="2:14" ht="15">
      <c r="B62" s="563"/>
      <c r="C62" s="563"/>
      <c r="D62" s="221"/>
      <c r="E62" s="110">
        <f>E61/10.764</f>
        <v>304.22608695652173</v>
      </c>
      <c r="F62" s="111" t="s">
        <v>125</v>
      </c>
      <c r="J62" s="563"/>
      <c r="K62" s="563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386</v>
      </c>
      <c r="D4" t="s">
        <v>388</v>
      </c>
      <c r="E4" s="308">
        <f>ROUND(Pricing!T104,0.1)</f>
        <v>999</v>
      </c>
    </row>
    <row r="5" spans="3:5">
      <c r="C5" s="236" t="s">
        <v>392</v>
      </c>
      <c r="D5" s="236" t="s">
        <v>390</v>
      </c>
      <c r="E5" s="308">
        <f>ROUND(Pricing!U104,0.1)/40</f>
        <v>29.975000000000001</v>
      </c>
    </row>
    <row r="6" spans="3:5">
      <c r="C6" s="236" t="s">
        <v>83</v>
      </c>
      <c r="D6" s="236" t="s">
        <v>389</v>
      </c>
      <c r="E6" s="308">
        <f>ROUND(Pricing!V104,0.1)</f>
        <v>62</v>
      </c>
    </row>
    <row r="7" spans="3:5">
      <c r="C7" s="236" t="s">
        <v>396</v>
      </c>
      <c r="D7" s="236" t="s">
        <v>388</v>
      </c>
      <c r="E7" s="308">
        <f>ROUND(Pricing!W104,0.1)</f>
        <v>999</v>
      </c>
    </row>
    <row r="8" spans="3:5">
      <c r="C8" s="236" t="s">
        <v>393</v>
      </c>
      <c r="D8" s="236" t="s">
        <v>388</v>
      </c>
      <c r="E8" s="308">
        <f>ROUND(Pricing!X104,0.1)</f>
        <v>1998</v>
      </c>
    </row>
    <row r="9" spans="3:5">
      <c r="C9" t="s">
        <v>223</v>
      </c>
      <c r="D9" s="236" t="s">
        <v>391</v>
      </c>
      <c r="E9" s="308">
        <f>ROUND(Pricing!Y104,0.1)</f>
        <v>599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0"/>
  <sheetViews>
    <sheetView topLeftCell="A5" workbookViewId="0">
      <selection activeCell="B27" sqref="B27"/>
    </sheetView>
  </sheetViews>
  <sheetFormatPr defaultRowHeight="15"/>
  <cols>
    <col min="1" max="1" width="21.28515625" style="316" customWidth="1"/>
    <col min="2" max="2" width="19" style="316" customWidth="1"/>
    <col min="3" max="3" width="24.7109375" style="316" customWidth="1"/>
    <col min="4" max="4" width="13.85546875" style="316" customWidth="1"/>
    <col min="5" max="5" width="14.42578125" style="316" customWidth="1"/>
    <col min="6" max="6" width="11.85546875" style="316" customWidth="1"/>
    <col min="7" max="7" width="12.140625" style="316" bestFit="1" customWidth="1"/>
    <col min="8" max="8" width="14.85546875" style="316" bestFit="1" customWidth="1"/>
    <col min="9" max="11" width="9.140625" style="316"/>
    <col min="12" max="12" width="15.140625" style="316" customWidth="1"/>
    <col min="13" max="13" width="17.7109375" style="316" customWidth="1"/>
    <col min="14" max="14" width="19.140625" style="316" customWidth="1"/>
    <col min="15" max="15" width="19.5703125" style="316" customWidth="1"/>
    <col min="16" max="16" width="18.85546875" style="316" customWidth="1"/>
    <col min="17" max="17" width="22.7109375" style="316" customWidth="1"/>
    <col min="18" max="18" width="20.28515625" style="316" customWidth="1"/>
    <col min="19" max="19" width="15" style="316" customWidth="1"/>
    <col min="20" max="20" width="16.42578125" style="316" customWidth="1"/>
    <col min="21" max="21" width="22.42578125" style="316" customWidth="1"/>
    <col min="22" max="16384" width="9.140625" style="316"/>
  </cols>
  <sheetData>
    <row r="1" spans="1:21" s="314" customFormat="1" ht="33.75" customHeight="1">
      <c r="A1" s="314" t="s">
        <v>402</v>
      </c>
      <c r="B1" s="314" t="s">
        <v>206</v>
      </c>
      <c r="C1" s="314" t="s">
        <v>73</v>
      </c>
      <c r="D1" s="314" t="s">
        <v>106</v>
      </c>
      <c r="E1" s="314" t="s">
        <v>112</v>
      </c>
      <c r="F1" s="314" t="s">
        <v>403</v>
      </c>
      <c r="G1" s="314" t="s">
        <v>404</v>
      </c>
      <c r="H1" s="314" t="s">
        <v>405</v>
      </c>
      <c r="I1" s="314" t="s">
        <v>114</v>
      </c>
      <c r="J1" s="314" t="s">
        <v>406</v>
      </c>
      <c r="K1" s="314" t="s">
        <v>9</v>
      </c>
      <c r="L1" s="315" t="s">
        <v>216</v>
      </c>
      <c r="M1" s="314" t="s">
        <v>219</v>
      </c>
      <c r="N1" s="314" t="s">
        <v>407</v>
      </c>
      <c r="O1" s="314" t="s">
        <v>408</v>
      </c>
      <c r="P1" s="314" t="s">
        <v>190</v>
      </c>
      <c r="Q1" s="314" t="s">
        <v>409</v>
      </c>
      <c r="R1" s="314" t="s">
        <v>410</v>
      </c>
      <c r="S1" s="314" t="s">
        <v>411</v>
      </c>
      <c r="T1" s="314" t="s">
        <v>274</v>
      </c>
      <c r="U1" s="314" t="s">
        <v>412</v>
      </c>
    </row>
    <row r="2" spans="1:21">
      <c r="A2" s="317" t="str">
        <f>'BD Team'!B9</f>
        <v>W-01</v>
      </c>
      <c r="B2" s="317" t="str">
        <f>'BD Team'!C9</f>
        <v>M14600</v>
      </c>
      <c r="C2" s="317" t="str">
        <f>'BD Team'!D9</f>
        <v>3 TRACK 2 SHUTTER SLIDING DOOR WITH INTERNAL RAILING</v>
      </c>
      <c r="D2" s="317" t="str">
        <f>'BD Team'!E9</f>
        <v>24MM &amp; 17.52MM</v>
      </c>
      <c r="E2" s="317" t="str">
        <f>'BD Team'!G9</f>
        <v>GF - LIVING</v>
      </c>
      <c r="F2" s="317" t="str">
        <f>'BD Team'!F9</f>
        <v>SS</v>
      </c>
      <c r="I2" s="317">
        <f>'BD Team'!H9</f>
        <v>3048</v>
      </c>
      <c r="J2" s="317">
        <f>'BD Team'!I9</f>
        <v>2438</v>
      </c>
      <c r="K2" s="317">
        <f>'BD Team'!J9</f>
        <v>1</v>
      </c>
      <c r="L2" s="318">
        <f>'BD Team'!K9</f>
        <v>540.59</v>
      </c>
      <c r="M2" s="317">
        <f>Pricing!O4</f>
        <v>2805</v>
      </c>
      <c r="N2" s="317">
        <f>Pricing!Q4</f>
        <v>538.19999999999993</v>
      </c>
      <c r="O2" s="317">
        <f>Pricing!R4</f>
        <v>0</v>
      </c>
      <c r="P2" s="317">
        <f>Pricing!S4</f>
        <v>0</v>
      </c>
      <c r="Q2" s="318">
        <f>'Cost Calculation'!L8</f>
        <v>3048</v>
      </c>
      <c r="R2" s="318">
        <f>'Cost Calculation'!M8</f>
        <v>1000</v>
      </c>
      <c r="S2" s="318">
        <f>'Cost Calculation'!N8</f>
        <v>1</v>
      </c>
      <c r="T2" s="317">
        <f>Pricing!P4</f>
        <v>5049</v>
      </c>
      <c r="U2" s="316">
        <f>'Cost Calculation'!AC8</f>
        <v>0</v>
      </c>
    </row>
    <row r="3" spans="1:21">
      <c r="A3" s="317" t="str">
        <f>'BD Team'!B10</f>
        <v>W-02</v>
      </c>
      <c r="B3" s="317" t="str">
        <f>'BD Team'!C10</f>
        <v>M14600</v>
      </c>
      <c r="C3" s="317" t="str">
        <f>'BD Team'!D10</f>
        <v>3 TRACK 2 SHUTTER SLIDING DOOR WITH INTERNAL RAILING</v>
      </c>
      <c r="D3" s="317" t="str">
        <f>'BD Team'!E10</f>
        <v>24MM &amp; 17.52MM</v>
      </c>
      <c r="E3" s="317" t="str">
        <f>'BD Team'!G10</f>
        <v>GF - LIVING / PARKING</v>
      </c>
      <c r="F3" s="317" t="str">
        <f>'BD Team'!F10</f>
        <v>SS</v>
      </c>
      <c r="I3" s="317">
        <f>'BD Team'!H10</f>
        <v>1524</v>
      </c>
      <c r="J3" s="317">
        <f>'BD Team'!I10</f>
        <v>2438</v>
      </c>
      <c r="K3" s="317">
        <f>'BD Team'!J10</f>
        <v>1</v>
      </c>
      <c r="L3" s="318">
        <f>'BD Team'!K10</f>
        <v>434.82</v>
      </c>
      <c r="M3" s="317">
        <f>Pricing!O5</f>
        <v>2805</v>
      </c>
      <c r="N3" s="317">
        <f>Pricing!Q5</f>
        <v>538.19999999999993</v>
      </c>
      <c r="O3" s="317">
        <f>Pricing!R5</f>
        <v>0</v>
      </c>
      <c r="P3" s="317">
        <f>Pricing!S5</f>
        <v>0</v>
      </c>
      <c r="Q3" s="318">
        <f>'Cost Calculation'!L9</f>
        <v>1524</v>
      </c>
      <c r="R3" s="318">
        <f>'Cost Calculation'!M9</f>
        <v>1000</v>
      </c>
      <c r="S3" s="318">
        <f>'Cost Calculation'!N9</f>
        <v>1</v>
      </c>
      <c r="T3" s="317">
        <f>Pricing!P5</f>
        <v>5049</v>
      </c>
      <c r="U3" s="316">
        <f>'Cost Calculation'!AC9</f>
        <v>0</v>
      </c>
    </row>
    <row r="4" spans="1:21">
      <c r="A4" s="317" t="str">
        <f>'BD Team'!B11</f>
        <v>W02A</v>
      </c>
      <c r="B4" s="317" t="str">
        <f>'BD Team'!C11</f>
        <v>M14600</v>
      </c>
      <c r="C4" s="317" t="str">
        <f>'BD Team'!D11</f>
        <v>3 TRACK 2 SHUTTER SLIDING DOOR WITH INTERNAL RAILING</v>
      </c>
      <c r="D4" s="317" t="str">
        <f>'BD Team'!E11</f>
        <v>24MM &amp; 17.52MM</v>
      </c>
      <c r="E4" s="317" t="str">
        <f>'BD Team'!G11</f>
        <v>GF -MBR &amp; DRAWING, 1F - MBR, CBR &amp; GUEST BDR</v>
      </c>
      <c r="F4" s="317" t="str">
        <f>'BD Team'!F11</f>
        <v>SS</v>
      </c>
      <c r="I4" s="317">
        <f>'BD Team'!H11</f>
        <v>1524</v>
      </c>
      <c r="J4" s="317">
        <f>'BD Team'!I11</f>
        <v>2236</v>
      </c>
      <c r="K4" s="317">
        <f>'BD Team'!J11</f>
        <v>10</v>
      </c>
      <c r="L4" s="318">
        <f>'BD Team'!K11</f>
        <v>418.23</v>
      </c>
      <c r="M4" s="317">
        <f>Pricing!O6</f>
        <v>2805</v>
      </c>
      <c r="N4" s="317">
        <f>Pricing!Q6</f>
        <v>538.19999999999993</v>
      </c>
      <c r="O4" s="317">
        <f>Pricing!R6</f>
        <v>0</v>
      </c>
      <c r="P4" s="317">
        <f>Pricing!S6</f>
        <v>0</v>
      </c>
      <c r="Q4" s="318">
        <f>'Cost Calculation'!L10</f>
        <v>1524</v>
      </c>
      <c r="R4" s="318">
        <f>'Cost Calculation'!M10</f>
        <v>1000</v>
      </c>
      <c r="S4" s="318">
        <f>'Cost Calculation'!N10</f>
        <v>10</v>
      </c>
      <c r="T4" s="317">
        <f>Pricing!P6</f>
        <v>5049</v>
      </c>
      <c r="U4" s="316">
        <f>'Cost Calculation'!AC10</f>
        <v>0</v>
      </c>
    </row>
    <row r="5" spans="1:21">
      <c r="A5" s="317" t="str">
        <f>'BD Team'!B12</f>
        <v>W-04</v>
      </c>
      <c r="B5" s="317" t="str">
        <f>'BD Team'!C12</f>
        <v>M14600</v>
      </c>
      <c r="C5" s="317" t="str">
        <f>'BD Team'!D12</f>
        <v>3 TRACK 2 SHUTTER SLIDING WINDOW</v>
      </c>
      <c r="D5" s="317" t="str">
        <f>'BD Team'!E12</f>
        <v>24MM</v>
      </c>
      <c r="E5" s="317" t="str">
        <f>'BD Team'!G12</f>
        <v>GF - SERVANTS ROOM</v>
      </c>
      <c r="F5" s="317" t="str">
        <f>'BD Team'!F12</f>
        <v>SS</v>
      </c>
      <c r="I5" s="317">
        <f>'BD Team'!H12</f>
        <v>1524</v>
      </c>
      <c r="J5" s="317">
        <f>'BD Team'!I12</f>
        <v>1778</v>
      </c>
      <c r="K5" s="317">
        <f>'BD Team'!J12</f>
        <v>1</v>
      </c>
      <c r="L5" s="318">
        <f>'BD Team'!K12</f>
        <v>316.3</v>
      </c>
      <c r="M5" s="317">
        <f>Pricing!O7</f>
        <v>2805</v>
      </c>
      <c r="N5" s="317">
        <f>Pricing!Q7</f>
        <v>538.19999999999993</v>
      </c>
      <c r="O5" s="317">
        <f>Pricing!R7</f>
        <v>0</v>
      </c>
      <c r="P5" s="317">
        <f>Pricing!S7</f>
        <v>0</v>
      </c>
      <c r="Q5" s="318">
        <f>'Cost Calculation'!L11</f>
        <v>0</v>
      </c>
      <c r="R5" s="318">
        <f>'Cost Calculation'!M11</f>
        <v>0</v>
      </c>
      <c r="S5" s="318">
        <f>'Cost Calculation'!N11</f>
        <v>0</v>
      </c>
      <c r="T5" s="317">
        <f>Pricing!P7</f>
        <v>0</v>
      </c>
      <c r="U5" s="316">
        <f>'Cost Calculation'!AC11</f>
        <v>0</v>
      </c>
    </row>
    <row r="6" spans="1:21">
      <c r="A6" s="317" t="str">
        <f>'BD Team'!B13</f>
        <v>KW-01</v>
      </c>
      <c r="B6" s="317" t="str">
        <f>'BD Team'!C13</f>
        <v>M14600</v>
      </c>
      <c r="C6" s="317" t="str">
        <f>'BD Team'!D13</f>
        <v>3 TRACK 2 SHUTTER SLIDING WINDOW</v>
      </c>
      <c r="D6" s="317" t="str">
        <f>'BD Team'!E13</f>
        <v>24MM</v>
      </c>
      <c r="E6" s="317" t="str">
        <f>'BD Team'!G13</f>
        <v>GF - WET KITCHEN</v>
      </c>
      <c r="F6" s="317" t="str">
        <f>'BD Team'!F13</f>
        <v>SS</v>
      </c>
      <c r="I6" s="317">
        <f>'BD Team'!H13</f>
        <v>1524</v>
      </c>
      <c r="J6" s="317">
        <f>'BD Team'!I13</f>
        <v>1320</v>
      </c>
      <c r="K6" s="317">
        <f>'BD Team'!J13</f>
        <v>1</v>
      </c>
      <c r="L6" s="318">
        <f>'BD Team'!K13</f>
        <v>277</v>
      </c>
      <c r="M6" s="317">
        <f>Pricing!O8</f>
        <v>2805</v>
      </c>
      <c r="N6" s="317">
        <f>Pricing!Q8</f>
        <v>538.19999999999993</v>
      </c>
      <c r="O6" s="317">
        <f>Pricing!R8</f>
        <v>0</v>
      </c>
      <c r="P6" s="317">
        <f>Pricing!S8</f>
        <v>0</v>
      </c>
      <c r="Q6" s="318">
        <f>'Cost Calculation'!L12</f>
        <v>0</v>
      </c>
      <c r="R6" s="318">
        <f>'Cost Calculation'!M12</f>
        <v>0</v>
      </c>
      <c r="S6" s="318">
        <f>'Cost Calculation'!N12</f>
        <v>0</v>
      </c>
      <c r="T6" s="317">
        <f>Pricing!P8</f>
        <v>0</v>
      </c>
      <c r="U6" s="316">
        <f>'Cost Calculation'!AC12</f>
        <v>0</v>
      </c>
    </row>
    <row r="7" spans="1:21">
      <c r="A7" s="317" t="str">
        <f>'BD Team'!B14</f>
        <v>KW-02</v>
      </c>
      <c r="B7" s="317" t="str">
        <f>'BD Team'!C14</f>
        <v>M14600</v>
      </c>
      <c r="C7" s="317" t="str">
        <f>'BD Team'!D14</f>
        <v>3 TRACK 2 SHUTTER SLIDING WINDOW</v>
      </c>
      <c r="D7" s="317" t="str">
        <f>'BD Team'!E14</f>
        <v>24MM</v>
      </c>
      <c r="E7" s="317" t="str">
        <f>'BD Team'!G14</f>
        <v>GF - WET KITCHEN</v>
      </c>
      <c r="F7" s="317" t="str">
        <f>'BD Team'!F14</f>
        <v>SS</v>
      </c>
      <c r="I7" s="317">
        <f>'BD Team'!H14</f>
        <v>914</v>
      </c>
      <c r="J7" s="317">
        <f>'BD Team'!I14</f>
        <v>1320</v>
      </c>
      <c r="K7" s="317">
        <f>'BD Team'!J14</f>
        <v>1</v>
      </c>
      <c r="L7" s="318">
        <f>'BD Team'!K14</f>
        <v>241.71</v>
      </c>
      <c r="M7" s="317">
        <f>Pricing!O9</f>
        <v>2805</v>
      </c>
      <c r="N7" s="317">
        <f>Pricing!Q9</f>
        <v>538.19999999999993</v>
      </c>
      <c r="O7" s="317">
        <f>Pricing!R9</f>
        <v>0</v>
      </c>
      <c r="P7" s="317">
        <f>Pricing!S9</f>
        <v>0</v>
      </c>
      <c r="Q7" s="318">
        <f>'Cost Calculation'!L13</f>
        <v>0</v>
      </c>
      <c r="R7" s="318">
        <f>'Cost Calculation'!M13</f>
        <v>0</v>
      </c>
      <c r="S7" s="318">
        <f>'Cost Calculation'!N13</f>
        <v>0</v>
      </c>
      <c r="T7" s="317">
        <f>Pricing!P9</f>
        <v>0</v>
      </c>
      <c r="U7" s="316">
        <f>'Cost Calculation'!AC13</f>
        <v>0</v>
      </c>
    </row>
    <row r="8" spans="1:21">
      <c r="A8" s="317" t="str">
        <f>'BD Team'!B15</f>
        <v>W-01A</v>
      </c>
      <c r="B8" s="317" t="str">
        <f>'BD Team'!C15</f>
        <v>M14600</v>
      </c>
      <c r="C8" s="317" t="str">
        <f>'BD Team'!D15</f>
        <v>3 TRACK 2 SHUTTER SLIDING DOOR WITH INTERNAL RAILING</v>
      </c>
      <c r="D8" s="317" t="str">
        <f>'BD Team'!E15</f>
        <v>24MM &amp; 17.52MM</v>
      </c>
      <c r="E8" s="317" t="str">
        <f>'BD Team'!G15</f>
        <v>1F - LIVING</v>
      </c>
      <c r="F8" s="317" t="str">
        <f>'BD Team'!F15</f>
        <v>SS</v>
      </c>
      <c r="I8" s="317">
        <f>'BD Team'!H15</f>
        <v>3048</v>
      </c>
      <c r="J8" s="317">
        <f>'BD Team'!I15</f>
        <v>2235</v>
      </c>
      <c r="K8" s="317">
        <f>'BD Team'!J15</f>
        <v>1</v>
      </c>
      <c r="L8" s="318">
        <f>'BD Team'!K15</f>
        <v>541.48</v>
      </c>
      <c r="M8" s="317">
        <f>Pricing!O10</f>
        <v>2805</v>
      </c>
      <c r="N8" s="317">
        <f>Pricing!Q10</f>
        <v>538.19999999999993</v>
      </c>
      <c r="O8" s="317">
        <f>Pricing!R10</f>
        <v>0</v>
      </c>
      <c r="P8" s="317">
        <f>Pricing!S10</f>
        <v>0</v>
      </c>
      <c r="Q8" s="318">
        <f>'Cost Calculation'!L14</f>
        <v>3048</v>
      </c>
      <c r="R8" s="318">
        <f>'Cost Calculation'!M14</f>
        <v>1000</v>
      </c>
      <c r="S8" s="318">
        <f>'Cost Calculation'!N14</f>
        <v>1</v>
      </c>
      <c r="T8" s="317">
        <f>Pricing!P10</f>
        <v>5049</v>
      </c>
      <c r="U8" s="316">
        <f>'Cost Calculation'!AC14</f>
        <v>0</v>
      </c>
    </row>
    <row r="9" spans="1:21">
      <c r="A9" s="317" t="str">
        <f>'BD Team'!B16</f>
        <v>CW-01</v>
      </c>
      <c r="B9" s="317" t="str">
        <f>'BD Team'!C16</f>
        <v>M15000</v>
      </c>
      <c r="C9" s="317" t="str">
        <f>'BD Team'!D16</f>
        <v>CORNOR FIXED GLASS WITH BUTT JOINT</v>
      </c>
      <c r="D9" s="317" t="str">
        <f>'BD Team'!E16</f>
        <v>24MM</v>
      </c>
      <c r="E9" s="317" t="str">
        <f>'BD Team'!G16</f>
        <v>GF - DRAWING ROOM</v>
      </c>
      <c r="F9" s="317" t="str">
        <f>'BD Team'!F16</f>
        <v>NO</v>
      </c>
      <c r="I9" s="317">
        <f>'BD Team'!H16</f>
        <v>3314</v>
      </c>
      <c r="J9" s="317">
        <f>'BD Team'!I16</f>
        <v>2490</v>
      </c>
      <c r="K9" s="317">
        <f>'BD Team'!J16</f>
        <v>2</v>
      </c>
      <c r="L9" s="318">
        <f>'BD Team'!K16</f>
        <v>116.96</v>
      </c>
      <c r="M9" s="317">
        <f>Pricing!O11</f>
        <v>2805</v>
      </c>
      <c r="N9" s="317">
        <f>Pricing!Q11</f>
        <v>0</v>
      </c>
      <c r="O9" s="317">
        <f>Pricing!R11</f>
        <v>0</v>
      </c>
      <c r="P9" s="317">
        <f>Pricing!S11</f>
        <v>0</v>
      </c>
      <c r="Q9" s="318">
        <f>'Cost Calculation'!L15</f>
        <v>0</v>
      </c>
      <c r="R9" s="318">
        <f>'Cost Calculation'!M15</f>
        <v>0</v>
      </c>
      <c r="S9" s="318">
        <f>'Cost Calculation'!N15</f>
        <v>0</v>
      </c>
      <c r="T9" s="317">
        <f>Pricing!P11</f>
        <v>0</v>
      </c>
      <c r="U9" s="316">
        <f>'Cost Calculation'!AC15</f>
        <v>0</v>
      </c>
    </row>
    <row r="10" spans="1:21">
      <c r="A10" s="317" t="str">
        <f>'BD Team'!B17</f>
        <v>CV-01</v>
      </c>
      <c r="B10" s="317" t="str">
        <f>'BD Team'!C17</f>
        <v>M940</v>
      </c>
      <c r="C10" s="317" t="str">
        <f>'BD Team'!D17</f>
        <v>GLASS LOUVERS</v>
      </c>
      <c r="D10" s="317" t="str">
        <f>'BD Team'!E17</f>
        <v>6MM (F&amp;A)</v>
      </c>
      <c r="E10" s="317" t="str">
        <f>'BD Team'!G17</f>
        <v>1F - GUEST BTH ROOM TOILET</v>
      </c>
      <c r="F10" s="317" t="str">
        <f>'BD Team'!F17</f>
        <v>NO</v>
      </c>
      <c r="I10" s="317">
        <f>'BD Team'!H17</f>
        <v>3314</v>
      </c>
      <c r="J10" s="317">
        <f>'BD Team'!I17</f>
        <v>457</v>
      </c>
      <c r="K10" s="317">
        <f>'BD Team'!J17</f>
        <v>2</v>
      </c>
      <c r="L10" s="318">
        <f>'BD Team'!K17</f>
        <v>50.4</v>
      </c>
      <c r="M10" s="317">
        <f>Pricing!O12</f>
        <v>2003</v>
      </c>
      <c r="N10" s="317">
        <f>Pricing!Q12</f>
        <v>0</v>
      </c>
      <c r="O10" s="317">
        <f>Pricing!R12</f>
        <v>0</v>
      </c>
      <c r="P10" s="317">
        <f>Pricing!S12</f>
        <v>0</v>
      </c>
      <c r="Q10" s="318">
        <f>'Cost Calculation'!L16</f>
        <v>0</v>
      </c>
      <c r="R10" s="318">
        <f>'Cost Calculation'!M16</f>
        <v>0</v>
      </c>
      <c r="S10" s="318">
        <f>'Cost Calculation'!N16</f>
        <v>0</v>
      </c>
      <c r="T10" s="317">
        <f>Pricing!P12</f>
        <v>0</v>
      </c>
      <c r="U10" s="316">
        <f>'Cost Calculation'!AC16</f>
        <v>0</v>
      </c>
    </row>
    <row r="11" spans="1:21">
      <c r="A11" s="317" t="str">
        <f>'BD Team'!B18</f>
        <v>V-02</v>
      </c>
      <c r="B11" s="317" t="str">
        <f>'BD Team'!C18</f>
        <v>M940</v>
      </c>
      <c r="C11" s="317" t="str">
        <f>'BD Team'!D18</f>
        <v>GLASS LOUVERS</v>
      </c>
      <c r="D11" s="317" t="str">
        <f>'BD Team'!E18</f>
        <v>6MM (F&amp;A)</v>
      </c>
      <c r="E11" s="317" t="str">
        <f>'BD Team'!G18</f>
        <v>BATHROOM'S</v>
      </c>
      <c r="F11" s="317" t="str">
        <f>'BD Team'!F18</f>
        <v>NO</v>
      </c>
      <c r="I11" s="317">
        <f>'BD Team'!H18</f>
        <v>2590</v>
      </c>
      <c r="J11" s="317">
        <f>'BD Team'!I18</f>
        <v>457</v>
      </c>
      <c r="K11" s="317">
        <f>'BD Team'!J18</f>
        <v>4</v>
      </c>
      <c r="L11" s="318">
        <f>'BD Team'!K18</f>
        <v>30.79</v>
      </c>
      <c r="M11" s="317">
        <f>Pricing!O13</f>
        <v>2003</v>
      </c>
      <c r="N11" s="317">
        <f>Pricing!Q13</f>
        <v>0</v>
      </c>
      <c r="O11" s="317">
        <f>Pricing!R13</f>
        <v>0</v>
      </c>
      <c r="P11" s="317">
        <f>Pricing!S13</f>
        <v>0</v>
      </c>
      <c r="Q11" s="318">
        <f>'Cost Calculation'!L17</f>
        <v>0</v>
      </c>
      <c r="R11" s="318">
        <f>'Cost Calculation'!M17</f>
        <v>0</v>
      </c>
      <c r="S11" s="318">
        <f>'Cost Calculation'!N17</f>
        <v>0</v>
      </c>
      <c r="T11" s="317">
        <f>Pricing!P13</f>
        <v>0</v>
      </c>
      <c r="U11" s="316">
        <f>'Cost Calculation'!AC17</f>
        <v>0</v>
      </c>
    </row>
    <row r="12" spans="1:21">
      <c r="A12" s="317" t="str">
        <f>'BD Team'!B19</f>
        <v>V-01</v>
      </c>
      <c r="B12" s="317" t="str">
        <f>'BD Team'!C19</f>
        <v>M940</v>
      </c>
      <c r="C12" s="317" t="str">
        <f>'BD Team'!D19</f>
        <v>GLASS LOUVERS</v>
      </c>
      <c r="D12" s="317" t="str">
        <f>'BD Team'!E19</f>
        <v>6MM (F&amp;A)</v>
      </c>
      <c r="E12" s="317" t="str">
        <f>'BD Team'!G19</f>
        <v>GF &amp; 2F - STAIRCASE POWDER ROOM</v>
      </c>
      <c r="F12" s="317" t="str">
        <f>'BD Team'!F19</f>
        <v>NO</v>
      </c>
      <c r="I12" s="317">
        <f>'BD Team'!H19</f>
        <v>1219</v>
      </c>
      <c r="J12" s="317">
        <f>'BD Team'!I19</f>
        <v>457</v>
      </c>
      <c r="K12" s="317">
        <f>'BD Team'!J19</f>
        <v>2</v>
      </c>
      <c r="L12" s="318">
        <f>'BD Team'!K19</f>
        <v>18.739999999999998</v>
      </c>
      <c r="M12" s="317">
        <f>Pricing!O14</f>
        <v>2003</v>
      </c>
      <c r="N12" s="317">
        <f>Pricing!Q14</f>
        <v>0</v>
      </c>
      <c r="O12" s="317">
        <f>Pricing!R14</f>
        <v>0</v>
      </c>
      <c r="P12" s="317">
        <f>Pricing!S14</f>
        <v>0</v>
      </c>
      <c r="Q12" s="318">
        <f>'Cost Calculation'!L18</f>
        <v>0</v>
      </c>
      <c r="R12" s="318">
        <f>'Cost Calculation'!M18</f>
        <v>0</v>
      </c>
      <c r="S12" s="318">
        <f>'Cost Calculation'!N18</f>
        <v>0</v>
      </c>
      <c r="T12" s="317">
        <f>Pricing!P14</f>
        <v>0</v>
      </c>
      <c r="U12" s="316">
        <f>'Cost Calculation'!AC18</f>
        <v>0</v>
      </c>
    </row>
    <row r="13" spans="1:21">
      <c r="A13" s="317" t="str">
        <f>'BD Team'!B20</f>
        <v>V-03</v>
      </c>
      <c r="B13" s="317" t="str">
        <f>'BD Team'!C20</f>
        <v>M940</v>
      </c>
      <c r="C13" s="317" t="str">
        <f>'BD Team'!D20</f>
        <v>GLASS LOUVERS</v>
      </c>
      <c r="D13" s="317" t="str">
        <f>'BD Team'!E20</f>
        <v>6MM (F&amp;A)</v>
      </c>
      <c r="E13" s="317" t="str">
        <f>'BD Team'!G20</f>
        <v>NA</v>
      </c>
      <c r="F13" s="317" t="str">
        <f>'BD Team'!F20</f>
        <v>NO</v>
      </c>
      <c r="I13" s="317">
        <f>'BD Team'!H20</f>
        <v>1676</v>
      </c>
      <c r="J13" s="317">
        <f>'BD Team'!I20</f>
        <v>457</v>
      </c>
      <c r="K13" s="317">
        <f>'BD Team'!J20</f>
        <v>1</v>
      </c>
      <c r="L13" s="318">
        <f>'BD Team'!K20</f>
        <v>22.38</v>
      </c>
      <c r="M13" s="317">
        <f>Pricing!O15</f>
        <v>2003</v>
      </c>
      <c r="N13" s="317">
        <f>Pricing!Q15</f>
        <v>0</v>
      </c>
      <c r="O13" s="317">
        <f>Pricing!R15</f>
        <v>0</v>
      </c>
      <c r="P13" s="317">
        <f>Pricing!S15</f>
        <v>0</v>
      </c>
      <c r="Q13" s="318">
        <f>'Cost Calculation'!L19</f>
        <v>0</v>
      </c>
      <c r="R13" s="318">
        <f>'Cost Calculation'!M19</f>
        <v>0</v>
      </c>
      <c r="S13" s="318">
        <f>'Cost Calculation'!N19</f>
        <v>0</v>
      </c>
      <c r="T13" s="317">
        <f>Pricing!P15</f>
        <v>0</v>
      </c>
      <c r="U13" s="316">
        <f>'Cost Calculation'!AC19</f>
        <v>0</v>
      </c>
    </row>
    <row r="14" spans="1:21">
      <c r="A14" s="317" t="str">
        <f>'BD Team'!B21</f>
        <v>FD-01</v>
      </c>
      <c r="B14" s="317" t="str">
        <f>'BD Team'!C21</f>
        <v>SF85</v>
      </c>
      <c r="C14" s="317" t="str">
        <f>'BD Team'!D21</f>
        <v>SLIDE &amp; FOLD DOOR WITH 3 LEAF</v>
      </c>
      <c r="D14" s="317" t="str">
        <f>'BD Team'!E21</f>
        <v>24MM</v>
      </c>
      <c r="E14" s="317" t="str">
        <f>'BD Team'!G21</f>
        <v>GF - COURTYARD</v>
      </c>
      <c r="F14" s="317" t="str">
        <f>'BD Team'!F21</f>
        <v>MOTORIZD ROLL UP</v>
      </c>
      <c r="I14" s="317">
        <f>'BD Team'!H21</f>
        <v>2743</v>
      </c>
      <c r="J14" s="317">
        <f>'BD Team'!I21</f>
        <v>3200</v>
      </c>
      <c r="K14" s="317">
        <f>'BD Team'!J21</f>
        <v>1</v>
      </c>
      <c r="L14" s="318">
        <f>'BD Team'!K21</f>
        <v>2333.85</v>
      </c>
      <c r="M14" s="317">
        <f>Pricing!O16</f>
        <v>3305</v>
      </c>
      <c r="N14" s="317">
        <f>Pricing!Q16</f>
        <v>0</v>
      </c>
      <c r="O14" s="317">
        <f>Pricing!R16</f>
        <v>12916.8</v>
      </c>
      <c r="P14" s="317">
        <f>Pricing!S16</f>
        <v>0</v>
      </c>
      <c r="Q14" s="318">
        <f>'Cost Calculation'!L20</f>
        <v>0</v>
      </c>
      <c r="R14" s="318">
        <f>'Cost Calculation'!M20</f>
        <v>0</v>
      </c>
      <c r="S14" s="318">
        <f>'Cost Calculation'!N20</f>
        <v>0</v>
      </c>
      <c r="T14" s="317">
        <f>Pricing!P16</f>
        <v>0</v>
      </c>
      <c r="U14" s="316">
        <f>'Cost Calculation'!AC20</f>
        <v>0</v>
      </c>
    </row>
    <row r="15" spans="1:21">
      <c r="A15" s="317" t="str">
        <f>'BD Team'!B22</f>
        <v>FD-02</v>
      </c>
      <c r="B15" s="317" t="str">
        <f>'BD Team'!C22</f>
        <v>S650</v>
      </c>
      <c r="C15" s="317" t="str">
        <f>'BD Team'!D22</f>
        <v>SLIDE &amp; FOLD DOOR WITH 3 LEAF</v>
      </c>
      <c r="D15" s="317" t="str">
        <f>'BD Team'!E22</f>
        <v>24MM</v>
      </c>
      <c r="E15" s="317" t="str">
        <f>'BD Team'!G22</f>
        <v>GF - DINING</v>
      </c>
      <c r="F15" s="317" t="str">
        <f>'BD Team'!F22</f>
        <v>MOTORIZD ROLL UP</v>
      </c>
      <c r="I15" s="317">
        <f>'BD Team'!H22</f>
        <v>3048</v>
      </c>
      <c r="J15" s="317">
        <f>'BD Team'!I22</f>
        <v>3708</v>
      </c>
      <c r="K15" s="317">
        <f>'BD Team'!J22</f>
        <v>1</v>
      </c>
      <c r="L15" s="318">
        <f>'BD Team'!K22</f>
        <v>2633.57</v>
      </c>
      <c r="M15" s="317">
        <f>Pricing!O17</f>
        <v>3305</v>
      </c>
      <c r="N15" s="317">
        <f>Pricing!Q17</f>
        <v>0</v>
      </c>
      <c r="O15" s="317">
        <f>Pricing!R17</f>
        <v>12916.8</v>
      </c>
      <c r="P15" s="317">
        <f>Pricing!S17</f>
        <v>0</v>
      </c>
      <c r="Q15" s="318">
        <f>'Cost Calculation'!L21</f>
        <v>0</v>
      </c>
      <c r="R15" s="318">
        <f>'Cost Calculation'!M21</f>
        <v>0</v>
      </c>
      <c r="S15" s="318">
        <f>'Cost Calculation'!N21</f>
        <v>0</v>
      </c>
      <c r="T15" s="317">
        <f>Pricing!P17</f>
        <v>0</v>
      </c>
      <c r="U15" s="316">
        <f>'Cost Calculation'!AC21</f>
        <v>0</v>
      </c>
    </row>
    <row r="16" spans="1:21">
      <c r="A16" s="317" t="str">
        <f>'BD Team'!B23</f>
        <v>FD-03</v>
      </c>
      <c r="B16" s="317" t="str">
        <f>'BD Team'!C23</f>
        <v>M9800</v>
      </c>
      <c r="C16" s="317" t="str">
        <f>'BD Team'!D23</f>
        <v>SLIDE &amp; FOLD DOOR WITH 3 LEAF</v>
      </c>
      <c r="D16" s="317" t="str">
        <f>'BD Team'!E23</f>
        <v>24MM</v>
      </c>
      <c r="E16" s="317" t="str">
        <f>'BD Team'!G23</f>
        <v>1F BALCONY &amp; SITOUT</v>
      </c>
      <c r="F16" s="317" t="str">
        <f>'BD Team'!F23</f>
        <v>RETRACTABLE</v>
      </c>
      <c r="I16" s="317">
        <f>'BD Team'!H23</f>
        <v>2438</v>
      </c>
      <c r="J16" s="317">
        <f>'BD Team'!I23</f>
        <v>2700</v>
      </c>
      <c r="K16" s="317">
        <f>'BD Team'!J23</f>
        <v>2</v>
      </c>
      <c r="L16" s="318">
        <f>'BD Team'!K23</f>
        <v>655.54</v>
      </c>
      <c r="M16" s="317">
        <f>Pricing!O18</f>
        <v>2805</v>
      </c>
      <c r="N16" s="317">
        <f>Pricing!Q18</f>
        <v>0</v>
      </c>
      <c r="O16" s="317">
        <f>Pricing!R18</f>
        <v>9149.4</v>
      </c>
      <c r="P16" s="317">
        <f>Pricing!S18</f>
        <v>0</v>
      </c>
      <c r="Q16" s="318">
        <f>'Cost Calculation'!L22</f>
        <v>0</v>
      </c>
      <c r="R16" s="318">
        <f>'Cost Calculation'!M22</f>
        <v>0</v>
      </c>
      <c r="S16" s="318">
        <f>'Cost Calculation'!N22</f>
        <v>0</v>
      </c>
      <c r="T16" s="317">
        <f>Pricing!P18</f>
        <v>0</v>
      </c>
      <c r="U16" s="316">
        <f>'Cost Calculation'!AC22</f>
        <v>0</v>
      </c>
    </row>
    <row r="17" spans="1:21">
      <c r="A17" s="317" t="str">
        <f>'BD Team'!B24</f>
        <v>FD-04</v>
      </c>
      <c r="B17" s="317" t="str">
        <f>'BD Team'!C24</f>
        <v>M9800</v>
      </c>
      <c r="C17" s="317" t="str">
        <f>'BD Team'!D24</f>
        <v>SLIDE &amp; FOLD DOOR WITH 4 LEAF</v>
      </c>
      <c r="D17" s="317" t="str">
        <f>'BD Team'!E24</f>
        <v>24MM</v>
      </c>
      <c r="E17" s="317" t="str">
        <f>'BD Team'!G24</f>
        <v>2F - HOME THEATER</v>
      </c>
      <c r="F17" s="317" t="str">
        <f>'BD Team'!F24</f>
        <v>RETRACTABLE</v>
      </c>
      <c r="I17" s="317">
        <f>'BD Team'!H24</f>
        <v>3048</v>
      </c>
      <c r="J17" s="317">
        <f>'BD Team'!I24</f>
        <v>2700</v>
      </c>
      <c r="K17" s="317">
        <f>'BD Team'!J24</f>
        <v>1</v>
      </c>
      <c r="L17" s="318">
        <f>'BD Team'!K24</f>
        <v>843.36</v>
      </c>
      <c r="M17" s="317">
        <f>Pricing!O19</f>
        <v>2805</v>
      </c>
      <c r="N17" s="317">
        <f>Pricing!Q19</f>
        <v>0</v>
      </c>
      <c r="O17" s="317">
        <f>Pricing!R19</f>
        <v>9149.4</v>
      </c>
      <c r="P17" s="317">
        <f>Pricing!S19</f>
        <v>0</v>
      </c>
      <c r="Q17" s="318">
        <f>'Cost Calculation'!L23</f>
        <v>0</v>
      </c>
      <c r="R17" s="318">
        <f>'Cost Calculation'!M23</f>
        <v>0</v>
      </c>
      <c r="S17" s="318">
        <f>'Cost Calculation'!N23</f>
        <v>0</v>
      </c>
      <c r="T17" s="317">
        <f>Pricing!P19</f>
        <v>0</v>
      </c>
      <c r="U17" s="316">
        <f>'Cost Calculation'!AC23</f>
        <v>0</v>
      </c>
    </row>
    <row r="18" spans="1:21">
      <c r="A18" s="317" t="str">
        <f>'BD Team'!B25</f>
        <v>FD-05</v>
      </c>
      <c r="B18" s="317" t="str">
        <f>'BD Team'!C25</f>
        <v>M14600</v>
      </c>
      <c r="C18" s="317" t="str">
        <f>'BD Team'!D25</f>
        <v>3 TRACK 1 FIXED 1 SLIDING DOOR</v>
      </c>
      <c r="D18" s="317" t="str">
        <f>'BD Team'!E25</f>
        <v>24MM</v>
      </c>
      <c r="E18" s="317" t="str">
        <f>'BD Team'!G25</f>
        <v>1F - NEAR STAIRCASE</v>
      </c>
      <c r="F18" s="317" t="str">
        <f>'BD Team'!F25</f>
        <v>SS</v>
      </c>
      <c r="I18" s="317">
        <f>'BD Team'!H25</f>
        <v>2514</v>
      </c>
      <c r="J18" s="317">
        <f>'BD Team'!I25</f>
        <v>2514</v>
      </c>
      <c r="K18" s="317">
        <f>'BD Team'!J25</f>
        <v>1</v>
      </c>
      <c r="L18" s="318">
        <f>'BD Team'!K25</f>
        <v>434.16</v>
      </c>
      <c r="M18" s="317">
        <f>Pricing!O20</f>
        <v>2805</v>
      </c>
      <c r="N18" s="317">
        <f>Pricing!Q20</f>
        <v>538.19999999999993</v>
      </c>
      <c r="O18" s="317">
        <f>Pricing!R20</f>
        <v>0</v>
      </c>
      <c r="P18" s="317">
        <f>Pricing!S20</f>
        <v>0</v>
      </c>
      <c r="Q18" s="318">
        <f>'Cost Calculation'!L24</f>
        <v>0</v>
      </c>
      <c r="R18" s="318">
        <f>'Cost Calculation'!M24</f>
        <v>0</v>
      </c>
      <c r="S18" s="318">
        <f>'Cost Calculation'!N24</f>
        <v>0</v>
      </c>
      <c r="T18" s="317">
        <f>Pricing!P20</f>
        <v>0</v>
      </c>
      <c r="U18" s="316">
        <f>'Cost Calculation'!AC24</f>
        <v>0</v>
      </c>
    </row>
    <row r="19" spans="1:21">
      <c r="A19" s="317" t="str">
        <f>'BD Team'!B26</f>
        <v>S-01</v>
      </c>
      <c r="B19" s="317" t="str">
        <f>'BD Team'!C26</f>
        <v>-</v>
      </c>
      <c r="C19" s="317" t="str">
        <f>'BD Team'!D26</f>
        <v>SKYLIGHT WITH MOTORIZED RETRACTABLE SHADING</v>
      </c>
      <c r="D19" s="317" t="str">
        <f>'BD Team'!E26</f>
        <v>21.52MM</v>
      </c>
      <c r="E19" s="317" t="str">
        <f>'BD Team'!G26</f>
        <v>ABOVE DINING</v>
      </c>
      <c r="F19" s="317" t="str">
        <f>'BD Team'!F26</f>
        <v>NO</v>
      </c>
      <c r="I19" s="317">
        <f>'BD Team'!H26</f>
        <v>4574</v>
      </c>
      <c r="J19" s="317">
        <f>'BD Team'!I26</f>
        <v>3620</v>
      </c>
      <c r="K19" s="317">
        <f>'BD Team'!J26</f>
        <v>1</v>
      </c>
      <c r="L19" s="318">
        <f>'BD Team'!K26</f>
        <v>0</v>
      </c>
      <c r="M19" s="317">
        <f>Pricing!O21</f>
        <v>5583</v>
      </c>
      <c r="N19" s="317">
        <f>Pricing!Q21</f>
        <v>0</v>
      </c>
      <c r="O19" s="317">
        <f>Pricing!R21</f>
        <v>11840.4</v>
      </c>
      <c r="P19" s="317">
        <f>Pricing!S21</f>
        <v>15000</v>
      </c>
      <c r="Q19" s="318">
        <f>'Cost Calculation'!L25</f>
        <v>0</v>
      </c>
      <c r="R19" s="318">
        <f>'Cost Calculation'!M25</f>
        <v>0</v>
      </c>
      <c r="S19" s="318">
        <f>'Cost Calculation'!N25</f>
        <v>0</v>
      </c>
      <c r="T19" s="317">
        <f>Pricing!P21</f>
        <v>0</v>
      </c>
      <c r="U19" s="316">
        <f>'Cost Calculation'!AC25</f>
        <v>5000</v>
      </c>
    </row>
    <row r="20" spans="1:21">
      <c r="A20" s="317" t="str">
        <f>'BD Team'!B27</f>
        <v>P-01</v>
      </c>
      <c r="B20" s="317" t="str">
        <f>'BD Team'!C27</f>
        <v>PG120P TW</v>
      </c>
      <c r="C20" s="317" t="str">
        <f>'BD Team'!D27</f>
        <v xml:space="preserve">MOTORIZED PERGOLA </v>
      </c>
      <c r="D20" s="317" t="str">
        <f>'BD Team'!E27</f>
        <v>NA</v>
      </c>
      <c r="E20" s="317" t="str">
        <f>'BD Team'!G27</f>
        <v>2F - PARTY AREA</v>
      </c>
      <c r="F20" s="317" t="str">
        <f>'BD Team'!F27</f>
        <v>NO</v>
      </c>
      <c r="I20" s="317">
        <f>'BD Team'!H27</f>
        <v>3034</v>
      </c>
      <c r="J20" s="317">
        <f>'BD Team'!I27</f>
        <v>7312</v>
      </c>
      <c r="K20" s="317">
        <f>'BD Team'!J27</f>
        <v>1</v>
      </c>
      <c r="L20" s="318">
        <f>'BD Team'!K27</f>
        <v>10960.300000000001</v>
      </c>
      <c r="M20" s="317">
        <f>Pricing!O22</f>
        <v>0</v>
      </c>
      <c r="N20" s="317">
        <f>Pricing!Q22</f>
        <v>0</v>
      </c>
      <c r="O20" s="317">
        <f>Pricing!R22</f>
        <v>0</v>
      </c>
      <c r="P20" s="317">
        <f>Pricing!S22</f>
        <v>0</v>
      </c>
      <c r="Q20" s="318">
        <f>'Cost Calculation'!L26</f>
        <v>0</v>
      </c>
      <c r="R20" s="318">
        <f>'Cost Calculation'!M26</f>
        <v>0</v>
      </c>
      <c r="S20" s="318">
        <f>'Cost Calculation'!N26</f>
        <v>0</v>
      </c>
      <c r="T20" s="317">
        <f>Pricing!P22</f>
        <v>0</v>
      </c>
      <c r="U20" s="316">
        <f>'Cost Calculation'!AC26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B1" zoomScale="75" zoomScaleNormal="75" zoomScaleSheetLayoutView="75" workbookViewId="0">
      <selection activeCell="K26" sqref="K2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64.42578125" style="156" bestFit="1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3" t="s">
        <v>126</v>
      </c>
      <c r="B2" s="323"/>
      <c r="C2" s="323"/>
      <c r="D2" s="323"/>
      <c r="E2" s="162" t="s">
        <v>414</v>
      </c>
      <c r="F2" s="137"/>
      <c r="G2" s="163"/>
      <c r="H2" s="324" t="s">
        <v>185</v>
      </c>
      <c r="I2" s="325"/>
      <c r="J2" s="165" t="s">
        <v>495</v>
      </c>
      <c r="K2" s="167"/>
      <c r="L2" s="104" t="s">
        <v>208</v>
      </c>
      <c r="M2" s="104" t="s">
        <v>377</v>
      </c>
    </row>
    <row r="3" spans="1:13" s="104" customFormat="1">
      <c r="A3" s="323" t="s">
        <v>127</v>
      </c>
      <c r="B3" s="323"/>
      <c r="C3" s="323"/>
      <c r="D3" s="323"/>
      <c r="E3" s="162" t="s">
        <v>415</v>
      </c>
      <c r="F3" s="136" t="s">
        <v>183</v>
      </c>
      <c r="G3" s="162" t="s">
        <v>413</v>
      </c>
      <c r="H3" s="324" t="s">
        <v>186</v>
      </c>
      <c r="I3" s="325"/>
      <c r="J3" s="166">
        <v>43662</v>
      </c>
      <c r="K3" s="167"/>
      <c r="L3" s="104" t="s">
        <v>254</v>
      </c>
      <c r="M3" s="104" t="s">
        <v>378</v>
      </c>
    </row>
    <row r="4" spans="1:13" s="104" customFormat="1" ht="18">
      <c r="A4" s="323" t="s">
        <v>169</v>
      </c>
      <c r="B4" s="323"/>
      <c r="C4" s="323"/>
      <c r="D4" s="323"/>
      <c r="E4" s="162" t="s">
        <v>417</v>
      </c>
      <c r="F4" s="135"/>
      <c r="G4" s="164"/>
      <c r="H4" s="324" t="s">
        <v>187</v>
      </c>
      <c r="I4" s="325"/>
      <c r="J4" s="165" t="s">
        <v>381</v>
      </c>
      <c r="K4" s="167"/>
      <c r="L4" s="104" t="s">
        <v>255</v>
      </c>
      <c r="M4" s="104" t="s">
        <v>379</v>
      </c>
    </row>
    <row r="5" spans="1:13" s="104" customFormat="1">
      <c r="A5" s="323" t="s">
        <v>177</v>
      </c>
      <c r="B5" s="323"/>
      <c r="C5" s="323"/>
      <c r="D5" s="323"/>
      <c r="E5" s="162" t="s">
        <v>416</v>
      </c>
      <c r="F5" s="136" t="s">
        <v>184</v>
      </c>
      <c r="G5" s="162" t="s">
        <v>208</v>
      </c>
      <c r="H5" s="324" t="s">
        <v>371</v>
      </c>
      <c r="I5" s="325"/>
      <c r="J5" s="165"/>
      <c r="K5" s="167"/>
      <c r="L5" s="104" t="s">
        <v>256</v>
      </c>
      <c r="M5" s="104" t="s">
        <v>380</v>
      </c>
    </row>
    <row r="6" spans="1:13" ht="18">
      <c r="A6" s="323"/>
      <c r="B6" s="323"/>
      <c r="C6" s="323"/>
      <c r="D6" s="323"/>
      <c r="E6" s="133"/>
      <c r="F6" s="133"/>
      <c r="G6" s="328"/>
      <c r="H6" s="328"/>
      <c r="I6" s="328"/>
      <c r="J6" s="328"/>
      <c r="K6" s="134"/>
      <c r="L6" s="47" t="s">
        <v>257</v>
      </c>
      <c r="M6" s="47" t="s">
        <v>110</v>
      </c>
    </row>
    <row r="7" spans="1:13" ht="38.25" customHeight="1">
      <c r="A7" s="329" t="s">
        <v>62</v>
      </c>
      <c r="B7" s="331" t="s">
        <v>116</v>
      </c>
      <c r="C7" s="151" t="s">
        <v>206</v>
      </c>
      <c r="D7" s="331" t="s">
        <v>118</v>
      </c>
      <c r="E7" s="331" t="s">
        <v>117</v>
      </c>
      <c r="F7" s="33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6" t="s">
        <v>220</v>
      </c>
      <c r="L7" s="47" t="s">
        <v>258</v>
      </c>
      <c r="M7" s="47" t="s">
        <v>381</v>
      </c>
    </row>
    <row r="8" spans="1:13">
      <c r="A8" s="330"/>
      <c r="B8" s="332"/>
      <c r="C8" s="152"/>
      <c r="D8" s="332"/>
      <c r="E8" s="332"/>
      <c r="F8" s="333"/>
      <c r="G8" s="102" t="s">
        <v>2</v>
      </c>
      <c r="H8" s="102" t="s">
        <v>68</v>
      </c>
      <c r="I8" s="115" t="s">
        <v>68</v>
      </c>
      <c r="J8" s="116" t="s">
        <v>113</v>
      </c>
      <c r="K8" s="327"/>
      <c r="M8" s="47" t="s">
        <v>398</v>
      </c>
    </row>
    <row r="9" spans="1:13" ht="20.100000000000001" customHeight="1">
      <c r="A9" s="113">
        <v>1</v>
      </c>
      <c r="B9" s="113" t="s">
        <v>418</v>
      </c>
      <c r="C9" s="113" t="s">
        <v>419</v>
      </c>
      <c r="D9" s="113" t="s">
        <v>428</v>
      </c>
      <c r="E9" s="113" t="s">
        <v>422</v>
      </c>
      <c r="F9" s="113" t="s">
        <v>420</v>
      </c>
      <c r="G9" s="113" t="s">
        <v>421</v>
      </c>
      <c r="H9" s="113">
        <v>3048</v>
      </c>
      <c r="I9" s="113">
        <v>2438</v>
      </c>
      <c r="J9" s="113">
        <v>1</v>
      </c>
      <c r="K9" s="123">
        <v>540.59</v>
      </c>
    </row>
    <row r="10" spans="1:13" ht="20.100000000000001" customHeight="1">
      <c r="A10" s="113">
        <v>2</v>
      </c>
      <c r="B10" s="113" t="s">
        <v>423</v>
      </c>
      <c r="C10" s="113" t="s">
        <v>419</v>
      </c>
      <c r="D10" s="113" t="s">
        <v>428</v>
      </c>
      <c r="E10" s="113" t="s">
        <v>422</v>
      </c>
      <c r="F10" s="113" t="s">
        <v>420</v>
      </c>
      <c r="G10" s="113" t="s">
        <v>424</v>
      </c>
      <c r="H10" s="113">
        <v>1524</v>
      </c>
      <c r="I10" s="113">
        <v>2438</v>
      </c>
      <c r="J10" s="113">
        <v>1</v>
      </c>
      <c r="K10" s="123">
        <v>434.82</v>
      </c>
      <c r="L10" s="47" t="s">
        <v>279</v>
      </c>
    </row>
    <row r="11" spans="1:13" ht="20.100000000000001" customHeight="1">
      <c r="A11" s="113">
        <v>3</v>
      </c>
      <c r="B11" s="113" t="s">
        <v>425</v>
      </c>
      <c r="C11" s="113" t="s">
        <v>419</v>
      </c>
      <c r="D11" s="113" t="s">
        <v>428</v>
      </c>
      <c r="E11" s="113" t="s">
        <v>422</v>
      </c>
      <c r="F11" s="113" t="s">
        <v>420</v>
      </c>
      <c r="G11" s="113" t="s">
        <v>426</v>
      </c>
      <c r="H11" s="113">
        <v>1524</v>
      </c>
      <c r="I11" s="113">
        <v>2236</v>
      </c>
      <c r="J11" s="113">
        <v>10</v>
      </c>
      <c r="K11" s="123">
        <v>418.23</v>
      </c>
      <c r="L11" s="47" t="s">
        <v>278</v>
      </c>
    </row>
    <row r="12" spans="1:13" ht="20.100000000000001" customHeight="1">
      <c r="A12" s="113">
        <v>4</v>
      </c>
      <c r="B12" s="113" t="s">
        <v>427</v>
      </c>
      <c r="C12" s="113" t="s">
        <v>419</v>
      </c>
      <c r="D12" s="113" t="s">
        <v>431</v>
      </c>
      <c r="E12" s="113" t="s">
        <v>260</v>
      </c>
      <c r="F12" s="113" t="s">
        <v>420</v>
      </c>
      <c r="G12" s="113" t="s">
        <v>429</v>
      </c>
      <c r="H12" s="113">
        <v>1524</v>
      </c>
      <c r="I12" s="113">
        <v>1778</v>
      </c>
      <c r="J12" s="113">
        <v>1</v>
      </c>
      <c r="K12" s="123">
        <v>316.3</v>
      </c>
      <c r="L12" s="47" t="s">
        <v>361</v>
      </c>
    </row>
    <row r="13" spans="1:13" ht="20.100000000000001" customHeight="1">
      <c r="A13" s="113">
        <v>5</v>
      </c>
      <c r="B13" s="113" t="s">
        <v>430</v>
      </c>
      <c r="C13" s="113" t="s">
        <v>419</v>
      </c>
      <c r="D13" s="113" t="s">
        <v>431</v>
      </c>
      <c r="E13" s="113" t="s">
        <v>260</v>
      </c>
      <c r="F13" s="113" t="s">
        <v>420</v>
      </c>
      <c r="G13" s="113" t="s">
        <v>432</v>
      </c>
      <c r="H13" s="113">
        <v>1524</v>
      </c>
      <c r="I13" s="113">
        <v>1320</v>
      </c>
      <c r="J13" s="113">
        <v>1</v>
      </c>
      <c r="K13" s="123">
        <v>277</v>
      </c>
      <c r="L13" s="47" t="s">
        <v>362</v>
      </c>
    </row>
    <row r="14" spans="1:13">
      <c r="A14" s="113">
        <v>6</v>
      </c>
      <c r="B14" s="113" t="s">
        <v>433</v>
      </c>
      <c r="C14" s="113" t="s">
        <v>419</v>
      </c>
      <c r="D14" s="113" t="s">
        <v>431</v>
      </c>
      <c r="E14" s="113" t="s">
        <v>260</v>
      </c>
      <c r="F14" s="113" t="s">
        <v>420</v>
      </c>
      <c r="G14" s="113" t="s">
        <v>432</v>
      </c>
      <c r="H14" s="113">
        <v>914</v>
      </c>
      <c r="I14" s="113">
        <v>1320</v>
      </c>
      <c r="J14" s="113">
        <v>1</v>
      </c>
      <c r="K14" s="123">
        <v>241.71</v>
      </c>
      <c r="L14" s="47" t="s">
        <v>363</v>
      </c>
    </row>
    <row r="15" spans="1:13" ht="20.100000000000001" customHeight="1">
      <c r="A15" s="113">
        <v>7</v>
      </c>
      <c r="B15" s="113" t="s">
        <v>434</v>
      </c>
      <c r="C15" s="113" t="s">
        <v>419</v>
      </c>
      <c r="D15" s="113" t="s">
        <v>428</v>
      </c>
      <c r="E15" s="113" t="s">
        <v>422</v>
      </c>
      <c r="F15" s="113" t="s">
        <v>420</v>
      </c>
      <c r="G15" s="113" t="s">
        <v>435</v>
      </c>
      <c r="H15" s="113">
        <v>3048</v>
      </c>
      <c r="I15" s="113">
        <v>2235</v>
      </c>
      <c r="J15" s="113">
        <v>1</v>
      </c>
      <c r="K15" s="123">
        <v>541.48</v>
      </c>
      <c r="L15" s="47" t="s">
        <v>364</v>
      </c>
    </row>
    <row r="16" spans="1:13" ht="20.100000000000001" customHeight="1">
      <c r="A16" s="113">
        <v>8</v>
      </c>
      <c r="B16" s="113" t="s">
        <v>436</v>
      </c>
      <c r="C16" s="113" t="s">
        <v>437</v>
      </c>
      <c r="D16" s="113" t="s">
        <v>439</v>
      </c>
      <c r="E16" s="113" t="s">
        <v>260</v>
      </c>
      <c r="F16" s="113" t="s">
        <v>438</v>
      </c>
      <c r="G16" s="113" t="s">
        <v>440</v>
      </c>
      <c r="H16" s="113">
        <v>3314</v>
      </c>
      <c r="I16" s="113">
        <v>2490</v>
      </c>
      <c r="J16" s="113">
        <v>2</v>
      </c>
      <c r="K16" s="123">
        <v>116.96</v>
      </c>
      <c r="L16" s="47" t="s">
        <v>365</v>
      </c>
    </row>
    <row r="17" spans="1:12" ht="20.100000000000001" customHeight="1">
      <c r="A17" s="113">
        <v>9</v>
      </c>
      <c r="B17" s="113" t="s">
        <v>441</v>
      </c>
      <c r="C17" s="113" t="s">
        <v>442</v>
      </c>
      <c r="D17" s="113" t="s">
        <v>443</v>
      </c>
      <c r="E17" s="113" t="s">
        <v>444</v>
      </c>
      <c r="F17" s="113" t="s">
        <v>438</v>
      </c>
      <c r="G17" s="113" t="s">
        <v>445</v>
      </c>
      <c r="H17" s="113">
        <v>3314</v>
      </c>
      <c r="I17" s="113">
        <v>457</v>
      </c>
      <c r="J17" s="113">
        <v>2</v>
      </c>
      <c r="K17" s="123">
        <v>50.4</v>
      </c>
      <c r="L17" s="47" t="s">
        <v>366</v>
      </c>
    </row>
    <row r="18" spans="1:12" ht="20.100000000000001" customHeight="1">
      <c r="A18" s="113">
        <v>10</v>
      </c>
      <c r="B18" s="113" t="s">
        <v>446</v>
      </c>
      <c r="C18" s="113" t="s">
        <v>442</v>
      </c>
      <c r="D18" s="113" t="s">
        <v>443</v>
      </c>
      <c r="E18" s="113" t="s">
        <v>444</v>
      </c>
      <c r="F18" s="113" t="s">
        <v>438</v>
      </c>
      <c r="G18" s="113" t="s">
        <v>447</v>
      </c>
      <c r="H18" s="113">
        <v>2590</v>
      </c>
      <c r="I18" s="113">
        <v>457</v>
      </c>
      <c r="J18" s="113">
        <v>4</v>
      </c>
      <c r="K18" s="123">
        <v>30.79</v>
      </c>
      <c r="L18" s="47" t="s">
        <v>367</v>
      </c>
    </row>
    <row r="19" spans="1:12" ht="20.100000000000001" customHeight="1">
      <c r="A19" s="113">
        <v>11</v>
      </c>
      <c r="B19" s="113" t="s">
        <v>450</v>
      </c>
      <c r="C19" s="113" t="s">
        <v>442</v>
      </c>
      <c r="D19" s="113" t="s">
        <v>443</v>
      </c>
      <c r="E19" s="113" t="s">
        <v>444</v>
      </c>
      <c r="F19" s="113" t="s">
        <v>438</v>
      </c>
      <c r="G19" s="113" t="s">
        <v>448</v>
      </c>
      <c r="H19" s="113">
        <v>1219</v>
      </c>
      <c r="I19" s="113">
        <v>457</v>
      </c>
      <c r="J19" s="113">
        <v>2</v>
      </c>
      <c r="K19" s="123">
        <v>18.739999999999998</v>
      </c>
      <c r="L19" s="47" t="s">
        <v>368</v>
      </c>
    </row>
    <row r="20" spans="1:12">
      <c r="A20" s="113">
        <v>12</v>
      </c>
      <c r="B20" s="113" t="s">
        <v>449</v>
      </c>
      <c r="C20" s="113" t="s">
        <v>442</v>
      </c>
      <c r="D20" s="113" t="s">
        <v>443</v>
      </c>
      <c r="E20" s="113" t="s">
        <v>444</v>
      </c>
      <c r="F20" s="113" t="s">
        <v>438</v>
      </c>
      <c r="G20" s="113" t="s">
        <v>451</v>
      </c>
      <c r="H20" s="113">
        <v>1676</v>
      </c>
      <c r="I20" s="113">
        <v>457</v>
      </c>
      <c r="J20" s="113">
        <v>1</v>
      </c>
      <c r="K20" s="123">
        <v>22.38</v>
      </c>
      <c r="L20" s="47" t="s">
        <v>382</v>
      </c>
    </row>
    <row r="21" spans="1:12" ht="20.100000000000001" customHeight="1">
      <c r="A21" s="113">
        <v>13</v>
      </c>
      <c r="B21" s="113" t="s">
        <v>452</v>
      </c>
      <c r="C21" s="113" t="s">
        <v>496</v>
      </c>
      <c r="D21" s="113" t="s">
        <v>459</v>
      </c>
      <c r="E21" s="113" t="s">
        <v>260</v>
      </c>
      <c r="F21" s="113" t="s">
        <v>492</v>
      </c>
      <c r="G21" s="113" t="s">
        <v>453</v>
      </c>
      <c r="H21" s="113">
        <v>2743</v>
      </c>
      <c r="I21" s="113">
        <v>3200</v>
      </c>
      <c r="J21" s="113">
        <v>1</v>
      </c>
      <c r="K21" s="123">
        <v>2333.85</v>
      </c>
      <c r="L21" s="47" t="s">
        <v>383</v>
      </c>
    </row>
    <row r="22" spans="1:12" ht="20.100000000000001" customHeight="1">
      <c r="A22" s="113">
        <v>14</v>
      </c>
      <c r="B22" s="113" t="s">
        <v>455</v>
      </c>
      <c r="C22" s="113" t="s">
        <v>491</v>
      </c>
      <c r="D22" s="113" t="s">
        <v>459</v>
      </c>
      <c r="E22" s="113" t="s">
        <v>260</v>
      </c>
      <c r="F22" s="113" t="s">
        <v>492</v>
      </c>
      <c r="G22" s="113" t="s">
        <v>456</v>
      </c>
      <c r="H22" s="113">
        <v>3048</v>
      </c>
      <c r="I22" s="113">
        <v>3708</v>
      </c>
      <c r="J22" s="113">
        <v>1</v>
      </c>
      <c r="K22" s="123">
        <v>2633.57</v>
      </c>
      <c r="L22" s="47" t="s">
        <v>384</v>
      </c>
    </row>
    <row r="23" spans="1:12" ht="20.100000000000001" customHeight="1">
      <c r="A23" s="113">
        <v>15</v>
      </c>
      <c r="B23" s="113" t="s">
        <v>457</v>
      </c>
      <c r="C23" s="113" t="s">
        <v>458</v>
      </c>
      <c r="D23" s="113" t="s">
        <v>459</v>
      </c>
      <c r="E23" s="113" t="s">
        <v>260</v>
      </c>
      <c r="F23" s="113" t="s">
        <v>454</v>
      </c>
      <c r="G23" s="113" t="s">
        <v>460</v>
      </c>
      <c r="H23" s="113">
        <v>2438</v>
      </c>
      <c r="I23" s="113">
        <v>2700</v>
      </c>
      <c r="J23" s="113">
        <v>2</v>
      </c>
      <c r="K23" s="123">
        <v>655.54</v>
      </c>
      <c r="L23" s="47" t="s">
        <v>399</v>
      </c>
    </row>
    <row r="24" spans="1:12" ht="20.100000000000001" customHeight="1">
      <c r="A24" s="113">
        <v>16</v>
      </c>
      <c r="B24" s="113" t="s">
        <v>461</v>
      </c>
      <c r="C24" s="113" t="s">
        <v>458</v>
      </c>
      <c r="D24" s="113" t="s">
        <v>462</v>
      </c>
      <c r="E24" s="113" t="s">
        <v>260</v>
      </c>
      <c r="F24" s="113" t="s">
        <v>454</v>
      </c>
      <c r="G24" s="113" t="s">
        <v>463</v>
      </c>
      <c r="H24" s="113">
        <v>3048</v>
      </c>
      <c r="I24" s="113">
        <v>2700</v>
      </c>
      <c r="J24" s="113">
        <v>1</v>
      </c>
      <c r="K24" s="123">
        <v>843.36</v>
      </c>
      <c r="L24" s="47" t="s">
        <v>417</v>
      </c>
    </row>
    <row r="25" spans="1:12" ht="20.100000000000001" customHeight="1">
      <c r="A25" s="113">
        <v>17</v>
      </c>
      <c r="B25" s="113" t="s">
        <v>464</v>
      </c>
      <c r="C25" s="113" t="s">
        <v>419</v>
      </c>
      <c r="D25" s="113" t="s">
        <v>465</v>
      </c>
      <c r="E25" s="113" t="s">
        <v>260</v>
      </c>
      <c r="F25" s="113" t="s">
        <v>420</v>
      </c>
      <c r="G25" s="113" t="s">
        <v>466</v>
      </c>
      <c r="H25" s="113">
        <v>2514</v>
      </c>
      <c r="I25" s="113">
        <v>2514</v>
      </c>
      <c r="J25" s="113">
        <v>1</v>
      </c>
      <c r="K25" s="123">
        <v>434.16</v>
      </c>
    </row>
    <row r="26" spans="1:12">
      <c r="A26" s="113">
        <v>18</v>
      </c>
      <c r="B26" s="113" t="s">
        <v>467</v>
      </c>
      <c r="C26" s="113" t="s">
        <v>468</v>
      </c>
      <c r="D26" s="113" t="s">
        <v>493</v>
      </c>
      <c r="E26" s="113" t="s">
        <v>470</v>
      </c>
      <c r="F26" s="113" t="s">
        <v>438</v>
      </c>
      <c r="G26" s="113" t="s">
        <v>471</v>
      </c>
      <c r="H26" s="113">
        <v>4574</v>
      </c>
      <c r="I26" s="113">
        <v>3620</v>
      </c>
      <c r="J26" s="113">
        <v>1</v>
      </c>
      <c r="K26" s="123"/>
    </row>
    <row r="27" spans="1:12" ht="20.100000000000001" customHeight="1">
      <c r="A27" s="113">
        <v>19</v>
      </c>
      <c r="B27" s="113" t="s">
        <v>472</v>
      </c>
      <c r="C27" s="113" t="s">
        <v>474</v>
      </c>
      <c r="D27" s="113" t="s">
        <v>489</v>
      </c>
      <c r="E27" s="113" t="s">
        <v>451</v>
      </c>
      <c r="F27" s="113" t="s">
        <v>438</v>
      </c>
      <c r="G27" s="113" t="s">
        <v>473</v>
      </c>
      <c r="H27" s="113">
        <v>3034</v>
      </c>
      <c r="I27" s="113">
        <v>7312</v>
      </c>
      <c r="J27" s="113">
        <v>1</v>
      </c>
      <c r="K27" s="123">
        <f>L27*0.65</f>
        <v>10960.300000000001</v>
      </c>
      <c r="L27" s="47">
        <f>16862</f>
        <v>16862</v>
      </c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6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21" sqref="O2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21.42578125" style="168" bestFit="1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274</v>
      </c>
      <c r="Q2" s="169" t="s">
        <v>236</v>
      </c>
      <c r="R2" s="169" t="s">
        <v>237</v>
      </c>
      <c r="S2" s="309" t="s">
        <v>190</v>
      </c>
      <c r="T2" s="336" t="s">
        <v>395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0" t="s">
        <v>228</v>
      </c>
      <c r="T3" s="312" t="s">
        <v>386</v>
      </c>
      <c r="U3" s="312" t="s">
        <v>392</v>
      </c>
      <c r="V3" s="312" t="s">
        <v>387</v>
      </c>
      <c r="W3" s="312" t="s">
        <v>393</v>
      </c>
      <c r="X3" s="312" t="s">
        <v>394</v>
      </c>
      <c r="Y3" s="312" t="s">
        <v>223</v>
      </c>
    </row>
    <row r="4" spans="1:25">
      <c r="A4" s="118">
        <f>'BD Team'!A9</f>
        <v>1</v>
      </c>
      <c r="B4" s="118" t="str">
        <f>'BD Team'!B9</f>
        <v>W-01</v>
      </c>
      <c r="C4" s="118" t="str">
        <f>'BD Team'!C9</f>
        <v>M14600</v>
      </c>
      <c r="D4" s="118" t="str">
        <f>'BD Team'!D9</f>
        <v>3 TRACK 2 SHUTTER SLIDING DOOR WITH INTERNAL RAILING</v>
      </c>
      <c r="E4" s="118" t="str">
        <f>'BD Team'!F9</f>
        <v>SS</v>
      </c>
      <c r="F4" s="121" t="str">
        <f>'BD Team'!G9</f>
        <v>GF - LIVING</v>
      </c>
      <c r="G4" s="118">
        <f>'BD Team'!H9</f>
        <v>3048</v>
      </c>
      <c r="H4" s="118">
        <f>'BD Team'!I9</f>
        <v>2438</v>
      </c>
      <c r="I4" s="118">
        <f>'BD Team'!J9</f>
        <v>1</v>
      </c>
      <c r="J4" s="103">
        <f t="shared" ref="J4:J53" si="0">G4*H4*I4*10.764/1000000</f>
        <v>79.98754233599999</v>
      </c>
      <c r="K4" s="172">
        <f>'BD Team'!K9</f>
        <v>540.59</v>
      </c>
      <c r="L4" s="171">
        <f>K4*I4</f>
        <v>540.59</v>
      </c>
      <c r="M4" s="170">
        <f>L4*'Changable Values'!$D$4</f>
        <v>44868.97</v>
      </c>
      <c r="N4" s="170" t="str">
        <f>'BD Team'!E9</f>
        <v>24MM &amp; 17.52MM</v>
      </c>
      <c r="O4" s="172">
        <v>2805</v>
      </c>
      <c r="P4" s="241">
        <v>5049</v>
      </c>
      <c r="Q4" s="173">
        <f>50*10.764</f>
        <v>538.19999999999993</v>
      </c>
      <c r="R4" s="185"/>
      <c r="S4" s="311"/>
      <c r="T4" s="312">
        <f>(G4+H4)*I4*2/300</f>
        <v>36.573333333333331</v>
      </c>
      <c r="U4" s="312">
        <f>SUM(G4:H4)*I4*2*4/1000</f>
        <v>43.887999999999998</v>
      </c>
      <c r="V4" s="312">
        <f>SUM(G4:H4)*I4*5*5*4/(1000*240)</f>
        <v>2.2858333333333332</v>
      </c>
      <c r="W4" s="312">
        <f>T4</f>
        <v>36.573333333333331</v>
      </c>
      <c r="X4" s="312">
        <f>W4*2</f>
        <v>73.146666666666661</v>
      </c>
      <c r="Y4" s="312">
        <f>SUM(G4:H4)*I4*4/1000</f>
        <v>21.943999999999999</v>
      </c>
    </row>
    <row r="5" spans="1:25">
      <c r="A5" s="118">
        <f>'BD Team'!A10</f>
        <v>2</v>
      </c>
      <c r="B5" s="118" t="str">
        <f>'BD Team'!B10</f>
        <v>W-02</v>
      </c>
      <c r="C5" s="118" t="str">
        <f>'BD Team'!C10</f>
        <v>M14600</v>
      </c>
      <c r="D5" s="118" t="str">
        <f>'BD Team'!D10</f>
        <v>3 TRACK 2 SHUTTER SLIDING DOOR WITH INTERNAL RAILING</v>
      </c>
      <c r="E5" s="118" t="str">
        <f>'BD Team'!F10</f>
        <v>SS</v>
      </c>
      <c r="F5" s="121" t="str">
        <f>'BD Team'!G10</f>
        <v>GF - LIVING / PARKING</v>
      </c>
      <c r="G5" s="118">
        <f>'BD Team'!H10</f>
        <v>1524</v>
      </c>
      <c r="H5" s="118">
        <f>'BD Team'!I10</f>
        <v>2438</v>
      </c>
      <c r="I5" s="118">
        <f>'BD Team'!J10</f>
        <v>1</v>
      </c>
      <c r="J5" s="103">
        <f t="shared" si="0"/>
        <v>39.993771167999995</v>
      </c>
      <c r="K5" s="172">
        <f>'BD Team'!K10</f>
        <v>434.82</v>
      </c>
      <c r="L5" s="171">
        <f t="shared" ref="L5:L53" si="1">K5*I5</f>
        <v>434.82</v>
      </c>
      <c r="M5" s="170">
        <f>L5*'Changable Values'!$D$4</f>
        <v>36090.06</v>
      </c>
      <c r="N5" s="170" t="str">
        <f>'BD Team'!E10</f>
        <v>24MM &amp; 17.52MM</v>
      </c>
      <c r="O5" s="172">
        <v>2805</v>
      </c>
      <c r="P5" s="241">
        <v>5049</v>
      </c>
      <c r="Q5" s="173">
        <f t="shared" ref="Q5:Q10" si="2">50*10.764</f>
        <v>538.19999999999993</v>
      </c>
      <c r="R5" s="185"/>
      <c r="S5" s="311"/>
      <c r="T5" s="312">
        <f t="shared" ref="T5:T68" si="3">(G5+H5)*I5*2/300</f>
        <v>26.413333333333334</v>
      </c>
      <c r="U5" s="312">
        <f t="shared" ref="U5:U68" si="4">SUM(G5:H5)*I5*2*4/1000</f>
        <v>31.696000000000002</v>
      </c>
      <c r="V5" s="312">
        <f t="shared" ref="V5:V68" si="5">SUM(G5:H5)*I5*5*5*4/(1000*240)</f>
        <v>1.6508333333333334</v>
      </c>
      <c r="W5" s="312">
        <f t="shared" ref="W5:W68" si="6">T5</f>
        <v>26.413333333333334</v>
      </c>
      <c r="X5" s="312">
        <f t="shared" ref="X5:X68" si="7">W5*2</f>
        <v>52.826666666666668</v>
      </c>
      <c r="Y5" s="312">
        <f t="shared" ref="Y5:Y68" si="8">SUM(G5:H5)*I5*4/1000</f>
        <v>15.848000000000001</v>
      </c>
    </row>
    <row r="6" spans="1:25" ht="28.5">
      <c r="A6" s="118">
        <f>'BD Team'!A11</f>
        <v>3</v>
      </c>
      <c r="B6" s="118" t="str">
        <f>'BD Team'!B11</f>
        <v>W02A</v>
      </c>
      <c r="C6" s="118" t="str">
        <f>'BD Team'!C11</f>
        <v>M14600</v>
      </c>
      <c r="D6" s="118" t="str">
        <f>'BD Team'!D11</f>
        <v>3 TRACK 2 SHUTTER SLIDING DOOR WITH INTERNAL RAILING</v>
      </c>
      <c r="E6" s="118" t="str">
        <f>'BD Team'!F11</f>
        <v>SS</v>
      </c>
      <c r="F6" s="121" t="str">
        <f>'BD Team'!G11</f>
        <v>GF -MBR &amp; DRAWING, 1F - MBR, CBR &amp; GUEST BDR</v>
      </c>
      <c r="G6" s="118">
        <f>'BD Team'!H11</f>
        <v>1524</v>
      </c>
      <c r="H6" s="118">
        <f>'BD Team'!I11</f>
        <v>2236</v>
      </c>
      <c r="I6" s="118">
        <f>'BD Team'!J11</f>
        <v>10</v>
      </c>
      <c r="J6" s="103">
        <f t="shared" si="0"/>
        <v>366.80095295999996</v>
      </c>
      <c r="K6" s="172">
        <f>'BD Team'!K11</f>
        <v>418.23</v>
      </c>
      <c r="L6" s="171">
        <f t="shared" si="1"/>
        <v>4182.3</v>
      </c>
      <c r="M6" s="170">
        <f>L6*'Changable Values'!$D$4</f>
        <v>347130.9</v>
      </c>
      <c r="N6" s="170" t="str">
        <f>'BD Team'!E11</f>
        <v>24MM &amp; 17.52MM</v>
      </c>
      <c r="O6" s="172">
        <v>2805</v>
      </c>
      <c r="P6" s="241">
        <v>5049</v>
      </c>
      <c r="Q6" s="173">
        <f t="shared" si="2"/>
        <v>538.19999999999993</v>
      </c>
      <c r="R6" s="185"/>
      <c r="S6" s="311"/>
      <c r="T6" s="312">
        <f t="shared" si="3"/>
        <v>250.66666666666666</v>
      </c>
      <c r="U6" s="312">
        <f t="shared" si="4"/>
        <v>300.8</v>
      </c>
      <c r="V6" s="312">
        <f t="shared" si="5"/>
        <v>15.666666666666666</v>
      </c>
      <c r="W6" s="312">
        <f t="shared" si="6"/>
        <v>250.66666666666666</v>
      </c>
      <c r="X6" s="312">
        <f t="shared" si="7"/>
        <v>501.33333333333331</v>
      </c>
      <c r="Y6" s="312">
        <f t="shared" si="8"/>
        <v>150.4</v>
      </c>
    </row>
    <row r="7" spans="1:25">
      <c r="A7" s="118">
        <f>'BD Team'!A12</f>
        <v>4</v>
      </c>
      <c r="B7" s="118" t="str">
        <f>'BD Team'!B12</f>
        <v>W-04</v>
      </c>
      <c r="C7" s="118" t="str">
        <f>'BD Team'!C12</f>
        <v>M14600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GF - SERVANTS ROOM</v>
      </c>
      <c r="G7" s="118">
        <f>'BD Team'!H12</f>
        <v>1524</v>
      </c>
      <c r="H7" s="118">
        <f>'BD Team'!I12</f>
        <v>1778</v>
      </c>
      <c r="I7" s="118">
        <f>'BD Team'!J12</f>
        <v>1</v>
      </c>
      <c r="J7" s="103">
        <f t="shared" si="0"/>
        <v>29.166909407999999</v>
      </c>
      <c r="K7" s="172">
        <f>'BD Team'!K12</f>
        <v>316.3</v>
      </c>
      <c r="L7" s="171">
        <f t="shared" si="1"/>
        <v>316.3</v>
      </c>
      <c r="M7" s="170">
        <f>L7*'Changable Values'!$D$4</f>
        <v>26252.9</v>
      </c>
      <c r="N7" s="170" t="str">
        <f>'BD Team'!E12</f>
        <v>24MM</v>
      </c>
      <c r="O7" s="172">
        <v>2805</v>
      </c>
      <c r="P7" s="241"/>
      <c r="Q7" s="173">
        <f t="shared" si="2"/>
        <v>538.19999999999993</v>
      </c>
      <c r="R7" s="185"/>
      <c r="S7" s="311"/>
      <c r="T7" s="312">
        <f t="shared" si="3"/>
        <v>22.013333333333332</v>
      </c>
      <c r="U7" s="312">
        <f t="shared" si="4"/>
        <v>26.416</v>
      </c>
      <c r="V7" s="312">
        <f t="shared" si="5"/>
        <v>1.3758333333333332</v>
      </c>
      <c r="W7" s="312">
        <f t="shared" si="6"/>
        <v>22.013333333333332</v>
      </c>
      <c r="X7" s="312">
        <f t="shared" si="7"/>
        <v>44.026666666666664</v>
      </c>
      <c r="Y7" s="312">
        <f t="shared" si="8"/>
        <v>13.208</v>
      </c>
    </row>
    <row r="8" spans="1:25">
      <c r="A8" s="118">
        <f>'BD Team'!A13</f>
        <v>5</v>
      </c>
      <c r="B8" s="118" t="str">
        <f>'BD Team'!B13</f>
        <v>KW-01</v>
      </c>
      <c r="C8" s="118" t="str">
        <f>'BD Team'!C13</f>
        <v>M14600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GF - WET KITCHEN</v>
      </c>
      <c r="G8" s="118">
        <f>'BD Team'!H13</f>
        <v>1524</v>
      </c>
      <c r="H8" s="118">
        <f>'BD Team'!I13</f>
        <v>1320</v>
      </c>
      <c r="I8" s="118">
        <f>'BD Team'!J13</f>
        <v>1</v>
      </c>
      <c r="J8" s="103">
        <f t="shared" si="0"/>
        <v>21.65372352</v>
      </c>
      <c r="K8" s="172">
        <f>'BD Team'!K13</f>
        <v>277</v>
      </c>
      <c r="L8" s="171">
        <f t="shared" si="1"/>
        <v>277</v>
      </c>
      <c r="M8" s="170">
        <f>L8*'Changable Values'!$D$4</f>
        <v>22991</v>
      </c>
      <c r="N8" s="170" t="str">
        <f>'BD Team'!E13</f>
        <v>24MM</v>
      </c>
      <c r="O8" s="172">
        <v>2805</v>
      </c>
      <c r="P8" s="241"/>
      <c r="Q8" s="173">
        <f t="shared" si="2"/>
        <v>538.19999999999993</v>
      </c>
      <c r="R8" s="185"/>
      <c r="S8" s="311"/>
      <c r="T8" s="312">
        <f t="shared" si="3"/>
        <v>18.96</v>
      </c>
      <c r="U8" s="312">
        <f t="shared" si="4"/>
        <v>22.751999999999999</v>
      </c>
      <c r="V8" s="312">
        <f t="shared" si="5"/>
        <v>1.1850000000000001</v>
      </c>
      <c r="W8" s="312">
        <f t="shared" si="6"/>
        <v>18.96</v>
      </c>
      <c r="X8" s="312">
        <f t="shared" si="7"/>
        <v>37.92</v>
      </c>
      <c r="Y8" s="312">
        <f t="shared" si="8"/>
        <v>11.375999999999999</v>
      </c>
    </row>
    <row r="9" spans="1:25">
      <c r="A9" s="118">
        <f>'BD Team'!A14</f>
        <v>6</v>
      </c>
      <c r="B9" s="118" t="str">
        <f>'BD Team'!B14</f>
        <v>KW-02</v>
      </c>
      <c r="C9" s="118" t="str">
        <f>'BD Team'!C14</f>
        <v>M14600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GF - WET KITCHEN</v>
      </c>
      <c r="G9" s="118">
        <f>'BD Team'!H14</f>
        <v>914</v>
      </c>
      <c r="H9" s="118">
        <f>'BD Team'!I14</f>
        <v>1320</v>
      </c>
      <c r="I9" s="118">
        <f>'BD Team'!J14</f>
        <v>1</v>
      </c>
      <c r="J9" s="103">
        <f t="shared" si="0"/>
        <v>12.986550719999999</v>
      </c>
      <c r="K9" s="172">
        <f>'BD Team'!K14</f>
        <v>241.71</v>
      </c>
      <c r="L9" s="171">
        <f t="shared" si="1"/>
        <v>241.71</v>
      </c>
      <c r="M9" s="170">
        <f>L9*'Changable Values'!$D$4</f>
        <v>20061.93</v>
      </c>
      <c r="N9" s="170" t="str">
        <f>'BD Team'!E14</f>
        <v>24MM</v>
      </c>
      <c r="O9" s="172">
        <v>2805</v>
      </c>
      <c r="P9" s="241"/>
      <c r="Q9" s="173">
        <f t="shared" si="2"/>
        <v>538.19999999999993</v>
      </c>
      <c r="R9" s="185"/>
      <c r="S9" s="311"/>
      <c r="T9" s="312">
        <f t="shared" si="3"/>
        <v>14.893333333333333</v>
      </c>
      <c r="U9" s="312">
        <f t="shared" si="4"/>
        <v>17.872</v>
      </c>
      <c r="V9" s="312">
        <f t="shared" si="5"/>
        <v>0.93083333333333329</v>
      </c>
      <c r="W9" s="312">
        <f t="shared" si="6"/>
        <v>14.893333333333333</v>
      </c>
      <c r="X9" s="312">
        <f t="shared" si="7"/>
        <v>29.786666666666665</v>
      </c>
      <c r="Y9" s="312">
        <f t="shared" si="8"/>
        <v>8.9359999999999999</v>
      </c>
    </row>
    <row r="10" spans="1:25">
      <c r="A10" s="118">
        <f>'BD Team'!A15</f>
        <v>7</v>
      </c>
      <c r="B10" s="118" t="str">
        <f>'BD Team'!B15</f>
        <v>W-01A</v>
      </c>
      <c r="C10" s="118" t="str">
        <f>'BD Team'!C15</f>
        <v>M14600</v>
      </c>
      <c r="D10" s="118" t="str">
        <f>'BD Team'!D15</f>
        <v>3 TRACK 2 SHUTTER SLIDING DOOR WITH INTERNAL RAILING</v>
      </c>
      <c r="E10" s="118" t="str">
        <f>'BD Team'!F15</f>
        <v>SS</v>
      </c>
      <c r="F10" s="121" t="str">
        <f>'BD Team'!G15</f>
        <v>1F - LIVING</v>
      </c>
      <c r="G10" s="118">
        <f>'BD Team'!H15</f>
        <v>3048</v>
      </c>
      <c r="H10" s="118">
        <f>'BD Team'!I15</f>
        <v>2235</v>
      </c>
      <c r="I10" s="118">
        <f>'BD Team'!J15</f>
        <v>1</v>
      </c>
      <c r="J10" s="103">
        <f t="shared" si="0"/>
        <v>73.327381920000008</v>
      </c>
      <c r="K10" s="172">
        <f>'BD Team'!K15</f>
        <v>541.48</v>
      </c>
      <c r="L10" s="171">
        <f t="shared" si="1"/>
        <v>541.48</v>
      </c>
      <c r="M10" s="170">
        <f>L10*'Changable Values'!$D$4</f>
        <v>44942.840000000004</v>
      </c>
      <c r="N10" s="170" t="str">
        <f>'BD Team'!E15</f>
        <v>24MM &amp; 17.52MM</v>
      </c>
      <c r="O10" s="172">
        <v>2805</v>
      </c>
      <c r="P10" s="241">
        <v>5049</v>
      </c>
      <c r="Q10" s="173">
        <f t="shared" si="2"/>
        <v>538.19999999999993</v>
      </c>
      <c r="R10" s="185"/>
      <c r="S10" s="311"/>
      <c r="T10" s="312">
        <f t="shared" si="3"/>
        <v>35.22</v>
      </c>
      <c r="U10" s="312">
        <f t="shared" si="4"/>
        <v>42.264000000000003</v>
      </c>
      <c r="V10" s="312">
        <f t="shared" si="5"/>
        <v>2.2012499999999999</v>
      </c>
      <c r="W10" s="312">
        <f t="shared" si="6"/>
        <v>35.22</v>
      </c>
      <c r="X10" s="312">
        <f t="shared" si="7"/>
        <v>70.44</v>
      </c>
      <c r="Y10" s="312">
        <f t="shared" si="8"/>
        <v>21.132000000000001</v>
      </c>
    </row>
    <row r="11" spans="1:25">
      <c r="A11" s="118">
        <f>'BD Team'!A16</f>
        <v>8</v>
      </c>
      <c r="B11" s="118" t="str">
        <f>'BD Team'!B16</f>
        <v>CW-01</v>
      </c>
      <c r="C11" s="118" t="str">
        <f>'BD Team'!C16</f>
        <v>M15000</v>
      </c>
      <c r="D11" s="118" t="str">
        <f>'BD Team'!D16</f>
        <v>CORNOR FIXED GLASS WITH BUTT JOINT</v>
      </c>
      <c r="E11" s="118" t="str">
        <f>'BD Team'!F16</f>
        <v>NO</v>
      </c>
      <c r="F11" s="121" t="str">
        <f>'BD Team'!G16</f>
        <v>GF - DRAWING ROOM</v>
      </c>
      <c r="G11" s="118">
        <f>'BD Team'!H16</f>
        <v>3314</v>
      </c>
      <c r="H11" s="118">
        <f>'BD Team'!I16</f>
        <v>2490</v>
      </c>
      <c r="I11" s="118">
        <f>'BD Team'!J16</f>
        <v>2</v>
      </c>
      <c r="J11" s="103">
        <f t="shared" si="0"/>
        <v>177.64604207999997</v>
      </c>
      <c r="K11" s="172">
        <f>'BD Team'!K16</f>
        <v>116.96</v>
      </c>
      <c r="L11" s="171">
        <f t="shared" si="1"/>
        <v>233.92</v>
      </c>
      <c r="M11" s="170">
        <f>L11*'Changable Values'!$D$4</f>
        <v>19415.36</v>
      </c>
      <c r="N11" s="170" t="str">
        <f>'BD Team'!E16</f>
        <v>24MM</v>
      </c>
      <c r="O11" s="172">
        <v>2805</v>
      </c>
      <c r="P11" s="241"/>
      <c r="Q11" s="173"/>
      <c r="R11" s="185"/>
      <c r="S11" s="311"/>
      <c r="T11" s="312">
        <f t="shared" si="3"/>
        <v>77.38666666666667</v>
      </c>
      <c r="U11" s="312">
        <f t="shared" si="4"/>
        <v>92.864000000000004</v>
      </c>
      <c r="V11" s="312">
        <f t="shared" si="5"/>
        <v>4.8366666666666669</v>
      </c>
      <c r="W11" s="312">
        <f t="shared" si="6"/>
        <v>77.38666666666667</v>
      </c>
      <c r="X11" s="312">
        <f t="shared" si="7"/>
        <v>154.77333333333334</v>
      </c>
      <c r="Y11" s="312">
        <f t="shared" si="8"/>
        <v>46.432000000000002</v>
      </c>
    </row>
    <row r="12" spans="1:25" ht="28.5">
      <c r="A12" s="118">
        <f>'BD Team'!A17</f>
        <v>9</v>
      </c>
      <c r="B12" s="118" t="str">
        <f>'BD Team'!B17</f>
        <v>CV-01</v>
      </c>
      <c r="C12" s="118" t="str">
        <f>'BD Team'!C17</f>
        <v>M940</v>
      </c>
      <c r="D12" s="118" t="str">
        <f>'BD Team'!D17</f>
        <v>GLASS LOUVERS</v>
      </c>
      <c r="E12" s="118" t="str">
        <f>'BD Team'!F17</f>
        <v>NO</v>
      </c>
      <c r="F12" s="121" t="str">
        <f>'BD Team'!G17</f>
        <v>1F - GUEST BTH ROOM TOILET</v>
      </c>
      <c r="G12" s="118">
        <f>'BD Team'!H17</f>
        <v>3314</v>
      </c>
      <c r="H12" s="118">
        <f>'BD Team'!I17</f>
        <v>457</v>
      </c>
      <c r="I12" s="118">
        <f>'BD Team'!J17</f>
        <v>2</v>
      </c>
      <c r="J12" s="103">
        <f t="shared" si="0"/>
        <v>32.604112944000001</v>
      </c>
      <c r="K12" s="172">
        <f>'BD Team'!K17</f>
        <v>50.4</v>
      </c>
      <c r="L12" s="171">
        <f t="shared" si="1"/>
        <v>100.8</v>
      </c>
      <c r="M12" s="170">
        <f>L12*'Changable Values'!$D$4</f>
        <v>8366.4</v>
      </c>
      <c r="N12" s="170" t="str">
        <f>'BD Team'!E17</f>
        <v>6MM (F&amp;A)</v>
      </c>
      <c r="O12" s="172">
        <v>2003</v>
      </c>
      <c r="P12" s="241"/>
      <c r="Q12" s="173"/>
      <c r="R12" s="185"/>
      <c r="S12" s="311"/>
      <c r="T12" s="312">
        <f t="shared" si="3"/>
        <v>50.28</v>
      </c>
      <c r="U12" s="312">
        <f t="shared" si="4"/>
        <v>60.335999999999999</v>
      </c>
      <c r="V12" s="312">
        <f t="shared" si="5"/>
        <v>3.1425000000000001</v>
      </c>
      <c r="W12" s="312">
        <f t="shared" si="6"/>
        <v>50.28</v>
      </c>
      <c r="X12" s="312">
        <f t="shared" si="7"/>
        <v>100.56</v>
      </c>
      <c r="Y12" s="312">
        <f t="shared" si="8"/>
        <v>30.167999999999999</v>
      </c>
    </row>
    <row r="13" spans="1:25">
      <c r="A13" s="118">
        <f>'BD Team'!A18</f>
        <v>10</v>
      </c>
      <c r="B13" s="118" t="str">
        <f>'BD Team'!B18</f>
        <v>V-02</v>
      </c>
      <c r="C13" s="118" t="str">
        <f>'BD Team'!C18</f>
        <v>M940</v>
      </c>
      <c r="D13" s="118" t="str">
        <f>'BD Team'!D18</f>
        <v>GLASS LOUVERS</v>
      </c>
      <c r="E13" s="118" t="str">
        <f>'BD Team'!F18</f>
        <v>NO</v>
      </c>
      <c r="F13" s="121" t="str">
        <f>'BD Team'!G18</f>
        <v>BATHROOM'S</v>
      </c>
      <c r="G13" s="118">
        <f>'BD Team'!H18</f>
        <v>2590</v>
      </c>
      <c r="H13" s="118">
        <f>'BD Team'!I18</f>
        <v>457</v>
      </c>
      <c r="I13" s="118">
        <f>'BD Team'!J18</f>
        <v>4</v>
      </c>
      <c r="J13" s="103">
        <f t="shared" si="0"/>
        <v>50.962373279999994</v>
      </c>
      <c r="K13" s="172">
        <f>'BD Team'!K18</f>
        <v>30.79</v>
      </c>
      <c r="L13" s="171">
        <f t="shared" si="1"/>
        <v>123.16</v>
      </c>
      <c r="M13" s="170">
        <f>L13*'Changable Values'!$D$4</f>
        <v>10222.279999999999</v>
      </c>
      <c r="N13" s="170" t="str">
        <f>'BD Team'!E18</f>
        <v>6MM (F&amp;A)</v>
      </c>
      <c r="O13" s="172">
        <v>2003</v>
      </c>
      <c r="P13" s="241"/>
      <c r="Q13" s="173"/>
      <c r="R13" s="185"/>
      <c r="S13" s="311"/>
      <c r="T13" s="312">
        <f t="shared" si="3"/>
        <v>81.25333333333333</v>
      </c>
      <c r="U13" s="312">
        <f t="shared" si="4"/>
        <v>97.504000000000005</v>
      </c>
      <c r="V13" s="312">
        <f t="shared" si="5"/>
        <v>5.0783333333333331</v>
      </c>
      <c r="W13" s="312">
        <f t="shared" si="6"/>
        <v>81.25333333333333</v>
      </c>
      <c r="X13" s="312">
        <f t="shared" si="7"/>
        <v>162.50666666666666</v>
      </c>
      <c r="Y13" s="312">
        <f t="shared" si="8"/>
        <v>48.752000000000002</v>
      </c>
    </row>
    <row r="14" spans="1:25" ht="28.5">
      <c r="A14" s="118">
        <f>'BD Team'!A19</f>
        <v>11</v>
      </c>
      <c r="B14" s="118" t="str">
        <f>'BD Team'!B19</f>
        <v>V-01</v>
      </c>
      <c r="C14" s="118" t="str">
        <f>'BD Team'!C19</f>
        <v>M940</v>
      </c>
      <c r="D14" s="118" t="str">
        <f>'BD Team'!D19</f>
        <v>GLASS LOUVERS</v>
      </c>
      <c r="E14" s="118" t="str">
        <f>'BD Team'!F19</f>
        <v>NO</v>
      </c>
      <c r="F14" s="121" t="str">
        <f>'BD Team'!G19</f>
        <v>GF &amp; 2F - STAIRCASE POWDER ROOM</v>
      </c>
      <c r="G14" s="118">
        <f>'BD Team'!H19</f>
        <v>1219</v>
      </c>
      <c r="H14" s="118">
        <f>'BD Team'!I19</f>
        <v>457</v>
      </c>
      <c r="I14" s="118">
        <f>'BD Team'!J19</f>
        <v>2</v>
      </c>
      <c r="J14" s="103">
        <f t="shared" si="0"/>
        <v>11.992882823999999</v>
      </c>
      <c r="K14" s="172">
        <f>'BD Team'!K19</f>
        <v>18.739999999999998</v>
      </c>
      <c r="L14" s="171">
        <f t="shared" si="1"/>
        <v>37.479999999999997</v>
      </c>
      <c r="M14" s="170">
        <f>L14*'Changable Values'!$D$4</f>
        <v>3110.8399999999997</v>
      </c>
      <c r="N14" s="170" t="str">
        <f>'BD Team'!E19</f>
        <v>6MM (F&amp;A)</v>
      </c>
      <c r="O14" s="172">
        <v>2003</v>
      </c>
      <c r="P14" s="241"/>
      <c r="Q14" s="173"/>
      <c r="R14" s="185"/>
      <c r="S14" s="311"/>
      <c r="T14" s="312">
        <f t="shared" si="3"/>
        <v>22.346666666666668</v>
      </c>
      <c r="U14" s="312">
        <f t="shared" si="4"/>
        <v>26.815999999999999</v>
      </c>
      <c r="V14" s="312">
        <f t="shared" si="5"/>
        <v>1.3966666666666667</v>
      </c>
      <c r="W14" s="312">
        <f t="shared" si="6"/>
        <v>22.346666666666668</v>
      </c>
      <c r="X14" s="312">
        <f t="shared" si="7"/>
        <v>44.693333333333335</v>
      </c>
      <c r="Y14" s="312">
        <f t="shared" si="8"/>
        <v>13.407999999999999</v>
      </c>
    </row>
    <row r="15" spans="1:25">
      <c r="A15" s="118">
        <f>'BD Team'!A20</f>
        <v>12</v>
      </c>
      <c r="B15" s="118" t="str">
        <f>'BD Team'!B20</f>
        <v>V-03</v>
      </c>
      <c r="C15" s="118" t="str">
        <f>'BD Team'!C20</f>
        <v>M940</v>
      </c>
      <c r="D15" s="118" t="str">
        <f>'BD Team'!D20</f>
        <v>GLASS LOUVERS</v>
      </c>
      <c r="E15" s="118" t="str">
        <f>'BD Team'!F20</f>
        <v>NO</v>
      </c>
      <c r="F15" s="121" t="str">
        <f>'BD Team'!G20</f>
        <v>NA</v>
      </c>
      <c r="G15" s="118">
        <f>'BD Team'!H20</f>
        <v>1676</v>
      </c>
      <c r="H15" s="118">
        <f>'BD Team'!I20</f>
        <v>457</v>
      </c>
      <c r="I15" s="118">
        <f>'BD Team'!J20</f>
        <v>1</v>
      </c>
      <c r="J15" s="103">
        <f t="shared" si="0"/>
        <v>8.2444920479999997</v>
      </c>
      <c r="K15" s="172">
        <f>'BD Team'!K20</f>
        <v>22.38</v>
      </c>
      <c r="L15" s="171">
        <f t="shared" si="1"/>
        <v>22.38</v>
      </c>
      <c r="M15" s="170">
        <f>L15*'Changable Values'!$D$4</f>
        <v>1857.54</v>
      </c>
      <c r="N15" s="170" t="str">
        <f>'BD Team'!E20</f>
        <v>6MM (F&amp;A)</v>
      </c>
      <c r="O15" s="172">
        <v>2003</v>
      </c>
      <c r="P15" s="241"/>
      <c r="Q15" s="173"/>
      <c r="R15" s="185"/>
      <c r="S15" s="311"/>
      <c r="T15" s="312">
        <f t="shared" si="3"/>
        <v>14.22</v>
      </c>
      <c r="U15" s="312">
        <f t="shared" si="4"/>
        <v>17.064</v>
      </c>
      <c r="V15" s="312">
        <f t="shared" si="5"/>
        <v>0.88875000000000004</v>
      </c>
      <c r="W15" s="312">
        <f t="shared" si="6"/>
        <v>14.22</v>
      </c>
      <c r="X15" s="312">
        <f t="shared" si="7"/>
        <v>28.44</v>
      </c>
      <c r="Y15" s="312">
        <f t="shared" si="8"/>
        <v>8.532</v>
      </c>
    </row>
    <row r="16" spans="1:25">
      <c r="A16" s="118">
        <f>'BD Team'!A21</f>
        <v>13</v>
      </c>
      <c r="B16" s="118" t="str">
        <f>'BD Team'!B21</f>
        <v>FD-01</v>
      </c>
      <c r="C16" s="118" t="str">
        <f>'BD Team'!C21</f>
        <v>SF85</v>
      </c>
      <c r="D16" s="118" t="str">
        <f>'BD Team'!D21</f>
        <v>SLIDE &amp; FOLD DOOR WITH 3 LEAF</v>
      </c>
      <c r="E16" s="118" t="str">
        <f>'BD Team'!F21</f>
        <v>MOTORIZD ROLL UP</v>
      </c>
      <c r="F16" s="121" t="str">
        <f>'BD Team'!G21</f>
        <v>GF - COURTYARD</v>
      </c>
      <c r="G16" s="118">
        <f>'BD Team'!H21</f>
        <v>2743</v>
      </c>
      <c r="H16" s="118">
        <f>'BD Team'!I21</f>
        <v>3200</v>
      </c>
      <c r="I16" s="118">
        <f>'BD Team'!J21</f>
        <v>1</v>
      </c>
      <c r="J16" s="103">
        <f t="shared" si="0"/>
        <v>94.482086399999986</v>
      </c>
      <c r="K16" s="172">
        <f>'BD Team'!K21</f>
        <v>2333.85</v>
      </c>
      <c r="L16" s="171">
        <f t="shared" si="1"/>
        <v>2333.85</v>
      </c>
      <c r="M16" s="170">
        <f>L16*'Changable Values'!$D$4</f>
        <v>193709.55</v>
      </c>
      <c r="N16" s="170" t="str">
        <f>'BD Team'!E21</f>
        <v>24MM</v>
      </c>
      <c r="O16" s="172">
        <f>2805+500</f>
        <v>3305</v>
      </c>
      <c r="P16" s="241"/>
      <c r="Q16" s="173"/>
      <c r="R16" s="185">
        <f>1200*10.764</f>
        <v>12916.8</v>
      </c>
      <c r="S16" s="311"/>
      <c r="T16" s="312">
        <f t="shared" si="3"/>
        <v>39.619999999999997</v>
      </c>
      <c r="U16" s="312">
        <f t="shared" si="4"/>
        <v>47.543999999999997</v>
      </c>
      <c r="V16" s="312">
        <f t="shared" si="5"/>
        <v>2.4762499999999998</v>
      </c>
      <c r="W16" s="312">
        <f t="shared" si="6"/>
        <v>39.619999999999997</v>
      </c>
      <c r="X16" s="312">
        <f t="shared" si="7"/>
        <v>79.239999999999995</v>
      </c>
      <c r="Y16" s="312">
        <f t="shared" si="8"/>
        <v>23.771999999999998</v>
      </c>
    </row>
    <row r="17" spans="1:25">
      <c r="A17" s="118">
        <f>'BD Team'!A22</f>
        <v>14</v>
      </c>
      <c r="B17" s="118" t="str">
        <f>'BD Team'!B22</f>
        <v>FD-02</v>
      </c>
      <c r="C17" s="118" t="str">
        <f>'BD Team'!C22</f>
        <v>S650</v>
      </c>
      <c r="D17" s="118" t="str">
        <f>'BD Team'!D22</f>
        <v>SLIDE &amp; FOLD DOOR WITH 3 LEAF</v>
      </c>
      <c r="E17" s="118" t="str">
        <f>'BD Team'!F22</f>
        <v>MOTORIZD ROLL UP</v>
      </c>
      <c r="F17" s="121" t="str">
        <f>'BD Team'!G22</f>
        <v>GF - DINING</v>
      </c>
      <c r="G17" s="118">
        <f>'BD Team'!H22</f>
        <v>3048</v>
      </c>
      <c r="H17" s="118">
        <f>'BD Team'!I22</f>
        <v>3708</v>
      </c>
      <c r="I17" s="118">
        <f>'BD Team'!J22</f>
        <v>1</v>
      </c>
      <c r="J17" s="103">
        <f t="shared" si="0"/>
        <v>121.654555776</v>
      </c>
      <c r="K17" s="172">
        <f>'BD Team'!K22</f>
        <v>2633.57</v>
      </c>
      <c r="L17" s="171">
        <f t="shared" si="1"/>
        <v>2633.57</v>
      </c>
      <c r="M17" s="170">
        <f>L17*'Changable Values'!$D$4</f>
        <v>218586.31000000003</v>
      </c>
      <c r="N17" s="170" t="str">
        <f>'BD Team'!E22</f>
        <v>24MM</v>
      </c>
      <c r="O17" s="172">
        <f>2805+500</f>
        <v>3305</v>
      </c>
      <c r="P17" s="241"/>
      <c r="Q17" s="173"/>
      <c r="R17" s="185">
        <f>1200*10.764</f>
        <v>12916.8</v>
      </c>
      <c r="S17" s="311"/>
      <c r="T17" s="312">
        <f t="shared" si="3"/>
        <v>45.04</v>
      </c>
      <c r="U17" s="312">
        <f t="shared" si="4"/>
        <v>54.048000000000002</v>
      </c>
      <c r="V17" s="312">
        <f t="shared" si="5"/>
        <v>2.8149999999999999</v>
      </c>
      <c r="W17" s="312">
        <f t="shared" si="6"/>
        <v>45.04</v>
      </c>
      <c r="X17" s="312">
        <f t="shared" si="7"/>
        <v>90.08</v>
      </c>
      <c r="Y17" s="312">
        <f t="shared" si="8"/>
        <v>27.024000000000001</v>
      </c>
    </row>
    <row r="18" spans="1:25">
      <c r="A18" s="118">
        <f>'BD Team'!A23</f>
        <v>15</v>
      </c>
      <c r="B18" s="118" t="str">
        <f>'BD Team'!B23</f>
        <v>FD-03</v>
      </c>
      <c r="C18" s="118" t="str">
        <f>'BD Team'!C23</f>
        <v>M9800</v>
      </c>
      <c r="D18" s="118" t="str">
        <f>'BD Team'!D23</f>
        <v>SLIDE &amp; FOLD DOOR WITH 3 LEAF</v>
      </c>
      <c r="E18" s="118" t="str">
        <f>'BD Team'!F23</f>
        <v>RETRACTABLE</v>
      </c>
      <c r="F18" s="121" t="str">
        <f>'BD Team'!G23</f>
        <v>1F BALCONY &amp; SITOUT</v>
      </c>
      <c r="G18" s="118">
        <f>'BD Team'!H23</f>
        <v>2438</v>
      </c>
      <c r="H18" s="118">
        <f>'BD Team'!I23</f>
        <v>2700</v>
      </c>
      <c r="I18" s="118">
        <f>'BD Team'!J23</f>
        <v>2</v>
      </c>
      <c r="J18" s="103">
        <f t="shared" si="0"/>
        <v>141.71021279999999</v>
      </c>
      <c r="K18" s="172">
        <f>'BD Team'!K23</f>
        <v>655.54</v>
      </c>
      <c r="L18" s="171">
        <f t="shared" si="1"/>
        <v>1311.08</v>
      </c>
      <c r="M18" s="170">
        <f>L18*'Changable Values'!$D$4</f>
        <v>108819.64</v>
      </c>
      <c r="N18" s="170" t="str">
        <f>'BD Team'!E23</f>
        <v>24MM</v>
      </c>
      <c r="O18" s="172">
        <v>2805</v>
      </c>
      <c r="P18" s="241"/>
      <c r="Q18" s="173"/>
      <c r="R18" s="185">
        <f>850*10.764</f>
        <v>9149.4</v>
      </c>
      <c r="S18" s="311"/>
      <c r="T18" s="312">
        <f t="shared" si="3"/>
        <v>68.506666666666661</v>
      </c>
      <c r="U18" s="312">
        <f t="shared" si="4"/>
        <v>82.207999999999998</v>
      </c>
      <c r="V18" s="312">
        <f t="shared" si="5"/>
        <v>4.2816666666666663</v>
      </c>
      <c r="W18" s="312">
        <f t="shared" si="6"/>
        <v>68.506666666666661</v>
      </c>
      <c r="X18" s="312">
        <f t="shared" si="7"/>
        <v>137.01333333333332</v>
      </c>
      <c r="Y18" s="312">
        <f t="shared" si="8"/>
        <v>41.103999999999999</v>
      </c>
    </row>
    <row r="19" spans="1:25">
      <c r="A19" s="118">
        <f>'BD Team'!A24</f>
        <v>16</v>
      </c>
      <c r="B19" s="118" t="str">
        <f>'BD Team'!B24</f>
        <v>FD-04</v>
      </c>
      <c r="C19" s="118" t="str">
        <f>'BD Team'!C24</f>
        <v>M9800</v>
      </c>
      <c r="D19" s="118" t="str">
        <f>'BD Team'!D24</f>
        <v>SLIDE &amp; FOLD DOOR WITH 4 LEAF</v>
      </c>
      <c r="E19" s="118" t="str">
        <f>'BD Team'!F24</f>
        <v>RETRACTABLE</v>
      </c>
      <c r="F19" s="121" t="str">
        <f>'BD Team'!G24</f>
        <v>2F - HOME THEATER</v>
      </c>
      <c r="G19" s="118">
        <f>'BD Team'!H24</f>
        <v>3048</v>
      </c>
      <c r="H19" s="118">
        <f>'BD Team'!I24</f>
        <v>2700</v>
      </c>
      <c r="I19" s="118">
        <f>'BD Team'!J24</f>
        <v>1</v>
      </c>
      <c r="J19" s="103">
        <f t="shared" si="0"/>
        <v>88.583414399999995</v>
      </c>
      <c r="K19" s="172">
        <f>'BD Team'!K24</f>
        <v>843.36</v>
      </c>
      <c r="L19" s="171">
        <f t="shared" si="1"/>
        <v>843.36</v>
      </c>
      <c r="M19" s="170">
        <f>L19*'Changable Values'!$D$4</f>
        <v>69998.880000000005</v>
      </c>
      <c r="N19" s="170" t="str">
        <f>'BD Team'!E24</f>
        <v>24MM</v>
      </c>
      <c r="O19" s="172">
        <v>2805</v>
      </c>
      <c r="P19" s="241"/>
      <c r="Q19" s="173"/>
      <c r="R19" s="185">
        <f>850*10.764</f>
        <v>9149.4</v>
      </c>
      <c r="S19" s="311"/>
      <c r="T19" s="312">
        <f t="shared" si="3"/>
        <v>38.32</v>
      </c>
      <c r="U19" s="312">
        <f t="shared" si="4"/>
        <v>45.984000000000002</v>
      </c>
      <c r="V19" s="312">
        <f t="shared" si="5"/>
        <v>2.395</v>
      </c>
      <c r="W19" s="312">
        <f t="shared" si="6"/>
        <v>38.32</v>
      </c>
      <c r="X19" s="312">
        <f t="shared" si="7"/>
        <v>76.64</v>
      </c>
      <c r="Y19" s="312">
        <f t="shared" si="8"/>
        <v>22.992000000000001</v>
      </c>
    </row>
    <row r="20" spans="1:25">
      <c r="A20" s="118">
        <f>'BD Team'!A25</f>
        <v>17</v>
      </c>
      <c r="B20" s="118" t="str">
        <f>'BD Team'!B25</f>
        <v>FD-05</v>
      </c>
      <c r="C20" s="118" t="str">
        <f>'BD Team'!C25</f>
        <v>M14600</v>
      </c>
      <c r="D20" s="118" t="str">
        <f>'BD Team'!D25</f>
        <v>3 TRACK 1 FIXED 1 SLIDING DOOR</v>
      </c>
      <c r="E20" s="118" t="str">
        <f>'BD Team'!F25</f>
        <v>SS</v>
      </c>
      <c r="F20" s="121" t="str">
        <f>'BD Team'!G25</f>
        <v>1F - NEAR STAIRCASE</v>
      </c>
      <c r="G20" s="118">
        <f>'BD Team'!H25</f>
        <v>2514</v>
      </c>
      <c r="H20" s="118">
        <f>'BD Team'!I25</f>
        <v>2514</v>
      </c>
      <c r="I20" s="118">
        <f>'BD Team'!J25</f>
        <v>1</v>
      </c>
      <c r="J20" s="103">
        <f t="shared" si="0"/>
        <v>68.030589743999997</v>
      </c>
      <c r="K20" s="172">
        <f>'BD Team'!K25</f>
        <v>434.16</v>
      </c>
      <c r="L20" s="171">
        <f t="shared" si="1"/>
        <v>434.16</v>
      </c>
      <c r="M20" s="170">
        <f>L20*'Changable Values'!$D$4</f>
        <v>36035.279999999999</v>
      </c>
      <c r="N20" s="170" t="str">
        <f>'BD Team'!E25</f>
        <v>24MM</v>
      </c>
      <c r="O20" s="172">
        <v>2805</v>
      </c>
      <c r="P20" s="241"/>
      <c r="Q20" s="173">
        <f>50*10.764</f>
        <v>538.19999999999993</v>
      </c>
      <c r="R20" s="185"/>
      <c r="S20" s="311"/>
      <c r="T20" s="312">
        <f t="shared" si="3"/>
        <v>33.520000000000003</v>
      </c>
      <c r="U20" s="312">
        <f t="shared" si="4"/>
        <v>40.223999999999997</v>
      </c>
      <c r="V20" s="312">
        <f t="shared" si="5"/>
        <v>2.0950000000000002</v>
      </c>
      <c r="W20" s="312">
        <f t="shared" si="6"/>
        <v>33.520000000000003</v>
      </c>
      <c r="X20" s="312">
        <f t="shared" si="7"/>
        <v>67.040000000000006</v>
      </c>
      <c r="Y20" s="312">
        <f t="shared" si="8"/>
        <v>20.111999999999998</v>
      </c>
    </row>
    <row r="21" spans="1:25">
      <c r="A21" s="118">
        <f>'BD Team'!A26</f>
        <v>18</v>
      </c>
      <c r="B21" s="118" t="str">
        <f>'BD Team'!B26</f>
        <v>S-01</v>
      </c>
      <c r="C21" s="118" t="str">
        <f>'BD Team'!C26</f>
        <v>-</v>
      </c>
      <c r="D21" s="118" t="str">
        <f>'BD Team'!D26</f>
        <v>SKYLIGHT WITH MOTORIZED RETRACTABLE SHADING</v>
      </c>
      <c r="E21" s="118" t="str">
        <f>'BD Team'!F26</f>
        <v>NO</v>
      </c>
      <c r="F21" s="121" t="str">
        <f>'BD Team'!G26</f>
        <v>ABOVE DINING</v>
      </c>
      <c r="G21" s="118">
        <f>'BD Team'!H26</f>
        <v>4574</v>
      </c>
      <c r="H21" s="118">
        <f>'BD Team'!I26</f>
        <v>3620</v>
      </c>
      <c r="I21" s="118">
        <f>'BD Team'!J26</f>
        <v>1</v>
      </c>
      <c r="J21" s="103">
        <f t="shared" si="0"/>
        <v>178.22902031999999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 t="str">
        <f>'BD Team'!E26</f>
        <v>21.52MM</v>
      </c>
      <c r="O21" s="172">
        <v>5583</v>
      </c>
      <c r="P21" s="241"/>
      <c r="Q21" s="173"/>
      <c r="R21" s="185">
        <f>1100*10.764</f>
        <v>11840.4</v>
      </c>
      <c r="S21" s="311">
        <v>15000</v>
      </c>
      <c r="T21" s="312">
        <f t="shared" si="3"/>
        <v>54.626666666666665</v>
      </c>
      <c r="U21" s="312">
        <f t="shared" si="4"/>
        <v>65.552000000000007</v>
      </c>
      <c r="V21" s="312">
        <f t="shared" si="5"/>
        <v>3.4141666666666666</v>
      </c>
      <c r="W21" s="312">
        <f t="shared" si="6"/>
        <v>54.626666666666665</v>
      </c>
      <c r="X21" s="312">
        <f t="shared" si="7"/>
        <v>109.25333333333333</v>
      </c>
      <c r="Y21" s="312">
        <f t="shared" si="8"/>
        <v>32.776000000000003</v>
      </c>
    </row>
    <row r="22" spans="1:25">
      <c r="A22" s="118">
        <f>'BD Team'!A27</f>
        <v>19</v>
      </c>
      <c r="B22" s="118" t="str">
        <f>'BD Team'!B27</f>
        <v>P-01</v>
      </c>
      <c r="C22" s="118" t="str">
        <f>'BD Team'!C27</f>
        <v>PG120P TW</v>
      </c>
      <c r="D22" s="118" t="str">
        <f>'BD Team'!D27</f>
        <v xml:space="preserve">MOTORIZED PERGOLA </v>
      </c>
      <c r="E22" s="118" t="str">
        <f>'BD Team'!F27</f>
        <v>NO</v>
      </c>
      <c r="F22" s="121" t="str">
        <f>'BD Team'!G27</f>
        <v>2F - PARTY AREA</v>
      </c>
      <c r="G22" s="118">
        <f>'BD Team'!H27</f>
        <v>3034</v>
      </c>
      <c r="H22" s="118">
        <f>'BD Team'!I27</f>
        <v>7312</v>
      </c>
      <c r="I22" s="118">
        <f>'BD Team'!J27</f>
        <v>1</v>
      </c>
      <c r="J22" s="103">
        <f t="shared" si="0"/>
        <v>238.79512051199998</v>
      </c>
      <c r="K22" s="172">
        <f>'BD Team'!K27</f>
        <v>10960.300000000001</v>
      </c>
      <c r="L22" s="171">
        <f t="shared" si="1"/>
        <v>10960.300000000001</v>
      </c>
      <c r="M22" s="170">
        <f>L22*'Changable Values'!$D$4</f>
        <v>909704.90000000014</v>
      </c>
      <c r="N22" s="170" t="str">
        <f>'BD Team'!E27</f>
        <v>NA</v>
      </c>
      <c r="O22" s="172"/>
      <c r="P22" s="241"/>
      <c r="Q22" s="173"/>
      <c r="R22" s="185"/>
      <c r="S22" s="311"/>
      <c r="T22" s="312">
        <f t="shared" si="3"/>
        <v>68.973333333333329</v>
      </c>
      <c r="U22" s="312">
        <f t="shared" si="4"/>
        <v>82.768000000000001</v>
      </c>
      <c r="V22" s="312">
        <f t="shared" si="5"/>
        <v>4.3108333333333331</v>
      </c>
      <c r="W22" s="312">
        <f t="shared" si="6"/>
        <v>68.973333333333329</v>
      </c>
      <c r="X22" s="312">
        <f t="shared" si="7"/>
        <v>137.94666666666666</v>
      </c>
      <c r="Y22" s="312">
        <f t="shared" si="8"/>
        <v>41.384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1"/>
      <c r="T23" s="312">
        <f t="shared" si="3"/>
        <v>0</v>
      </c>
      <c r="U23" s="312">
        <f t="shared" si="4"/>
        <v>0</v>
      </c>
      <c r="V23" s="312">
        <f t="shared" si="5"/>
        <v>0</v>
      </c>
      <c r="W23" s="312">
        <f t="shared" si="6"/>
        <v>0</v>
      </c>
      <c r="X23" s="312">
        <f t="shared" si="7"/>
        <v>0</v>
      </c>
      <c r="Y23" s="312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1"/>
      <c r="T24" s="312">
        <f t="shared" si="3"/>
        <v>0</v>
      </c>
      <c r="U24" s="312">
        <f t="shared" si="4"/>
        <v>0</v>
      </c>
      <c r="V24" s="312">
        <f t="shared" si="5"/>
        <v>0</v>
      </c>
      <c r="W24" s="312">
        <f t="shared" si="6"/>
        <v>0</v>
      </c>
      <c r="X24" s="312">
        <f t="shared" si="7"/>
        <v>0</v>
      </c>
      <c r="Y24" s="312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1"/>
      <c r="T25" s="312">
        <f t="shared" si="3"/>
        <v>0</v>
      </c>
      <c r="U25" s="312">
        <f t="shared" si="4"/>
        <v>0</v>
      </c>
      <c r="V25" s="312">
        <f t="shared" si="5"/>
        <v>0</v>
      </c>
      <c r="W25" s="312">
        <f t="shared" si="6"/>
        <v>0</v>
      </c>
      <c r="X25" s="312">
        <f t="shared" si="7"/>
        <v>0</v>
      </c>
      <c r="Y25" s="312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1"/>
      <c r="T26" s="312">
        <f t="shared" si="3"/>
        <v>0</v>
      </c>
      <c r="U26" s="312">
        <f t="shared" si="4"/>
        <v>0</v>
      </c>
      <c r="V26" s="312">
        <f t="shared" si="5"/>
        <v>0</v>
      </c>
      <c r="W26" s="312">
        <f t="shared" si="6"/>
        <v>0</v>
      </c>
      <c r="X26" s="312">
        <f t="shared" si="7"/>
        <v>0</v>
      </c>
      <c r="Y26" s="312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1"/>
      <c r="T27" s="312">
        <f t="shared" si="3"/>
        <v>0</v>
      </c>
      <c r="U27" s="312">
        <f t="shared" si="4"/>
        <v>0</v>
      </c>
      <c r="V27" s="312">
        <f t="shared" si="5"/>
        <v>0</v>
      </c>
      <c r="W27" s="312">
        <f t="shared" si="6"/>
        <v>0</v>
      </c>
      <c r="X27" s="312">
        <f t="shared" si="7"/>
        <v>0</v>
      </c>
      <c r="Y27" s="312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1"/>
      <c r="T28" s="312">
        <f t="shared" si="3"/>
        <v>0</v>
      </c>
      <c r="U28" s="312">
        <f t="shared" si="4"/>
        <v>0</v>
      </c>
      <c r="V28" s="312">
        <f t="shared" si="5"/>
        <v>0</v>
      </c>
      <c r="W28" s="312">
        <f t="shared" si="6"/>
        <v>0</v>
      </c>
      <c r="X28" s="312">
        <f t="shared" si="7"/>
        <v>0</v>
      </c>
      <c r="Y28" s="312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1"/>
      <c r="T29" s="312">
        <f t="shared" si="3"/>
        <v>0</v>
      </c>
      <c r="U29" s="312">
        <f t="shared" si="4"/>
        <v>0</v>
      </c>
      <c r="V29" s="312">
        <f t="shared" si="5"/>
        <v>0</v>
      </c>
      <c r="W29" s="312">
        <f t="shared" si="6"/>
        <v>0</v>
      </c>
      <c r="X29" s="312">
        <f t="shared" si="7"/>
        <v>0</v>
      </c>
      <c r="Y29" s="312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1"/>
      <c r="T30" s="312">
        <f t="shared" si="3"/>
        <v>0</v>
      </c>
      <c r="U30" s="312">
        <f t="shared" si="4"/>
        <v>0</v>
      </c>
      <c r="V30" s="312">
        <f t="shared" si="5"/>
        <v>0</v>
      </c>
      <c r="W30" s="312">
        <f t="shared" si="6"/>
        <v>0</v>
      </c>
      <c r="X30" s="312">
        <f t="shared" si="7"/>
        <v>0</v>
      </c>
      <c r="Y30" s="312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1"/>
      <c r="T31" s="312">
        <f t="shared" si="3"/>
        <v>0</v>
      </c>
      <c r="U31" s="312">
        <f t="shared" si="4"/>
        <v>0</v>
      </c>
      <c r="V31" s="312">
        <f t="shared" si="5"/>
        <v>0</v>
      </c>
      <c r="W31" s="312">
        <f t="shared" si="6"/>
        <v>0</v>
      </c>
      <c r="X31" s="312">
        <f t="shared" si="7"/>
        <v>0</v>
      </c>
      <c r="Y31" s="312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1"/>
      <c r="T32" s="312">
        <f t="shared" si="3"/>
        <v>0</v>
      </c>
      <c r="U32" s="312">
        <f t="shared" si="4"/>
        <v>0</v>
      </c>
      <c r="V32" s="312">
        <f t="shared" si="5"/>
        <v>0</v>
      </c>
      <c r="W32" s="312">
        <f t="shared" si="6"/>
        <v>0</v>
      </c>
      <c r="X32" s="312">
        <f t="shared" si="7"/>
        <v>0</v>
      </c>
      <c r="Y32" s="312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1"/>
      <c r="T33" s="312">
        <f t="shared" si="3"/>
        <v>0</v>
      </c>
      <c r="U33" s="312">
        <f t="shared" si="4"/>
        <v>0</v>
      </c>
      <c r="V33" s="312">
        <f t="shared" si="5"/>
        <v>0</v>
      </c>
      <c r="W33" s="312">
        <f t="shared" si="6"/>
        <v>0</v>
      </c>
      <c r="X33" s="312">
        <f t="shared" si="7"/>
        <v>0</v>
      </c>
      <c r="Y33" s="312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1"/>
      <c r="T34" s="312">
        <f t="shared" si="3"/>
        <v>0</v>
      </c>
      <c r="U34" s="312">
        <f t="shared" si="4"/>
        <v>0</v>
      </c>
      <c r="V34" s="312">
        <f t="shared" si="5"/>
        <v>0</v>
      </c>
      <c r="W34" s="312">
        <f t="shared" si="6"/>
        <v>0</v>
      </c>
      <c r="X34" s="312">
        <f t="shared" si="7"/>
        <v>0</v>
      </c>
      <c r="Y34" s="312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1"/>
      <c r="T35" s="312">
        <f t="shared" si="3"/>
        <v>0</v>
      </c>
      <c r="U35" s="312">
        <f t="shared" si="4"/>
        <v>0</v>
      </c>
      <c r="V35" s="312">
        <f t="shared" si="5"/>
        <v>0</v>
      </c>
      <c r="W35" s="312">
        <f t="shared" si="6"/>
        <v>0</v>
      </c>
      <c r="X35" s="312">
        <f t="shared" si="7"/>
        <v>0</v>
      </c>
      <c r="Y35" s="312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1"/>
      <c r="T36" s="312">
        <f t="shared" si="3"/>
        <v>0</v>
      </c>
      <c r="U36" s="312">
        <f t="shared" si="4"/>
        <v>0</v>
      </c>
      <c r="V36" s="312">
        <f t="shared" si="5"/>
        <v>0</v>
      </c>
      <c r="W36" s="312">
        <f t="shared" si="6"/>
        <v>0</v>
      </c>
      <c r="X36" s="312">
        <f t="shared" si="7"/>
        <v>0</v>
      </c>
      <c r="Y36" s="312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1"/>
      <c r="T37" s="312">
        <f t="shared" si="3"/>
        <v>0</v>
      </c>
      <c r="U37" s="312">
        <f t="shared" si="4"/>
        <v>0</v>
      </c>
      <c r="V37" s="312">
        <f t="shared" si="5"/>
        <v>0</v>
      </c>
      <c r="W37" s="312">
        <f t="shared" si="6"/>
        <v>0</v>
      </c>
      <c r="X37" s="312">
        <f t="shared" si="7"/>
        <v>0</v>
      </c>
      <c r="Y37" s="312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1"/>
      <c r="T38" s="312">
        <f t="shared" si="3"/>
        <v>0</v>
      </c>
      <c r="U38" s="312">
        <f t="shared" si="4"/>
        <v>0</v>
      </c>
      <c r="V38" s="312">
        <f t="shared" si="5"/>
        <v>0</v>
      </c>
      <c r="W38" s="312">
        <f t="shared" si="6"/>
        <v>0</v>
      </c>
      <c r="X38" s="312">
        <f t="shared" si="7"/>
        <v>0</v>
      </c>
      <c r="Y38" s="312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1"/>
      <c r="T39" s="312">
        <f t="shared" si="3"/>
        <v>0</v>
      </c>
      <c r="U39" s="312">
        <f t="shared" si="4"/>
        <v>0</v>
      </c>
      <c r="V39" s="312">
        <f t="shared" si="5"/>
        <v>0</v>
      </c>
      <c r="W39" s="312">
        <f t="shared" si="6"/>
        <v>0</v>
      </c>
      <c r="X39" s="312">
        <f t="shared" si="7"/>
        <v>0</v>
      </c>
      <c r="Y39" s="312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1"/>
      <c r="T40" s="312">
        <f t="shared" si="3"/>
        <v>0</v>
      </c>
      <c r="U40" s="312">
        <f t="shared" si="4"/>
        <v>0</v>
      </c>
      <c r="V40" s="312">
        <f t="shared" si="5"/>
        <v>0</v>
      </c>
      <c r="W40" s="312">
        <f t="shared" si="6"/>
        <v>0</v>
      </c>
      <c r="X40" s="312">
        <f t="shared" si="7"/>
        <v>0</v>
      </c>
      <c r="Y40" s="312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1"/>
      <c r="T41" s="312">
        <f t="shared" si="3"/>
        <v>0</v>
      </c>
      <c r="U41" s="312">
        <f t="shared" si="4"/>
        <v>0</v>
      </c>
      <c r="V41" s="312">
        <f t="shared" si="5"/>
        <v>0</v>
      </c>
      <c r="W41" s="312">
        <f t="shared" si="6"/>
        <v>0</v>
      </c>
      <c r="X41" s="312">
        <f t="shared" si="7"/>
        <v>0</v>
      </c>
      <c r="Y41" s="312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1"/>
      <c r="T42" s="312">
        <f t="shared" si="3"/>
        <v>0</v>
      </c>
      <c r="U42" s="312">
        <f t="shared" si="4"/>
        <v>0</v>
      </c>
      <c r="V42" s="312">
        <f t="shared" si="5"/>
        <v>0</v>
      </c>
      <c r="W42" s="312">
        <f t="shared" si="6"/>
        <v>0</v>
      </c>
      <c r="X42" s="312">
        <f t="shared" si="7"/>
        <v>0</v>
      </c>
      <c r="Y42" s="312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1"/>
      <c r="T43" s="312">
        <f t="shared" si="3"/>
        <v>0</v>
      </c>
      <c r="U43" s="312">
        <f t="shared" si="4"/>
        <v>0</v>
      </c>
      <c r="V43" s="312">
        <f t="shared" si="5"/>
        <v>0</v>
      </c>
      <c r="W43" s="312">
        <f t="shared" si="6"/>
        <v>0</v>
      </c>
      <c r="X43" s="312">
        <f t="shared" si="7"/>
        <v>0</v>
      </c>
      <c r="Y43" s="312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1"/>
      <c r="T44" s="312">
        <f t="shared" si="3"/>
        <v>0</v>
      </c>
      <c r="U44" s="312">
        <f t="shared" si="4"/>
        <v>0</v>
      </c>
      <c r="V44" s="312">
        <f t="shared" si="5"/>
        <v>0</v>
      </c>
      <c r="W44" s="312">
        <f t="shared" si="6"/>
        <v>0</v>
      </c>
      <c r="X44" s="312">
        <f t="shared" si="7"/>
        <v>0</v>
      </c>
      <c r="Y44" s="312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1"/>
      <c r="T45" s="312">
        <f t="shared" si="3"/>
        <v>0</v>
      </c>
      <c r="U45" s="312">
        <f t="shared" si="4"/>
        <v>0</v>
      </c>
      <c r="V45" s="312">
        <f t="shared" si="5"/>
        <v>0</v>
      </c>
      <c r="W45" s="312">
        <f t="shared" si="6"/>
        <v>0</v>
      </c>
      <c r="X45" s="312">
        <f t="shared" si="7"/>
        <v>0</v>
      </c>
      <c r="Y45" s="312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1"/>
      <c r="T46" s="312">
        <f t="shared" si="3"/>
        <v>0</v>
      </c>
      <c r="U46" s="312">
        <f t="shared" si="4"/>
        <v>0</v>
      </c>
      <c r="V46" s="312">
        <f t="shared" si="5"/>
        <v>0</v>
      </c>
      <c r="W46" s="312">
        <f t="shared" si="6"/>
        <v>0</v>
      </c>
      <c r="X46" s="312">
        <f t="shared" si="7"/>
        <v>0</v>
      </c>
      <c r="Y46" s="312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1"/>
      <c r="T47" s="312">
        <f t="shared" si="3"/>
        <v>0</v>
      </c>
      <c r="U47" s="312">
        <f t="shared" si="4"/>
        <v>0</v>
      </c>
      <c r="V47" s="312">
        <f t="shared" si="5"/>
        <v>0</v>
      </c>
      <c r="W47" s="312">
        <f t="shared" si="6"/>
        <v>0</v>
      </c>
      <c r="X47" s="312">
        <f t="shared" si="7"/>
        <v>0</v>
      </c>
      <c r="Y47" s="312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1"/>
      <c r="T48" s="312">
        <f t="shared" si="3"/>
        <v>0</v>
      </c>
      <c r="U48" s="312">
        <f t="shared" si="4"/>
        <v>0</v>
      </c>
      <c r="V48" s="312">
        <f t="shared" si="5"/>
        <v>0</v>
      </c>
      <c r="W48" s="312">
        <f t="shared" si="6"/>
        <v>0</v>
      </c>
      <c r="X48" s="312">
        <f t="shared" si="7"/>
        <v>0</v>
      </c>
      <c r="Y48" s="312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1"/>
      <c r="T49" s="312">
        <f t="shared" si="3"/>
        <v>0</v>
      </c>
      <c r="U49" s="312">
        <f t="shared" si="4"/>
        <v>0</v>
      </c>
      <c r="V49" s="312">
        <f t="shared" si="5"/>
        <v>0</v>
      </c>
      <c r="W49" s="312">
        <f t="shared" si="6"/>
        <v>0</v>
      </c>
      <c r="X49" s="312">
        <f t="shared" si="7"/>
        <v>0</v>
      </c>
      <c r="Y49" s="312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1"/>
      <c r="T50" s="312">
        <f t="shared" si="3"/>
        <v>0</v>
      </c>
      <c r="U50" s="312">
        <f t="shared" si="4"/>
        <v>0</v>
      </c>
      <c r="V50" s="312">
        <f t="shared" si="5"/>
        <v>0</v>
      </c>
      <c r="W50" s="312">
        <f t="shared" si="6"/>
        <v>0</v>
      </c>
      <c r="X50" s="312">
        <f t="shared" si="7"/>
        <v>0</v>
      </c>
      <c r="Y50" s="312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1"/>
      <c r="T51" s="312">
        <f t="shared" si="3"/>
        <v>0</v>
      </c>
      <c r="U51" s="312">
        <f t="shared" si="4"/>
        <v>0</v>
      </c>
      <c r="V51" s="312">
        <f t="shared" si="5"/>
        <v>0</v>
      </c>
      <c r="W51" s="312">
        <f t="shared" si="6"/>
        <v>0</v>
      </c>
      <c r="X51" s="312">
        <f t="shared" si="7"/>
        <v>0</v>
      </c>
      <c r="Y51" s="312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1"/>
      <c r="T52" s="312">
        <f t="shared" si="3"/>
        <v>0</v>
      </c>
      <c r="U52" s="312">
        <f t="shared" si="4"/>
        <v>0</v>
      </c>
      <c r="V52" s="312">
        <f t="shared" si="5"/>
        <v>0</v>
      </c>
      <c r="W52" s="312">
        <f t="shared" si="6"/>
        <v>0</v>
      </c>
      <c r="X52" s="312">
        <f t="shared" si="7"/>
        <v>0</v>
      </c>
      <c r="Y52" s="312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1"/>
      <c r="T53" s="312">
        <f t="shared" si="3"/>
        <v>0</v>
      </c>
      <c r="U53" s="312">
        <f t="shared" si="4"/>
        <v>0</v>
      </c>
      <c r="V53" s="312">
        <f t="shared" si="5"/>
        <v>0</v>
      </c>
      <c r="W53" s="312">
        <f t="shared" si="6"/>
        <v>0</v>
      </c>
      <c r="X53" s="312">
        <f t="shared" si="7"/>
        <v>0</v>
      </c>
      <c r="Y53" s="312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1"/>
      <c r="T54" s="312">
        <f t="shared" si="3"/>
        <v>0</v>
      </c>
      <c r="U54" s="312">
        <f t="shared" si="4"/>
        <v>0</v>
      </c>
      <c r="V54" s="312">
        <f t="shared" si="5"/>
        <v>0</v>
      </c>
      <c r="W54" s="312">
        <f t="shared" si="6"/>
        <v>0</v>
      </c>
      <c r="X54" s="312">
        <f t="shared" si="7"/>
        <v>0</v>
      </c>
      <c r="Y54" s="312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1"/>
      <c r="T55" s="312">
        <f t="shared" si="3"/>
        <v>0</v>
      </c>
      <c r="U55" s="312">
        <f t="shared" si="4"/>
        <v>0</v>
      </c>
      <c r="V55" s="312">
        <f t="shared" si="5"/>
        <v>0</v>
      </c>
      <c r="W55" s="312">
        <f t="shared" si="6"/>
        <v>0</v>
      </c>
      <c r="X55" s="312">
        <f t="shared" si="7"/>
        <v>0</v>
      </c>
      <c r="Y55" s="312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1"/>
      <c r="T56" s="312">
        <f t="shared" si="3"/>
        <v>0</v>
      </c>
      <c r="U56" s="312">
        <f t="shared" si="4"/>
        <v>0</v>
      </c>
      <c r="V56" s="312">
        <f t="shared" si="5"/>
        <v>0</v>
      </c>
      <c r="W56" s="312">
        <f t="shared" si="6"/>
        <v>0</v>
      </c>
      <c r="X56" s="312">
        <f t="shared" si="7"/>
        <v>0</v>
      </c>
      <c r="Y56" s="312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1"/>
      <c r="T57" s="312">
        <f t="shared" si="3"/>
        <v>0</v>
      </c>
      <c r="U57" s="312">
        <f t="shared" si="4"/>
        <v>0</v>
      </c>
      <c r="V57" s="312">
        <f t="shared" si="5"/>
        <v>0</v>
      </c>
      <c r="W57" s="312">
        <f t="shared" si="6"/>
        <v>0</v>
      </c>
      <c r="X57" s="312">
        <f t="shared" si="7"/>
        <v>0</v>
      </c>
      <c r="Y57" s="312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1"/>
      <c r="T58" s="312">
        <f t="shared" si="3"/>
        <v>0</v>
      </c>
      <c r="U58" s="312">
        <f t="shared" si="4"/>
        <v>0</v>
      </c>
      <c r="V58" s="312">
        <f t="shared" si="5"/>
        <v>0</v>
      </c>
      <c r="W58" s="312">
        <f t="shared" si="6"/>
        <v>0</v>
      </c>
      <c r="X58" s="312">
        <f t="shared" si="7"/>
        <v>0</v>
      </c>
      <c r="Y58" s="312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1"/>
      <c r="T59" s="312">
        <f t="shared" si="3"/>
        <v>0</v>
      </c>
      <c r="U59" s="312">
        <f t="shared" si="4"/>
        <v>0</v>
      </c>
      <c r="V59" s="312">
        <f t="shared" si="5"/>
        <v>0</v>
      </c>
      <c r="W59" s="312">
        <f t="shared" si="6"/>
        <v>0</v>
      </c>
      <c r="X59" s="312">
        <f t="shared" si="7"/>
        <v>0</v>
      </c>
      <c r="Y59" s="312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1"/>
      <c r="T60" s="312">
        <f t="shared" si="3"/>
        <v>0</v>
      </c>
      <c r="U60" s="312">
        <f t="shared" si="4"/>
        <v>0</v>
      </c>
      <c r="V60" s="312">
        <f t="shared" si="5"/>
        <v>0</v>
      </c>
      <c r="W60" s="312">
        <f t="shared" si="6"/>
        <v>0</v>
      </c>
      <c r="X60" s="312">
        <f t="shared" si="7"/>
        <v>0</v>
      </c>
      <c r="Y60" s="312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1"/>
      <c r="T61" s="312">
        <f t="shared" si="3"/>
        <v>0</v>
      </c>
      <c r="U61" s="312">
        <f t="shared" si="4"/>
        <v>0</v>
      </c>
      <c r="V61" s="312">
        <f t="shared" si="5"/>
        <v>0</v>
      </c>
      <c r="W61" s="312">
        <f t="shared" si="6"/>
        <v>0</v>
      </c>
      <c r="X61" s="312">
        <f t="shared" si="7"/>
        <v>0</v>
      </c>
      <c r="Y61" s="312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1"/>
      <c r="T62" s="312">
        <f t="shared" si="3"/>
        <v>0</v>
      </c>
      <c r="U62" s="312">
        <f t="shared" si="4"/>
        <v>0</v>
      </c>
      <c r="V62" s="312">
        <f t="shared" si="5"/>
        <v>0</v>
      </c>
      <c r="W62" s="312">
        <f t="shared" si="6"/>
        <v>0</v>
      </c>
      <c r="X62" s="312">
        <f t="shared" si="7"/>
        <v>0</v>
      </c>
      <c r="Y62" s="312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1"/>
      <c r="T63" s="312">
        <f t="shared" si="3"/>
        <v>0</v>
      </c>
      <c r="U63" s="312">
        <f t="shared" si="4"/>
        <v>0</v>
      </c>
      <c r="V63" s="312">
        <f t="shared" si="5"/>
        <v>0</v>
      </c>
      <c r="W63" s="312">
        <f t="shared" si="6"/>
        <v>0</v>
      </c>
      <c r="X63" s="312">
        <f t="shared" si="7"/>
        <v>0</v>
      </c>
      <c r="Y63" s="312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1"/>
      <c r="T64" s="312">
        <f t="shared" si="3"/>
        <v>0</v>
      </c>
      <c r="U64" s="312">
        <f t="shared" si="4"/>
        <v>0</v>
      </c>
      <c r="V64" s="312">
        <f t="shared" si="5"/>
        <v>0</v>
      </c>
      <c r="W64" s="312">
        <f t="shared" si="6"/>
        <v>0</v>
      </c>
      <c r="X64" s="312">
        <f t="shared" si="7"/>
        <v>0</v>
      </c>
      <c r="Y64" s="312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1"/>
      <c r="T65" s="312">
        <f t="shared" si="3"/>
        <v>0</v>
      </c>
      <c r="U65" s="312">
        <f t="shared" si="4"/>
        <v>0</v>
      </c>
      <c r="V65" s="312">
        <f t="shared" si="5"/>
        <v>0</v>
      </c>
      <c r="W65" s="312">
        <f t="shared" si="6"/>
        <v>0</v>
      </c>
      <c r="X65" s="312">
        <f t="shared" si="7"/>
        <v>0</v>
      </c>
      <c r="Y65" s="312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1"/>
      <c r="T66" s="312">
        <f t="shared" si="3"/>
        <v>0</v>
      </c>
      <c r="U66" s="312">
        <f t="shared" si="4"/>
        <v>0</v>
      </c>
      <c r="V66" s="312">
        <f t="shared" si="5"/>
        <v>0</v>
      </c>
      <c r="W66" s="312">
        <f t="shared" si="6"/>
        <v>0</v>
      </c>
      <c r="X66" s="312">
        <f t="shared" si="7"/>
        <v>0</v>
      </c>
      <c r="Y66" s="312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1"/>
      <c r="T67" s="312">
        <f t="shared" si="3"/>
        <v>0</v>
      </c>
      <c r="U67" s="312">
        <f t="shared" si="4"/>
        <v>0</v>
      </c>
      <c r="V67" s="312">
        <f t="shared" si="5"/>
        <v>0</v>
      </c>
      <c r="W67" s="312">
        <f t="shared" si="6"/>
        <v>0</v>
      </c>
      <c r="X67" s="312">
        <f t="shared" si="7"/>
        <v>0</v>
      </c>
      <c r="Y67" s="312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1"/>
      <c r="T68" s="312">
        <f t="shared" si="3"/>
        <v>0</v>
      </c>
      <c r="U68" s="312">
        <f t="shared" si="4"/>
        <v>0</v>
      </c>
      <c r="V68" s="312">
        <f t="shared" si="5"/>
        <v>0</v>
      </c>
      <c r="W68" s="312">
        <f t="shared" si="6"/>
        <v>0</v>
      </c>
      <c r="X68" s="312">
        <f t="shared" si="7"/>
        <v>0</v>
      </c>
      <c r="Y68" s="312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1"/>
      <c r="T69" s="312">
        <f t="shared" ref="T69:T103" si="11">(G69+H69)*I69*2/300</f>
        <v>0</v>
      </c>
      <c r="U69" s="312">
        <f t="shared" ref="U69:U103" si="12">SUM(G69:H69)*I69*2*4/1000</f>
        <v>0</v>
      </c>
      <c r="V69" s="312">
        <f t="shared" ref="V69:V103" si="13">SUM(G69:H69)*I69*5*5*4/(1000*240)</f>
        <v>0</v>
      </c>
      <c r="W69" s="312">
        <f t="shared" ref="W69:W103" si="14">T69</f>
        <v>0</v>
      </c>
      <c r="X69" s="312">
        <f t="shared" ref="X69:X103" si="15">W69*2</f>
        <v>0</v>
      </c>
      <c r="Y69" s="312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1"/>
      <c r="T70" s="312">
        <f t="shared" si="11"/>
        <v>0</v>
      </c>
      <c r="U70" s="312">
        <f t="shared" si="12"/>
        <v>0</v>
      </c>
      <c r="V70" s="312">
        <f t="shared" si="13"/>
        <v>0</v>
      </c>
      <c r="W70" s="312">
        <f t="shared" si="14"/>
        <v>0</v>
      </c>
      <c r="X70" s="312">
        <f t="shared" si="15"/>
        <v>0</v>
      </c>
      <c r="Y70" s="312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1"/>
      <c r="T71" s="312">
        <f t="shared" si="11"/>
        <v>0</v>
      </c>
      <c r="U71" s="312">
        <f t="shared" si="12"/>
        <v>0</v>
      </c>
      <c r="V71" s="312">
        <f t="shared" si="13"/>
        <v>0</v>
      </c>
      <c r="W71" s="312">
        <f t="shared" si="14"/>
        <v>0</v>
      </c>
      <c r="X71" s="312">
        <f t="shared" si="15"/>
        <v>0</v>
      </c>
      <c r="Y71" s="312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1"/>
      <c r="T72" s="312">
        <f t="shared" si="11"/>
        <v>0</v>
      </c>
      <c r="U72" s="312">
        <f t="shared" si="12"/>
        <v>0</v>
      </c>
      <c r="V72" s="312">
        <f t="shared" si="13"/>
        <v>0</v>
      </c>
      <c r="W72" s="312">
        <f t="shared" si="14"/>
        <v>0</v>
      </c>
      <c r="X72" s="312">
        <f t="shared" si="15"/>
        <v>0</v>
      </c>
      <c r="Y72" s="312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1"/>
      <c r="T73" s="312">
        <f t="shared" si="11"/>
        <v>0</v>
      </c>
      <c r="U73" s="312">
        <f t="shared" si="12"/>
        <v>0</v>
      </c>
      <c r="V73" s="312">
        <f t="shared" si="13"/>
        <v>0</v>
      </c>
      <c r="W73" s="312">
        <f t="shared" si="14"/>
        <v>0</v>
      </c>
      <c r="X73" s="312">
        <f t="shared" si="15"/>
        <v>0</v>
      </c>
      <c r="Y73" s="312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1"/>
      <c r="T74" s="312">
        <f t="shared" si="11"/>
        <v>0</v>
      </c>
      <c r="U74" s="312">
        <f t="shared" si="12"/>
        <v>0</v>
      </c>
      <c r="V74" s="312">
        <f t="shared" si="13"/>
        <v>0</v>
      </c>
      <c r="W74" s="312">
        <f t="shared" si="14"/>
        <v>0</v>
      </c>
      <c r="X74" s="312">
        <f t="shared" si="15"/>
        <v>0</v>
      </c>
      <c r="Y74" s="312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1"/>
      <c r="T75" s="312">
        <f t="shared" si="11"/>
        <v>0</v>
      </c>
      <c r="U75" s="312">
        <f t="shared" si="12"/>
        <v>0</v>
      </c>
      <c r="V75" s="312">
        <f t="shared" si="13"/>
        <v>0</v>
      </c>
      <c r="W75" s="312">
        <f t="shared" si="14"/>
        <v>0</v>
      </c>
      <c r="X75" s="312">
        <f t="shared" si="15"/>
        <v>0</v>
      </c>
      <c r="Y75" s="312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1"/>
      <c r="T76" s="312">
        <f t="shared" si="11"/>
        <v>0</v>
      </c>
      <c r="U76" s="312">
        <f t="shared" si="12"/>
        <v>0</v>
      </c>
      <c r="V76" s="312">
        <f t="shared" si="13"/>
        <v>0</v>
      </c>
      <c r="W76" s="312">
        <f t="shared" si="14"/>
        <v>0</v>
      </c>
      <c r="X76" s="312">
        <f t="shared" si="15"/>
        <v>0</v>
      </c>
      <c r="Y76" s="312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1"/>
      <c r="T77" s="312">
        <f t="shared" si="11"/>
        <v>0</v>
      </c>
      <c r="U77" s="312">
        <f t="shared" si="12"/>
        <v>0</v>
      </c>
      <c r="V77" s="312">
        <f t="shared" si="13"/>
        <v>0</v>
      </c>
      <c r="W77" s="312">
        <f t="shared" si="14"/>
        <v>0</v>
      </c>
      <c r="X77" s="312">
        <f t="shared" si="15"/>
        <v>0</v>
      </c>
      <c r="Y77" s="312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1"/>
      <c r="T78" s="312">
        <f t="shared" si="11"/>
        <v>0</v>
      </c>
      <c r="U78" s="312">
        <f t="shared" si="12"/>
        <v>0</v>
      </c>
      <c r="V78" s="312">
        <f t="shared" si="13"/>
        <v>0</v>
      </c>
      <c r="W78" s="312">
        <f t="shared" si="14"/>
        <v>0</v>
      </c>
      <c r="X78" s="312">
        <f t="shared" si="15"/>
        <v>0</v>
      </c>
      <c r="Y78" s="312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1"/>
      <c r="T79" s="312">
        <f t="shared" si="11"/>
        <v>0</v>
      </c>
      <c r="U79" s="312">
        <f t="shared" si="12"/>
        <v>0</v>
      </c>
      <c r="V79" s="312">
        <f t="shared" si="13"/>
        <v>0</v>
      </c>
      <c r="W79" s="312">
        <f t="shared" si="14"/>
        <v>0</v>
      </c>
      <c r="X79" s="312">
        <f t="shared" si="15"/>
        <v>0</v>
      </c>
      <c r="Y79" s="312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1"/>
      <c r="T80" s="312">
        <f t="shared" si="11"/>
        <v>0</v>
      </c>
      <c r="U80" s="312">
        <f t="shared" si="12"/>
        <v>0</v>
      </c>
      <c r="V80" s="312">
        <f t="shared" si="13"/>
        <v>0</v>
      </c>
      <c r="W80" s="312">
        <f t="shared" si="14"/>
        <v>0</v>
      </c>
      <c r="X80" s="312">
        <f t="shared" si="15"/>
        <v>0</v>
      </c>
      <c r="Y80" s="312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1"/>
      <c r="T81" s="312">
        <f t="shared" si="11"/>
        <v>0</v>
      </c>
      <c r="U81" s="312">
        <f t="shared" si="12"/>
        <v>0</v>
      </c>
      <c r="V81" s="312">
        <f t="shared" si="13"/>
        <v>0</v>
      </c>
      <c r="W81" s="312">
        <f t="shared" si="14"/>
        <v>0</v>
      </c>
      <c r="X81" s="312">
        <f t="shared" si="15"/>
        <v>0</v>
      </c>
      <c r="Y81" s="312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1"/>
      <c r="T82" s="312">
        <f t="shared" si="11"/>
        <v>0</v>
      </c>
      <c r="U82" s="312">
        <f t="shared" si="12"/>
        <v>0</v>
      </c>
      <c r="V82" s="312">
        <f t="shared" si="13"/>
        <v>0</v>
      </c>
      <c r="W82" s="312">
        <f t="shared" si="14"/>
        <v>0</v>
      </c>
      <c r="X82" s="312">
        <f t="shared" si="15"/>
        <v>0</v>
      </c>
      <c r="Y82" s="312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1"/>
      <c r="T83" s="312">
        <f t="shared" si="11"/>
        <v>0</v>
      </c>
      <c r="U83" s="312">
        <f t="shared" si="12"/>
        <v>0</v>
      </c>
      <c r="V83" s="312">
        <f t="shared" si="13"/>
        <v>0</v>
      </c>
      <c r="W83" s="312">
        <f t="shared" si="14"/>
        <v>0</v>
      </c>
      <c r="X83" s="312">
        <f t="shared" si="15"/>
        <v>0</v>
      </c>
      <c r="Y83" s="312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1"/>
      <c r="T84" s="312">
        <f t="shared" si="11"/>
        <v>0</v>
      </c>
      <c r="U84" s="312">
        <f t="shared" si="12"/>
        <v>0</v>
      </c>
      <c r="V84" s="312">
        <f t="shared" si="13"/>
        <v>0</v>
      </c>
      <c r="W84" s="312">
        <f t="shared" si="14"/>
        <v>0</v>
      </c>
      <c r="X84" s="312">
        <f t="shared" si="15"/>
        <v>0</v>
      </c>
      <c r="Y84" s="312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1"/>
      <c r="T85" s="312">
        <f t="shared" si="11"/>
        <v>0</v>
      </c>
      <c r="U85" s="312">
        <f t="shared" si="12"/>
        <v>0</v>
      </c>
      <c r="V85" s="312">
        <f t="shared" si="13"/>
        <v>0</v>
      </c>
      <c r="W85" s="312">
        <f t="shared" si="14"/>
        <v>0</v>
      </c>
      <c r="X85" s="312">
        <f t="shared" si="15"/>
        <v>0</v>
      </c>
      <c r="Y85" s="312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1"/>
      <c r="T86" s="312">
        <f t="shared" si="11"/>
        <v>0</v>
      </c>
      <c r="U86" s="312">
        <f t="shared" si="12"/>
        <v>0</v>
      </c>
      <c r="V86" s="312">
        <f t="shared" si="13"/>
        <v>0</v>
      </c>
      <c r="W86" s="312">
        <f t="shared" si="14"/>
        <v>0</v>
      </c>
      <c r="X86" s="312">
        <f t="shared" si="15"/>
        <v>0</v>
      </c>
      <c r="Y86" s="312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1"/>
      <c r="T87" s="312">
        <f t="shared" si="11"/>
        <v>0</v>
      </c>
      <c r="U87" s="312">
        <f t="shared" si="12"/>
        <v>0</v>
      </c>
      <c r="V87" s="312">
        <f t="shared" si="13"/>
        <v>0</v>
      </c>
      <c r="W87" s="312">
        <f t="shared" si="14"/>
        <v>0</v>
      </c>
      <c r="X87" s="312">
        <f t="shared" si="15"/>
        <v>0</v>
      </c>
      <c r="Y87" s="312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1"/>
      <c r="T88" s="312">
        <f t="shared" si="11"/>
        <v>0</v>
      </c>
      <c r="U88" s="312">
        <f t="shared" si="12"/>
        <v>0</v>
      </c>
      <c r="V88" s="312">
        <f t="shared" si="13"/>
        <v>0</v>
      </c>
      <c r="W88" s="312">
        <f t="shared" si="14"/>
        <v>0</v>
      </c>
      <c r="X88" s="312">
        <f t="shared" si="15"/>
        <v>0</v>
      </c>
      <c r="Y88" s="312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1"/>
      <c r="T89" s="312">
        <f t="shared" si="11"/>
        <v>0</v>
      </c>
      <c r="U89" s="312">
        <f t="shared" si="12"/>
        <v>0</v>
      </c>
      <c r="V89" s="312">
        <f t="shared" si="13"/>
        <v>0</v>
      </c>
      <c r="W89" s="312">
        <f t="shared" si="14"/>
        <v>0</v>
      </c>
      <c r="X89" s="312">
        <f t="shared" si="15"/>
        <v>0</v>
      </c>
      <c r="Y89" s="312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1"/>
      <c r="T90" s="312">
        <f t="shared" si="11"/>
        <v>0</v>
      </c>
      <c r="U90" s="312">
        <f t="shared" si="12"/>
        <v>0</v>
      </c>
      <c r="V90" s="312">
        <f t="shared" si="13"/>
        <v>0</v>
      </c>
      <c r="W90" s="312">
        <f t="shared" si="14"/>
        <v>0</v>
      </c>
      <c r="X90" s="312">
        <f t="shared" si="15"/>
        <v>0</v>
      </c>
      <c r="Y90" s="312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1"/>
      <c r="T91" s="312">
        <f t="shared" si="11"/>
        <v>0</v>
      </c>
      <c r="U91" s="312">
        <f t="shared" si="12"/>
        <v>0</v>
      </c>
      <c r="V91" s="312">
        <f t="shared" si="13"/>
        <v>0</v>
      </c>
      <c r="W91" s="312">
        <f t="shared" si="14"/>
        <v>0</v>
      </c>
      <c r="X91" s="312">
        <f t="shared" si="15"/>
        <v>0</v>
      </c>
      <c r="Y91" s="312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1"/>
      <c r="T92" s="312">
        <f t="shared" si="11"/>
        <v>0</v>
      </c>
      <c r="U92" s="312">
        <f t="shared" si="12"/>
        <v>0</v>
      </c>
      <c r="V92" s="312">
        <f t="shared" si="13"/>
        <v>0</v>
      </c>
      <c r="W92" s="312">
        <f t="shared" si="14"/>
        <v>0</v>
      </c>
      <c r="X92" s="312">
        <f t="shared" si="15"/>
        <v>0</v>
      </c>
      <c r="Y92" s="312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1"/>
      <c r="T93" s="312">
        <f t="shared" si="11"/>
        <v>0</v>
      </c>
      <c r="U93" s="312">
        <f t="shared" si="12"/>
        <v>0</v>
      </c>
      <c r="V93" s="312">
        <f t="shared" si="13"/>
        <v>0</v>
      </c>
      <c r="W93" s="312">
        <f t="shared" si="14"/>
        <v>0</v>
      </c>
      <c r="X93" s="312">
        <f t="shared" si="15"/>
        <v>0</v>
      </c>
      <c r="Y93" s="312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1"/>
      <c r="T94" s="312">
        <f t="shared" si="11"/>
        <v>0</v>
      </c>
      <c r="U94" s="312">
        <f t="shared" si="12"/>
        <v>0</v>
      </c>
      <c r="V94" s="312">
        <f t="shared" si="13"/>
        <v>0</v>
      </c>
      <c r="W94" s="312">
        <f t="shared" si="14"/>
        <v>0</v>
      </c>
      <c r="X94" s="312">
        <f t="shared" si="15"/>
        <v>0</v>
      </c>
      <c r="Y94" s="312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1"/>
      <c r="T95" s="312">
        <f t="shared" si="11"/>
        <v>0</v>
      </c>
      <c r="U95" s="312">
        <f t="shared" si="12"/>
        <v>0</v>
      </c>
      <c r="V95" s="312">
        <f t="shared" si="13"/>
        <v>0</v>
      </c>
      <c r="W95" s="312">
        <f t="shared" si="14"/>
        <v>0</v>
      </c>
      <c r="X95" s="312">
        <f t="shared" si="15"/>
        <v>0</v>
      </c>
      <c r="Y95" s="312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1"/>
      <c r="T96" s="312">
        <f t="shared" si="11"/>
        <v>0</v>
      </c>
      <c r="U96" s="312">
        <f t="shared" si="12"/>
        <v>0</v>
      </c>
      <c r="V96" s="312">
        <f t="shared" si="13"/>
        <v>0</v>
      </c>
      <c r="W96" s="312">
        <f t="shared" si="14"/>
        <v>0</v>
      </c>
      <c r="X96" s="312">
        <f t="shared" si="15"/>
        <v>0</v>
      </c>
      <c r="Y96" s="312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1"/>
      <c r="T97" s="312">
        <f t="shared" si="11"/>
        <v>0</v>
      </c>
      <c r="U97" s="312">
        <f t="shared" si="12"/>
        <v>0</v>
      </c>
      <c r="V97" s="312">
        <f t="shared" si="13"/>
        <v>0</v>
      </c>
      <c r="W97" s="312">
        <f t="shared" si="14"/>
        <v>0</v>
      </c>
      <c r="X97" s="312">
        <f t="shared" si="15"/>
        <v>0</v>
      </c>
      <c r="Y97" s="312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1"/>
      <c r="T98" s="312">
        <f t="shared" si="11"/>
        <v>0</v>
      </c>
      <c r="U98" s="312">
        <f t="shared" si="12"/>
        <v>0</v>
      </c>
      <c r="V98" s="312">
        <f t="shared" si="13"/>
        <v>0</v>
      </c>
      <c r="W98" s="312">
        <f t="shared" si="14"/>
        <v>0</v>
      </c>
      <c r="X98" s="312">
        <f t="shared" si="15"/>
        <v>0</v>
      </c>
      <c r="Y98" s="312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1"/>
      <c r="T99" s="312">
        <f t="shared" si="11"/>
        <v>0</v>
      </c>
      <c r="U99" s="312">
        <f t="shared" si="12"/>
        <v>0</v>
      </c>
      <c r="V99" s="312">
        <f t="shared" si="13"/>
        <v>0</v>
      </c>
      <c r="W99" s="312">
        <f t="shared" si="14"/>
        <v>0</v>
      </c>
      <c r="X99" s="312">
        <f t="shared" si="15"/>
        <v>0</v>
      </c>
      <c r="Y99" s="312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1"/>
      <c r="T100" s="312">
        <f t="shared" si="11"/>
        <v>0</v>
      </c>
      <c r="U100" s="312">
        <f t="shared" si="12"/>
        <v>0</v>
      </c>
      <c r="V100" s="312">
        <f t="shared" si="13"/>
        <v>0</v>
      </c>
      <c r="W100" s="312">
        <f t="shared" si="14"/>
        <v>0</v>
      </c>
      <c r="X100" s="312">
        <f t="shared" si="15"/>
        <v>0</v>
      </c>
      <c r="Y100" s="312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1"/>
      <c r="T101" s="312">
        <f t="shared" si="11"/>
        <v>0</v>
      </c>
      <c r="U101" s="312">
        <f t="shared" si="12"/>
        <v>0</v>
      </c>
      <c r="V101" s="312">
        <f t="shared" si="13"/>
        <v>0</v>
      </c>
      <c r="W101" s="312">
        <f t="shared" si="14"/>
        <v>0</v>
      </c>
      <c r="X101" s="312">
        <f t="shared" si="15"/>
        <v>0</v>
      </c>
      <c r="Y101" s="312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1"/>
      <c r="T102" s="312">
        <f t="shared" si="11"/>
        <v>0</v>
      </c>
      <c r="U102" s="312">
        <f t="shared" si="12"/>
        <v>0</v>
      </c>
      <c r="V102" s="312">
        <f t="shared" si="13"/>
        <v>0</v>
      </c>
      <c r="W102" s="312">
        <f t="shared" si="14"/>
        <v>0</v>
      </c>
      <c r="X102" s="312">
        <f t="shared" si="15"/>
        <v>0</v>
      </c>
      <c r="Y102" s="312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1"/>
      <c r="T103" s="312">
        <f t="shared" si="11"/>
        <v>0</v>
      </c>
      <c r="U103" s="312">
        <f t="shared" si="12"/>
        <v>0</v>
      </c>
      <c r="V103" s="312">
        <f t="shared" si="13"/>
        <v>0</v>
      </c>
      <c r="W103" s="312">
        <f t="shared" si="14"/>
        <v>0</v>
      </c>
      <c r="X103" s="312">
        <f t="shared" si="15"/>
        <v>0</v>
      </c>
      <c r="Y103" s="312">
        <f t="shared" si="16"/>
        <v>0</v>
      </c>
    </row>
    <row r="104" spans="1:25">
      <c r="K104" s="168">
        <f>SUM(K4:K103)</f>
        <v>20870.18</v>
      </c>
      <c r="L104" s="168">
        <f>SUM(L4:L103)</f>
        <v>25568.260000000002</v>
      </c>
      <c r="M104" s="168">
        <f>SUM(M4:M103)</f>
        <v>2122165.58</v>
      </c>
      <c r="T104" s="313">
        <f t="shared" ref="T104:Y104" si="17">SUM(T4:T103)</f>
        <v>998.83333333333326</v>
      </c>
      <c r="U104" s="313">
        <f t="shared" si="17"/>
        <v>1198.5999999999999</v>
      </c>
      <c r="V104" s="313">
        <f t="shared" si="17"/>
        <v>62.427083333333329</v>
      </c>
      <c r="W104" s="313">
        <f t="shared" si="17"/>
        <v>998.83333333333326</v>
      </c>
      <c r="X104" s="313">
        <f t="shared" si="17"/>
        <v>1997.6666666666665</v>
      </c>
      <c r="Y104" s="313">
        <f t="shared" si="17"/>
        <v>599.29999999999995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7" sqref="B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  <col min="13" max="13" width="9" bestFit="1" customWidth="1"/>
  </cols>
  <sheetData>
    <row r="1" spans="1:13" s="245" customFormat="1" ht="15.75" thickBot="1">
      <c r="A1" s="337" t="s">
        <v>280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281</v>
      </c>
      <c r="B2" s="340">
        <f>K4</f>
        <v>5081.9580000000005</v>
      </c>
      <c r="C2" s="246" t="s">
        <v>282</v>
      </c>
      <c r="D2" s="247" t="s">
        <v>283</v>
      </c>
      <c r="E2" s="247" t="s">
        <v>137</v>
      </c>
      <c r="F2" s="248" t="s">
        <v>134</v>
      </c>
      <c r="G2" s="246" t="s">
        <v>284</v>
      </c>
      <c r="H2" s="247" t="s">
        <v>285</v>
      </c>
      <c r="I2" s="246" t="s">
        <v>286</v>
      </c>
      <c r="J2" s="247" t="s">
        <v>128</v>
      </c>
      <c r="K2" s="246" t="s">
        <v>287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3805</v>
      </c>
      <c r="D4" s="255">
        <f>C4*D3</f>
        <v>87.515000000000001</v>
      </c>
      <c r="E4" s="255">
        <f>C4*E3</f>
        <v>152.20000000000002</v>
      </c>
      <c r="F4" s="255">
        <f>C4*F3</f>
        <v>190.25</v>
      </c>
      <c r="G4" s="255">
        <f>C4+D4+E4+F4</f>
        <v>4234.9650000000001</v>
      </c>
      <c r="H4" s="255">
        <f>G4*H3</f>
        <v>846.99300000000005</v>
      </c>
      <c r="I4" s="255">
        <f>G4+H4</f>
        <v>5081.9580000000005</v>
      </c>
      <c r="J4" s="255">
        <f>I4*J3</f>
        <v>0</v>
      </c>
      <c r="K4" s="255">
        <f>I4+J4</f>
        <v>5081.9580000000005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288</v>
      </c>
      <c r="B6" s="265" t="s">
        <v>106</v>
      </c>
      <c r="C6" s="266" t="s">
        <v>289</v>
      </c>
      <c r="D6" s="265" t="s">
        <v>106</v>
      </c>
      <c r="E6" s="266" t="s">
        <v>289</v>
      </c>
      <c r="F6" s="265" t="s">
        <v>106</v>
      </c>
      <c r="G6" s="267" t="s">
        <v>284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46</v>
      </c>
      <c r="B7" s="270">
        <v>10</v>
      </c>
      <c r="C7" s="271">
        <v>12</v>
      </c>
      <c r="D7" s="270">
        <v>12</v>
      </c>
      <c r="E7" s="271">
        <v>12</v>
      </c>
      <c r="F7" s="270">
        <v>0</v>
      </c>
      <c r="G7" s="269">
        <f>SUM(B8:F8)</f>
        <v>3805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1415</v>
      </c>
      <c r="E8" s="271">
        <f>IF(E7=E11,F11,IF(E7=E12,F12,IF(E7=E13,F13,IF(E7=E14,F14,IF(E7=E15,F15,IF(E7=E16,F16,IF(E7=E17,F17,IF(E7=E18,F18,""))))))))</f>
        <v>600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290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291</v>
      </c>
      <c r="D10" s="272"/>
      <c r="E10" s="275" t="s">
        <v>195</v>
      </c>
      <c r="F10" s="275" t="s">
        <v>291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292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293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294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295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296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297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298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299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300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301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302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303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304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305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306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307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308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309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310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311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312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313</v>
      </c>
      <c r="B33" s="283">
        <v>5</v>
      </c>
      <c r="C33" s="278">
        <v>1030</v>
      </c>
    </row>
    <row r="34" spans="1:3" ht="15" hidden="1">
      <c r="A34" s="250" t="s">
        <v>314</v>
      </c>
      <c r="B34" s="283">
        <v>5</v>
      </c>
      <c r="C34" s="278">
        <v>1030</v>
      </c>
    </row>
    <row r="35" spans="1:3" ht="15" hidden="1">
      <c r="A35" s="250" t="s">
        <v>315</v>
      </c>
      <c r="B35" s="283">
        <v>5</v>
      </c>
      <c r="C35" s="278">
        <v>1030</v>
      </c>
    </row>
    <row r="36" spans="1:3" ht="15" hidden="1">
      <c r="A36" s="250" t="s">
        <v>316</v>
      </c>
      <c r="B36" s="283">
        <v>5</v>
      </c>
      <c r="C36" s="278">
        <v>1130</v>
      </c>
    </row>
    <row r="37" spans="1:3" ht="15" hidden="1">
      <c r="A37" s="250" t="s">
        <v>317</v>
      </c>
      <c r="B37" s="283">
        <v>5</v>
      </c>
      <c r="C37" s="278">
        <v>1130</v>
      </c>
    </row>
    <row r="38" spans="1:3" ht="15" hidden="1">
      <c r="A38" s="250" t="s">
        <v>318</v>
      </c>
      <c r="B38" s="283">
        <v>5</v>
      </c>
      <c r="C38" s="278">
        <v>1030</v>
      </c>
    </row>
    <row r="39" spans="1:3" ht="15" hidden="1">
      <c r="A39" s="250" t="s">
        <v>319</v>
      </c>
      <c r="B39" s="283">
        <v>6</v>
      </c>
      <c r="C39" s="278">
        <v>1240</v>
      </c>
    </row>
    <row r="40" spans="1:3" ht="15" hidden="1">
      <c r="A40" s="250" t="s">
        <v>320</v>
      </c>
      <c r="B40" s="283">
        <v>5</v>
      </c>
      <c r="C40" s="278">
        <v>1030</v>
      </c>
    </row>
    <row r="41" spans="1:3" ht="15" hidden="1">
      <c r="A41" s="250" t="s">
        <v>321</v>
      </c>
      <c r="B41" s="283">
        <v>5</v>
      </c>
      <c r="C41" s="278">
        <v>1030</v>
      </c>
    </row>
    <row r="42" spans="1:3" ht="15" hidden="1">
      <c r="A42" s="250" t="s">
        <v>322</v>
      </c>
      <c r="B42" s="283">
        <v>5</v>
      </c>
      <c r="C42" s="278">
        <v>1030</v>
      </c>
    </row>
    <row r="43" spans="1:3" ht="15" hidden="1">
      <c r="A43" s="250" t="s">
        <v>323</v>
      </c>
      <c r="B43" s="283">
        <v>6</v>
      </c>
      <c r="C43" s="278">
        <v>1240</v>
      </c>
    </row>
    <row r="44" spans="1:3" ht="15" hidden="1">
      <c r="A44" s="250" t="s">
        <v>324</v>
      </c>
      <c r="B44" s="283">
        <v>5</v>
      </c>
      <c r="C44" s="278">
        <v>1030</v>
      </c>
    </row>
    <row r="45" spans="1:3" ht="15" hidden="1">
      <c r="A45" s="250" t="s">
        <v>324</v>
      </c>
      <c r="B45" s="283">
        <v>5</v>
      </c>
      <c r="C45" s="278">
        <v>1030</v>
      </c>
    </row>
    <row r="46" spans="1:3" ht="15" hidden="1">
      <c r="A46" s="250" t="s">
        <v>325</v>
      </c>
      <c r="B46" s="283">
        <v>5</v>
      </c>
      <c r="C46" s="278">
        <v>1030</v>
      </c>
    </row>
    <row r="47" spans="1:3" ht="15" hidden="1">
      <c r="A47" s="250" t="s">
        <v>326</v>
      </c>
      <c r="B47" s="283">
        <v>5</v>
      </c>
      <c r="C47" s="278">
        <v>1130</v>
      </c>
    </row>
    <row r="48" spans="1:3" ht="15" hidden="1">
      <c r="A48" s="250" t="s">
        <v>327</v>
      </c>
      <c r="B48" s="283">
        <v>5</v>
      </c>
      <c r="C48" s="278">
        <v>1130</v>
      </c>
    </row>
    <row r="49" spans="1:3" ht="15" hidden="1">
      <c r="A49" s="250" t="s">
        <v>328</v>
      </c>
      <c r="B49" s="283">
        <v>5</v>
      </c>
      <c r="C49" s="278">
        <v>1130</v>
      </c>
    </row>
    <row r="50" spans="1:3" ht="15" hidden="1">
      <c r="A50" s="250" t="s">
        <v>329</v>
      </c>
      <c r="B50" s="283">
        <v>5</v>
      </c>
      <c r="C50" s="278">
        <v>1305</v>
      </c>
    </row>
    <row r="51" spans="1:3" ht="15" hidden="1">
      <c r="A51" s="250" t="s">
        <v>330</v>
      </c>
      <c r="B51" s="283">
        <v>6</v>
      </c>
      <c r="C51" s="278">
        <v>1430</v>
      </c>
    </row>
    <row r="52" spans="1:3" ht="15" hidden="1">
      <c r="A52" s="250" t="s">
        <v>331</v>
      </c>
      <c r="B52" s="283">
        <v>6</v>
      </c>
      <c r="C52" s="278">
        <v>1380</v>
      </c>
    </row>
    <row r="53" spans="1:3" ht="15" hidden="1">
      <c r="A53" s="250" t="s">
        <v>332</v>
      </c>
      <c r="B53" s="283">
        <v>6</v>
      </c>
      <c r="C53" s="278">
        <v>1380</v>
      </c>
    </row>
    <row r="54" spans="1:3" ht="15" hidden="1">
      <c r="A54" s="250" t="s">
        <v>333</v>
      </c>
      <c r="B54" s="283">
        <v>6</v>
      </c>
      <c r="C54" s="278">
        <v>1380</v>
      </c>
    </row>
    <row r="55" spans="1:3" ht="15" hidden="1">
      <c r="A55" s="250" t="s">
        <v>334</v>
      </c>
      <c r="B55" s="283">
        <v>6</v>
      </c>
      <c r="C55" s="278">
        <v>1380</v>
      </c>
    </row>
    <row r="56" spans="1:3" ht="15" hidden="1">
      <c r="A56" s="250" t="s">
        <v>335</v>
      </c>
      <c r="B56" s="283">
        <v>6</v>
      </c>
      <c r="C56" s="278">
        <v>1380</v>
      </c>
    </row>
    <row r="57" spans="1:3" ht="15" hidden="1">
      <c r="A57" s="250" t="s">
        <v>336</v>
      </c>
      <c r="B57" s="283">
        <v>6</v>
      </c>
      <c r="C57" s="278">
        <v>1380</v>
      </c>
    </row>
    <row r="58" spans="1:3" ht="15" hidden="1">
      <c r="A58" s="250" t="s">
        <v>337</v>
      </c>
      <c r="B58" s="283">
        <v>6</v>
      </c>
      <c r="C58" s="278">
        <v>1380</v>
      </c>
    </row>
    <row r="59" spans="1:3" ht="15" hidden="1">
      <c r="A59" s="250" t="s">
        <v>338</v>
      </c>
      <c r="B59" s="283">
        <v>6</v>
      </c>
      <c r="C59" s="278">
        <v>1380</v>
      </c>
    </row>
    <row r="60" spans="1:3" ht="15" hidden="1">
      <c r="A60" s="250" t="s">
        <v>339</v>
      </c>
      <c r="B60" s="283">
        <v>8</v>
      </c>
      <c r="C60" s="278">
        <v>1840</v>
      </c>
    </row>
    <row r="61" spans="1:3" ht="15" hidden="1">
      <c r="A61" s="250" t="s">
        <v>340</v>
      </c>
      <c r="B61" s="283">
        <v>10</v>
      </c>
      <c r="C61" s="278">
        <v>2240</v>
      </c>
    </row>
    <row r="62" spans="1:3" ht="15" hidden="1">
      <c r="A62" s="250" t="s">
        <v>341</v>
      </c>
      <c r="B62" s="283">
        <v>12</v>
      </c>
      <c r="C62" s="278">
        <v>2700</v>
      </c>
    </row>
    <row r="63" spans="1:3" ht="15" hidden="1">
      <c r="A63" s="250" t="s">
        <v>342</v>
      </c>
      <c r="B63" s="283">
        <v>6</v>
      </c>
      <c r="C63" s="278">
        <v>1680</v>
      </c>
    </row>
    <row r="64" spans="1:3" ht="15" hidden="1">
      <c r="A64" s="250" t="s">
        <v>343</v>
      </c>
      <c r="B64" s="283">
        <v>8</v>
      </c>
      <c r="C64" s="278">
        <v>2240</v>
      </c>
    </row>
    <row r="65" spans="1:3" ht="15" hidden="1">
      <c r="A65" s="250" t="s">
        <v>344</v>
      </c>
      <c r="B65" s="283">
        <v>6</v>
      </c>
      <c r="C65" s="278">
        <v>1680</v>
      </c>
    </row>
    <row r="66" spans="1:3" ht="15" hidden="1">
      <c r="A66" s="250" t="s">
        <v>345</v>
      </c>
      <c r="B66" s="283">
        <v>6</v>
      </c>
      <c r="C66" s="278">
        <v>1650</v>
      </c>
    </row>
    <row r="67" spans="1:3" ht="15" hidden="1">
      <c r="A67" s="250" t="s">
        <v>346</v>
      </c>
      <c r="B67" s="283">
        <v>6</v>
      </c>
      <c r="C67" s="278">
        <v>1780</v>
      </c>
    </row>
    <row r="68" spans="1:3" ht="15" hidden="1">
      <c r="A68" s="250" t="s">
        <v>347</v>
      </c>
      <c r="B68" s="283">
        <v>12</v>
      </c>
      <c r="C68" s="278">
        <v>3540</v>
      </c>
    </row>
    <row r="69" spans="1:3" ht="15" hidden="1">
      <c r="A69" s="250" t="s">
        <v>348</v>
      </c>
      <c r="B69" s="283">
        <v>6</v>
      </c>
      <c r="C69" s="278">
        <v>1530</v>
      </c>
    </row>
    <row r="70" spans="1:3" ht="15" hidden="1">
      <c r="A70" s="250" t="s">
        <v>349</v>
      </c>
      <c r="B70" s="283">
        <v>8</v>
      </c>
      <c r="C70" s="278">
        <v>2070</v>
      </c>
    </row>
    <row r="71" spans="1:3" ht="15" hidden="1">
      <c r="A71" s="250" t="s">
        <v>350</v>
      </c>
      <c r="B71" s="283">
        <v>6</v>
      </c>
      <c r="C71" s="278">
        <v>1900</v>
      </c>
    </row>
    <row r="72" spans="1:3" ht="15" hidden="1">
      <c r="A72" s="250" t="s">
        <v>351</v>
      </c>
      <c r="B72" s="283">
        <v>6</v>
      </c>
      <c r="C72" s="278">
        <v>2030</v>
      </c>
    </row>
    <row r="73" spans="1:3" ht="15" hidden="1">
      <c r="A73" s="250" t="s">
        <v>352</v>
      </c>
      <c r="B73" s="283">
        <v>6</v>
      </c>
      <c r="C73" s="278">
        <v>1900</v>
      </c>
    </row>
    <row r="74" spans="1:3" ht="15" hidden="1">
      <c r="A74" s="250" t="s">
        <v>353</v>
      </c>
      <c r="B74" s="283">
        <v>6</v>
      </c>
      <c r="C74" s="278">
        <v>1900</v>
      </c>
    </row>
    <row r="75" spans="1:3" ht="15" hidden="1">
      <c r="A75" s="250" t="s">
        <v>354</v>
      </c>
      <c r="B75" s="283">
        <v>6</v>
      </c>
      <c r="C75" s="278">
        <v>1900</v>
      </c>
    </row>
    <row r="76" spans="1:3" ht="15" hidden="1">
      <c r="A76" s="250" t="s">
        <v>355</v>
      </c>
      <c r="B76" s="283">
        <v>8</v>
      </c>
      <c r="C76" s="278">
        <v>2780</v>
      </c>
    </row>
    <row r="77" spans="1:3" ht="15" hidden="1">
      <c r="A77" s="250" t="s">
        <v>356</v>
      </c>
      <c r="B77" s="283">
        <v>8</v>
      </c>
      <c r="C77" s="278">
        <v>2710</v>
      </c>
    </row>
    <row r="78" spans="1:3" ht="15" hidden="1">
      <c r="A78" s="250" t="s">
        <v>357</v>
      </c>
      <c r="B78" s="283">
        <v>8</v>
      </c>
      <c r="C78" s="278">
        <v>2007</v>
      </c>
    </row>
    <row r="79" spans="1:3" ht="15" hidden="1">
      <c r="A79" s="250" t="s">
        <v>358</v>
      </c>
      <c r="B79" s="283">
        <v>5</v>
      </c>
      <c r="C79" s="278">
        <v>1115</v>
      </c>
    </row>
    <row r="80" spans="1:3" ht="15" hidden="1">
      <c r="A80" s="250" t="s">
        <v>359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M1" zoomScale="75" zoomScaleNormal="75" workbookViewId="0">
      <pane ySplit="6" topLeftCell="A15" activePane="bottomLeft" state="frozen"/>
      <selection pane="bottomLeft" activeCell="AK25" sqref="AK25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2" width="10.42578125" style="49" bestFit="1" customWidth="1"/>
    <col min="13" max="13" width="10" style="49" bestFit="1" customWidth="1"/>
    <col min="14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5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4.4257812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9" t="s">
        <v>71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V2" s="350"/>
      <c r="AW2" s="350"/>
      <c r="AX2" s="350"/>
    </row>
    <row r="3" spans="2:54" ht="13.5" thickBot="1">
      <c r="L3" s="410" t="s">
        <v>277</v>
      </c>
      <c r="M3" s="410"/>
      <c r="N3" s="410"/>
      <c r="O3" s="410"/>
      <c r="U3" s="50"/>
      <c r="AB3" s="50"/>
    </row>
    <row r="4" spans="2:54" s="50" customFormat="1" ht="15" customHeight="1" thickTop="1" thickBot="1">
      <c r="B4" s="351" t="s">
        <v>72</v>
      </c>
      <c r="C4" s="345" t="s">
        <v>73</v>
      </c>
      <c r="D4" s="345" t="s">
        <v>74</v>
      </c>
      <c r="E4" s="343" t="s">
        <v>106</v>
      </c>
      <c r="F4" s="343" t="s">
        <v>75</v>
      </c>
      <c r="G4" s="343" t="s">
        <v>189</v>
      </c>
      <c r="H4" s="343" t="s">
        <v>76</v>
      </c>
      <c r="I4" s="345" t="s">
        <v>77</v>
      </c>
      <c r="J4" s="343" t="s">
        <v>78</v>
      </c>
      <c r="K4" s="343" t="s">
        <v>79</v>
      </c>
      <c r="L4" s="365" t="s">
        <v>114</v>
      </c>
      <c r="M4" s="365" t="s">
        <v>115</v>
      </c>
      <c r="N4" s="365" t="s">
        <v>9</v>
      </c>
      <c r="O4" s="365" t="s">
        <v>2</v>
      </c>
      <c r="P4" s="362" t="s">
        <v>80</v>
      </c>
      <c r="Q4" s="363"/>
      <c r="R4" s="363"/>
      <c r="S4" s="363"/>
      <c r="T4" s="363"/>
      <c r="U4" s="364"/>
      <c r="V4" s="343" t="s">
        <v>134</v>
      </c>
      <c r="W4" s="369" t="s">
        <v>190</v>
      </c>
      <c r="X4" s="147"/>
      <c r="Y4" s="147"/>
      <c r="Z4" s="147"/>
      <c r="AA4" s="147"/>
      <c r="AB4" s="147"/>
      <c r="AC4" s="369" t="s">
        <v>81</v>
      </c>
      <c r="AD4" s="373" t="s">
        <v>106</v>
      </c>
      <c r="AE4" s="360" t="s">
        <v>82</v>
      </c>
      <c r="AF4" s="398" t="s">
        <v>83</v>
      </c>
      <c r="AG4" s="399"/>
      <c r="AH4" s="360" t="s">
        <v>84</v>
      </c>
      <c r="AI4" s="360" t="s">
        <v>85</v>
      </c>
      <c r="AJ4" s="343" t="s">
        <v>236</v>
      </c>
      <c r="AK4" s="343" t="s">
        <v>237</v>
      </c>
      <c r="AL4" s="345" t="s">
        <v>86</v>
      </c>
      <c r="AM4" s="345" t="s">
        <v>87</v>
      </c>
      <c r="AN4" s="345" t="s">
        <v>88</v>
      </c>
      <c r="AO4" s="395" t="s">
        <v>89</v>
      </c>
      <c r="AP4" s="345" t="s">
        <v>109</v>
      </c>
      <c r="AQ4" s="345" t="s">
        <v>4</v>
      </c>
      <c r="AR4" s="380" t="s">
        <v>90</v>
      </c>
      <c r="AS4" s="383" t="s">
        <v>91</v>
      </c>
      <c r="AT4" s="380" t="s">
        <v>92</v>
      </c>
      <c r="AU4" s="386" t="s">
        <v>93</v>
      </c>
      <c r="AV4" s="402" t="s">
        <v>215</v>
      </c>
      <c r="AW4" s="389" t="s">
        <v>213</v>
      </c>
      <c r="AX4" s="392" t="s">
        <v>214</v>
      </c>
    </row>
    <row r="5" spans="2:54" s="50" customFormat="1" ht="26.25" thickTop="1">
      <c r="B5" s="352"/>
      <c r="C5" s="354"/>
      <c r="D5" s="354"/>
      <c r="E5" s="356"/>
      <c r="F5" s="356"/>
      <c r="G5" s="356"/>
      <c r="H5" s="356"/>
      <c r="I5" s="358"/>
      <c r="J5" s="356"/>
      <c r="K5" s="356"/>
      <c r="L5" s="366"/>
      <c r="M5" s="366"/>
      <c r="N5" s="366"/>
      <c r="O5" s="366"/>
      <c r="P5" s="37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8" t="s">
        <v>99</v>
      </c>
      <c r="V5" s="344"/>
      <c r="W5" s="370"/>
      <c r="X5" s="144" t="s">
        <v>95</v>
      </c>
      <c r="Y5" s="144" t="s">
        <v>96</v>
      </c>
      <c r="Z5" s="144" t="s">
        <v>97</v>
      </c>
      <c r="AA5" s="145" t="s">
        <v>98</v>
      </c>
      <c r="AB5" s="368" t="s">
        <v>212</v>
      </c>
      <c r="AC5" s="370"/>
      <c r="AD5" s="374"/>
      <c r="AE5" s="361"/>
      <c r="AF5" s="400"/>
      <c r="AG5" s="401"/>
      <c r="AH5" s="361"/>
      <c r="AI5" s="361"/>
      <c r="AJ5" s="344"/>
      <c r="AK5" s="344"/>
      <c r="AL5" s="346"/>
      <c r="AM5" s="346"/>
      <c r="AN5" s="346"/>
      <c r="AO5" s="396"/>
      <c r="AP5" s="346"/>
      <c r="AQ5" s="346"/>
      <c r="AR5" s="381"/>
      <c r="AS5" s="384"/>
      <c r="AT5" s="381"/>
      <c r="AU5" s="387"/>
      <c r="AV5" s="402"/>
      <c r="AW5" s="390"/>
      <c r="AX5" s="393"/>
      <c r="AZ5" s="376" t="s">
        <v>100</v>
      </c>
    </row>
    <row r="6" spans="2:54" s="50" customFormat="1" ht="16.5" customHeight="1" thickBot="1">
      <c r="B6" s="353"/>
      <c r="C6" s="355"/>
      <c r="D6" s="355"/>
      <c r="E6" s="357"/>
      <c r="F6" s="357"/>
      <c r="G6" s="357"/>
      <c r="H6" s="357"/>
      <c r="I6" s="359"/>
      <c r="J6" s="357"/>
      <c r="K6" s="357"/>
      <c r="L6" s="367"/>
      <c r="M6" s="367"/>
      <c r="N6" s="367"/>
      <c r="O6" s="367"/>
      <c r="P6" s="35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7"/>
      <c r="V6" s="157">
        <f>'Changable Values'!D9</f>
        <v>1.4999999999999999E-2</v>
      </c>
      <c r="W6" s="371"/>
      <c r="X6" s="51"/>
      <c r="Y6" s="52"/>
      <c r="Z6" s="52"/>
      <c r="AA6" s="52"/>
      <c r="AB6" s="357"/>
      <c r="AC6" s="371"/>
      <c r="AD6" s="375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7"/>
      <c r="AP6" s="53">
        <f>'Changable Values'!D23</f>
        <v>1.5</v>
      </c>
      <c r="AQ6" s="51">
        <v>0</v>
      </c>
      <c r="AR6" s="382"/>
      <c r="AS6" s="385"/>
      <c r="AT6" s="382"/>
      <c r="AU6" s="388"/>
      <c r="AV6" s="402"/>
      <c r="AW6" s="391"/>
      <c r="AX6" s="394"/>
      <c r="AZ6" s="37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8">
        <f>'Changable Values'!D14</f>
        <v>150</v>
      </c>
      <c r="AG7" s="37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>
        <f>'Changable Values'!D24</f>
        <v>0.9</v>
      </c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 WITH INTERNAL RAILING</v>
      </c>
      <c r="D8" s="131" t="str">
        <f>Pricing!B4</f>
        <v>W-01</v>
      </c>
      <c r="E8" s="132" t="str">
        <f>Pricing!N4</f>
        <v>24MM &amp; 17.52MM</v>
      </c>
      <c r="F8" s="68">
        <f>Pricing!G4</f>
        <v>3048</v>
      </c>
      <c r="G8" s="68">
        <f>Pricing!H4</f>
        <v>2438</v>
      </c>
      <c r="H8" s="100">
        <f t="shared" ref="H8:H57" si="0">(F8*G8)/1000000</f>
        <v>7.4310239999999999</v>
      </c>
      <c r="I8" s="70">
        <f>Pricing!I4</f>
        <v>1</v>
      </c>
      <c r="J8" s="69">
        <f t="shared" ref="J8" si="1">H8*I8</f>
        <v>7.4310239999999999</v>
      </c>
      <c r="K8" s="71">
        <f t="shared" ref="K8" si="2">J8*10.764</f>
        <v>79.98754233599999</v>
      </c>
      <c r="L8" s="69">
        <f>F8</f>
        <v>3048</v>
      </c>
      <c r="M8" s="72">
        <v>1000</v>
      </c>
      <c r="N8" s="72">
        <f>I8</f>
        <v>1</v>
      </c>
      <c r="O8" s="72">
        <f t="shared" ref="O8:O35" si="3">N8*M8*L8/1000000</f>
        <v>3.048</v>
      </c>
      <c r="P8" s="73">
        <f>Pricing!M4</f>
        <v>44868.97</v>
      </c>
      <c r="Q8" s="74">
        <f t="shared" ref="Q8:Q56" si="4">P8*$Q$6</f>
        <v>4486.8969999999999</v>
      </c>
      <c r="R8" s="74">
        <f t="shared" ref="R8:R56" si="5">(P8+Q8)*$R$6</f>
        <v>5429.1453700000002</v>
      </c>
      <c r="S8" s="74">
        <f t="shared" ref="S8:S56" si="6">(P8+Q8+R8)*$S$6</f>
        <v>273.92506184999996</v>
      </c>
      <c r="T8" s="74">
        <f t="shared" ref="T8:T56" si="7">(P8+Q8+R8+S8)*$T$6</f>
        <v>550.58937431849995</v>
      </c>
      <c r="U8" s="72">
        <f t="shared" ref="U8:U56" si="8">SUM(P8:T8)</f>
        <v>55609.526806168498</v>
      </c>
      <c r="V8" s="74">
        <f t="shared" ref="V8:V56" si="9">U8*$V$6</f>
        <v>834.14290209252749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36233.374320000003</v>
      </c>
      <c r="AE8" s="76">
        <f>((((F8+G8)*2)/305)*I8*$AE$7)</f>
        <v>899.34426229508199</v>
      </c>
      <c r="AF8" s="347">
        <f>(((((F8*4)+(G8*4))/1000)*$AF$6*$AG$6)/300)*I8*$AF$7</f>
        <v>394.99199999999996</v>
      </c>
      <c r="AG8" s="348"/>
      <c r="AH8" s="76">
        <f>(((F8+G8))*I8/1000)*8*$AH$7</f>
        <v>32.915999999999997</v>
      </c>
      <c r="AI8" s="76">
        <f t="shared" ref="AI8:AI57" si="15">(((F8+G8)*2*I8)/1000)*2*$AI$7</f>
        <v>109.72</v>
      </c>
      <c r="AJ8" s="76">
        <f>J8*Pricing!Q4</f>
        <v>3999.3771167999994</v>
      </c>
      <c r="AK8" s="76">
        <f>J8*Pricing!R4</f>
        <v>0</v>
      </c>
      <c r="AL8" s="76">
        <f t="shared" ref="AL8:AL39" si="16">J8*$AL$6</f>
        <v>7998.7542335999988</v>
      </c>
      <c r="AM8" s="77">
        <f t="shared" ref="AM8:AM39" si="17">$AM$6*J8</f>
        <v>0</v>
      </c>
      <c r="AN8" s="76">
        <f t="shared" ref="AN8:AN39" si="18">$AN$6*J8</f>
        <v>6399.0033868799992</v>
      </c>
      <c r="AO8" s="72">
        <f t="shared" ref="AO8:AO39" si="19">SUM(U8:V8)+SUM(AC8:AI8)-AD8</f>
        <v>57880.641970556113</v>
      </c>
      <c r="AP8" s="74">
        <f t="shared" ref="AP8:AP39" si="20">AO8*$AP$6</f>
        <v>86820.962955834169</v>
      </c>
      <c r="AQ8" s="74">
        <f t="shared" ref="AQ8:AQ56" si="21">(AO8+AP8)*$AQ$6</f>
        <v>0</v>
      </c>
      <c r="AR8" s="74">
        <f t="shared" ref="AR8:AR39" si="22">SUM(AO8:AQ8)/J8</f>
        <v>19472.633236871567</v>
      </c>
      <c r="AS8" s="72">
        <f t="shared" ref="AS8:AS39" si="23">SUM(AJ8:AQ8)+AD8+AB8</f>
        <v>199332.11398367028</v>
      </c>
      <c r="AT8" s="72">
        <f t="shared" ref="AT8:AT39" si="24">AS8/J8</f>
        <v>26824.313039988872</v>
      </c>
      <c r="AU8" s="78">
        <f t="shared" ref="AU8:AU56" si="25">AT8/10.764</f>
        <v>2492.0394871784533</v>
      </c>
      <c r="AV8" s="79">
        <f t="shared" ref="AV8:AV39" si="26">K8/$K$109</f>
        <v>4.3545998190775391E-2</v>
      </c>
      <c r="AW8" s="80">
        <f t="shared" ref="AW8:AW39" si="27">(U8+V8)/(J8*10.764)</f>
        <v>705.65575663221034</v>
      </c>
      <c r="AX8" s="81">
        <f t="shared" ref="AX8:AX39" si="28">SUM(W8:AN8,AP8)/(J8*10.764)</f>
        <v>1786.3837305462434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 WITH INTERNAL RAILING</v>
      </c>
      <c r="D9" s="131" t="str">
        <f>Pricing!B5</f>
        <v>W-02</v>
      </c>
      <c r="E9" s="132" t="str">
        <f>Pricing!N5</f>
        <v>24MM &amp; 17.52MM</v>
      </c>
      <c r="F9" s="68">
        <f>Pricing!G5</f>
        <v>1524</v>
      </c>
      <c r="G9" s="68">
        <f>Pricing!H5</f>
        <v>2438</v>
      </c>
      <c r="H9" s="100">
        <f t="shared" si="0"/>
        <v>3.7155119999999999</v>
      </c>
      <c r="I9" s="70">
        <f>Pricing!I5</f>
        <v>1</v>
      </c>
      <c r="J9" s="69">
        <f t="shared" ref="J9:J58" si="30">H9*I9</f>
        <v>3.7155119999999999</v>
      </c>
      <c r="K9" s="71">
        <f t="shared" ref="K9:K58" si="31">J9*10.764</f>
        <v>39.993771167999995</v>
      </c>
      <c r="L9" s="69">
        <f t="shared" ref="L9:L10" si="32">F9</f>
        <v>1524</v>
      </c>
      <c r="M9" s="72">
        <v>1000</v>
      </c>
      <c r="N9" s="72">
        <f t="shared" ref="N9:N10" si="33">I9</f>
        <v>1</v>
      </c>
      <c r="O9" s="72">
        <f t="shared" si="3"/>
        <v>1.524</v>
      </c>
      <c r="P9" s="73">
        <f>Pricing!M5</f>
        <v>36090.06</v>
      </c>
      <c r="Q9" s="74">
        <f t="shared" ref="Q9:Q14" si="34">P9*$Q$6</f>
        <v>3609.0059999999999</v>
      </c>
      <c r="R9" s="74">
        <f t="shared" ref="R9:R14" si="35">(P9+Q9)*$R$6</f>
        <v>4366.8972599999997</v>
      </c>
      <c r="S9" s="74">
        <f t="shared" ref="S9:S14" si="36">(P9+Q9+R9)*$S$6</f>
        <v>220.32981629999998</v>
      </c>
      <c r="T9" s="74">
        <f t="shared" ref="T9:T14" si="37">(P9+Q9+R9+S9)*$T$6</f>
        <v>442.86293076299995</v>
      </c>
      <c r="U9" s="72">
        <f t="shared" ref="U9:U14" si="38">SUM(P9:T9)</f>
        <v>44729.156007063</v>
      </c>
      <c r="V9" s="74">
        <f t="shared" ref="V9:V14" si="39">U9*$V$6</f>
        <v>670.93734010594494</v>
      </c>
      <c r="W9" s="73">
        <f>Pricing!S5*I9</f>
        <v>0</v>
      </c>
      <c r="X9" s="74">
        <f t="shared" ref="X9:X14" si="40">W9*$X$6</f>
        <v>0</v>
      </c>
      <c r="Y9" s="74">
        <f t="shared" ref="Y9:Y14" si="41">(W9+X9)*$Y$6</f>
        <v>0</v>
      </c>
      <c r="Z9" s="74">
        <f t="shared" ref="Z9:Z14" si="42">(W9+X9+Y9)*$Z$6</f>
        <v>0</v>
      </c>
      <c r="AA9" s="74">
        <f t="shared" ref="AA9:AA14" si="43">(W9+X9+Y9+Z9)*$AA$6</f>
        <v>0</v>
      </c>
      <c r="AB9" s="72">
        <f t="shared" ref="AB9:AB14" si="44">SUM(W9:AA9)</f>
        <v>0</v>
      </c>
      <c r="AC9" s="75">
        <v>0</v>
      </c>
      <c r="AD9" s="101">
        <f>(J9*Pricing!O5)+(O9*Pricing!P5)</f>
        <v>18116.687160000001</v>
      </c>
      <c r="AE9" s="76">
        <f t="shared" ref="AE9:AE57" si="45">((((F9+G9)*2)/305)*I9*$AE$7)</f>
        <v>649.50819672131149</v>
      </c>
      <c r="AF9" s="347">
        <f t="shared" ref="AF9:AF57" si="46">(((((F9*4)+(G9*4))/1000)*$AF$6*$AG$6)/300)*I9*$AF$7</f>
        <v>285.26400000000001</v>
      </c>
      <c r="AG9" s="348"/>
      <c r="AH9" s="76">
        <f t="shared" ref="AH9:AH72" si="47">(((F9+G9))*I9/1000)*8*$AH$7</f>
        <v>23.772000000000002</v>
      </c>
      <c r="AI9" s="76">
        <f t="shared" si="15"/>
        <v>79.240000000000009</v>
      </c>
      <c r="AJ9" s="76">
        <f>J9*Pricing!Q5</f>
        <v>1999.6885583999997</v>
      </c>
      <c r="AK9" s="76">
        <f>J9*Pricing!R5</f>
        <v>0</v>
      </c>
      <c r="AL9" s="76">
        <f t="shared" si="16"/>
        <v>3999.3771167999994</v>
      </c>
      <c r="AM9" s="77">
        <f t="shared" si="17"/>
        <v>0</v>
      </c>
      <c r="AN9" s="76">
        <f t="shared" si="18"/>
        <v>3199.5016934399996</v>
      </c>
      <c r="AO9" s="72">
        <f t="shared" si="19"/>
        <v>46437.877543890252</v>
      </c>
      <c r="AP9" s="74">
        <f t="shared" si="20"/>
        <v>69656.816315835371</v>
      </c>
      <c r="AQ9" s="74">
        <f t="shared" ref="AQ9:AQ14" si="48">(AO9+AP9)*$AQ$6</f>
        <v>0</v>
      </c>
      <c r="AR9" s="74">
        <f t="shared" si="22"/>
        <v>31245.947761634365</v>
      </c>
      <c r="AS9" s="72">
        <f t="shared" si="23"/>
        <v>143409.94838836562</v>
      </c>
      <c r="AT9" s="72">
        <f t="shared" si="24"/>
        <v>38597.627564751674</v>
      </c>
      <c r="AU9" s="78">
        <f t="shared" ref="AU9:AU14" si="49">AT9/10.764</f>
        <v>3585.8070944585356</v>
      </c>
      <c r="AV9" s="79">
        <f t="shared" si="26"/>
        <v>2.1772999095387695E-2</v>
      </c>
      <c r="AW9" s="80">
        <f t="shared" si="27"/>
        <v>1135.1791046775475</v>
      </c>
      <c r="AX9" s="81">
        <f t="shared" si="28"/>
        <v>2450.6279897809886</v>
      </c>
      <c r="AY9" s="82"/>
      <c r="AZ9" s="83">
        <f t="shared" ref="AZ9:AZ14" si="50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 WITH INTERNAL RAILING</v>
      </c>
      <c r="D10" s="131" t="str">
        <f>Pricing!B6</f>
        <v>W02A</v>
      </c>
      <c r="E10" s="132" t="str">
        <f>Pricing!N6</f>
        <v>24MM &amp; 17.52MM</v>
      </c>
      <c r="F10" s="68">
        <f>Pricing!G6</f>
        <v>1524</v>
      </c>
      <c r="G10" s="68">
        <f>Pricing!H6</f>
        <v>2236</v>
      </c>
      <c r="H10" s="100">
        <f t="shared" si="0"/>
        <v>3.407664</v>
      </c>
      <c r="I10" s="70">
        <f>Pricing!I6</f>
        <v>10</v>
      </c>
      <c r="J10" s="69">
        <f t="shared" si="30"/>
        <v>34.076639999999998</v>
      </c>
      <c r="K10" s="71">
        <f t="shared" si="31"/>
        <v>366.80095295999996</v>
      </c>
      <c r="L10" s="69">
        <f t="shared" si="32"/>
        <v>1524</v>
      </c>
      <c r="M10" s="72">
        <v>1000</v>
      </c>
      <c r="N10" s="72">
        <f t="shared" si="33"/>
        <v>10</v>
      </c>
      <c r="O10" s="72">
        <f t="shared" si="3"/>
        <v>15.24</v>
      </c>
      <c r="P10" s="73">
        <f>Pricing!M6</f>
        <v>347130.9</v>
      </c>
      <c r="Q10" s="74">
        <f t="shared" si="34"/>
        <v>34713.090000000004</v>
      </c>
      <c r="R10" s="74">
        <f t="shared" si="35"/>
        <v>42002.838900000002</v>
      </c>
      <c r="S10" s="74">
        <f t="shared" si="36"/>
        <v>2119.2341445000006</v>
      </c>
      <c r="T10" s="74">
        <f t="shared" si="37"/>
        <v>4259.6606304450006</v>
      </c>
      <c r="U10" s="72">
        <f t="shared" si="38"/>
        <v>430225.72367494507</v>
      </c>
      <c r="V10" s="74">
        <f t="shared" si="39"/>
        <v>6453.3858551241756</v>
      </c>
      <c r="W10" s="73">
        <f>Pricing!S6*I10</f>
        <v>0</v>
      </c>
      <c r="X10" s="74">
        <f t="shared" si="40"/>
        <v>0</v>
      </c>
      <c r="Y10" s="74">
        <f t="shared" si="41"/>
        <v>0</v>
      </c>
      <c r="Z10" s="74">
        <f t="shared" si="42"/>
        <v>0</v>
      </c>
      <c r="AA10" s="74">
        <f t="shared" si="43"/>
        <v>0</v>
      </c>
      <c r="AB10" s="72">
        <f t="shared" si="44"/>
        <v>0</v>
      </c>
      <c r="AC10" s="75">
        <v>0</v>
      </c>
      <c r="AD10" s="101">
        <f>(J10*Pricing!O6)+(O10*Pricing!P6)</f>
        <v>172531.7352</v>
      </c>
      <c r="AE10" s="76">
        <f t="shared" si="45"/>
        <v>6163.9344262295081</v>
      </c>
      <c r="AF10" s="347">
        <f t="shared" si="46"/>
        <v>2707.2</v>
      </c>
      <c r="AG10" s="348"/>
      <c r="AH10" s="76">
        <f t="shared" si="47"/>
        <v>225.60000000000002</v>
      </c>
      <c r="AI10" s="76">
        <f t="shared" si="15"/>
        <v>752</v>
      </c>
      <c r="AJ10" s="76">
        <f>J10*Pricing!Q6</f>
        <v>18340.047647999996</v>
      </c>
      <c r="AK10" s="76">
        <f>J10*Pricing!R6</f>
        <v>0</v>
      </c>
      <c r="AL10" s="76">
        <f t="shared" si="16"/>
        <v>36680.095295999992</v>
      </c>
      <c r="AM10" s="77">
        <f t="shared" si="17"/>
        <v>0</v>
      </c>
      <c r="AN10" s="76">
        <f t="shared" si="18"/>
        <v>29344.076236799996</v>
      </c>
      <c r="AO10" s="72">
        <f t="shared" si="19"/>
        <v>446527.84395629878</v>
      </c>
      <c r="AP10" s="74">
        <f t="shared" si="20"/>
        <v>669791.76593444822</v>
      </c>
      <c r="AQ10" s="74">
        <f t="shared" si="48"/>
        <v>0</v>
      </c>
      <c r="AR10" s="74">
        <f t="shared" si="22"/>
        <v>32759.086866860904</v>
      </c>
      <c r="AS10" s="72">
        <f t="shared" si="23"/>
        <v>1373215.5642715469</v>
      </c>
      <c r="AT10" s="72">
        <f t="shared" si="24"/>
        <v>40297.856956306343</v>
      </c>
      <c r="AU10" s="78">
        <f t="shared" si="49"/>
        <v>3743.7622590399801</v>
      </c>
      <c r="AV10" s="79">
        <f t="shared" si="26"/>
        <v>0.19969001631372801</v>
      </c>
      <c r="AW10" s="80">
        <f t="shared" si="27"/>
        <v>1190.5070202412739</v>
      </c>
      <c r="AX10" s="81">
        <f t="shared" si="28"/>
        <v>2553.2552387987062</v>
      </c>
      <c r="AY10" s="82"/>
      <c r="AZ10" s="83">
        <f t="shared" si="50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W-04</v>
      </c>
      <c r="E11" s="132" t="str">
        <f>Pricing!N7</f>
        <v>24MM</v>
      </c>
      <c r="F11" s="68">
        <f>Pricing!G7</f>
        <v>1524</v>
      </c>
      <c r="G11" s="68">
        <f>Pricing!H7</f>
        <v>1778</v>
      </c>
      <c r="H11" s="100">
        <f t="shared" si="0"/>
        <v>2.7096719999999999</v>
      </c>
      <c r="I11" s="70">
        <f>Pricing!I7</f>
        <v>1</v>
      </c>
      <c r="J11" s="69">
        <f t="shared" si="30"/>
        <v>2.7096719999999999</v>
      </c>
      <c r="K11" s="71">
        <f t="shared" si="31"/>
        <v>29.166909407999995</v>
      </c>
      <c r="L11" s="69"/>
      <c r="M11" s="72"/>
      <c r="N11" s="72"/>
      <c r="O11" s="72">
        <f t="shared" si="3"/>
        <v>0</v>
      </c>
      <c r="P11" s="73">
        <f>Pricing!M7</f>
        <v>26252.9</v>
      </c>
      <c r="Q11" s="74">
        <f t="shared" si="34"/>
        <v>2625.2900000000004</v>
      </c>
      <c r="R11" s="74">
        <f t="shared" si="35"/>
        <v>3176.6009000000004</v>
      </c>
      <c r="S11" s="74">
        <f t="shared" si="36"/>
        <v>160.27395450000003</v>
      </c>
      <c r="T11" s="74">
        <f t="shared" si="37"/>
        <v>322.15064854500002</v>
      </c>
      <c r="U11" s="72">
        <f t="shared" si="38"/>
        <v>32537.215503045005</v>
      </c>
      <c r="V11" s="74">
        <f t="shared" si="39"/>
        <v>488.05823254567508</v>
      </c>
      <c r="W11" s="73">
        <f>Pricing!S7*I11</f>
        <v>0</v>
      </c>
      <c r="X11" s="74">
        <f t="shared" si="40"/>
        <v>0</v>
      </c>
      <c r="Y11" s="74">
        <f t="shared" si="41"/>
        <v>0</v>
      </c>
      <c r="Z11" s="74">
        <f t="shared" si="42"/>
        <v>0</v>
      </c>
      <c r="AA11" s="74">
        <f t="shared" si="43"/>
        <v>0</v>
      </c>
      <c r="AB11" s="72">
        <f t="shared" si="44"/>
        <v>0</v>
      </c>
      <c r="AC11" s="75">
        <v>0</v>
      </c>
      <c r="AD11" s="101">
        <f>(J11*Pricing!O7)+(O11*Pricing!P7)</f>
        <v>7600.6299599999993</v>
      </c>
      <c r="AE11" s="76">
        <f t="shared" si="45"/>
        <v>541.31147540983613</v>
      </c>
      <c r="AF11" s="347">
        <f t="shared" si="46"/>
        <v>237.74400000000003</v>
      </c>
      <c r="AG11" s="348"/>
      <c r="AH11" s="76">
        <f t="shared" si="47"/>
        <v>19.812000000000001</v>
      </c>
      <c r="AI11" s="76">
        <f t="shared" si="15"/>
        <v>66.040000000000006</v>
      </c>
      <c r="AJ11" s="76">
        <f>J11*Pricing!Q7</f>
        <v>1458.3454703999998</v>
      </c>
      <c r="AK11" s="76">
        <f>J11*Pricing!R7</f>
        <v>0</v>
      </c>
      <c r="AL11" s="76">
        <f t="shared" si="16"/>
        <v>2916.6909407999997</v>
      </c>
      <c r="AM11" s="77">
        <f t="shared" si="17"/>
        <v>0</v>
      </c>
      <c r="AN11" s="76">
        <f t="shared" si="18"/>
        <v>2333.3527526399994</v>
      </c>
      <c r="AO11" s="72">
        <f t="shared" si="19"/>
        <v>33890.181211000519</v>
      </c>
      <c r="AP11" s="74">
        <f t="shared" si="20"/>
        <v>50835.271816500783</v>
      </c>
      <c r="AQ11" s="74">
        <f t="shared" si="48"/>
        <v>0</v>
      </c>
      <c r="AR11" s="74">
        <f t="shared" si="22"/>
        <v>31267.789248108737</v>
      </c>
      <c r="AS11" s="72">
        <f t="shared" si="23"/>
        <v>99034.47215134131</v>
      </c>
      <c r="AT11" s="72">
        <f t="shared" si="24"/>
        <v>36548.509248108741</v>
      </c>
      <c r="AU11" s="78">
        <f t="shared" si="49"/>
        <v>3395.4393578696345</v>
      </c>
      <c r="AV11" s="79">
        <f t="shared" si="26"/>
        <v>1.5878749955537046E-2</v>
      </c>
      <c r="AW11" s="80">
        <f t="shared" si="27"/>
        <v>1132.2856759904907</v>
      </c>
      <c r="AX11" s="81">
        <f t="shared" si="28"/>
        <v>2263.1536818791437</v>
      </c>
      <c r="AY11" s="82"/>
      <c r="AZ11" s="83">
        <f t="shared" si="50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KW-01</v>
      </c>
      <c r="E12" s="132" t="str">
        <f>Pricing!N8</f>
        <v>24MM</v>
      </c>
      <c r="F12" s="68">
        <f>Pricing!G8</f>
        <v>1524</v>
      </c>
      <c r="G12" s="68">
        <f>Pricing!H8</f>
        <v>1320</v>
      </c>
      <c r="H12" s="100">
        <f t="shared" si="0"/>
        <v>2.0116800000000001</v>
      </c>
      <c r="I12" s="70">
        <f>Pricing!I8</f>
        <v>1</v>
      </c>
      <c r="J12" s="69">
        <f t="shared" si="30"/>
        <v>2.0116800000000001</v>
      </c>
      <c r="K12" s="71">
        <f t="shared" si="31"/>
        <v>21.65372352</v>
      </c>
      <c r="L12" s="69"/>
      <c r="M12" s="72"/>
      <c r="N12" s="72"/>
      <c r="O12" s="72">
        <f t="shared" si="3"/>
        <v>0</v>
      </c>
      <c r="P12" s="73">
        <f>Pricing!M8</f>
        <v>22991</v>
      </c>
      <c r="Q12" s="74">
        <f t="shared" si="34"/>
        <v>2299.1</v>
      </c>
      <c r="R12" s="74">
        <f t="shared" si="35"/>
        <v>2781.9110000000001</v>
      </c>
      <c r="S12" s="74">
        <f t="shared" si="36"/>
        <v>140.36005499999999</v>
      </c>
      <c r="T12" s="74">
        <f t="shared" si="37"/>
        <v>282.12371055</v>
      </c>
      <c r="U12" s="72">
        <f t="shared" si="38"/>
        <v>28494.49476555</v>
      </c>
      <c r="V12" s="74">
        <f t="shared" si="39"/>
        <v>427.41742148325</v>
      </c>
      <c r="W12" s="73">
        <f>Pricing!S8*I12</f>
        <v>0</v>
      </c>
      <c r="X12" s="74">
        <f t="shared" si="40"/>
        <v>0</v>
      </c>
      <c r="Y12" s="74">
        <f t="shared" si="41"/>
        <v>0</v>
      </c>
      <c r="Z12" s="74">
        <f t="shared" si="42"/>
        <v>0</v>
      </c>
      <c r="AA12" s="74">
        <f t="shared" si="43"/>
        <v>0</v>
      </c>
      <c r="AB12" s="72">
        <f t="shared" si="44"/>
        <v>0</v>
      </c>
      <c r="AC12" s="75">
        <v>0</v>
      </c>
      <c r="AD12" s="101">
        <f>(J12*Pricing!O8)+(O12*Pricing!P8)</f>
        <v>5642.7624000000005</v>
      </c>
      <c r="AE12" s="76">
        <f t="shared" si="45"/>
        <v>466.22950819672127</v>
      </c>
      <c r="AF12" s="347">
        <f t="shared" si="46"/>
        <v>204.76800000000003</v>
      </c>
      <c r="AG12" s="348"/>
      <c r="AH12" s="76">
        <f t="shared" si="47"/>
        <v>17.064</v>
      </c>
      <c r="AI12" s="76">
        <f t="shared" si="15"/>
        <v>56.879999999999995</v>
      </c>
      <c r="AJ12" s="76">
        <f>J12*Pricing!Q8</f>
        <v>1082.6861759999999</v>
      </c>
      <c r="AK12" s="76">
        <f>J12*Pricing!R8</f>
        <v>0</v>
      </c>
      <c r="AL12" s="76">
        <f t="shared" si="16"/>
        <v>2165.3723519999999</v>
      </c>
      <c r="AM12" s="77">
        <f t="shared" si="17"/>
        <v>0</v>
      </c>
      <c r="AN12" s="76">
        <f t="shared" si="18"/>
        <v>1732.2978816</v>
      </c>
      <c r="AO12" s="72">
        <f t="shared" si="19"/>
        <v>29666.853695229969</v>
      </c>
      <c r="AP12" s="74">
        <f t="shared" si="20"/>
        <v>44500.28054284495</v>
      </c>
      <c r="AQ12" s="74">
        <f t="shared" si="48"/>
        <v>0</v>
      </c>
      <c r="AR12" s="74">
        <f t="shared" si="22"/>
        <v>36868.256501071199</v>
      </c>
      <c r="AS12" s="72">
        <f t="shared" si="23"/>
        <v>84790.253047674923</v>
      </c>
      <c r="AT12" s="72">
        <f t="shared" si="24"/>
        <v>42148.9765010712</v>
      </c>
      <c r="AU12" s="78">
        <f t="shared" si="49"/>
        <v>3915.7354608947608</v>
      </c>
      <c r="AV12" s="79">
        <f t="shared" si="26"/>
        <v>1.1788498279701297E-2</v>
      </c>
      <c r="AW12" s="80">
        <f t="shared" si="27"/>
        <v>1335.6553740200914</v>
      </c>
      <c r="AX12" s="81">
        <f t="shared" si="28"/>
        <v>2580.0800868746692</v>
      </c>
      <c r="AY12" s="82"/>
      <c r="AZ12" s="83">
        <f t="shared" si="50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KW-02</v>
      </c>
      <c r="E13" s="132" t="str">
        <f>Pricing!N9</f>
        <v>24MM</v>
      </c>
      <c r="F13" s="68">
        <f>Pricing!G9</f>
        <v>914</v>
      </c>
      <c r="G13" s="68">
        <f>Pricing!H9</f>
        <v>1320</v>
      </c>
      <c r="H13" s="100">
        <f t="shared" si="0"/>
        <v>1.20648</v>
      </c>
      <c r="I13" s="70">
        <f>Pricing!I9</f>
        <v>1</v>
      </c>
      <c r="J13" s="69">
        <f t="shared" si="30"/>
        <v>1.20648</v>
      </c>
      <c r="K13" s="71">
        <f t="shared" si="31"/>
        <v>12.986550719999999</v>
      </c>
      <c r="L13" s="69"/>
      <c r="M13" s="72"/>
      <c r="N13" s="72"/>
      <c r="O13" s="72">
        <f t="shared" si="3"/>
        <v>0</v>
      </c>
      <c r="P13" s="73">
        <f>Pricing!M9</f>
        <v>20061.93</v>
      </c>
      <c r="Q13" s="74">
        <f t="shared" si="34"/>
        <v>2006.1930000000002</v>
      </c>
      <c r="R13" s="74">
        <f t="shared" si="35"/>
        <v>2427.4935300000002</v>
      </c>
      <c r="S13" s="74">
        <f t="shared" si="36"/>
        <v>122.47808265</v>
      </c>
      <c r="T13" s="74">
        <f t="shared" si="37"/>
        <v>246.1809461265</v>
      </c>
      <c r="U13" s="72">
        <f t="shared" si="38"/>
        <v>24864.275558776499</v>
      </c>
      <c r="V13" s="74">
        <f t="shared" si="39"/>
        <v>372.96413338164746</v>
      </c>
      <c r="W13" s="73">
        <f>Pricing!S9*I13</f>
        <v>0</v>
      </c>
      <c r="X13" s="74">
        <f t="shared" si="40"/>
        <v>0</v>
      </c>
      <c r="Y13" s="74">
        <f t="shared" si="41"/>
        <v>0</v>
      </c>
      <c r="Z13" s="74">
        <f t="shared" si="42"/>
        <v>0</v>
      </c>
      <c r="AA13" s="74">
        <f t="shared" si="43"/>
        <v>0</v>
      </c>
      <c r="AB13" s="72">
        <f t="shared" si="44"/>
        <v>0</v>
      </c>
      <c r="AC13" s="75">
        <v>0</v>
      </c>
      <c r="AD13" s="101">
        <f>(J13*Pricing!O9)+(O13*Pricing!P9)</f>
        <v>3384.1763999999998</v>
      </c>
      <c r="AE13" s="76">
        <f t="shared" si="45"/>
        <v>366.22950819672133</v>
      </c>
      <c r="AF13" s="347">
        <f t="shared" si="46"/>
        <v>160.84800000000001</v>
      </c>
      <c r="AG13" s="348"/>
      <c r="AH13" s="76">
        <f t="shared" si="47"/>
        <v>13.404</v>
      </c>
      <c r="AI13" s="76">
        <f t="shared" si="15"/>
        <v>44.68</v>
      </c>
      <c r="AJ13" s="76">
        <f>J13*Pricing!Q9</f>
        <v>649.3275359999999</v>
      </c>
      <c r="AK13" s="76">
        <f>J13*Pricing!R9</f>
        <v>0</v>
      </c>
      <c r="AL13" s="76">
        <f t="shared" si="16"/>
        <v>1298.6550719999998</v>
      </c>
      <c r="AM13" s="77">
        <f t="shared" si="17"/>
        <v>0</v>
      </c>
      <c r="AN13" s="76">
        <f t="shared" si="18"/>
        <v>1038.9240576</v>
      </c>
      <c r="AO13" s="72">
        <f t="shared" si="19"/>
        <v>25822.401200354867</v>
      </c>
      <c r="AP13" s="74">
        <f t="shared" si="20"/>
        <v>38733.601800532299</v>
      </c>
      <c r="AQ13" s="74">
        <f t="shared" si="48"/>
        <v>0</v>
      </c>
      <c r="AR13" s="74">
        <f t="shared" si="22"/>
        <v>53507.727439234113</v>
      </c>
      <c r="AS13" s="72">
        <f t="shared" si="23"/>
        <v>70927.086066487158</v>
      </c>
      <c r="AT13" s="72">
        <f t="shared" si="24"/>
        <v>58788.4474392341</v>
      </c>
      <c r="AU13" s="78">
        <f t="shared" si="49"/>
        <v>5461.5800296575717</v>
      </c>
      <c r="AV13" s="79">
        <f t="shared" si="26"/>
        <v>7.0700048737841106E-3</v>
      </c>
      <c r="AW13" s="80">
        <f t="shared" si="27"/>
        <v>1943.3366285084012</v>
      </c>
      <c r="AX13" s="81">
        <f t="shared" si="28"/>
        <v>3518.2434011491719</v>
      </c>
      <c r="AY13" s="82"/>
      <c r="AZ13" s="83">
        <f t="shared" si="50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DOOR WITH INTERNAL RAILING</v>
      </c>
      <c r="D14" s="131" t="str">
        <f>Pricing!B10</f>
        <v>W-01A</v>
      </c>
      <c r="E14" s="132" t="str">
        <f>Pricing!N10</f>
        <v>24MM &amp; 17.52MM</v>
      </c>
      <c r="F14" s="68">
        <f>Pricing!G10</f>
        <v>3048</v>
      </c>
      <c r="G14" s="68">
        <f>Pricing!H10</f>
        <v>2235</v>
      </c>
      <c r="H14" s="100">
        <f t="shared" si="0"/>
        <v>6.8122800000000003</v>
      </c>
      <c r="I14" s="70">
        <f>Pricing!I10</f>
        <v>1</v>
      </c>
      <c r="J14" s="69">
        <f t="shared" si="30"/>
        <v>6.8122800000000003</v>
      </c>
      <c r="K14" s="71">
        <f t="shared" si="31"/>
        <v>73.327381919999993</v>
      </c>
      <c r="L14" s="69">
        <f t="shared" ref="L14" si="51">F14</f>
        <v>3048</v>
      </c>
      <c r="M14" s="72">
        <v>1000</v>
      </c>
      <c r="N14" s="72">
        <f t="shared" ref="N14" si="52">I14</f>
        <v>1</v>
      </c>
      <c r="O14" s="72">
        <f t="shared" si="3"/>
        <v>3.048</v>
      </c>
      <c r="P14" s="73">
        <f>Pricing!M10</f>
        <v>44942.840000000004</v>
      </c>
      <c r="Q14" s="74">
        <f t="shared" si="34"/>
        <v>4494.2840000000006</v>
      </c>
      <c r="R14" s="74">
        <f t="shared" si="35"/>
        <v>5438.0836400000007</v>
      </c>
      <c r="S14" s="74">
        <f t="shared" si="36"/>
        <v>274.37603820000004</v>
      </c>
      <c r="T14" s="74">
        <f t="shared" si="37"/>
        <v>551.49583678200008</v>
      </c>
      <c r="U14" s="72">
        <f t="shared" si="38"/>
        <v>55701.079514982011</v>
      </c>
      <c r="V14" s="74">
        <f t="shared" si="39"/>
        <v>835.5161927247301</v>
      </c>
      <c r="W14" s="73">
        <f>Pricing!S10*I14</f>
        <v>0</v>
      </c>
      <c r="X14" s="74">
        <f t="shared" si="40"/>
        <v>0</v>
      </c>
      <c r="Y14" s="74">
        <f t="shared" si="41"/>
        <v>0</v>
      </c>
      <c r="Z14" s="74">
        <f t="shared" si="42"/>
        <v>0</v>
      </c>
      <c r="AA14" s="74">
        <f t="shared" si="43"/>
        <v>0</v>
      </c>
      <c r="AB14" s="72">
        <f t="shared" si="44"/>
        <v>0</v>
      </c>
      <c r="AC14" s="75">
        <v>0</v>
      </c>
      <c r="AD14" s="101">
        <f>(J14*Pricing!O10)+(O14*Pricing!P10)</f>
        <v>34497.797400000003</v>
      </c>
      <c r="AE14" s="76">
        <f t="shared" si="45"/>
        <v>866.06557377049182</v>
      </c>
      <c r="AF14" s="347">
        <f t="shared" si="46"/>
        <v>380.37599999999998</v>
      </c>
      <c r="AG14" s="348"/>
      <c r="AH14" s="76">
        <f t="shared" si="47"/>
        <v>31.698</v>
      </c>
      <c r="AI14" s="76">
        <f t="shared" si="15"/>
        <v>105.66000000000001</v>
      </c>
      <c r="AJ14" s="76">
        <f>J14*Pricing!Q10</f>
        <v>3666.3690959999999</v>
      </c>
      <c r="AK14" s="76">
        <f>J14*Pricing!R10</f>
        <v>0</v>
      </c>
      <c r="AL14" s="76">
        <f t="shared" si="16"/>
        <v>7332.7381919999998</v>
      </c>
      <c r="AM14" s="77">
        <f t="shared" si="17"/>
        <v>0</v>
      </c>
      <c r="AN14" s="76">
        <f t="shared" si="18"/>
        <v>5866.1905535999995</v>
      </c>
      <c r="AO14" s="72">
        <f t="shared" si="19"/>
        <v>57920.395281477227</v>
      </c>
      <c r="AP14" s="74">
        <f t="shared" si="20"/>
        <v>86880.592922215845</v>
      </c>
      <c r="AQ14" s="74">
        <f t="shared" si="48"/>
        <v>0</v>
      </c>
      <c r="AR14" s="74">
        <f t="shared" si="22"/>
        <v>21255.877357315476</v>
      </c>
      <c r="AS14" s="72">
        <f t="shared" si="23"/>
        <v>196164.08344529307</v>
      </c>
      <c r="AT14" s="72">
        <f t="shared" si="24"/>
        <v>28795.657760000038</v>
      </c>
      <c r="AU14" s="78">
        <f t="shared" si="49"/>
        <v>2675.1818803418842</v>
      </c>
      <c r="AV14" s="79">
        <f t="shared" si="26"/>
        <v>3.992014190171575E-2</v>
      </c>
      <c r="AW14" s="80">
        <f t="shared" si="27"/>
        <v>771.01615013867593</v>
      </c>
      <c r="AX14" s="81">
        <f t="shared" si="28"/>
        <v>1904.1657302032086</v>
      </c>
      <c r="AY14" s="82"/>
      <c r="AZ14" s="83">
        <f t="shared" si="50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CORNOR FIXED GLASS WITH BUTT JOINT</v>
      </c>
      <c r="D15" s="131" t="str">
        <f>Pricing!B11</f>
        <v>CW-01</v>
      </c>
      <c r="E15" s="132" t="str">
        <f>Pricing!N11</f>
        <v>24MM</v>
      </c>
      <c r="F15" s="68">
        <f>Pricing!G11</f>
        <v>3314</v>
      </c>
      <c r="G15" s="68">
        <f>Pricing!H11</f>
        <v>2490</v>
      </c>
      <c r="H15" s="100">
        <f t="shared" si="0"/>
        <v>8.2518600000000006</v>
      </c>
      <c r="I15" s="70">
        <f>Pricing!I11</f>
        <v>2</v>
      </c>
      <c r="J15" s="69">
        <f t="shared" si="30"/>
        <v>16.503720000000001</v>
      </c>
      <c r="K15" s="71">
        <f t="shared" si="31"/>
        <v>177.64604208</v>
      </c>
      <c r="L15" s="69"/>
      <c r="M15" s="72"/>
      <c r="N15" s="72"/>
      <c r="O15" s="72">
        <f t="shared" si="3"/>
        <v>0</v>
      </c>
      <c r="P15" s="73">
        <f>Pricing!M11</f>
        <v>19415.36</v>
      </c>
      <c r="Q15" s="74">
        <f t="shared" si="4"/>
        <v>1941.5360000000001</v>
      </c>
      <c r="R15" s="74">
        <f t="shared" si="5"/>
        <v>2349.2585600000002</v>
      </c>
      <c r="S15" s="74">
        <f t="shared" si="6"/>
        <v>118.53077280000002</v>
      </c>
      <c r="T15" s="74">
        <f t="shared" si="7"/>
        <v>238.24685332800004</v>
      </c>
      <c r="U15" s="72">
        <f t="shared" si="8"/>
        <v>24062.932186128004</v>
      </c>
      <c r="V15" s="74">
        <f t="shared" si="9"/>
        <v>360.94398279192006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46292.934600000001</v>
      </c>
      <c r="AE15" s="76">
        <f t="shared" si="45"/>
        <v>1902.9508196721313</v>
      </c>
      <c r="AF15" s="347">
        <f t="shared" si="46"/>
        <v>835.77599999999995</v>
      </c>
      <c r="AG15" s="348"/>
      <c r="AH15" s="76">
        <f t="shared" si="47"/>
        <v>69.647999999999996</v>
      </c>
      <c r="AI15" s="76">
        <f t="shared" ref="AI15:AI20" si="53">(((F15+G15)*2*I15)/1000)*2*$AI$7</f>
        <v>232.16000000000003</v>
      </c>
      <c r="AJ15" s="76">
        <f>J15*Pricing!Q11</f>
        <v>0</v>
      </c>
      <c r="AK15" s="76">
        <f>J15*Pricing!R11</f>
        <v>0</v>
      </c>
      <c r="AL15" s="76">
        <f t="shared" si="16"/>
        <v>17764.604208000001</v>
      </c>
      <c r="AM15" s="77">
        <f t="shared" si="17"/>
        <v>0</v>
      </c>
      <c r="AN15" s="76">
        <f t="shared" si="18"/>
        <v>14211.683366399999</v>
      </c>
      <c r="AO15" s="72">
        <f t="shared" si="19"/>
        <v>27464.410988592055</v>
      </c>
      <c r="AP15" s="74">
        <f t="shared" si="20"/>
        <v>41196.616482888086</v>
      </c>
      <c r="AQ15" s="74">
        <f t="shared" si="21"/>
        <v>0</v>
      </c>
      <c r="AR15" s="74">
        <f t="shared" si="22"/>
        <v>4160.336425453178</v>
      </c>
      <c r="AS15" s="72">
        <f t="shared" si="23"/>
        <v>146930.24964588013</v>
      </c>
      <c r="AT15" s="72">
        <f t="shared" si="24"/>
        <v>8902.8564254531775</v>
      </c>
      <c r="AU15" s="78">
        <f t="shared" si="25"/>
        <v>827.09554305585084</v>
      </c>
      <c r="AV15" s="79">
        <f t="shared" si="26"/>
        <v>9.6712237944738669E-2</v>
      </c>
      <c r="AW15" s="80">
        <f t="shared" si="27"/>
        <v>137.48618254000294</v>
      </c>
      <c r="AX15" s="81">
        <f t="shared" si="28"/>
        <v>689.60936051584792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GLASS LOUVERS</v>
      </c>
      <c r="D16" s="131" t="str">
        <f>Pricing!B12</f>
        <v>CV-01</v>
      </c>
      <c r="E16" s="132" t="str">
        <f>Pricing!N12</f>
        <v>6MM (F&amp;A)</v>
      </c>
      <c r="F16" s="68">
        <f>Pricing!G12</f>
        <v>3314</v>
      </c>
      <c r="G16" s="68">
        <f>Pricing!H12</f>
        <v>457</v>
      </c>
      <c r="H16" s="100">
        <f t="shared" si="0"/>
        <v>1.5144979999999999</v>
      </c>
      <c r="I16" s="70">
        <f>Pricing!I12</f>
        <v>2</v>
      </c>
      <c r="J16" s="69">
        <f t="shared" si="30"/>
        <v>3.0289959999999998</v>
      </c>
      <c r="K16" s="71">
        <f t="shared" si="31"/>
        <v>32.604112943999993</v>
      </c>
      <c r="L16" s="69"/>
      <c r="M16" s="72"/>
      <c r="N16" s="72"/>
      <c r="O16" s="72">
        <f t="shared" si="3"/>
        <v>0</v>
      </c>
      <c r="P16" s="73">
        <f>Pricing!M12</f>
        <v>8366.4</v>
      </c>
      <c r="Q16" s="74">
        <f t="shared" si="4"/>
        <v>836.64</v>
      </c>
      <c r="R16" s="74">
        <f t="shared" si="5"/>
        <v>1012.3343999999998</v>
      </c>
      <c r="S16" s="74">
        <f t="shared" si="6"/>
        <v>51.076871999999995</v>
      </c>
      <c r="T16" s="74">
        <f t="shared" si="7"/>
        <v>102.66451271999999</v>
      </c>
      <c r="U16" s="72">
        <f t="shared" si="8"/>
        <v>10369.115784719999</v>
      </c>
      <c r="V16" s="74">
        <f t="shared" si="9"/>
        <v>155.53673677079999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6067.0789879999993</v>
      </c>
      <c r="AE16" s="76">
        <f t="shared" si="45"/>
        <v>1236.3934426229509</v>
      </c>
      <c r="AF16" s="347">
        <f t="shared" si="46"/>
        <v>543.02399999999989</v>
      </c>
      <c r="AG16" s="348"/>
      <c r="AH16" s="76">
        <f t="shared" si="47"/>
        <v>45.251999999999995</v>
      </c>
      <c r="AI16" s="76">
        <f t="shared" si="53"/>
        <v>150.84</v>
      </c>
      <c r="AJ16" s="76">
        <f>J16*Pricing!Q12</f>
        <v>0</v>
      </c>
      <c r="AK16" s="76">
        <f>J16*Pricing!R12</f>
        <v>0</v>
      </c>
      <c r="AL16" s="76">
        <f t="shared" si="16"/>
        <v>3260.4112943999994</v>
      </c>
      <c r="AM16" s="77">
        <f t="shared" si="17"/>
        <v>0</v>
      </c>
      <c r="AN16" s="76">
        <f t="shared" si="18"/>
        <v>2608.3290355199997</v>
      </c>
      <c r="AO16" s="72">
        <f t="shared" si="19"/>
        <v>12500.161964113753</v>
      </c>
      <c r="AP16" s="74">
        <f t="shared" si="20"/>
        <v>18750.242946170631</v>
      </c>
      <c r="AQ16" s="74">
        <f t="shared" si="21"/>
        <v>0</v>
      </c>
      <c r="AR16" s="74">
        <f t="shared" si="22"/>
        <v>10317.08358488568</v>
      </c>
      <c r="AS16" s="72">
        <f t="shared" si="23"/>
        <v>43186.224228204381</v>
      </c>
      <c r="AT16" s="72">
        <f t="shared" si="24"/>
        <v>14257.603584885679</v>
      </c>
      <c r="AU16" s="78">
        <f t="shared" si="25"/>
        <v>1324.563692389974</v>
      </c>
      <c r="AV16" s="79">
        <f t="shared" si="26"/>
        <v>1.7749997084636773E-2</v>
      </c>
      <c r="AW16" s="80">
        <f t="shared" si="27"/>
        <v>322.8013759971841</v>
      </c>
      <c r="AX16" s="81">
        <f t="shared" si="28"/>
        <v>1001.76231639279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GLASS LOUVERS</v>
      </c>
      <c r="D17" s="131" t="str">
        <f>Pricing!B13</f>
        <v>V-02</v>
      </c>
      <c r="E17" s="132" t="str">
        <f>Pricing!N13</f>
        <v>6MM (F&amp;A)</v>
      </c>
      <c r="F17" s="68">
        <f>Pricing!G13</f>
        <v>2590</v>
      </c>
      <c r="G17" s="68">
        <f>Pricing!H13</f>
        <v>457</v>
      </c>
      <c r="H17" s="100">
        <f t="shared" si="0"/>
        <v>1.18363</v>
      </c>
      <c r="I17" s="70">
        <f>Pricing!I13</f>
        <v>4</v>
      </c>
      <c r="J17" s="69">
        <f t="shared" si="30"/>
        <v>4.7345199999999998</v>
      </c>
      <c r="K17" s="71">
        <f t="shared" si="31"/>
        <v>50.962373279999994</v>
      </c>
      <c r="L17" s="69"/>
      <c r="M17" s="72"/>
      <c r="N17" s="72"/>
      <c r="O17" s="72">
        <f t="shared" si="3"/>
        <v>0</v>
      </c>
      <c r="P17" s="73">
        <f>Pricing!M13</f>
        <v>10222.279999999999</v>
      </c>
      <c r="Q17" s="74">
        <f t="shared" si="4"/>
        <v>1022.228</v>
      </c>
      <c r="R17" s="74">
        <f t="shared" si="5"/>
        <v>1236.8958799999998</v>
      </c>
      <c r="S17" s="74">
        <f t="shared" si="6"/>
        <v>62.407019399999989</v>
      </c>
      <c r="T17" s="74">
        <f t="shared" si="7"/>
        <v>125.43810899399998</v>
      </c>
      <c r="U17" s="72">
        <f t="shared" si="8"/>
        <v>12669.249008393997</v>
      </c>
      <c r="V17" s="74">
        <f t="shared" si="9"/>
        <v>190.03873512590997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9483.243559999999</v>
      </c>
      <c r="AE17" s="76">
        <f t="shared" si="45"/>
        <v>1998.032786885246</v>
      </c>
      <c r="AF17" s="347">
        <f t="shared" si="46"/>
        <v>877.53600000000006</v>
      </c>
      <c r="AG17" s="348"/>
      <c r="AH17" s="76">
        <f t="shared" si="47"/>
        <v>73.128</v>
      </c>
      <c r="AI17" s="76">
        <f t="shared" si="53"/>
        <v>243.76000000000002</v>
      </c>
      <c r="AJ17" s="76">
        <f>J17*Pricing!Q13</f>
        <v>0</v>
      </c>
      <c r="AK17" s="76">
        <f>J17*Pricing!R13</f>
        <v>0</v>
      </c>
      <c r="AL17" s="76">
        <f t="shared" si="16"/>
        <v>5096.2373279999993</v>
      </c>
      <c r="AM17" s="77">
        <f t="shared" si="17"/>
        <v>0</v>
      </c>
      <c r="AN17" s="76">
        <f t="shared" si="18"/>
        <v>4076.9898623999993</v>
      </c>
      <c r="AO17" s="72">
        <f t="shared" si="19"/>
        <v>16051.744530405154</v>
      </c>
      <c r="AP17" s="74">
        <f t="shared" si="20"/>
        <v>24077.616795607733</v>
      </c>
      <c r="AQ17" s="74">
        <f t="shared" si="21"/>
        <v>0</v>
      </c>
      <c r="AR17" s="74">
        <f t="shared" si="22"/>
        <v>8475.9091367261917</v>
      </c>
      <c r="AS17" s="72">
        <f t="shared" si="23"/>
        <v>58785.832076412888</v>
      </c>
      <c r="AT17" s="72">
        <f t="shared" si="24"/>
        <v>12416.429136726192</v>
      </c>
      <c r="AU17" s="78">
        <f t="shared" si="25"/>
        <v>1153.5144125535296</v>
      </c>
      <c r="AV17" s="79">
        <f t="shared" si="26"/>
        <v>2.774441306530431E-2</v>
      </c>
      <c r="AW17" s="80">
        <f t="shared" si="27"/>
        <v>252.32905996876897</v>
      </c>
      <c r="AX17" s="81">
        <f t="shared" si="28"/>
        <v>901.18535258476061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GLASS LOUVERS</v>
      </c>
      <c r="D18" s="131" t="str">
        <f>Pricing!B14</f>
        <v>V-01</v>
      </c>
      <c r="E18" s="132" t="str">
        <f>Pricing!N14</f>
        <v>6MM (F&amp;A)</v>
      </c>
      <c r="F18" s="68">
        <f>Pricing!G14</f>
        <v>1219</v>
      </c>
      <c r="G18" s="68">
        <f>Pricing!H14</f>
        <v>457</v>
      </c>
      <c r="H18" s="100">
        <f t="shared" si="0"/>
        <v>0.55708299999999999</v>
      </c>
      <c r="I18" s="70">
        <f>Pricing!I14</f>
        <v>2</v>
      </c>
      <c r="J18" s="69">
        <f t="shared" si="30"/>
        <v>1.114166</v>
      </c>
      <c r="K18" s="71">
        <f t="shared" si="31"/>
        <v>11.992882823999999</v>
      </c>
      <c r="L18" s="69"/>
      <c r="M18" s="72"/>
      <c r="N18" s="72"/>
      <c r="O18" s="72">
        <f t="shared" si="3"/>
        <v>0</v>
      </c>
      <c r="P18" s="73">
        <f>Pricing!M14</f>
        <v>3110.8399999999997</v>
      </c>
      <c r="Q18" s="74">
        <f t="shared" si="4"/>
        <v>311.084</v>
      </c>
      <c r="R18" s="74">
        <f t="shared" si="5"/>
        <v>376.41163999999998</v>
      </c>
      <c r="S18" s="74">
        <f t="shared" si="6"/>
        <v>18.991678199999996</v>
      </c>
      <c r="T18" s="74">
        <f t="shared" si="7"/>
        <v>38.173273181999996</v>
      </c>
      <c r="U18" s="72">
        <f t="shared" si="8"/>
        <v>3855.5005913819991</v>
      </c>
      <c r="V18" s="74">
        <f t="shared" si="9"/>
        <v>57.832508870729981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2231.6744979999999</v>
      </c>
      <c r="AE18" s="76">
        <f t="shared" si="45"/>
        <v>549.50819672131149</v>
      </c>
      <c r="AF18" s="347">
        <f t="shared" si="46"/>
        <v>241.34399999999999</v>
      </c>
      <c r="AG18" s="348"/>
      <c r="AH18" s="76">
        <f t="shared" si="47"/>
        <v>20.111999999999998</v>
      </c>
      <c r="AI18" s="76">
        <f t="shared" si="53"/>
        <v>67.039999999999992</v>
      </c>
      <c r="AJ18" s="76">
        <f>J18*Pricing!Q14</f>
        <v>0</v>
      </c>
      <c r="AK18" s="76">
        <f>J18*Pricing!R14</f>
        <v>0</v>
      </c>
      <c r="AL18" s="76">
        <f t="shared" si="16"/>
        <v>1199.2882823999998</v>
      </c>
      <c r="AM18" s="77">
        <f t="shared" si="17"/>
        <v>0</v>
      </c>
      <c r="AN18" s="76">
        <f t="shared" si="18"/>
        <v>959.4306259199999</v>
      </c>
      <c r="AO18" s="72">
        <f t="shared" si="19"/>
        <v>4791.3372969740412</v>
      </c>
      <c r="AP18" s="74">
        <f t="shared" si="20"/>
        <v>7187.0059454610619</v>
      </c>
      <c r="AQ18" s="74">
        <f t="shared" si="21"/>
        <v>0</v>
      </c>
      <c r="AR18" s="74">
        <f t="shared" si="22"/>
        <v>10750.950255558959</v>
      </c>
      <c r="AS18" s="72">
        <f t="shared" si="23"/>
        <v>16368.736648755103</v>
      </c>
      <c r="AT18" s="72">
        <f t="shared" si="24"/>
        <v>14691.470255558959</v>
      </c>
      <c r="AU18" s="78">
        <f t="shared" si="25"/>
        <v>1364.8708895911334</v>
      </c>
      <c r="AV18" s="79">
        <f t="shared" si="26"/>
        <v>6.5290423796536597E-3</v>
      </c>
      <c r="AW18" s="80">
        <f t="shared" si="27"/>
        <v>326.30462230660828</v>
      </c>
      <c r="AX18" s="81">
        <f t="shared" si="28"/>
        <v>1038.5662672845251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GLASS LOUVERS</v>
      </c>
      <c r="D19" s="131" t="str">
        <f>Pricing!B15</f>
        <v>V-03</v>
      </c>
      <c r="E19" s="132" t="str">
        <f>Pricing!N15</f>
        <v>6MM (F&amp;A)</v>
      </c>
      <c r="F19" s="68">
        <f>Pricing!G15</f>
        <v>1676</v>
      </c>
      <c r="G19" s="68">
        <f>Pricing!H15</f>
        <v>457</v>
      </c>
      <c r="H19" s="100">
        <f t="shared" si="0"/>
        <v>0.76593199999999995</v>
      </c>
      <c r="I19" s="70">
        <f>Pricing!I15</f>
        <v>1</v>
      </c>
      <c r="J19" s="69">
        <f t="shared" si="30"/>
        <v>0.76593199999999995</v>
      </c>
      <c r="K19" s="71">
        <f t="shared" si="31"/>
        <v>8.2444920479999997</v>
      </c>
      <c r="L19" s="69"/>
      <c r="M19" s="72"/>
      <c r="N19" s="72"/>
      <c r="O19" s="72">
        <f t="shared" si="3"/>
        <v>0</v>
      </c>
      <c r="P19" s="73">
        <f>Pricing!M15</f>
        <v>1857.54</v>
      </c>
      <c r="Q19" s="74">
        <f t="shared" si="4"/>
        <v>185.75400000000002</v>
      </c>
      <c r="R19" s="74">
        <f t="shared" si="5"/>
        <v>224.76233999999999</v>
      </c>
      <c r="S19" s="74">
        <f t="shared" si="6"/>
        <v>11.3402817</v>
      </c>
      <c r="T19" s="74">
        <f t="shared" si="7"/>
        <v>22.793966217000001</v>
      </c>
      <c r="U19" s="72">
        <f t="shared" si="8"/>
        <v>2302.1905879170004</v>
      </c>
      <c r="V19" s="74">
        <f t="shared" si="9"/>
        <v>34.532858818755003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1534.1617959999999</v>
      </c>
      <c r="AE19" s="76">
        <f t="shared" si="45"/>
        <v>349.67213114754099</v>
      </c>
      <c r="AF19" s="347">
        <f t="shared" si="46"/>
        <v>153.57599999999996</v>
      </c>
      <c r="AG19" s="348"/>
      <c r="AH19" s="76">
        <f t="shared" si="47"/>
        <v>12.798</v>
      </c>
      <c r="AI19" s="76">
        <f t="shared" si="53"/>
        <v>42.66</v>
      </c>
      <c r="AJ19" s="76">
        <f>J19*Pricing!Q15</f>
        <v>0</v>
      </c>
      <c r="AK19" s="76">
        <f>J19*Pricing!R15</f>
        <v>0</v>
      </c>
      <c r="AL19" s="76">
        <f t="shared" si="16"/>
        <v>824.44920479999985</v>
      </c>
      <c r="AM19" s="77">
        <f t="shared" si="17"/>
        <v>0</v>
      </c>
      <c r="AN19" s="76">
        <f t="shared" si="18"/>
        <v>659.55936383999983</v>
      </c>
      <c r="AO19" s="72">
        <f t="shared" si="19"/>
        <v>2895.4295778832961</v>
      </c>
      <c r="AP19" s="74">
        <f t="shared" si="20"/>
        <v>4343.144366824944</v>
      </c>
      <c r="AQ19" s="74">
        <f t="shared" si="21"/>
        <v>0</v>
      </c>
      <c r="AR19" s="74">
        <f t="shared" si="22"/>
        <v>9450.6744002186097</v>
      </c>
      <c r="AS19" s="72">
        <f t="shared" si="23"/>
        <v>10256.74430934824</v>
      </c>
      <c r="AT19" s="72">
        <f t="shared" si="24"/>
        <v>13391.19440021861</v>
      </c>
      <c r="AU19" s="78">
        <f t="shared" si="25"/>
        <v>1244.0723151447985</v>
      </c>
      <c r="AV19" s="79">
        <f t="shared" si="26"/>
        <v>4.4883818819932463E-3</v>
      </c>
      <c r="AW19" s="80">
        <f t="shared" si="27"/>
        <v>283.42843114302138</v>
      </c>
      <c r="AX19" s="81">
        <f t="shared" si="28"/>
        <v>960.64388400177688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SLIDE &amp; FOLD DOOR WITH 3 LEAF</v>
      </c>
      <c r="D20" s="131" t="str">
        <f>Pricing!B16</f>
        <v>FD-01</v>
      </c>
      <c r="E20" s="132" t="str">
        <f>Pricing!N16</f>
        <v>24MM</v>
      </c>
      <c r="F20" s="68">
        <f>Pricing!G16</f>
        <v>2743</v>
      </c>
      <c r="G20" s="68">
        <f>Pricing!H16</f>
        <v>3200</v>
      </c>
      <c r="H20" s="100">
        <f t="shared" si="0"/>
        <v>8.7775999999999996</v>
      </c>
      <c r="I20" s="70">
        <f>Pricing!I16</f>
        <v>1</v>
      </c>
      <c r="J20" s="69">
        <f t="shared" si="30"/>
        <v>8.7775999999999996</v>
      </c>
      <c r="K20" s="71">
        <f t="shared" si="31"/>
        <v>94.482086399999986</v>
      </c>
      <c r="L20" s="69"/>
      <c r="M20" s="72"/>
      <c r="N20" s="72"/>
      <c r="O20" s="72">
        <f t="shared" si="3"/>
        <v>0</v>
      </c>
      <c r="P20" s="73">
        <f>Pricing!M16</f>
        <v>193709.55</v>
      </c>
      <c r="Q20" s="74">
        <f t="shared" si="4"/>
        <v>19370.954999999998</v>
      </c>
      <c r="R20" s="74">
        <f t="shared" si="5"/>
        <v>23438.855549999997</v>
      </c>
      <c r="S20" s="74">
        <f t="shared" si="6"/>
        <v>1182.5968027500001</v>
      </c>
      <c r="T20" s="74">
        <f t="shared" si="7"/>
        <v>2377.0195735274997</v>
      </c>
      <c r="U20" s="72">
        <f t="shared" si="8"/>
        <v>240078.97692627748</v>
      </c>
      <c r="V20" s="74">
        <f t="shared" si="9"/>
        <v>3601.1846538941622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29009.967999999997</v>
      </c>
      <c r="AE20" s="76">
        <f t="shared" si="45"/>
        <v>974.2622950819673</v>
      </c>
      <c r="AF20" s="347">
        <f t="shared" si="46"/>
        <v>427.89600000000002</v>
      </c>
      <c r="AG20" s="348"/>
      <c r="AH20" s="76">
        <f t="shared" si="47"/>
        <v>35.658000000000001</v>
      </c>
      <c r="AI20" s="76">
        <f t="shared" si="53"/>
        <v>118.85999999999999</v>
      </c>
      <c r="AJ20" s="76">
        <f>J20*Pricing!Q16</f>
        <v>0</v>
      </c>
      <c r="AK20" s="76">
        <f>J20*Pricing!R16</f>
        <v>113378.50367999999</v>
      </c>
      <c r="AL20" s="76">
        <f t="shared" si="16"/>
        <v>9448.2086399999989</v>
      </c>
      <c r="AM20" s="77">
        <f t="shared" si="17"/>
        <v>0</v>
      </c>
      <c r="AN20" s="76">
        <f t="shared" si="18"/>
        <v>7558.5669119999984</v>
      </c>
      <c r="AO20" s="72">
        <f t="shared" si="19"/>
        <v>245236.83787525364</v>
      </c>
      <c r="AP20" s="74">
        <f t="shared" si="20"/>
        <v>367855.25681288046</v>
      </c>
      <c r="AQ20" s="74">
        <f t="shared" si="21"/>
        <v>0</v>
      </c>
      <c r="AR20" s="74">
        <f t="shared" si="22"/>
        <v>69847.349467751323</v>
      </c>
      <c r="AS20" s="72">
        <f t="shared" si="23"/>
        <v>772487.34192013403</v>
      </c>
      <c r="AT20" s="72">
        <f t="shared" si="24"/>
        <v>88006.66946775133</v>
      </c>
      <c r="AU20" s="78">
        <f t="shared" si="25"/>
        <v>8176.0190884198564</v>
      </c>
      <c r="AV20" s="79">
        <f t="shared" si="26"/>
        <v>5.1436969348955142E-2</v>
      </c>
      <c r="AW20" s="80">
        <f t="shared" si="27"/>
        <v>2579.1149504100249</v>
      </c>
      <c r="AX20" s="81">
        <f t="shared" si="28"/>
        <v>5596.9041380098333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SLIDE &amp; FOLD DOOR WITH 3 LEAF</v>
      </c>
      <c r="D21" s="131" t="str">
        <f>Pricing!B17</f>
        <v>FD-02</v>
      </c>
      <c r="E21" s="132" t="str">
        <f>Pricing!N17</f>
        <v>24MM</v>
      </c>
      <c r="F21" s="68">
        <f>Pricing!G17</f>
        <v>3048</v>
      </c>
      <c r="G21" s="68">
        <f>Pricing!H17</f>
        <v>3708</v>
      </c>
      <c r="H21" s="100">
        <f t="shared" si="0"/>
        <v>11.301983999999999</v>
      </c>
      <c r="I21" s="70">
        <f>Pricing!I17</f>
        <v>1</v>
      </c>
      <c r="J21" s="69">
        <f t="shared" si="30"/>
        <v>11.301983999999999</v>
      </c>
      <c r="K21" s="71">
        <f t="shared" si="31"/>
        <v>121.65455577599998</v>
      </c>
      <c r="L21" s="69"/>
      <c r="M21" s="72"/>
      <c r="N21" s="72"/>
      <c r="O21" s="72">
        <f t="shared" si="3"/>
        <v>0</v>
      </c>
      <c r="P21" s="73">
        <f>Pricing!M17</f>
        <v>218586.31000000003</v>
      </c>
      <c r="Q21" s="74">
        <f t="shared" ref="Q21:Q26" si="54">P21*$Q$6</f>
        <v>21858.631000000005</v>
      </c>
      <c r="R21" s="74">
        <f t="shared" ref="R21:R26" si="55">(P21+Q21)*$R$6</f>
        <v>26448.943510000001</v>
      </c>
      <c r="S21" s="74">
        <f t="shared" ref="S21:S26" si="56">(P21+Q21+R21)*$S$6</f>
        <v>1334.46942255</v>
      </c>
      <c r="T21" s="74">
        <f t="shared" ref="T21:T26" si="57">(P21+Q21+R21+S21)*$T$6</f>
        <v>2682.2835393255</v>
      </c>
      <c r="U21" s="72">
        <f t="shared" ref="U21:U26" si="58">SUM(P21:T21)</f>
        <v>270910.63747187553</v>
      </c>
      <c r="V21" s="74">
        <f t="shared" ref="V21:V26" si="59">U21*$V$6</f>
        <v>4063.6595620781327</v>
      </c>
      <c r="W21" s="73">
        <f>Pricing!S17*I21</f>
        <v>0</v>
      </c>
      <c r="X21" s="74">
        <f t="shared" ref="X21:X26" si="60">W21*$X$6</f>
        <v>0</v>
      </c>
      <c r="Y21" s="74">
        <f t="shared" ref="Y21:Y26" si="61">(W21+X21)*$Y$6</f>
        <v>0</v>
      </c>
      <c r="Z21" s="74">
        <f t="shared" ref="Z21:Z26" si="62">(W21+X21+Y21)*$Z$6</f>
        <v>0</v>
      </c>
      <c r="AA21" s="74">
        <f t="shared" ref="AA21:AA26" si="63">(W21+X21+Y21+Z21)*$AA$6</f>
        <v>0</v>
      </c>
      <c r="AB21" s="72">
        <f t="shared" ref="AB21:AB26" si="64">SUM(W21:AA21)</f>
        <v>0</v>
      </c>
      <c r="AC21" s="75">
        <v>0</v>
      </c>
      <c r="AD21" s="101">
        <f>(J21*Pricing!O17)+(O21*Pricing!P17)</f>
        <v>37353.057119999998</v>
      </c>
      <c r="AE21" s="76">
        <f t="shared" si="45"/>
        <v>1107.5409836065573</v>
      </c>
      <c r="AF21" s="347">
        <f t="shared" si="46"/>
        <v>486.43200000000002</v>
      </c>
      <c r="AG21" s="348"/>
      <c r="AH21" s="76">
        <f t="shared" si="47"/>
        <v>40.536000000000001</v>
      </c>
      <c r="AI21" s="76">
        <f t="shared" si="15"/>
        <v>135.12</v>
      </c>
      <c r="AJ21" s="76">
        <f>J21*Pricing!Q17</f>
        <v>0</v>
      </c>
      <c r="AK21" s="76">
        <f>J21*Pricing!R17</f>
        <v>145985.46693119998</v>
      </c>
      <c r="AL21" s="76">
        <f t="shared" si="16"/>
        <v>12165.455577599998</v>
      </c>
      <c r="AM21" s="77">
        <f t="shared" si="17"/>
        <v>0</v>
      </c>
      <c r="AN21" s="76">
        <f t="shared" si="18"/>
        <v>9732.3644620799987</v>
      </c>
      <c r="AO21" s="72">
        <f t="shared" si="19"/>
        <v>276743.92601756018</v>
      </c>
      <c r="AP21" s="74">
        <f t="shared" si="20"/>
        <v>415115.88902634027</v>
      </c>
      <c r="AQ21" s="74">
        <f t="shared" ref="AQ21:AQ26" si="65">(AO21+AP21)*$AQ$6</f>
        <v>0</v>
      </c>
      <c r="AR21" s="74">
        <f t="shared" si="22"/>
        <v>61215.784329892915</v>
      </c>
      <c r="AS21" s="72">
        <f t="shared" si="23"/>
        <v>897096.15913478052</v>
      </c>
      <c r="AT21" s="72">
        <f t="shared" si="24"/>
        <v>79375.104329892929</v>
      </c>
      <c r="AU21" s="78">
        <f t="shared" ref="AU21:AU26" si="66">AT21/10.764</f>
        <v>7374.127120948805</v>
      </c>
      <c r="AV21" s="79">
        <f t="shared" si="26"/>
        <v>6.6229926698685451E-2</v>
      </c>
      <c r="AW21" s="80">
        <f t="shared" si="27"/>
        <v>2260.2877079281611</v>
      </c>
      <c r="AX21" s="81">
        <f t="shared" si="28"/>
        <v>5113.8394130206425</v>
      </c>
      <c r="AY21" s="82"/>
      <c r="AZ21" s="83">
        <f t="shared" ref="AZ21:AZ26" si="67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SLIDE &amp; FOLD DOOR WITH 3 LEAF</v>
      </c>
      <c r="D22" s="131" t="str">
        <f>Pricing!B18</f>
        <v>FD-03</v>
      </c>
      <c r="E22" s="132" t="str">
        <f>Pricing!N18</f>
        <v>24MM</v>
      </c>
      <c r="F22" s="68">
        <f>Pricing!G18</f>
        <v>2438</v>
      </c>
      <c r="G22" s="68">
        <f>Pricing!H18</f>
        <v>2700</v>
      </c>
      <c r="H22" s="100">
        <f t="shared" si="0"/>
        <v>6.5826000000000002</v>
      </c>
      <c r="I22" s="70">
        <f>Pricing!I18</f>
        <v>2</v>
      </c>
      <c r="J22" s="69">
        <f t="shared" si="30"/>
        <v>13.1652</v>
      </c>
      <c r="K22" s="71">
        <f t="shared" si="31"/>
        <v>141.71021279999999</v>
      </c>
      <c r="L22" s="69"/>
      <c r="M22" s="72"/>
      <c r="N22" s="72"/>
      <c r="O22" s="72">
        <f t="shared" si="3"/>
        <v>0</v>
      </c>
      <c r="P22" s="73">
        <f>Pricing!M18</f>
        <v>108819.64</v>
      </c>
      <c r="Q22" s="74">
        <f t="shared" si="54"/>
        <v>10881.964</v>
      </c>
      <c r="R22" s="74">
        <f t="shared" si="55"/>
        <v>13167.176439999999</v>
      </c>
      <c r="S22" s="74">
        <f t="shared" si="56"/>
        <v>664.3439022</v>
      </c>
      <c r="T22" s="74">
        <f t="shared" si="57"/>
        <v>1335.3312434219999</v>
      </c>
      <c r="U22" s="72">
        <f t="shared" si="58"/>
        <v>134868.455585622</v>
      </c>
      <c r="V22" s="74">
        <f t="shared" si="59"/>
        <v>2023.0268337843299</v>
      </c>
      <c r="W22" s="73">
        <f>Pricing!S18*I22</f>
        <v>0</v>
      </c>
      <c r="X22" s="74">
        <f t="shared" si="60"/>
        <v>0</v>
      </c>
      <c r="Y22" s="74">
        <f t="shared" si="61"/>
        <v>0</v>
      </c>
      <c r="Z22" s="74">
        <f t="shared" si="62"/>
        <v>0</v>
      </c>
      <c r="AA22" s="74">
        <f t="shared" si="63"/>
        <v>0</v>
      </c>
      <c r="AB22" s="72">
        <f t="shared" si="64"/>
        <v>0</v>
      </c>
      <c r="AC22" s="75">
        <v>0</v>
      </c>
      <c r="AD22" s="101">
        <f>(J22*Pricing!O18)+(O22*Pricing!P18)</f>
        <v>36928.385999999999</v>
      </c>
      <c r="AE22" s="76">
        <f t="shared" si="45"/>
        <v>1684.5901639344263</v>
      </c>
      <c r="AF22" s="347">
        <f t="shared" si="46"/>
        <v>739.87199999999996</v>
      </c>
      <c r="AG22" s="348"/>
      <c r="AH22" s="76">
        <f t="shared" si="47"/>
        <v>61.655999999999999</v>
      </c>
      <c r="AI22" s="76">
        <f t="shared" si="15"/>
        <v>205.51999999999998</v>
      </c>
      <c r="AJ22" s="76">
        <f>J22*Pricing!Q18</f>
        <v>0</v>
      </c>
      <c r="AK22" s="76">
        <f>J22*Pricing!R18</f>
        <v>120453.68088</v>
      </c>
      <c r="AL22" s="76">
        <f t="shared" si="16"/>
        <v>14171.021279999999</v>
      </c>
      <c r="AM22" s="77">
        <f t="shared" si="17"/>
        <v>0</v>
      </c>
      <c r="AN22" s="76">
        <f t="shared" si="18"/>
        <v>11336.817023999998</v>
      </c>
      <c r="AO22" s="72">
        <f t="shared" si="19"/>
        <v>139583.12058334076</v>
      </c>
      <c r="AP22" s="74">
        <f t="shared" si="20"/>
        <v>209374.68087501114</v>
      </c>
      <c r="AQ22" s="74">
        <f t="shared" si="65"/>
        <v>0</v>
      </c>
      <c r="AR22" s="74">
        <f t="shared" si="22"/>
        <v>26506.076737030344</v>
      </c>
      <c r="AS22" s="72">
        <f t="shared" si="23"/>
        <v>531847.70664235181</v>
      </c>
      <c r="AT22" s="72">
        <f t="shared" si="24"/>
        <v>40397.996737030335</v>
      </c>
      <c r="AU22" s="78">
        <f t="shared" si="66"/>
        <v>3753.0654716676272</v>
      </c>
      <c r="AV22" s="79">
        <f t="shared" si="26"/>
        <v>7.7148421991531213E-2</v>
      </c>
      <c r="AW22" s="80">
        <f t="shared" si="27"/>
        <v>965.99588494447823</v>
      </c>
      <c r="AX22" s="81">
        <f t="shared" si="28"/>
        <v>2787.0695867231493</v>
      </c>
      <c r="AY22" s="82"/>
      <c r="AZ22" s="83">
        <f t="shared" si="67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SLIDE &amp; FOLD DOOR WITH 4 LEAF</v>
      </c>
      <c r="D23" s="131" t="str">
        <f>Pricing!B19</f>
        <v>FD-04</v>
      </c>
      <c r="E23" s="132" t="str">
        <f>Pricing!N19</f>
        <v>24MM</v>
      </c>
      <c r="F23" s="68">
        <f>Pricing!G19</f>
        <v>3048</v>
      </c>
      <c r="G23" s="68">
        <f>Pricing!H19</f>
        <v>2700</v>
      </c>
      <c r="H23" s="100">
        <f t="shared" si="0"/>
        <v>8.2295999999999996</v>
      </c>
      <c r="I23" s="70">
        <f>Pricing!I19</f>
        <v>1</v>
      </c>
      <c r="J23" s="69">
        <f t="shared" si="30"/>
        <v>8.2295999999999996</v>
      </c>
      <c r="K23" s="71">
        <f t="shared" si="31"/>
        <v>88.583414399999995</v>
      </c>
      <c r="L23" s="69"/>
      <c r="M23" s="72"/>
      <c r="N23" s="72"/>
      <c r="O23" s="72">
        <f t="shared" si="3"/>
        <v>0</v>
      </c>
      <c r="P23" s="73">
        <f>Pricing!M19</f>
        <v>69998.880000000005</v>
      </c>
      <c r="Q23" s="74">
        <f t="shared" si="54"/>
        <v>6999.8880000000008</v>
      </c>
      <c r="R23" s="74">
        <f t="shared" si="55"/>
        <v>8469.864480000002</v>
      </c>
      <c r="S23" s="74">
        <f t="shared" si="56"/>
        <v>427.3431624000001</v>
      </c>
      <c r="T23" s="74">
        <f t="shared" si="57"/>
        <v>858.95975642400015</v>
      </c>
      <c r="U23" s="72">
        <f t="shared" si="58"/>
        <v>86754.935398824004</v>
      </c>
      <c r="V23" s="74">
        <f t="shared" si="59"/>
        <v>1301.32403098236</v>
      </c>
      <c r="W23" s="73">
        <f>Pricing!S19*I23</f>
        <v>0</v>
      </c>
      <c r="X23" s="74">
        <f t="shared" si="60"/>
        <v>0</v>
      </c>
      <c r="Y23" s="74">
        <f t="shared" si="61"/>
        <v>0</v>
      </c>
      <c r="Z23" s="74">
        <f t="shared" si="62"/>
        <v>0</v>
      </c>
      <c r="AA23" s="74">
        <f t="shared" si="63"/>
        <v>0</v>
      </c>
      <c r="AB23" s="72">
        <f t="shared" si="64"/>
        <v>0</v>
      </c>
      <c r="AC23" s="75">
        <v>0</v>
      </c>
      <c r="AD23" s="101">
        <f>(J23*Pricing!O19)+(O23*Pricing!P19)</f>
        <v>23084.027999999998</v>
      </c>
      <c r="AE23" s="76">
        <f t="shared" si="45"/>
        <v>942.29508196721315</v>
      </c>
      <c r="AF23" s="347">
        <f t="shared" si="46"/>
        <v>413.85600000000005</v>
      </c>
      <c r="AG23" s="348"/>
      <c r="AH23" s="76">
        <f t="shared" si="47"/>
        <v>34.488</v>
      </c>
      <c r="AI23" s="76">
        <f t="shared" si="15"/>
        <v>114.96000000000001</v>
      </c>
      <c r="AJ23" s="76">
        <f>J23*Pricing!Q19</f>
        <v>0</v>
      </c>
      <c r="AK23" s="76">
        <f>J23*Pricing!R19</f>
        <v>75295.902239999996</v>
      </c>
      <c r="AL23" s="76">
        <f t="shared" si="16"/>
        <v>8858.3414399999983</v>
      </c>
      <c r="AM23" s="77">
        <f t="shared" si="17"/>
        <v>0</v>
      </c>
      <c r="AN23" s="76">
        <f t="shared" si="18"/>
        <v>7086.6731519999985</v>
      </c>
      <c r="AO23" s="72">
        <f t="shared" si="19"/>
        <v>89561.858511773578</v>
      </c>
      <c r="AP23" s="74">
        <f t="shared" si="20"/>
        <v>134342.78776766037</v>
      </c>
      <c r="AQ23" s="74">
        <f t="shared" si="65"/>
        <v>0</v>
      </c>
      <c r="AR23" s="74">
        <f t="shared" si="22"/>
        <v>27207.233192309948</v>
      </c>
      <c r="AS23" s="72">
        <f t="shared" si="23"/>
        <v>338229.59111143398</v>
      </c>
      <c r="AT23" s="72">
        <f t="shared" si="24"/>
        <v>41099.153192309954</v>
      </c>
      <c r="AU23" s="78">
        <f t="shared" si="66"/>
        <v>3818.2044957552912</v>
      </c>
      <c r="AV23" s="79">
        <f t="shared" si="26"/>
        <v>4.8225674780596209E-2</v>
      </c>
      <c r="AW23" s="80">
        <f t="shared" si="27"/>
        <v>994.04905564135004</v>
      </c>
      <c r="AX23" s="81">
        <f t="shared" si="28"/>
        <v>2824.1554401139406</v>
      </c>
      <c r="AY23" s="82"/>
      <c r="AZ23" s="83">
        <f t="shared" si="67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1 FIXED 1 SLIDING DOOR</v>
      </c>
      <c r="D24" s="131" t="str">
        <f>Pricing!B20</f>
        <v>FD-05</v>
      </c>
      <c r="E24" s="132" t="str">
        <f>Pricing!N20</f>
        <v>24MM</v>
      </c>
      <c r="F24" s="68">
        <f>Pricing!G20</f>
        <v>2514</v>
      </c>
      <c r="G24" s="68">
        <f>Pricing!H20</f>
        <v>2514</v>
      </c>
      <c r="H24" s="100">
        <f t="shared" si="0"/>
        <v>6.3201960000000001</v>
      </c>
      <c r="I24" s="70">
        <f>Pricing!I20</f>
        <v>1</v>
      </c>
      <c r="J24" s="69">
        <f t="shared" si="30"/>
        <v>6.3201960000000001</v>
      </c>
      <c r="K24" s="71">
        <f t="shared" si="31"/>
        <v>68.030589743999997</v>
      </c>
      <c r="L24" s="69"/>
      <c r="M24" s="72"/>
      <c r="N24" s="72"/>
      <c r="O24" s="72">
        <f t="shared" si="3"/>
        <v>0</v>
      </c>
      <c r="P24" s="73">
        <f>Pricing!M20</f>
        <v>36035.279999999999</v>
      </c>
      <c r="Q24" s="74">
        <f t="shared" si="54"/>
        <v>3603.5280000000002</v>
      </c>
      <c r="R24" s="74">
        <f t="shared" si="55"/>
        <v>4360.2688799999996</v>
      </c>
      <c r="S24" s="74">
        <f t="shared" si="56"/>
        <v>219.99538439999998</v>
      </c>
      <c r="T24" s="74">
        <f t="shared" si="57"/>
        <v>442.19072264399989</v>
      </c>
      <c r="U24" s="72">
        <f t="shared" si="58"/>
        <v>44661.262987043992</v>
      </c>
      <c r="V24" s="74">
        <f t="shared" si="59"/>
        <v>669.91894480565986</v>
      </c>
      <c r="W24" s="73">
        <f>Pricing!S20*I24</f>
        <v>0</v>
      </c>
      <c r="X24" s="74">
        <f t="shared" si="60"/>
        <v>0</v>
      </c>
      <c r="Y24" s="74">
        <f t="shared" si="61"/>
        <v>0</v>
      </c>
      <c r="Z24" s="74">
        <f t="shared" si="62"/>
        <v>0</v>
      </c>
      <c r="AA24" s="74">
        <f t="shared" si="63"/>
        <v>0</v>
      </c>
      <c r="AB24" s="72">
        <f t="shared" si="64"/>
        <v>0</v>
      </c>
      <c r="AC24" s="75">
        <v>0</v>
      </c>
      <c r="AD24" s="101">
        <f>(J24*Pricing!O20)+(O24*Pricing!P20)</f>
        <v>17728.14978</v>
      </c>
      <c r="AE24" s="76">
        <f t="shared" si="45"/>
        <v>824.2622950819673</v>
      </c>
      <c r="AF24" s="347">
        <f t="shared" si="46"/>
        <v>362.01599999999996</v>
      </c>
      <c r="AG24" s="348"/>
      <c r="AH24" s="76">
        <f t="shared" si="47"/>
        <v>30.167999999999999</v>
      </c>
      <c r="AI24" s="76">
        <f t="shared" si="15"/>
        <v>100.55999999999999</v>
      </c>
      <c r="AJ24" s="76">
        <f>J24*Pricing!Q20</f>
        <v>3401.5294871999995</v>
      </c>
      <c r="AK24" s="76">
        <f>J24*Pricing!R20</f>
        <v>0</v>
      </c>
      <c r="AL24" s="76">
        <f t="shared" si="16"/>
        <v>6803.058974399999</v>
      </c>
      <c r="AM24" s="77">
        <f t="shared" si="17"/>
        <v>0</v>
      </c>
      <c r="AN24" s="76">
        <f t="shared" si="18"/>
        <v>5442.4471795199997</v>
      </c>
      <c r="AO24" s="72">
        <f t="shared" si="19"/>
        <v>46648.188226931619</v>
      </c>
      <c r="AP24" s="74">
        <f t="shared" si="20"/>
        <v>69972.282340397433</v>
      </c>
      <c r="AQ24" s="74">
        <f t="shared" si="65"/>
        <v>0</v>
      </c>
      <c r="AR24" s="74">
        <f t="shared" si="22"/>
        <v>18452.033855805905</v>
      </c>
      <c r="AS24" s="72">
        <f t="shared" si="23"/>
        <v>149995.65598844906</v>
      </c>
      <c r="AT24" s="72">
        <f t="shared" si="24"/>
        <v>23732.753855805906</v>
      </c>
      <c r="AU24" s="78">
        <f t="shared" si="66"/>
        <v>2204.8266309741643</v>
      </c>
      <c r="AV24" s="79">
        <f t="shared" si="26"/>
        <v>3.7036516579861116E-2</v>
      </c>
      <c r="AW24" s="80">
        <f t="shared" si="27"/>
        <v>666.33527803347704</v>
      </c>
      <c r="AX24" s="81">
        <f t="shared" si="28"/>
        <v>1538.4913529406872</v>
      </c>
      <c r="AY24" s="82"/>
      <c r="AZ24" s="83">
        <f t="shared" si="67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SKYLIGHT WITH MOTORIZED RETRACTABLE SHADING</v>
      </c>
      <c r="D25" s="131" t="str">
        <f>Pricing!B21</f>
        <v>S-01</v>
      </c>
      <c r="E25" s="132" t="str">
        <f>Pricing!N21</f>
        <v>21.52MM</v>
      </c>
      <c r="F25" s="68">
        <f>Pricing!G21</f>
        <v>4574</v>
      </c>
      <c r="G25" s="68">
        <f>Pricing!H21</f>
        <v>3620</v>
      </c>
      <c r="H25" s="100">
        <f t="shared" si="0"/>
        <v>16.557880000000001</v>
      </c>
      <c r="I25" s="70">
        <f>Pricing!I21</f>
        <v>1</v>
      </c>
      <c r="J25" s="69">
        <f t="shared" si="30"/>
        <v>16.557880000000001</v>
      </c>
      <c r="K25" s="71">
        <f t="shared" si="31"/>
        <v>178.22902031999999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4"/>
        <v>0</v>
      </c>
      <c r="R25" s="74">
        <f t="shared" si="55"/>
        <v>0</v>
      </c>
      <c r="S25" s="74">
        <f t="shared" si="56"/>
        <v>0</v>
      </c>
      <c r="T25" s="74">
        <f t="shared" si="57"/>
        <v>0</v>
      </c>
      <c r="U25" s="72">
        <f t="shared" si="58"/>
        <v>0</v>
      </c>
      <c r="V25" s="74">
        <f t="shared" si="59"/>
        <v>0</v>
      </c>
      <c r="W25" s="73">
        <f>Pricing!S21*I25</f>
        <v>15000</v>
      </c>
      <c r="X25" s="74">
        <f t="shared" si="60"/>
        <v>0</v>
      </c>
      <c r="Y25" s="74">
        <f t="shared" si="61"/>
        <v>0</v>
      </c>
      <c r="Z25" s="74">
        <f t="shared" si="62"/>
        <v>0</v>
      </c>
      <c r="AA25" s="74">
        <f t="shared" si="63"/>
        <v>0</v>
      </c>
      <c r="AB25" s="72">
        <f t="shared" si="64"/>
        <v>15000</v>
      </c>
      <c r="AC25" s="75">
        <v>5000</v>
      </c>
      <c r="AD25" s="101">
        <f>(J25*Pricing!O21)+(O25*Pricing!P21)</f>
        <v>92442.644039999999</v>
      </c>
      <c r="AE25" s="76">
        <f t="shared" si="45"/>
        <v>1343.2786885245901</v>
      </c>
      <c r="AF25" s="347">
        <f t="shared" si="46"/>
        <v>589.96800000000007</v>
      </c>
      <c r="AG25" s="348"/>
      <c r="AH25" s="76">
        <f t="shared" si="47"/>
        <v>49.164000000000001</v>
      </c>
      <c r="AI25" s="76">
        <f t="shared" si="15"/>
        <v>163.88000000000002</v>
      </c>
      <c r="AJ25" s="76">
        <f>J25*Pricing!Q21</f>
        <v>0</v>
      </c>
      <c r="AK25" s="76">
        <f>J25*Pricing!R21</f>
        <v>196051.92235199999</v>
      </c>
      <c r="AL25" s="76">
        <f t="shared" si="16"/>
        <v>17822.902031999998</v>
      </c>
      <c r="AM25" s="77">
        <f t="shared" si="17"/>
        <v>0</v>
      </c>
      <c r="AN25" s="76">
        <f t="shared" si="18"/>
        <v>14258.3216256</v>
      </c>
      <c r="AO25" s="72">
        <f t="shared" si="19"/>
        <v>7146.2906885245902</v>
      </c>
      <c r="AP25" s="74">
        <f t="shared" si="20"/>
        <v>10719.436032786885</v>
      </c>
      <c r="AQ25" s="74">
        <f t="shared" si="65"/>
        <v>0</v>
      </c>
      <c r="AR25" s="74">
        <f t="shared" si="22"/>
        <v>1078.9863630677039</v>
      </c>
      <c r="AS25" s="72">
        <f t="shared" si="23"/>
        <v>353441.51677091146</v>
      </c>
      <c r="AT25" s="72">
        <f t="shared" si="24"/>
        <v>21345.819438896251</v>
      </c>
      <c r="AU25" s="78">
        <f t="shared" si="66"/>
        <v>1983.0750129037767</v>
      </c>
      <c r="AV25" s="79">
        <f t="shared" si="26"/>
        <v>9.7029616984560418E-2</v>
      </c>
      <c r="AW25" s="80">
        <f t="shared" si="27"/>
        <v>0</v>
      </c>
      <c r="AX25" s="81">
        <f t="shared" si="28"/>
        <v>2067.2363911858788</v>
      </c>
      <c r="AY25" s="82"/>
      <c r="AZ25" s="83">
        <f t="shared" si="67"/>
        <v>-84.161378282102078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 xml:space="preserve">MOTORIZED PERGOLA </v>
      </c>
      <c r="D26" s="131" t="str">
        <f>Pricing!B22</f>
        <v>P-01</v>
      </c>
      <c r="E26" s="132" t="str">
        <f>Pricing!N22</f>
        <v>NA</v>
      </c>
      <c r="F26" s="68">
        <f>Pricing!G22</f>
        <v>3034</v>
      </c>
      <c r="G26" s="68">
        <f>Pricing!H22</f>
        <v>7312</v>
      </c>
      <c r="H26" s="100">
        <f t="shared" si="0"/>
        <v>22.184608000000001</v>
      </c>
      <c r="I26" s="70">
        <f>Pricing!I22</f>
        <v>1</v>
      </c>
      <c r="J26" s="69">
        <f t="shared" si="30"/>
        <v>22.184608000000001</v>
      </c>
      <c r="K26" s="71">
        <f t="shared" si="31"/>
        <v>238.79512051199998</v>
      </c>
      <c r="L26" s="69"/>
      <c r="M26" s="72"/>
      <c r="N26" s="72"/>
      <c r="O26" s="72">
        <f t="shared" si="3"/>
        <v>0</v>
      </c>
      <c r="P26" s="73">
        <f>Pricing!M22</f>
        <v>909704.90000000014</v>
      </c>
      <c r="Q26" s="74">
        <f t="shared" si="54"/>
        <v>90970.49000000002</v>
      </c>
      <c r="R26" s="74">
        <f t="shared" si="55"/>
        <v>110074.29290000001</v>
      </c>
      <c r="S26" s="74">
        <f t="shared" si="56"/>
        <v>5553.7484145000008</v>
      </c>
      <c r="T26" s="74">
        <f t="shared" si="57"/>
        <v>11163.034313145001</v>
      </c>
      <c r="U26" s="72">
        <f t="shared" si="58"/>
        <v>1127466.4656276451</v>
      </c>
      <c r="V26" s="74">
        <f t="shared" si="59"/>
        <v>16911.996984414676</v>
      </c>
      <c r="W26" s="73">
        <f>Pricing!S22*I26</f>
        <v>0</v>
      </c>
      <c r="X26" s="74">
        <f t="shared" si="60"/>
        <v>0</v>
      </c>
      <c r="Y26" s="74">
        <f t="shared" si="61"/>
        <v>0</v>
      </c>
      <c r="Z26" s="74">
        <f t="shared" si="62"/>
        <v>0</v>
      </c>
      <c r="AA26" s="74">
        <f t="shared" si="63"/>
        <v>0</v>
      </c>
      <c r="AB26" s="72">
        <f t="shared" si="64"/>
        <v>0</v>
      </c>
      <c r="AC26" s="75">
        <v>0</v>
      </c>
      <c r="AD26" s="101">
        <f>(J26*Pricing!O22)+(O26*Pricing!P22)</f>
        <v>0</v>
      </c>
      <c r="AE26" s="76">
        <f t="shared" si="45"/>
        <v>1696.0655737704919</v>
      </c>
      <c r="AF26" s="347">
        <f t="shared" si="46"/>
        <v>744.91199999999992</v>
      </c>
      <c r="AG26" s="348"/>
      <c r="AH26" s="76">
        <f t="shared" si="47"/>
        <v>62.076000000000001</v>
      </c>
      <c r="AI26" s="76">
        <f t="shared" si="15"/>
        <v>206.92000000000002</v>
      </c>
      <c r="AJ26" s="76">
        <f>J26*Pricing!Q22</f>
        <v>0</v>
      </c>
      <c r="AK26" s="76">
        <f>J26*Pricing!R22</f>
        <v>0</v>
      </c>
      <c r="AL26" s="76">
        <f t="shared" si="16"/>
        <v>23879.512051199999</v>
      </c>
      <c r="AM26" s="77">
        <f t="shared" si="17"/>
        <v>0</v>
      </c>
      <c r="AN26" s="76">
        <f t="shared" si="18"/>
        <v>19103.60964096</v>
      </c>
      <c r="AO26" s="72">
        <f t="shared" si="19"/>
        <v>1147088.4361858305</v>
      </c>
      <c r="AP26" s="74">
        <f>AO26*$AP$7</f>
        <v>1032379.5925672475</v>
      </c>
      <c r="AQ26" s="74">
        <f t="shared" si="65"/>
        <v>0</v>
      </c>
      <c r="AR26" s="74">
        <f t="shared" si="22"/>
        <v>98242.350225574322</v>
      </c>
      <c r="AS26" s="72">
        <f t="shared" si="23"/>
        <v>2222451.1504452378</v>
      </c>
      <c r="AT26" s="72">
        <f t="shared" si="24"/>
        <v>100179.87022557431</v>
      </c>
      <c r="AU26" s="78">
        <f t="shared" si="66"/>
        <v>9306.9370332194649</v>
      </c>
      <c r="AV26" s="79">
        <f t="shared" si="26"/>
        <v>0.13000239264885449</v>
      </c>
      <c r="AW26" s="80">
        <f t="shared" si="27"/>
        <v>4792.3025401792174</v>
      </c>
      <c r="AX26" s="81">
        <f t="shared" si="28"/>
        <v>4514.6344930402474</v>
      </c>
      <c r="AY26" s="82"/>
      <c r="AZ26" s="83">
        <f t="shared" si="67"/>
        <v>0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5"/>
        <v>0</v>
      </c>
      <c r="AF27" s="347">
        <f t="shared" si="46"/>
        <v>0</v>
      </c>
      <c r="AG27" s="348"/>
      <c r="AH27" s="76">
        <f t="shared" si="47"/>
        <v>0</v>
      </c>
      <c r="AI27" s="76">
        <f t="shared" ref="AI27:AI32" si="68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5"/>
        <v>0</v>
      </c>
      <c r="AF28" s="347">
        <f t="shared" si="46"/>
        <v>0</v>
      </c>
      <c r="AG28" s="348"/>
      <c r="AH28" s="76">
        <f t="shared" si="47"/>
        <v>0</v>
      </c>
      <c r="AI28" s="76">
        <f t="shared" si="68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5"/>
        <v>0</v>
      </c>
      <c r="AF29" s="347">
        <f t="shared" si="46"/>
        <v>0</v>
      </c>
      <c r="AG29" s="348"/>
      <c r="AH29" s="76">
        <f t="shared" si="47"/>
        <v>0</v>
      </c>
      <c r="AI29" s="76">
        <f t="shared" si="68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5"/>
        <v>0</v>
      </c>
      <c r="AF30" s="347">
        <f t="shared" si="46"/>
        <v>0</v>
      </c>
      <c r="AG30" s="348"/>
      <c r="AH30" s="76">
        <f t="shared" si="47"/>
        <v>0</v>
      </c>
      <c r="AI30" s="76">
        <f t="shared" si="68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5"/>
        <v>0</v>
      </c>
      <c r="AF31" s="347">
        <f t="shared" si="46"/>
        <v>0</v>
      </c>
      <c r="AG31" s="348"/>
      <c r="AH31" s="76">
        <f t="shared" si="47"/>
        <v>0</v>
      </c>
      <c r="AI31" s="76">
        <f t="shared" si="68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5"/>
        <v>0</v>
      </c>
      <c r="AF32" s="347">
        <f t="shared" si="46"/>
        <v>0</v>
      </c>
      <c r="AG32" s="348"/>
      <c r="AH32" s="76">
        <f t="shared" si="47"/>
        <v>0</v>
      </c>
      <c r="AI32" s="76">
        <f t="shared" si="68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9">P33*$Q$6</f>
        <v>0</v>
      </c>
      <c r="R33" s="74">
        <f t="shared" ref="R33:R38" si="70">(P33+Q33)*$R$6</f>
        <v>0</v>
      </c>
      <c r="S33" s="74">
        <f t="shared" ref="S33:S38" si="71">(P33+Q33+R33)*$S$6</f>
        <v>0</v>
      </c>
      <c r="T33" s="74">
        <f t="shared" ref="T33:T38" si="72">(P33+Q33+R33+S33)*$T$6</f>
        <v>0</v>
      </c>
      <c r="U33" s="72">
        <f t="shared" ref="U33:U38" si="73">SUM(P33:T33)</f>
        <v>0</v>
      </c>
      <c r="V33" s="74">
        <f t="shared" ref="V33:V38" si="74">U33*$V$6</f>
        <v>0</v>
      </c>
      <c r="W33" s="73">
        <f>Pricing!S29*I33</f>
        <v>0</v>
      </c>
      <c r="X33" s="74">
        <f t="shared" ref="X33:X38" si="75">W33*$X$6</f>
        <v>0</v>
      </c>
      <c r="Y33" s="74">
        <f t="shared" ref="Y33:Y38" si="76">(W33+X33)*$Y$6</f>
        <v>0</v>
      </c>
      <c r="Z33" s="74">
        <f t="shared" ref="Z33:Z38" si="77">(W33+X33+Y33)*$Z$6</f>
        <v>0</v>
      </c>
      <c r="AA33" s="74">
        <f t="shared" ref="AA33:AA38" si="78">(W33+X33+Y33+Z33)*$AA$6</f>
        <v>0</v>
      </c>
      <c r="AB33" s="72">
        <f t="shared" ref="AB33:AB38" si="79">SUM(W33:AA33)</f>
        <v>0</v>
      </c>
      <c r="AC33" s="75">
        <v>0</v>
      </c>
      <c r="AD33" s="101">
        <f>(J33*Pricing!O29)+(O33*Pricing!P29)</f>
        <v>0</v>
      </c>
      <c r="AE33" s="76">
        <f t="shared" si="45"/>
        <v>0</v>
      </c>
      <c r="AF33" s="347">
        <f t="shared" si="46"/>
        <v>0</v>
      </c>
      <c r="AG33" s="348"/>
      <c r="AH33" s="76">
        <f t="shared" si="47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80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81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82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9"/>
        <v>0</v>
      </c>
      <c r="R34" s="74">
        <f t="shared" si="70"/>
        <v>0</v>
      </c>
      <c r="S34" s="74">
        <f t="shared" si="71"/>
        <v>0</v>
      </c>
      <c r="T34" s="74">
        <f t="shared" si="72"/>
        <v>0</v>
      </c>
      <c r="U34" s="72">
        <f t="shared" si="73"/>
        <v>0</v>
      </c>
      <c r="V34" s="74">
        <f t="shared" si="74"/>
        <v>0</v>
      </c>
      <c r="W34" s="73">
        <f>Pricing!S30*I34</f>
        <v>0</v>
      </c>
      <c r="X34" s="74">
        <f t="shared" si="75"/>
        <v>0</v>
      </c>
      <c r="Y34" s="74">
        <f t="shared" si="76"/>
        <v>0</v>
      </c>
      <c r="Z34" s="74">
        <f t="shared" si="77"/>
        <v>0</v>
      </c>
      <c r="AA34" s="74">
        <f t="shared" si="78"/>
        <v>0</v>
      </c>
      <c r="AB34" s="72">
        <f t="shared" si="79"/>
        <v>0</v>
      </c>
      <c r="AC34" s="75">
        <v>0</v>
      </c>
      <c r="AD34" s="101">
        <f>(J34*Pricing!O30)+(O34*Pricing!P30)</f>
        <v>0</v>
      </c>
      <c r="AE34" s="76">
        <f t="shared" si="45"/>
        <v>0</v>
      </c>
      <c r="AF34" s="347">
        <f t="shared" si="46"/>
        <v>0</v>
      </c>
      <c r="AG34" s="348"/>
      <c r="AH34" s="76">
        <f t="shared" si="47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80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81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82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9"/>
        <v>0</v>
      </c>
      <c r="R35" s="74">
        <f t="shared" si="70"/>
        <v>0</v>
      </c>
      <c r="S35" s="74">
        <f t="shared" si="71"/>
        <v>0</v>
      </c>
      <c r="T35" s="74">
        <f t="shared" si="72"/>
        <v>0</v>
      </c>
      <c r="U35" s="72">
        <f t="shared" si="73"/>
        <v>0</v>
      </c>
      <c r="V35" s="74">
        <f t="shared" si="74"/>
        <v>0</v>
      </c>
      <c r="W35" s="73">
        <f>Pricing!S31*I35</f>
        <v>0</v>
      </c>
      <c r="X35" s="74">
        <f t="shared" si="75"/>
        <v>0</v>
      </c>
      <c r="Y35" s="74">
        <f t="shared" si="76"/>
        <v>0</v>
      </c>
      <c r="Z35" s="74">
        <f t="shared" si="77"/>
        <v>0</v>
      </c>
      <c r="AA35" s="74">
        <f t="shared" si="78"/>
        <v>0</v>
      </c>
      <c r="AB35" s="72">
        <f t="shared" si="79"/>
        <v>0</v>
      </c>
      <c r="AC35" s="75">
        <v>0</v>
      </c>
      <c r="AD35" s="101">
        <f>(J35*Pricing!O31)+(O35*Pricing!P31)</f>
        <v>0</v>
      </c>
      <c r="AE35" s="76">
        <f t="shared" si="45"/>
        <v>0</v>
      </c>
      <c r="AF35" s="347">
        <f t="shared" si="46"/>
        <v>0</v>
      </c>
      <c r="AG35" s="348"/>
      <c r="AH35" s="76">
        <f t="shared" si="47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80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81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82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9"/>
        <v>0</v>
      </c>
      <c r="R36" s="74">
        <f t="shared" si="70"/>
        <v>0</v>
      </c>
      <c r="S36" s="74">
        <f t="shared" si="71"/>
        <v>0</v>
      </c>
      <c r="T36" s="74">
        <f t="shared" si="72"/>
        <v>0</v>
      </c>
      <c r="U36" s="72">
        <f t="shared" si="73"/>
        <v>0</v>
      </c>
      <c r="V36" s="74">
        <f t="shared" si="74"/>
        <v>0</v>
      </c>
      <c r="W36" s="73">
        <f>Pricing!S32*I36</f>
        <v>0</v>
      </c>
      <c r="X36" s="74">
        <f t="shared" si="75"/>
        <v>0</v>
      </c>
      <c r="Y36" s="74">
        <f t="shared" si="76"/>
        <v>0</v>
      </c>
      <c r="Z36" s="74">
        <f t="shared" si="77"/>
        <v>0</v>
      </c>
      <c r="AA36" s="74">
        <f t="shared" si="78"/>
        <v>0</v>
      </c>
      <c r="AB36" s="72">
        <f t="shared" si="79"/>
        <v>0</v>
      </c>
      <c r="AC36" s="75">
        <v>0</v>
      </c>
      <c r="AD36" s="101">
        <f>(J36*Pricing!O32)+(O36*Pricing!P32)</f>
        <v>0</v>
      </c>
      <c r="AE36" s="76">
        <f t="shared" si="45"/>
        <v>0</v>
      </c>
      <c r="AF36" s="347">
        <f t="shared" si="46"/>
        <v>0</v>
      </c>
      <c r="AG36" s="348"/>
      <c r="AH36" s="76">
        <f t="shared" si="47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80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81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82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83">N37*M37*L37/1000000</f>
        <v>0</v>
      </c>
      <c r="P37" s="73">
        <f>Pricing!M33</f>
        <v>0</v>
      </c>
      <c r="Q37" s="74">
        <f t="shared" si="69"/>
        <v>0</v>
      </c>
      <c r="R37" s="74">
        <f t="shared" si="70"/>
        <v>0</v>
      </c>
      <c r="S37" s="74">
        <f t="shared" si="71"/>
        <v>0</v>
      </c>
      <c r="T37" s="74">
        <f t="shared" si="72"/>
        <v>0</v>
      </c>
      <c r="U37" s="72">
        <f t="shared" si="73"/>
        <v>0</v>
      </c>
      <c r="V37" s="74">
        <f t="shared" si="74"/>
        <v>0</v>
      </c>
      <c r="W37" s="73">
        <f>Pricing!S33*I37</f>
        <v>0</v>
      </c>
      <c r="X37" s="74">
        <f t="shared" si="75"/>
        <v>0</v>
      </c>
      <c r="Y37" s="74">
        <f t="shared" si="76"/>
        <v>0</v>
      </c>
      <c r="Z37" s="74">
        <f t="shared" si="77"/>
        <v>0</v>
      </c>
      <c r="AA37" s="74">
        <f t="shared" si="78"/>
        <v>0</v>
      </c>
      <c r="AB37" s="72">
        <f t="shared" si="79"/>
        <v>0</v>
      </c>
      <c r="AC37" s="75">
        <v>0</v>
      </c>
      <c r="AD37" s="101">
        <f>(J37*Pricing!O33)+(O37*Pricing!P33)</f>
        <v>0</v>
      </c>
      <c r="AE37" s="76">
        <f t="shared" si="45"/>
        <v>0</v>
      </c>
      <c r="AF37" s="347">
        <f t="shared" si="46"/>
        <v>0</v>
      </c>
      <c r="AG37" s="348"/>
      <c r="AH37" s="76">
        <f t="shared" si="47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80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81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82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83"/>
        <v>0</v>
      </c>
      <c r="P38" s="73">
        <f>Pricing!M34</f>
        <v>0</v>
      </c>
      <c r="Q38" s="74">
        <f t="shared" si="69"/>
        <v>0</v>
      </c>
      <c r="R38" s="74">
        <f t="shared" si="70"/>
        <v>0</v>
      </c>
      <c r="S38" s="74">
        <f t="shared" si="71"/>
        <v>0</v>
      </c>
      <c r="T38" s="74">
        <f t="shared" si="72"/>
        <v>0</v>
      </c>
      <c r="U38" s="72">
        <f t="shared" si="73"/>
        <v>0</v>
      </c>
      <c r="V38" s="74">
        <f t="shared" si="74"/>
        <v>0</v>
      </c>
      <c r="W38" s="73">
        <f>Pricing!S34*I38</f>
        <v>0</v>
      </c>
      <c r="X38" s="74">
        <f t="shared" si="75"/>
        <v>0</v>
      </c>
      <c r="Y38" s="74">
        <f t="shared" si="76"/>
        <v>0</v>
      </c>
      <c r="Z38" s="74">
        <f t="shared" si="77"/>
        <v>0</v>
      </c>
      <c r="AA38" s="74">
        <f t="shared" si="78"/>
        <v>0</v>
      </c>
      <c r="AB38" s="72">
        <f t="shared" si="79"/>
        <v>0</v>
      </c>
      <c r="AC38" s="75">
        <v>0</v>
      </c>
      <c r="AD38" s="101">
        <f>(J38*Pricing!O34)+(O38*Pricing!P34)</f>
        <v>0</v>
      </c>
      <c r="AE38" s="76">
        <f t="shared" si="45"/>
        <v>0</v>
      </c>
      <c r="AF38" s="347">
        <f t="shared" si="46"/>
        <v>0</v>
      </c>
      <c r="AG38" s="348"/>
      <c r="AH38" s="76">
        <f t="shared" si="47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80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81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82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83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5"/>
        <v>0</v>
      </c>
      <c r="AF39" s="347">
        <f t="shared" si="46"/>
        <v>0</v>
      </c>
      <c r="AG39" s="348"/>
      <c r="AH39" s="76">
        <f t="shared" si="47"/>
        <v>0</v>
      </c>
      <c r="AI39" s="76">
        <f t="shared" ref="AI39:AI44" si="84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83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5"/>
        <v>0</v>
      </c>
      <c r="AF40" s="347">
        <f t="shared" si="46"/>
        <v>0</v>
      </c>
      <c r="AG40" s="348"/>
      <c r="AH40" s="76">
        <f t="shared" si="47"/>
        <v>0</v>
      </c>
      <c r="AI40" s="76">
        <f t="shared" si="84"/>
        <v>0</v>
      </c>
      <c r="AJ40" s="76">
        <f>J40*Pricing!Q36</f>
        <v>0</v>
      </c>
      <c r="AK40" s="76">
        <f>J40*Pricing!R36</f>
        <v>0</v>
      </c>
      <c r="AL40" s="76">
        <f t="shared" ref="AL40:AL89" si="85">J40*$AL$6</f>
        <v>0</v>
      </c>
      <c r="AM40" s="77">
        <f t="shared" ref="AM40:AM89" si="86">$AM$6*J40</f>
        <v>0</v>
      </c>
      <c r="AN40" s="76">
        <f t="shared" ref="AN40:AN89" si="87">$AN$6*J40</f>
        <v>0</v>
      </c>
      <c r="AO40" s="72">
        <f t="shared" ref="AO40:AO89" si="88">SUM(U40:V40)+SUM(AC40:AI40)-AD40</f>
        <v>0</v>
      </c>
      <c r="AP40" s="74">
        <f t="shared" ref="AP40:AP89" si="89">AO40*$AP$6</f>
        <v>0</v>
      </c>
      <c r="AQ40" s="74">
        <f t="shared" si="21"/>
        <v>0</v>
      </c>
      <c r="AR40" s="74" t="e">
        <f t="shared" ref="AR40:AR57" si="90">SUM(AO40:AQ40)/J40</f>
        <v>#DIV/0!</v>
      </c>
      <c r="AS40" s="72">
        <f t="shared" ref="AS40:AS57" si="91">SUM(AJ40:AQ40)+AD40+AB40</f>
        <v>0</v>
      </c>
      <c r="AT40" s="72" t="e">
        <f t="shared" ref="AT40:AT89" si="92">AS40/J40</f>
        <v>#DIV/0!</v>
      </c>
      <c r="AU40" s="78" t="e">
        <f t="shared" si="25"/>
        <v>#DIV/0!</v>
      </c>
      <c r="AV40" s="79">
        <f t="shared" ref="AV40:AV71" si="93">K40/$K$109</f>
        <v>0</v>
      </c>
      <c r="AW40" s="80" t="e">
        <f t="shared" ref="AW40:AW89" si="94">(U40+V40)/(J40*10.764)</f>
        <v>#DIV/0!</v>
      </c>
      <c r="AX40" s="81" t="e">
        <f t="shared" ref="AX40:AX89" si="95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83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5"/>
        <v>0</v>
      </c>
      <c r="AF41" s="347">
        <f t="shared" si="46"/>
        <v>0</v>
      </c>
      <c r="AG41" s="348"/>
      <c r="AH41" s="76">
        <f t="shared" si="47"/>
        <v>0</v>
      </c>
      <c r="AI41" s="76">
        <f t="shared" si="84"/>
        <v>0</v>
      </c>
      <c r="AJ41" s="76">
        <f>J41*Pricing!Q37</f>
        <v>0</v>
      </c>
      <c r="AK41" s="76">
        <f>J41*Pricing!R37</f>
        <v>0</v>
      </c>
      <c r="AL41" s="76">
        <f t="shared" si="85"/>
        <v>0</v>
      </c>
      <c r="AM41" s="77">
        <f t="shared" si="86"/>
        <v>0</v>
      </c>
      <c r="AN41" s="76">
        <f t="shared" si="87"/>
        <v>0</v>
      </c>
      <c r="AO41" s="72">
        <f t="shared" si="88"/>
        <v>0</v>
      </c>
      <c r="AP41" s="74">
        <f t="shared" si="89"/>
        <v>0</v>
      </c>
      <c r="AQ41" s="74">
        <f t="shared" si="21"/>
        <v>0</v>
      </c>
      <c r="AR41" s="74" t="e">
        <f t="shared" si="90"/>
        <v>#DIV/0!</v>
      </c>
      <c r="AS41" s="72">
        <f t="shared" si="91"/>
        <v>0</v>
      </c>
      <c r="AT41" s="72" t="e">
        <f t="shared" si="92"/>
        <v>#DIV/0!</v>
      </c>
      <c r="AU41" s="78" t="e">
        <f t="shared" si="25"/>
        <v>#DIV/0!</v>
      </c>
      <c r="AV41" s="79">
        <f t="shared" si="93"/>
        <v>0</v>
      </c>
      <c r="AW41" s="80" t="e">
        <f t="shared" si="94"/>
        <v>#DIV/0!</v>
      </c>
      <c r="AX41" s="81" t="e">
        <f t="shared" si="95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83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5"/>
        <v>0</v>
      </c>
      <c r="AF42" s="347">
        <f t="shared" si="46"/>
        <v>0</v>
      </c>
      <c r="AG42" s="348"/>
      <c r="AH42" s="76">
        <f t="shared" si="47"/>
        <v>0</v>
      </c>
      <c r="AI42" s="76">
        <f t="shared" si="84"/>
        <v>0</v>
      </c>
      <c r="AJ42" s="76">
        <f>J42*Pricing!Q38</f>
        <v>0</v>
      </c>
      <c r="AK42" s="76">
        <f>J42*Pricing!R38</f>
        <v>0</v>
      </c>
      <c r="AL42" s="76">
        <f t="shared" si="85"/>
        <v>0</v>
      </c>
      <c r="AM42" s="77">
        <f t="shared" si="86"/>
        <v>0</v>
      </c>
      <c r="AN42" s="76">
        <f t="shared" si="87"/>
        <v>0</v>
      </c>
      <c r="AO42" s="72">
        <f t="shared" si="88"/>
        <v>0</v>
      </c>
      <c r="AP42" s="74">
        <f t="shared" si="89"/>
        <v>0</v>
      </c>
      <c r="AQ42" s="74">
        <f t="shared" si="21"/>
        <v>0</v>
      </c>
      <c r="AR42" s="74" t="e">
        <f t="shared" si="90"/>
        <v>#DIV/0!</v>
      </c>
      <c r="AS42" s="72">
        <f t="shared" si="91"/>
        <v>0</v>
      </c>
      <c r="AT42" s="72" t="e">
        <f t="shared" si="92"/>
        <v>#DIV/0!</v>
      </c>
      <c r="AU42" s="78" t="e">
        <f t="shared" si="25"/>
        <v>#DIV/0!</v>
      </c>
      <c r="AV42" s="79">
        <f t="shared" si="93"/>
        <v>0</v>
      </c>
      <c r="AW42" s="80" t="e">
        <f t="shared" si="94"/>
        <v>#DIV/0!</v>
      </c>
      <c r="AX42" s="81" t="e">
        <f t="shared" si="95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83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5"/>
        <v>0</v>
      </c>
      <c r="AF43" s="347">
        <f t="shared" si="46"/>
        <v>0</v>
      </c>
      <c r="AG43" s="348"/>
      <c r="AH43" s="76">
        <f t="shared" si="47"/>
        <v>0</v>
      </c>
      <c r="AI43" s="76">
        <f t="shared" si="84"/>
        <v>0</v>
      </c>
      <c r="AJ43" s="76">
        <f>J43*Pricing!Q39</f>
        <v>0</v>
      </c>
      <c r="AK43" s="76">
        <f>J43*Pricing!R39</f>
        <v>0</v>
      </c>
      <c r="AL43" s="76">
        <f t="shared" si="85"/>
        <v>0</v>
      </c>
      <c r="AM43" s="77">
        <f t="shared" si="86"/>
        <v>0</v>
      </c>
      <c r="AN43" s="76">
        <f t="shared" si="87"/>
        <v>0</v>
      </c>
      <c r="AO43" s="72">
        <f t="shared" si="88"/>
        <v>0</v>
      </c>
      <c r="AP43" s="74">
        <f t="shared" si="89"/>
        <v>0</v>
      </c>
      <c r="AQ43" s="74">
        <f t="shared" si="21"/>
        <v>0</v>
      </c>
      <c r="AR43" s="74" t="e">
        <f t="shared" si="90"/>
        <v>#DIV/0!</v>
      </c>
      <c r="AS43" s="72">
        <f t="shared" si="91"/>
        <v>0</v>
      </c>
      <c r="AT43" s="72" t="e">
        <f t="shared" si="92"/>
        <v>#DIV/0!</v>
      </c>
      <c r="AU43" s="78" t="e">
        <f t="shared" si="25"/>
        <v>#DIV/0!</v>
      </c>
      <c r="AV43" s="79">
        <f t="shared" si="93"/>
        <v>0</v>
      </c>
      <c r="AW43" s="80" t="e">
        <f t="shared" si="94"/>
        <v>#DIV/0!</v>
      </c>
      <c r="AX43" s="81" t="e">
        <f t="shared" si="95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83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5"/>
        <v>0</v>
      </c>
      <c r="AF44" s="347">
        <f t="shared" si="46"/>
        <v>0</v>
      </c>
      <c r="AG44" s="348"/>
      <c r="AH44" s="76">
        <f t="shared" si="47"/>
        <v>0</v>
      </c>
      <c r="AI44" s="76">
        <f t="shared" si="84"/>
        <v>0</v>
      </c>
      <c r="AJ44" s="76">
        <f>J44*Pricing!Q40</f>
        <v>0</v>
      </c>
      <c r="AK44" s="76">
        <f>J44*Pricing!R40</f>
        <v>0</v>
      </c>
      <c r="AL44" s="76">
        <f t="shared" si="85"/>
        <v>0</v>
      </c>
      <c r="AM44" s="77">
        <f t="shared" si="86"/>
        <v>0</v>
      </c>
      <c r="AN44" s="76">
        <f t="shared" si="87"/>
        <v>0</v>
      </c>
      <c r="AO44" s="72">
        <f t="shared" si="88"/>
        <v>0</v>
      </c>
      <c r="AP44" s="74">
        <f t="shared" si="89"/>
        <v>0</v>
      </c>
      <c r="AQ44" s="74">
        <f t="shared" si="21"/>
        <v>0</v>
      </c>
      <c r="AR44" s="74" t="e">
        <f t="shared" si="90"/>
        <v>#DIV/0!</v>
      </c>
      <c r="AS44" s="72">
        <f t="shared" si="91"/>
        <v>0</v>
      </c>
      <c r="AT44" s="72" t="e">
        <f t="shared" si="92"/>
        <v>#DIV/0!</v>
      </c>
      <c r="AU44" s="78" t="e">
        <f t="shared" si="25"/>
        <v>#DIV/0!</v>
      </c>
      <c r="AV44" s="79">
        <f t="shared" si="93"/>
        <v>0</v>
      </c>
      <c r="AW44" s="80" t="e">
        <f t="shared" si="94"/>
        <v>#DIV/0!</v>
      </c>
      <c r="AX44" s="81" t="e">
        <f t="shared" si="95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83"/>
        <v>0</v>
      </c>
      <c r="P45" s="73">
        <f>Pricing!M41</f>
        <v>0</v>
      </c>
      <c r="Q45" s="74">
        <f t="shared" ref="Q45:Q50" si="96">P45*$Q$6</f>
        <v>0</v>
      </c>
      <c r="R45" s="74">
        <f t="shared" ref="R45:R50" si="97">(P45+Q45)*$R$6</f>
        <v>0</v>
      </c>
      <c r="S45" s="74">
        <f t="shared" ref="S45:S50" si="98">(P45+Q45+R45)*$S$6</f>
        <v>0</v>
      </c>
      <c r="T45" s="74">
        <f t="shared" ref="T45:T50" si="99">(P45+Q45+R45+S45)*$T$6</f>
        <v>0</v>
      </c>
      <c r="U45" s="72">
        <f t="shared" ref="U45:U50" si="100">SUM(P45:T45)</f>
        <v>0</v>
      </c>
      <c r="V45" s="74">
        <f t="shared" ref="V45:V50" si="101">U45*$V$6</f>
        <v>0</v>
      </c>
      <c r="W45" s="73">
        <f>Pricing!S41*I45</f>
        <v>0</v>
      </c>
      <c r="X45" s="74">
        <f t="shared" ref="X45:X50" si="102">W45*$X$6</f>
        <v>0</v>
      </c>
      <c r="Y45" s="74">
        <f t="shared" ref="Y45:Y50" si="103">(W45+X45)*$Y$6</f>
        <v>0</v>
      </c>
      <c r="Z45" s="74">
        <f t="shared" ref="Z45:Z50" si="104">(W45+X45+Y45)*$Z$6</f>
        <v>0</v>
      </c>
      <c r="AA45" s="74">
        <f t="shared" ref="AA45:AA50" si="105">(W45+X45+Y45+Z45)*$AA$6</f>
        <v>0</v>
      </c>
      <c r="AB45" s="72">
        <f t="shared" ref="AB45:AB50" si="106">SUM(W45:AA45)</f>
        <v>0</v>
      </c>
      <c r="AC45" s="75">
        <v>0</v>
      </c>
      <c r="AD45" s="101">
        <f>(J45*Pricing!O41)+(O45*Pricing!P41)</f>
        <v>0</v>
      </c>
      <c r="AE45" s="76">
        <f t="shared" si="45"/>
        <v>0</v>
      </c>
      <c r="AF45" s="347">
        <f t="shared" si="46"/>
        <v>0</v>
      </c>
      <c r="AG45" s="348"/>
      <c r="AH45" s="76">
        <f t="shared" si="47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5"/>
        <v>0</v>
      </c>
      <c r="AM45" s="77">
        <f t="shared" si="86"/>
        <v>0</v>
      </c>
      <c r="AN45" s="76">
        <f t="shared" si="87"/>
        <v>0</v>
      </c>
      <c r="AO45" s="72">
        <f t="shared" si="88"/>
        <v>0</v>
      </c>
      <c r="AP45" s="74">
        <f t="shared" si="89"/>
        <v>0</v>
      </c>
      <c r="AQ45" s="74">
        <f t="shared" ref="AQ45:AQ50" si="107">(AO45+AP45)*$AQ$6</f>
        <v>0</v>
      </c>
      <c r="AR45" s="74" t="e">
        <f t="shared" si="90"/>
        <v>#DIV/0!</v>
      </c>
      <c r="AS45" s="72">
        <f t="shared" si="91"/>
        <v>0</v>
      </c>
      <c r="AT45" s="72" t="e">
        <f t="shared" si="92"/>
        <v>#DIV/0!</v>
      </c>
      <c r="AU45" s="78" t="e">
        <f t="shared" ref="AU45:AU50" si="108">AT45/10.764</f>
        <v>#DIV/0!</v>
      </c>
      <c r="AV45" s="79">
        <f t="shared" si="93"/>
        <v>0</v>
      </c>
      <c r="AW45" s="80" t="e">
        <f t="shared" si="94"/>
        <v>#DIV/0!</v>
      </c>
      <c r="AX45" s="81" t="e">
        <f t="shared" si="95"/>
        <v>#DIV/0!</v>
      </c>
      <c r="AY45" s="82"/>
      <c r="AZ45" s="83" t="e">
        <f t="shared" ref="AZ45:AZ50" si="109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83"/>
        <v>0</v>
      </c>
      <c r="P46" s="73">
        <f>Pricing!M42</f>
        <v>0</v>
      </c>
      <c r="Q46" s="74">
        <f t="shared" si="96"/>
        <v>0</v>
      </c>
      <c r="R46" s="74">
        <f t="shared" si="97"/>
        <v>0</v>
      </c>
      <c r="S46" s="74">
        <f t="shared" si="98"/>
        <v>0</v>
      </c>
      <c r="T46" s="74">
        <f t="shared" si="99"/>
        <v>0</v>
      </c>
      <c r="U46" s="72">
        <f t="shared" si="100"/>
        <v>0</v>
      </c>
      <c r="V46" s="74">
        <f t="shared" si="101"/>
        <v>0</v>
      </c>
      <c r="W46" s="73">
        <f>Pricing!S42*I46</f>
        <v>0</v>
      </c>
      <c r="X46" s="74">
        <f t="shared" si="102"/>
        <v>0</v>
      </c>
      <c r="Y46" s="74">
        <f t="shared" si="103"/>
        <v>0</v>
      </c>
      <c r="Z46" s="74">
        <f t="shared" si="104"/>
        <v>0</v>
      </c>
      <c r="AA46" s="74">
        <f t="shared" si="105"/>
        <v>0</v>
      </c>
      <c r="AB46" s="72">
        <f t="shared" si="106"/>
        <v>0</v>
      </c>
      <c r="AC46" s="75">
        <v>0</v>
      </c>
      <c r="AD46" s="101">
        <f>(J46*Pricing!O42)+(O46*Pricing!P42)</f>
        <v>0</v>
      </c>
      <c r="AE46" s="76">
        <f t="shared" si="45"/>
        <v>0</v>
      </c>
      <c r="AF46" s="347">
        <f t="shared" si="46"/>
        <v>0</v>
      </c>
      <c r="AG46" s="348"/>
      <c r="AH46" s="76">
        <f t="shared" si="47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5"/>
        <v>0</v>
      </c>
      <c r="AM46" s="77">
        <f t="shared" si="86"/>
        <v>0</v>
      </c>
      <c r="AN46" s="76">
        <f t="shared" si="87"/>
        <v>0</v>
      </c>
      <c r="AO46" s="72">
        <f t="shared" si="88"/>
        <v>0</v>
      </c>
      <c r="AP46" s="74">
        <f t="shared" si="89"/>
        <v>0</v>
      </c>
      <c r="AQ46" s="74">
        <f t="shared" si="107"/>
        <v>0</v>
      </c>
      <c r="AR46" s="74" t="e">
        <f t="shared" si="90"/>
        <v>#DIV/0!</v>
      </c>
      <c r="AS46" s="72">
        <f t="shared" si="91"/>
        <v>0</v>
      </c>
      <c r="AT46" s="72" t="e">
        <f t="shared" si="92"/>
        <v>#DIV/0!</v>
      </c>
      <c r="AU46" s="78" t="e">
        <f t="shared" si="108"/>
        <v>#DIV/0!</v>
      </c>
      <c r="AV46" s="79">
        <f t="shared" si="93"/>
        <v>0</v>
      </c>
      <c r="AW46" s="80" t="e">
        <f t="shared" si="94"/>
        <v>#DIV/0!</v>
      </c>
      <c r="AX46" s="81" t="e">
        <f t="shared" si="95"/>
        <v>#DIV/0!</v>
      </c>
      <c r="AY46" s="82"/>
      <c r="AZ46" s="83" t="e">
        <f t="shared" si="109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83"/>
        <v>0</v>
      </c>
      <c r="P47" s="73">
        <f>Pricing!M43</f>
        <v>0</v>
      </c>
      <c r="Q47" s="74">
        <f t="shared" si="96"/>
        <v>0</v>
      </c>
      <c r="R47" s="74">
        <f t="shared" si="97"/>
        <v>0</v>
      </c>
      <c r="S47" s="74">
        <f t="shared" si="98"/>
        <v>0</v>
      </c>
      <c r="T47" s="74">
        <f t="shared" si="99"/>
        <v>0</v>
      </c>
      <c r="U47" s="72">
        <f t="shared" si="100"/>
        <v>0</v>
      </c>
      <c r="V47" s="74">
        <f t="shared" si="101"/>
        <v>0</v>
      </c>
      <c r="W47" s="73">
        <f>Pricing!S43*I47</f>
        <v>0</v>
      </c>
      <c r="X47" s="74">
        <f t="shared" si="102"/>
        <v>0</v>
      </c>
      <c r="Y47" s="74">
        <f t="shared" si="103"/>
        <v>0</v>
      </c>
      <c r="Z47" s="74">
        <f t="shared" si="104"/>
        <v>0</v>
      </c>
      <c r="AA47" s="74">
        <f t="shared" si="105"/>
        <v>0</v>
      </c>
      <c r="AB47" s="72">
        <f t="shared" si="106"/>
        <v>0</v>
      </c>
      <c r="AC47" s="75">
        <v>0</v>
      </c>
      <c r="AD47" s="101">
        <f>(J47*Pricing!O43)+(O47*Pricing!P43)</f>
        <v>0</v>
      </c>
      <c r="AE47" s="76">
        <f t="shared" si="45"/>
        <v>0</v>
      </c>
      <c r="AF47" s="347">
        <f t="shared" si="46"/>
        <v>0</v>
      </c>
      <c r="AG47" s="348"/>
      <c r="AH47" s="76">
        <f t="shared" si="47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5"/>
        <v>0</v>
      </c>
      <c r="AM47" s="77">
        <f t="shared" si="86"/>
        <v>0</v>
      </c>
      <c r="AN47" s="76">
        <f t="shared" si="87"/>
        <v>0</v>
      </c>
      <c r="AO47" s="72">
        <f t="shared" si="88"/>
        <v>0</v>
      </c>
      <c r="AP47" s="74">
        <f t="shared" si="89"/>
        <v>0</v>
      </c>
      <c r="AQ47" s="74">
        <f t="shared" si="107"/>
        <v>0</v>
      </c>
      <c r="AR47" s="74" t="e">
        <f t="shared" si="90"/>
        <v>#DIV/0!</v>
      </c>
      <c r="AS47" s="72">
        <f t="shared" si="91"/>
        <v>0</v>
      </c>
      <c r="AT47" s="72" t="e">
        <f t="shared" si="92"/>
        <v>#DIV/0!</v>
      </c>
      <c r="AU47" s="78" t="e">
        <f t="shared" si="108"/>
        <v>#DIV/0!</v>
      </c>
      <c r="AV47" s="79">
        <f t="shared" si="93"/>
        <v>0</v>
      </c>
      <c r="AW47" s="80" t="e">
        <f t="shared" si="94"/>
        <v>#DIV/0!</v>
      </c>
      <c r="AX47" s="81" t="e">
        <f t="shared" si="95"/>
        <v>#DIV/0!</v>
      </c>
      <c r="AY47" s="82"/>
      <c r="AZ47" s="83" t="e">
        <f t="shared" si="109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83"/>
        <v>0</v>
      </c>
      <c r="P48" s="73">
        <f>Pricing!M44</f>
        <v>0</v>
      </c>
      <c r="Q48" s="74">
        <f t="shared" si="96"/>
        <v>0</v>
      </c>
      <c r="R48" s="74">
        <f t="shared" si="97"/>
        <v>0</v>
      </c>
      <c r="S48" s="74">
        <f t="shared" si="98"/>
        <v>0</v>
      </c>
      <c r="T48" s="74">
        <f t="shared" si="99"/>
        <v>0</v>
      </c>
      <c r="U48" s="72">
        <f t="shared" si="100"/>
        <v>0</v>
      </c>
      <c r="V48" s="74">
        <f t="shared" si="101"/>
        <v>0</v>
      </c>
      <c r="W48" s="73">
        <f>Pricing!S44*I48</f>
        <v>0</v>
      </c>
      <c r="X48" s="74">
        <f t="shared" si="102"/>
        <v>0</v>
      </c>
      <c r="Y48" s="74">
        <f t="shared" si="103"/>
        <v>0</v>
      </c>
      <c r="Z48" s="74">
        <f t="shared" si="104"/>
        <v>0</v>
      </c>
      <c r="AA48" s="74">
        <f t="shared" si="105"/>
        <v>0</v>
      </c>
      <c r="AB48" s="72">
        <f t="shared" si="106"/>
        <v>0</v>
      </c>
      <c r="AC48" s="75">
        <v>0</v>
      </c>
      <c r="AD48" s="101">
        <f>(J48*Pricing!O44)+(O48*Pricing!P44)</f>
        <v>0</v>
      </c>
      <c r="AE48" s="76">
        <f t="shared" si="45"/>
        <v>0</v>
      </c>
      <c r="AF48" s="347">
        <f t="shared" si="46"/>
        <v>0</v>
      </c>
      <c r="AG48" s="348"/>
      <c r="AH48" s="76">
        <f t="shared" si="47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5"/>
        <v>0</v>
      </c>
      <c r="AM48" s="77">
        <f t="shared" si="86"/>
        <v>0</v>
      </c>
      <c r="AN48" s="76">
        <f t="shared" si="87"/>
        <v>0</v>
      </c>
      <c r="AO48" s="72">
        <f t="shared" si="88"/>
        <v>0</v>
      </c>
      <c r="AP48" s="74">
        <f t="shared" si="89"/>
        <v>0</v>
      </c>
      <c r="AQ48" s="74">
        <f t="shared" si="107"/>
        <v>0</v>
      </c>
      <c r="AR48" s="74" t="e">
        <f t="shared" si="90"/>
        <v>#DIV/0!</v>
      </c>
      <c r="AS48" s="72">
        <f t="shared" si="91"/>
        <v>0</v>
      </c>
      <c r="AT48" s="72" t="e">
        <f t="shared" si="92"/>
        <v>#DIV/0!</v>
      </c>
      <c r="AU48" s="78" t="e">
        <f t="shared" si="108"/>
        <v>#DIV/0!</v>
      </c>
      <c r="AV48" s="79">
        <f t="shared" si="93"/>
        <v>0</v>
      </c>
      <c r="AW48" s="80" t="e">
        <f t="shared" si="94"/>
        <v>#DIV/0!</v>
      </c>
      <c r="AX48" s="81" t="e">
        <f t="shared" si="95"/>
        <v>#DIV/0!</v>
      </c>
      <c r="AY48" s="82"/>
      <c r="AZ48" s="83" t="e">
        <f t="shared" si="109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83"/>
        <v>0</v>
      </c>
      <c r="P49" s="73">
        <f>Pricing!M45</f>
        <v>0</v>
      </c>
      <c r="Q49" s="74">
        <f t="shared" si="96"/>
        <v>0</v>
      </c>
      <c r="R49" s="74">
        <f t="shared" si="97"/>
        <v>0</v>
      </c>
      <c r="S49" s="74">
        <f t="shared" si="98"/>
        <v>0</v>
      </c>
      <c r="T49" s="74">
        <f t="shared" si="99"/>
        <v>0</v>
      </c>
      <c r="U49" s="72">
        <f t="shared" si="100"/>
        <v>0</v>
      </c>
      <c r="V49" s="74">
        <f t="shared" si="101"/>
        <v>0</v>
      </c>
      <c r="W49" s="73">
        <f>Pricing!S45*I49</f>
        <v>0</v>
      </c>
      <c r="X49" s="74">
        <f t="shared" si="102"/>
        <v>0</v>
      </c>
      <c r="Y49" s="74">
        <f t="shared" si="103"/>
        <v>0</v>
      </c>
      <c r="Z49" s="74">
        <f t="shared" si="104"/>
        <v>0</v>
      </c>
      <c r="AA49" s="74">
        <f t="shared" si="105"/>
        <v>0</v>
      </c>
      <c r="AB49" s="72">
        <f t="shared" si="106"/>
        <v>0</v>
      </c>
      <c r="AC49" s="75">
        <v>0</v>
      </c>
      <c r="AD49" s="101">
        <f>(J49*Pricing!O45)+(O49*Pricing!P45)</f>
        <v>0</v>
      </c>
      <c r="AE49" s="76">
        <f t="shared" si="45"/>
        <v>0</v>
      </c>
      <c r="AF49" s="347">
        <f t="shared" si="46"/>
        <v>0</v>
      </c>
      <c r="AG49" s="348"/>
      <c r="AH49" s="76">
        <f t="shared" si="47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5"/>
        <v>0</v>
      </c>
      <c r="AM49" s="77">
        <f t="shared" si="86"/>
        <v>0</v>
      </c>
      <c r="AN49" s="76">
        <f t="shared" si="87"/>
        <v>0</v>
      </c>
      <c r="AO49" s="72">
        <f t="shared" si="88"/>
        <v>0</v>
      </c>
      <c r="AP49" s="74">
        <f t="shared" si="89"/>
        <v>0</v>
      </c>
      <c r="AQ49" s="74">
        <f t="shared" si="107"/>
        <v>0</v>
      </c>
      <c r="AR49" s="74" t="e">
        <f t="shared" si="90"/>
        <v>#DIV/0!</v>
      </c>
      <c r="AS49" s="72">
        <f t="shared" si="91"/>
        <v>0</v>
      </c>
      <c r="AT49" s="72" t="e">
        <f t="shared" si="92"/>
        <v>#DIV/0!</v>
      </c>
      <c r="AU49" s="78" t="e">
        <f t="shared" si="108"/>
        <v>#DIV/0!</v>
      </c>
      <c r="AV49" s="79">
        <f t="shared" si="93"/>
        <v>0</v>
      </c>
      <c r="AW49" s="80" t="e">
        <f t="shared" si="94"/>
        <v>#DIV/0!</v>
      </c>
      <c r="AX49" s="81" t="e">
        <f t="shared" si="95"/>
        <v>#DIV/0!</v>
      </c>
      <c r="AY49" s="82"/>
      <c r="AZ49" s="83" t="e">
        <f t="shared" si="109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83"/>
        <v>0</v>
      </c>
      <c r="P50" s="73">
        <f>Pricing!M46</f>
        <v>0</v>
      </c>
      <c r="Q50" s="74">
        <f t="shared" si="96"/>
        <v>0</v>
      </c>
      <c r="R50" s="74">
        <f t="shared" si="97"/>
        <v>0</v>
      </c>
      <c r="S50" s="74">
        <f t="shared" si="98"/>
        <v>0</v>
      </c>
      <c r="T50" s="74">
        <f t="shared" si="99"/>
        <v>0</v>
      </c>
      <c r="U50" s="72">
        <f t="shared" si="100"/>
        <v>0</v>
      </c>
      <c r="V50" s="74">
        <f t="shared" si="101"/>
        <v>0</v>
      </c>
      <c r="W50" s="73">
        <f>Pricing!S46*I50</f>
        <v>0</v>
      </c>
      <c r="X50" s="74">
        <f t="shared" si="102"/>
        <v>0</v>
      </c>
      <c r="Y50" s="74">
        <f t="shared" si="103"/>
        <v>0</v>
      </c>
      <c r="Z50" s="74">
        <f t="shared" si="104"/>
        <v>0</v>
      </c>
      <c r="AA50" s="74">
        <f t="shared" si="105"/>
        <v>0</v>
      </c>
      <c r="AB50" s="72">
        <f t="shared" si="106"/>
        <v>0</v>
      </c>
      <c r="AC50" s="75">
        <v>0</v>
      </c>
      <c r="AD50" s="101">
        <f>(J50*Pricing!O46)+(O50*Pricing!P46)</f>
        <v>0</v>
      </c>
      <c r="AE50" s="76">
        <f t="shared" si="45"/>
        <v>0</v>
      </c>
      <c r="AF50" s="347">
        <f t="shared" si="46"/>
        <v>0</v>
      </c>
      <c r="AG50" s="348"/>
      <c r="AH50" s="76">
        <f t="shared" si="47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5"/>
        <v>0</v>
      </c>
      <c r="AM50" s="77">
        <f t="shared" si="86"/>
        <v>0</v>
      </c>
      <c r="AN50" s="76">
        <f t="shared" si="87"/>
        <v>0</v>
      </c>
      <c r="AO50" s="72">
        <f t="shared" si="88"/>
        <v>0</v>
      </c>
      <c r="AP50" s="74">
        <f t="shared" si="89"/>
        <v>0</v>
      </c>
      <c r="AQ50" s="74">
        <f t="shared" si="107"/>
        <v>0</v>
      </c>
      <c r="AR50" s="74" t="e">
        <f t="shared" si="90"/>
        <v>#DIV/0!</v>
      </c>
      <c r="AS50" s="72">
        <f t="shared" si="91"/>
        <v>0</v>
      </c>
      <c r="AT50" s="72" t="e">
        <f t="shared" si="92"/>
        <v>#DIV/0!</v>
      </c>
      <c r="AU50" s="78" t="e">
        <f t="shared" si="108"/>
        <v>#DIV/0!</v>
      </c>
      <c r="AV50" s="79">
        <f t="shared" si="93"/>
        <v>0</v>
      </c>
      <c r="AW50" s="80" t="e">
        <f t="shared" si="94"/>
        <v>#DIV/0!</v>
      </c>
      <c r="AX50" s="81" t="e">
        <f t="shared" si="95"/>
        <v>#DIV/0!</v>
      </c>
      <c r="AY50" s="82"/>
      <c r="AZ50" s="83" t="e">
        <f t="shared" si="109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83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5"/>
        <v>0</v>
      </c>
      <c r="AF51" s="347">
        <f t="shared" si="46"/>
        <v>0</v>
      </c>
      <c r="AG51" s="348"/>
      <c r="AH51" s="76">
        <f t="shared" si="47"/>
        <v>0</v>
      </c>
      <c r="AI51" s="76">
        <f t="shared" ref="AI51:AI56" si="110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5"/>
        <v>0</v>
      </c>
      <c r="AM51" s="77">
        <f t="shared" si="86"/>
        <v>0</v>
      </c>
      <c r="AN51" s="76">
        <f t="shared" si="87"/>
        <v>0</v>
      </c>
      <c r="AO51" s="72">
        <f t="shared" si="88"/>
        <v>0</v>
      </c>
      <c r="AP51" s="74">
        <f t="shared" si="89"/>
        <v>0</v>
      </c>
      <c r="AQ51" s="74">
        <f t="shared" si="21"/>
        <v>0</v>
      </c>
      <c r="AR51" s="74" t="e">
        <f t="shared" si="90"/>
        <v>#DIV/0!</v>
      </c>
      <c r="AS51" s="72">
        <f t="shared" si="91"/>
        <v>0</v>
      </c>
      <c r="AT51" s="72" t="e">
        <f t="shared" si="92"/>
        <v>#DIV/0!</v>
      </c>
      <c r="AU51" s="78" t="e">
        <f t="shared" si="25"/>
        <v>#DIV/0!</v>
      </c>
      <c r="AV51" s="79">
        <f t="shared" si="93"/>
        <v>0</v>
      </c>
      <c r="AW51" s="80" t="e">
        <f t="shared" si="94"/>
        <v>#DIV/0!</v>
      </c>
      <c r="AX51" s="81" t="e">
        <f t="shared" si="95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83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5"/>
        <v>0</v>
      </c>
      <c r="AF52" s="347">
        <f t="shared" si="46"/>
        <v>0</v>
      </c>
      <c r="AG52" s="348"/>
      <c r="AH52" s="76">
        <f t="shared" si="47"/>
        <v>0</v>
      </c>
      <c r="AI52" s="76">
        <f t="shared" si="110"/>
        <v>0</v>
      </c>
      <c r="AJ52" s="76">
        <f>J52*Pricing!Q48</f>
        <v>0</v>
      </c>
      <c r="AK52" s="76">
        <f>J52*Pricing!R48</f>
        <v>0</v>
      </c>
      <c r="AL52" s="76">
        <f t="shared" si="85"/>
        <v>0</v>
      </c>
      <c r="AM52" s="77">
        <f t="shared" si="86"/>
        <v>0</v>
      </c>
      <c r="AN52" s="76">
        <f t="shared" si="87"/>
        <v>0</v>
      </c>
      <c r="AO52" s="72">
        <f t="shared" si="88"/>
        <v>0</v>
      </c>
      <c r="AP52" s="74">
        <f t="shared" si="89"/>
        <v>0</v>
      </c>
      <c r="AQ52" s="74">
        <f t="shared" si="21"/>
        <v>0</v>
      </c>
      <c r="AR52" s="74" t="e">
        <f t="shared" si="90"/>
        <v>#DIV/0!</v>
      </c>
      <c r="AS52" s="72">
        <f t="shared" si="91"/>
        <v>0</v>
      </c>
      <c r="AT52" s="72" t="e">
        <f t="shared" si="92"/>
        <v>#DIV/0!</v>
      </c>
      <c r="AU52" s="78" t="e">
        <f t="shared" si="25"/>
        <v>#DIV/0!</v>
      </c>
      <c r="AV52" s="79">
        <f t="shared" si="93"/>
        <v>0</v>
      </c>
      <c r="AW52" s="80" t="e">
        <f t="shared" si="94"/>
        <v>#DIV/0!</v>
      </c>
      <c r="AX52" s="81" t="e">
        <f t="shared" si="95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83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5"/>
        <v>0</v>
      </c>
      <c r="AF53" s="347">
        <f t="shared" si="46"/>
        <v>0</v>
      </c>
      <c r="AG53" s="348"/>
      <c r="AH53" s="76">
        <f t="shared" si="47"/>
        <v>0</v>
      </c>
      <c r="AI53" s="76">
        <f t="shared" si="110"/>
        <v>0</v>
      </c>
      <c r="AJ53" s="76">
        <f>J53*Pricing!Q49</f>
        <v>0</v>
      </c>
      <c r="AK53" s="76">
        <f>J53*Pricing!R49</f>
        <v>0</v>
      </c>
      <c r="AL53" s="76">
        <f t="shared" si="85"/>
        <v>0</v>
      </c>
      <c r="AM53" s="77">
        <f t="shared" si="86"/>
        <v>0</v>
      </c>
      <c r="AN53" s="76">
        <f t="shared" si="87"/>
        <v>0</v>
      </c>
      <c r="AO53" s="72">
        <f t="shared" si="88"/>
        <v>0</v>
      </c>
      <c r="AP53" s="74">
        <f t="shared" si="89"/>
        <v>0</v>
      </c>
      <c r="AQ53" s="74">
        <f t="shared" si="21"/>
        <v>0</v>
      </c>
      <c r="AR53" s="74" t="e">
        <f t="shared" si="90"/>
        <v>#DIV/0!</v>
      </c>
      <c r="AS53" s="72">
        <f t="shared" si="91"/>
        <v>0</v>
      </c>
      <c r="AT53" s="72" t="e">
        <f t="shared" si="92"/>
        <v>#DIV/0!</v>
      </c>
      <c r="AU53" s="78" t="e">
        <f t="shared" si="25"/>
        <v>#DIV/0!</v>
      </c>
      <c r="AV53" s="79">
        <f t="shared" si="93"/>
        <v>0</v>
      </c>
      <c r="AW53" s="80" t="e">
        <f t="shared" si="94"/>
        <v>#DIV/0!</v>
      </c>
      <c r="AX53" s="81" t="e">
        <f t="shared" si="95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83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5"/>
        <v>0</v>
      </c>
      <c r="AF54" s="347">
        <f t="shared" si="46"/>
        <v>0</v>
      </c>
      <c r="AG54" s="348"/>
      <c r="AH54" s="76">
        <f t="shared" si="47"/>
        <v>0</v>
      </c>
      <c r="AI54" s="76">
        <f t="shared" si="110"/>
        <v>0</v>
      </c>
      <c r="AJ54" s="76">
        <f>J54*Pricing!Q50</f>
        <v>0</v>
      </c>
      <c r="AK54" s="76">
        <f>J54*Pricing!R50</f>
        <v>0</v>
      </c>
      <c r="AL54" s="76">
        <f t="shared" si="85"/>
        <v>0</v>
      </c>
      <c r="AM54" s="77">
        <f t="shared" si="86"/>
        <v>0</v>
      </c>
      <c r="AN54" s="76">
        <f t="shared" si="87"/>
        <v>0</v>
      </c>
      <c r="AO54" s="72">
        <f t="shared" si="88"/>
        <v>0</v>
      </c>
      <c r="AP54" s="74">
        <f t="shared" si="89"/>
        <v>0</v>
      </c>
      <c r="AQ54" s="74">
        <f t="shared" si="21"/>
        <v>0</v>
      </c>
      <c r="AR54" s="74" t="e">
        <f t="shared" si="90"/>
        <v>#DIV/0!</v>
      </c>
      <c r="AS54" s="72">
        <f t="shared" si="91"/>
        <v>0</v>
      </c>
      <c r="AT54" s="72" t="e">
        <f t="shared" si="92"/>
        <v>#DIV/0!</v>
      </c>
      <c r="AU54" s="78" t="e">
        <f t="shared" si="25"/>
        <v>#DIV/0!</v>
      </c>
      <c r="AV54" s="79">
        <f t="shared" si="93"/>
        <v>0</v>
      </c>
      <c r="AW54" s="80" t="e">
        <f t="shared" si="94"/>
        <v>#DIV/0!</v>
      </c>
      <c r="AX54" s="81" t="e">
        <f t="shared" si="95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83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5"/>
        <v>0</v>
      </c>
      <c r="AF55" s="347">
        <f t="shared" si="46"/>
        <v>0</v>
      </c>
      <c r="AG55" s="348"/>
      <c r="AH55" s="76">
        <f t="shared" si="47"/>
        <v>0</v>
      </c>
      <c r="AI55" s="76">
        <f t="shared" si="110"/>
        <v>0</v>
      </c>
      <c r="AJ55" s="76">
        <f>J55*Pricing!Q51</f>
        <v>0</v>
      </c>
      <c r="AK55" s="76">
        <f>J55*Pricing!R51</f>
        <v>0</v>
      </c>
      <c r="AL55" s="76">
        <f t="shared" si="85"/>
        <v>0</v>
      </c>
      <c r="AM55" s="77">
        <f t="shared" si="86"/>
        <v>0</v>
      </c>
      <c r="AN55" s="76">
        <f t="shared" si="87"/>
        <v>0</v>
      </c>
      <c r="AO55" s="72">
        <f t="shared" si="88"/>
        <v>0</v>
      </c>
      <c r="AP55" s="74">
        <f t="shared" si="89"/>
        <v>0</v>
      </c>
      <c r="AQ55" s="74">
        <f t="shared" si="21"/>
        <v>0</v>
      </c>
      <c r="AR55" s="74" t="e">
        <f t="shared" si="90"/>
        <v>#DIV/0!</v>
      </c>
      <c r="AS55" s="72">
        <f t="shared" si="91"/>
        <v>0</v>
      </c>
      <c r="AT55" s="72" t="e">
        <f t="shared" si="92"/>
        <v>#DIV/0!</v>
      </c>
      <c r="AU55" s="78" t="e">
        <f t="shared" si="25"/>
        <v>#DIV/0!</v>
      </c>
      <c r="AV55" s="79">
        <f t="shared" si="93"/>
        <v>0</v>
      </c>
      <c r="AW55" s="80" t="e">
        <f t="shared" si="94"/>
        <v>#DIV/0!</v>
      </c>
      <c r="AX55" s="81" t="e">
        <f t="shared" si="95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83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5"/>
        <v>0</v>
      </c>
      <c r="AF56" s="347">
        <f t="shared" si="46"/>
        <v>0</v>
      </c>
      <c r="AG56" s="348"/>
      <c r="AH56" s="76">
        <f t="shared" si="47"/>
        <v>0</v>
      </c>
      <c r="AI56" s="76">
        <f t="shared" si="110"/>
        <v>0</v>
      </c>
      <c r="AJ56" s="76">
        <f>J56*Pricing!Q52</f>
        <v>0</v>
      </c>
      <c r="AK56" s="76">
        <f>J56*Pricing!R52</f>
        <v>0</v>
      </c>
      <c r="AL56" s="76">
        <f t="shared" si="85"/>
        <v>0</v>
      </c>
      <c r="AM56" s="77">
        <f t="shared" si="86"/>
        <v>0</v>
      </c>
      <c r="AN56" s="76">
        <f t="shared" si="87"/>
        <v>0</v>
      </c>
      <c r="AO56" s="72">
        <f t="shared" si="88"/>
        <v>0</v>
      </c>
      <c r="AP56" s="74">
        <f t="shared" si="89"/>
        <v>0</v>
      </c>
      <c r="AQ56" s="74">
        <f t="shared" si="21"/>
        <v>0</v>
      </c>
      <c r="AR56" s="74" t="e">
        <f t="shared" si="90"/>
        <v>#DIV/0!</v>
      </c>
      <c r="AS56" s="72">
        <f t="shared" si="91"/>
        <v>0</v>
      </c>
      <c r="AT56" s="72" t="e">
        <f t="shared" si="92"/>
        <v>#DIV/0!</v>
      </c>
      <c r="AU56" s="78" t="e">
        <f t="shared" si="25"/>
        <v>#DIV/0!</v>
      </c>
      <c r="AV56" s="79">
        <f t="shared" si="93"/>
        <v>0</v>
      </c>
      <c r="AW56" s="80" t="e">
        <f t="shared" si="94"/>
        <v>#DIV/0!</v>
      </c>
      <c r="AX56" s="81" t="e">
        <f t="shared" si="95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83"/>
        <v>0</v>
      </c>
      <c r="P57" s="73">
        <f>Pricing!M53</f>
        <v>0</v>
      </c>
      <c r="Q57" s="74">
        <f t="shared" ref="Q57:Q106" si="111">P57*$Q$6</f>
        <v>0</v>
      </c>
      <c r="R57" s="74">
        <f t="shared" ref="R57:R106" si="112">(P57+Q57)*$R$6</f>
        <v>0</v>
      </c>
      <c r="S57" s="74">
        <f t="shared" ref="S57:S106" si="113">(P57+Q57+R57)*$S$6</f>
        <v>0</v>
      </c>
      <c r="T57" s="74">
        <f t="shared" ref="T57:T106" si="114">(P57+Q57+R57+S57)*$T$6</f>
        <v>0</v>
      </c>
      <c r="U57" s="72">
        <f t="shared" ref="U57:U106" si="115">SUM(P57:T57)</f>
        <v>0</v>
      </c>
      <c r="V57" s="74">
        <f t="shared" ref="V57:V106" si="116">U57*$V$6</f>
        <v>0</v>
      </c>
      <c r="W57" s="73">
        <f>Pricing!S53*I57</f>
        <v>0</v>
      </c>
      <c r="X57" s="74">
        <f t="shared" ref="X57:X106" si="117">W57*$X$6</f>
        <v>0</v>
      </c>
      <c r="Y57" s="74">
        <f t="shared" ref="Y57:Y106" si="118">(W57+X57)*$Y$6</f>
        <v>0</v>
      </c>
      <c r="Z57" s="74">
        <f t="shared" ref="Z57:Z106" si="119">(W57+X57+Y57)*$Z$6</f>
        <v>0</v>
      </c>
      <c r="AA57" s="74">
        <f t="shared" ref="AA57:AA106" si="120">(W57+X57+Y57+Z57)*$AA$6</f>
        <v>0</v>
      </c>
      <c r="AB57" s="72">
        <f t="shared" ref="AB57:AB106" si="121">SUM(W57:AA57)</f>
        <v>0</v>
      </c>
      <c r="AC57" s="75">
        <v>0</v>
      </c>
      <c r="AD57" s="101">
        <f>(J57*Pricing!O53)+(O57*Pricing!P53)</f>
        <v>0</v>
      </c>
      <c r="AE57" s="76">
        <f t="shared" si="45"/>
        <v>0</v>
      </c>
      <c r="AF57" s="403">
        <f t="shared" si="46"/>
        <v>0</v>
      </c>
      <c r="AG57" s="404"/>
      <c r="AH57" s="76">
        <f t="shared" si="47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5"/>
        <v>0</v>
      </c>
      <c r="AM57" s="77">
        <f t="shared" si="86"/>
        <v>0</v>
      </c>
      <c r="AN57" s="76">
        <f t="shared" si="87"/>
        <v>0</v>
      </c>
      <c r="AO57" s="72">
        <f t="shared" si="88"/>
        <v>0</v>
      </c>
      <c r="AP57" s="74">
        <f t="shared" si="89"/>
        <v>0</v>
      </c>
      <c r="AQ57" s="74">
        <f t="shared" ref="AQ57:AQ106" si="122">(AO57+AP57)*$AQ$6</f>
        <v>0</v>
      </c>
      <c r="AR57" s="74" t="e">
        <f t="shared" si="90"/>
        <v>#DIV/0!</v>
      </c>
      <c r="AS57" s="72">
        <f t="shared" si="91"/>
        <v>0</v>
      </c>
      <c r="AT57" s="72" t="e">
        <f t="shared" si="92"/>
        <v>#DIV/0!</v>
      </c>
      <c r="AU57" s="78" t="e">
        <f t="shared" ref="AU57:AU106" si="123">AT57/10.764</f>
        <v>#DIV/0!</v>
      </c>
      <c r="AV57" s="79">
        <f t="shared" si="93"/>
        <v>0</v>
      </c>
      <c r="AW57" s="80" t="e">
        <f t="shared" si="94"/>
        <v>#DIV/0!</v>
      </c>
      <c r="AX57" s="81" t="e">
        <f t="shared" si="95"/>
        <v>#DIV/0!</v>
      </c>
      <c r="AY57" s="82"/>
      <c r="AZ57" s="83" t="e">
        <f t="shared" ref="AZ57:AZ106" si="124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5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83"/>
        <v>0</v>
      </c>
      <c r="P58" s="73">
        <f>Pricing!M54</f>
        <v>0</v>
      </c>
      <c r="Q58" s="74">
        <f t="shared" si="111"/>
        <v>0</v>
      </c>
      <c r="R58" s="74">
        <f t="shared" si="112"/>
        <v>0</v>
      </c>
      <c r="S58" s="74">
        <f t="shared" si="113"/>
        <v>0</v>
      </c>
      <c r="T58" s="74">
        <f t="shared" si="114"/>
        <v>0</v>
      </c>
      <c r="U58" s="72">
        <f t="shared" si="115"/>
        <v>0</v>
      </c>
      <c r="V58" s="74">
        <f t="shared" si="116"/>
        <v>0</v>
      </c>
      <c r="W58" s="73">
        <f>Pricing!S54*I58</f>
        <v>0</v>
      </c>
      <c r="X58" s="74">
        <f t="shared" si="117"/>
        <v>0</v>
      </c>
      <c r="Y58" s="74">
        <f t="shared" si="118"/>
        <v>0</v>
      </c>
      <c r="Z58" s="74">
        <f t="shared" si="119"/>
        <v>0</v>
      </c>
      <c r="AA58" s="74">
        <f t="shared" si="120"/>
        <v>0</v>
      </c>
      <c r="AB58" s="72">
        <f t="shared" si="121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7">
        <f>(((((F58*4)+(G58*4))/1000)*$AF$6*$AG$6)/300)*I58*$AF$7</f>
        <v>0</v>
      </c>
      <c r="AG58" s="348"/>
      <c r="AH58" s="76">
        <f t="shared" si="47"/>
        <v>0</v>
      </c>
      <c r="AI58" s="76">
        <f t="shared" ref="AI58:AI107" si="126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5"/>
        <v>0</v>
      </c>
      <c r="AM58" s="77">
        <f t="shared" si="86"/>
        <v>0</v>
      </c>
      <c r="AN58" s="76">
        <f t="shared" si="87"/>
        <v>0</v>
      </c>
      <c r="AO58" s="72">
        <f t="shared" si="88"/>
        <v>0</v>
      </c>
      <c r="AP58" s="74">
        <f t="shared" si="89"/>
        <v>0</v>
      </c>
      <c r="AQ58" s="74">
        <f t="shared" si="122"/>
        <v>0</v>
      </c>
      <c r="AR58" s="74" t="e">
        <f t="shared" ref="AR58:AR89" si="127">SUM(AO58:AQ58)/J58</f>
        <v>#DIV/0!</v>
      </c>
      <c r="AS58" s="72">
        <f t="shared" ref="AS58:AS89" si="128">SUM(AJ58:AQ58)+AD58+AB58</f>
        <v>0</v>
      </c>
      <c r="AT58" s="72" t="e">
        <f t="shared" si="92"/>
        <v>#DIV/0!</v>
      </c>
      <c r="AU58" s="78" t="e">
        <f t="shared" si="123"/>
        <v>#DIV/0!</v>
      </c>
      <c r="AV58" s="79">
        <f t="shared" si="93"/>
        <v>0</v>
      </c>
      <c r="AW58" s="80" t="e">
        <f t="shared" si="94"/>
        <v>#DIV/0!</v>
      </c>
      <c r="AX58" s="81" t="e">
        <f t="shared" si="95"/>
        <v>#DIV/0!</v>
      </c>
      <c r="AY58" s="82"/>
      <c r="AZ58" s="83" t="e">
        <f t="shared" si="124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5"/>
        <v>0</v>
      </c>
      <c r="I59" s="70">
        <f>Pricing!I55</f>
        <v>0</v>
      </c>
      <c r="J59" s="69">
        <f t="shared" ref="J59:J107" si="129">H59*I59</f>
        <v>0</v>
      </c>
      <c r="K59" s="71">
        <f t="shared" ref="K59:K107" si="130">J59*10.764</f>
        <v>0</v>
      </c>
      <c r="L59" s="69"/>
      <c r="M59" s="72"/>
      <c r="N59" s="72"/>
      <c r="O59" s="72">
        <f t="shared" si="83"/>
        <v>0</v>
      </c>
      <c r="P59" s="73">
        <f>Pricing!M55</f>
        <v>0</v>
      </c>
      <c r="Q59" s="74">
        <f t="shared" si="111"/>
        <v>0</v>
      </c>
      <c r="R59" s="74">
        <f t="shared" si="112"/>
        <v>0</v>
      </c>
      <c r="S59" s="74">
        <f t="shared" si="113"/>
        <v>0</v>
      </c>
      <c r="T59" s="74">
        <f t="shared" si="114"/>
        <v>0</v>
      </c>
      <c r="U59" s="72">
        <f t="shared" si="115"/>
        <v>0</v>
      </c>
      <c r="V59" s="74">
        <f t="shared" si="116"/>
        <v>0</v>
      </c>
      <c r="W59" s="73">
        <f>Pricing!S55*I59</f>
        <v>0</v>
      </c>
      <c r="X59" s="74">
        <f t="shared" si="117"/>
        <v>0</v>
      </c>
      <c r="Y59" s="74">
        <f t="shared" si="118"/>
        <v>0</v>
      </c>
      <c r="Z59" s="74">
        <f t="shared" si="119"/>
        <v>0</v>
      </c>
      <c r="AA59" s="74">
        <f t="shared" si="120"/>
        <v>0</v>
      </c>
      <c r="AB59" s="72">
        <f t="shared" si="121"/>
        <v>0</v>
      </c>
      <c r="AC59" s="75">
        <v>0</v>
      </c>
      <c r="AD59" s="101">
        <f>(J59*Pricing!O55)+(O59*Pricing!P55)</f>
        <v>0</v>
      </c>
      <c r="AE59" s="76">
        <f t="shared" ref="AE59:AE107" si="131">((((F59+G59)*2)/305)*I59*$AE$7)</f>
        <v>0</v>
      </c>
      <c r="AF59" s="347">
        <f t="shared" ref="AF59:AF107" si="132">(((((F59*4)+(G59*4))/1000)*$AF$6*$AG$6)/300)*I59*$AF$7</f>
        <v>0</v>
      </c>
      <c r="AG59" s="348"/>
      <c r="AH59" s="76">
        <f t="shared" si="47"/>
        <v>0</v>
      </c>
      <c r="AI59" s="76">
        <f t="shared" si="126"/>
        <v>0</v>
      </c>
      <c r="AJ59" s="76">
        <f>J59*Pricing!Q55</f>
        <v>0</v>
      </c>
      <c r="AK59" s="76">
        <f>J59*Pricing!R55</f>
        <v>0</v>
      </c>
      <c r="AL59" s="76">
        <f t="shared" si="85"/>
        <v>0</v>
      </c>
      <c r="AM59" s="77">
        <f t="shared" si="86"/>
        <v>0</v>
      </c>
      <c r="AN59" s="76">
        <f t="shared" si="87"/>
        <v>0</v>
      </c>
      <c r="AO59" s="72">
        <f t="shared" si="88"/>
        <v>0</v>
      </c>
      <c r="AP59" s="74">
        <f t="shared" si="89"/>
        <v>0</v>
      </c>
      <c r="AQ59" s="74">
        <f t="shared" si="122"/>
        <v>0</v>
      </c>
      <c r="AR59" s="74" t="e">
        <f t="shared" si="127"/>
        <v>#DIV/0!</v>
      </c>
      <c r="AS59" s="72">
        <f t="shared" si="128"/>
        <v>0</v>
      </c>
      <c r="AT59" s="72" t="e">
        <f t="shared" si="92"/>
        <v>#DIV/0!</v>
      </c>
      <c r="AU59" s="78" t="e">
        <f t="shared" si="123"/>
        <v>#DIV/0!</v>
      </c>
      <c r="AV59" s="79">
        <f t="shared" si="93"/>
        <v>0</v>
      </c>
      <c r="AW59" s="80" t="e">
        <f t="shared" si="94"/>
        <v>#DIV/0!</v>
      </c>
      <c r="AX59" s="81" t="e">
        <f t="shared" si="95"/>
        <v>#DIV/0!</v>
      </c>
      <c r="AY59" s="82"/>
      <c r="AZ59" s="83" t="e">
        <f t="shared" si="124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5"/>
        <v>0</v>
      </c>
      <c r="I60" s="70">
        <f>Pricing!I56</f>
        <v>0</v>
      </c>
      <c r="J60" s="69">
        <f t="shared" si="129"/>
        <v>0</v>
      </c>
      <c r="K60" s="71">
        <f t="shared" si="130"/>
        <v>0</v>
      </c>
      <c r="L60" s="69"/>
      <c r="M60" s="72"/>
      <c r="N60" s="72"/>
      <c r="O60" s="72">
        <f t="shared" si="83"/>
        <v>0</v>
      </c>
      <c r="P60" s="73">
        <f>Pricing!M56</f>
        <v>0</v>
      </c>
      <c r="Q60" s="74">
        <f t="shared" si="111"/>
        <v>0</v>
      </c>
      <c r="R60" s="74">
        <f t="shared" si="112"/>
        <v>0</v>
      </c>
      <c r="S60" s="74">
        <f t="shared" si="113"/>
        <v>0</v>
      </c>
      <c r="T60" s="74">
        <f t="shared" si="114"/>
        <v>0</v>
      </c>
      <c r="U60" s="72">
        <f t="shared" si="115"/>
        <v>0</v>
      </c>
      <c r="V60" s="74">
        <f t="shared" si="116"/>
        <v>0</v>
      </c>
      <c r="W60" s="73">
        <f>Pricing!S56*I60</f>
        <v>0</v>
      </c>
      <c r="X60" s="74">
        <f t="shared" si="117"/>
        <v>0</v>
      </c>
      <c r="Y60" s="74">
        <f t="shared" si="118"/>
        <v>0</v>
      </c>
      <c r="Z60" s="74">
        <f t="shared" si="119"/>
        <v>0</v>
      </c>
      <c r="AA60" s="74">
        <f t="shared" si="120"/>
        <v>0</v>
      </c>
      <c r="AB60" s="72">
        <f t="shared" si="121"/>
        <v>0</v>
      </c>
      <c r="AC60" s="75">
        <v>0</v>
      </c>
      <c r="AD60" s="101">
        <f>(J60*Pricing!O56)+(O60*Pricing!P56)</f>
        <v>0</v>
      </c>
      <c r="AE60" s="76">
        <f t="shared" si="131"/>
        <v>0</v>
      </c>
      <c r="AF60" s="347">
        <f t="shared" si="132"/>
        <v>0</v>
      </c>
      <c r="AG60" s="348"/>
      <c r="AH60" s="76">
        <f t="shared" si="47"/>
        <v>0</v>
      </c>
      <c r="AI60" s="76">
        <f t="shared" si="126"/>
        <v>0</v>
      </c>
      <c r="AJ60" s="76">
        <f>J60*Pricing!Q56</f>
        <v>0</v>
      </c>
      <c r="AK60" s="76">
        <f>J60*Pricing!R56</f>
        <v>0</v>
      </c>
      <c r="AL60" s="76">
        <f t="shared" si="85"/>
        <v>0</v>
      </c>
      <c r="AM60" s="77">
        <f t="shared" si="86"/>
        <v>0</v>
      </c>
      <c r="AN60" s="76">
        <f t="shared" si="87"/>
        <v>0</v>
      </c>
      <c r="AO60" s="72">
        <f t="shared" si="88"/>
        <v>0</v>
      </c>
      <c r="AP60" s="74">
        <f t="shared" si="89"/>
        <v>0</v>
      </c>
      <c r="AQ60" s="74">
        <f t="shared" si="122"/>
        <v>0</v>
      </c>
      <c r="AR60" s="74" t="e">
        <f t="shared" si="127"/>
        <v>#DIV/0!</v>
      </c>
      <c r="AS60" s="72">
        <f t="shared" si="128"/>
        <v>0</v>
      </c>
      <c r="AT60" s="72" t="e">
        <f t="shared" si="92"/>
        <v>#DIV/0!</v>
      </c>
      <c r="AU60" s="78" t="e">
        <f t="shared" si="123"/>
        <v>#DIV/0!</v>
      </c>
      <c r="AV60" s="79">
        <f t="shared" si="93"/>
        <v>0</v>
      </c>
      <c r="AW60" s="80" t="e">
        <f t="shared" si="94"/>
        <v>#DIV/0!</v>
      </c>
      <c r="AX60" s="81" t="e">
        <f t="shared" si="95"/>
        <v>#DIV/0!</v>
      </c>
      <c r="AY60" s="82"/>
      <c r="AZ60" s="83" t="e">
        <f t="shared" si="124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5"/>
        <v>0</v>
      </c>
      <c r="I61" s="70">
        <f>Pricing!I57</f>
        <v>0</v>
      </c>
      <c r="J61" s="69">
        <f t="shared" si="129"/>
        <v>0</v>
      </c>
      <c r="K61" s="71">
        <f t="shared" si="130"/>
        <v>0</v>
      </c>
      <c r="L61" s="69"/>
      <c r="M61" s="72"/>
      <c r="N61" s="72"/>
      <c r="O61" s="72">
        <f t="shared" si="83"/>
        <v>0</v>
      </c>
      <c r="P61" s="73">
        <f>Pricing!M57</f>
        <v>0</v>
      </c>
      <c r="Q61" s="74">
        <f t="shared" si="111"/>
        <v>0</v>
      </c>
      <c r="R61" s="74">
        <f t="shared" si="112"/>
        <v>0</v>
      </c>
      <c r="S61" s="74">
        <f t="shared" si="113"/>
        <v>0</v>
      </c>
      <c r="T61" s="74">
        <f t="shared" si="114"/>
        <v>0</v>
      </c>
      <c r="U61" s="72">
        <f t="shared" si="115"/>
        <v>0</v>
      </c>
      <c r="V61" s="74">
        <f t="shared" si="116"/>
        <v>0</v>
      </c>
      <c r="W61" s="73">
        <f>Pricing!S57*I61</f>
        <v>0</v>
      </c>
      <c r="X61" s="74">
        <f t="shared" si="117"/>
        <v>0</v>
      </c>
      <c r="Y61" s="74">
        <f t="shared" si="118"/>
        <v>0</v>
      </c>
      <c r="Z61" s="74">
        <f t="shared" si="119"/>
        <v>0</v>
      </c>
      <c r="AA61" s="74">
        <f t="shared" si="120"/>
        <v>0</v>
      </c>
      <c r="AB61" s="72">
        <f t="shared" si="121"/>
        <v>0</v>
      </c>
      <c r="AC61" s="75">
        <v>0</v>
      </c>
      <c r="AD61" s="101">
        <f>(J61*Pricing!O57)+(O61*Pricing!P57)</f>
        <v>0</v>
      </c>
      <c r="AE61" s="76">
        <f t="shared" si="131"/>
        <v>0</v>
      </c>
      <c r="AF61" s="347">
        <f t="shared" si="132"/>
        <v>0</v>
      </c>
      <c r="AG61" s="348"/>
      <c r="AH61" s="76">
        <f t="shared" si="47"/>
        <v>0</v>
      </c>
      <c r="AI61" s="76">
        <f t="shared" si="126"/>
        <v>0</v>
      </c>
      <c r="AJ61" s="76">
        <f>J61*Pricing!Q57</f>
        <v>0</v>
      </c>
      <c r="AK61" s="76">
        <f>J61*Pricing!R57</f>
        <v>0</v>
      </c>
      <c r="AL61" s="76">
        <f t="shared" si="85"/>
        <v>0</v>
      </c>
      <c r="AM61" s="77">
        <f t="shared" si="86"/>
        <v>0</v>
      </c>
      <c r="AN61" s="76">
        <f t="shared" si="87"/>
        <v>0</v>
      </c>
      <c r="AO61" s="72">
        <f t="shared" si="88"/>
        <v>0</v>
      </c>
      <c r="AP61" s="74">
        <f t="shared" si="89"/>
        <v>0</v>
      </c>
      <c r="AQ61" s="74">
        <f t="shared" si="122"/>
        <v>0</v>
      </c>
      <c r="AR61" s="74" t="e">
        <f t="shared" si="127"/>
        <v>#DIV/0!</v>
      </c>
      <c r="AS61" s="72">
        <f t="shared" si="128"/>
        <v>0</v>
      </c>
      <c r="AT61" s="72" t="e">
        <f t="shared" si="92"/>
        <v>#DIV/0!</v>
      </c>
      <c r="AU61" s="78" t="e">
        <f t="shared" si="123"/>
        <v>#DIV/0!</v>
      </c>
      <c r="AV61" s="79">
        <f t="shared" si="93"/>
        <v>0</v>
      </c>
      <c r="AW61" s="80" t="e">
        <f t="shared" si="94"/>
        <v>#DIV/0!</v>
      </c>
      <c r="AX61" s="81" t="e">
        <f t="shared" si="95"/>
        <v>#DIV/0!</v>
      </c>
      <c r="AY61" s="82"/>
      <c r="AZ61" s="83" t="e">
        <f t="shared" si="124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5"/>
        <v>0</v>
      </c>
      <c r="I62" s="70">
        <f>Pricing!I58</f>
        <v>0</v>
      </c>
      <c r="J62" s="69">
        <f t="shared" si="129"/>
        <v>0</v>
      </c>
      <c r="K62" s="71">
        <f t="shared" si="130"/>
        <v>0</v>
      </c>
      <c r="L62" s="69"/>
      <c r="M62" s="72"/>
      <c r="N62" s="72"/>
      <c r="O62" s="72">
        <f t="shared" si="83"/>
        <v>0</v>
      </c>
      <c r="P62" s="73">
        <f>Pricing!M58</f>
        <v>0</v>
      </c>
      <c r="Q62" s="74">
        <f t="shared" si="111"/>
        <v>0</v>
      </c>
      <c r="R62" s="74">
        <f t="shared" si="112"/>
        <v>0</v>
      </c>
      <c r="S62" s="74">
        <f t="shared" si="113"/>
        <v>0</v>
      </c>
      <c r="T62" s="74">
        <f t="shared" si="114"/>
        <v>0</v>
      </c>
      <c r="U62" s="72">
        <f t="shared" si="115"/>
        <v>0</v>
      </c>
      <c r="V62" s="74">
        <f t="shared" si="116"/>
        <v>0</v>
      </c>
      <c r="W62" s="73">
        <f>Pricing!S58*I62</f>
        <v>0</v>
      </c>
      <c r="X62" s="74">
        <f t="shared" si="117"/>
        <v>0</v>
      </c>
      <c r="Y62" s="74">
        <f t="shared" si="118"/>
        <v>0</v>
      </c>
      <c r="Z62" s="74">
        <f t="shared" si="119"/>
        <v>0</v>
      </c>
      <c r="AA62" s="74">
        <f t="shared" si="120"/>
        <v>0</v>
      </c>
      <c r="AB62" s="72">
        <f t="shared" si="121"/>
        <v>0</v>
      </c>
      <c r="AC62" s="75">
        <v>0</v>
      </c>
      <c r="AD62" s="101">
        <f>(J62*Pricing!O58)+(O62*Pricing!P58)</f>
        <v>0</v>
      </c>
      <c r="AE62" s="76">
        <f t="shared" si="131"/>
        <v>0</v>
      </c>
      <c r="AF62" s="347">
        <f t="shared" si="132"/>
        <v>0</v>
      </c>
      <c r="AG62" s="348"/>
      <c r="AH62" s="76">
        <f t="shared" si="47"/>
        <v>0</v>
      </c>
      <c r="AI62" s="76">
        <f t="shared" si="126"/>
        <v>0</v>
      </c>
      <c r="AJ62" s="76">
        <f>J62*Pricing!Q58</f>
        <v>0</v>
      </c>
      <c r="AK62" s="76">
        <f>J62*Pricing!R58</f>
        <v>0</v>
      </c>
      <c r="AL62" s="76">
        <f t="shared" si="85"/>
        <v>0</v>
      </c>
      <c r="AM62" s="77">
        <f t="shared" si="86"/>
        <v>0</v>
      </c>
      <c r="AN62" s="76">
        <f t="shared" si="87"/>
        <v>0</v>
      </c>
      <c r="AO62" s="72">
        <f t="shared" si="88"/>
        <v>0</v>
      </c>
      <c r="AP62" s="74">
        <f t="shared" si="89"/>
        <v>0</v>
      </c>
      <c r="AQ62" s="74">
        <f t="shared" si="122"/>
        <v>0</v>
      </c>
      <c r="AR62" s="74" t="e">
        <f t="shared" si="127"/>
        <v>#DIV/0!</v>
      </c>
      <c r="AS62" s="72">
        <f t="shared" si="128"/>
        <v>0</v>
      </c>
      <c r="AT62" s="72" t="e">
        <f t="shared" si="92"/>
        <v>#DIV/0!</v>
      </c>
      <c r="AU62" s="78" t="e">
        <f t="shared" si="123"/>
        <v>#DIV/0!</v>
      </c>
      <c r="AV62" s="79">
        <f t="shared" si="93"/>
        <v>0</v>
      </c>
      <c r="AW62" s="80" t="e">
        <f t="shared" si="94"/>
        <v>#DIV/0!</v>
      </c>
      <c r="AX62" s="81" t="e">
        <f t="shared" si="95"/>
        <v>#DIV/0!</v>
      </c>
      <c r="AY62" s="82"/>
      <c r="AZ62" s="83" t="e">
        <f t="shared" si="124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5"/>
        <v>0</v>
      </c>
      <c r="I63" s="70">
        <f>Pricing!I59</f>
        <v>0</v>
      </c>
      <c r="J63" s="69">
        <f t="shared" si="129"/>
        <v>0</v>
      </c>
      <c r="K63" s="71">
        <f t="shared" si="130"/>
        <v>0</v>
      </c>
      <c r="L63" s="69"/>
      <c r="M63" s="72"/>
      <c r="N63" s="72"/>
      <c r="O63" s="72">
        <f t="shared" si="83"/>
        <v>0</v>
      </c>
      <c r="P63" s="73">
        <f>Pricing!M59</f>
        <v>0</v>
      </c>
      <c r="Q63" s="74">
        <f t="shared" si="111"/>
        <v>0</v>
      </c>
      <c r="R63" s="74">
        <f t="shared" si="112"/>
        <v>0</v>
      </c>
      <c r="S63" s="74">
        <f t="shared" si="113"/>
        <v>0</v>
      </c>
      <c r="T63" s="74">
        <f t="shared" si="114"/>
        <v>0</v>
      </c>
      <c r="U63" s="72">
        <f t="shared" si="115"/>
        <v>0</v>
      </c>
      <c r="V63" s="74">
        <f t="shared" si="116"/>
        <v>0</v>
      </c>
      <c r="W63" s="73">
        <f>Pricing!S59*I63</f>
        <v>0</v>
      </c>
      <c r="X63" s="74">
        <f t="shared" si="117"/>
        <v>0</v>
      </c>
      <c r="Y63" s="74">
        <f t="shared" si="118"/>
        <v>0</v>
      </c>
      <c r="Z63" s="74">
        <f t="shared" si="119"/>
        <v>0</v>
      </c>
      <c r="AA63" s="74">
        <f t="shared" si="120"/>
        <v>0</v>
      </c>
      <c r="AB63" s="72">
        <f t="shared" si="121"/>
        <v>0</v>
      </c>
      <c r="AC63" s="75">
        <v>0</v>
      </c>
      <c r="AD63" s="101">
        <f>(J63*Pricing!O59)+(O63*Pricing!P59)</f>
        <v>0</v>
      </c>
      <c r="AE63" s="76">
        <f t="shared" si="131"/>
        <v>0</v>
      </c>
      <c r="AF63" s="347">
        <f t="shared" si="132"/>
        <v>0</v>
      </c>
      <c r="AG63" s="348"/>
      <c r="AH63" s="76">
        <f t="shared" si="47"/>
        <v>0</v>
      </c>
      <c r="AI63" s="76">
        <f t="shared" si="126"/>
        <v>0</v>
      </c>
      <c r="AJ63" s="76">
        <f>J63*Pricing!Q59</f>
        <v>0</v>
      </c>
      <c r="AK63" s="76">
        <f>J63*Pricing!R59</f>
        <v>0</v>
      </c>
      <c r="AL63" s="76">
        <f t="shared" si="85"/>
        <v>0</v>
      </c>
      <c r="AM63" s="77">
        <f t="shared" si="86"/>
        <v>0</v>
      </c>
      <c r="AN63" s="76">
        <f t="shared" si="87"/>
        <v>0</v>
      </c>
      <c r="AO63" s="72">
        <f t="shared" si="88"/>
        <v>0</v>
      </c>
      <c r="AP63" s="74">
        <f t="shared" si="89"/>
        <v>0</v>
      </c>
      <c r="AQ63" s="74">
        <f t="shared" si="122"/>
        <v>0</v>
      </c>
      <c r="AR63" s="74" t="e">
        <f t="shared" si="127"/>
        <v>#DIV/0!</v>
      </c>
      <c r="AS63" s="72">
        <f t="shared" si="128"/>
        <v>0</v>
      </c>
      <c r="AT63" s="72" t="e">
        <f t="shared" si="92"/>
        <v>#DIV/0!</v>
      </c>
      <c r="AU63" s="78" t="e">
        <f t="shared" si="123"/>
        <v>#DIV/0!</v>
      </c>
      <c r="AV63" s="79">
        <f t="shared" si="93"/>
        <v>0</v>
      </c>
      <c r="AW63" s="80" t="e">
        <f t="shared" si="94"/>
        <v>#DIV/0!</v>
      </c>
      <c r="AX63" s="81" t="e">
        <f t="shared" si="95"/>
        <v>#DIV/0!</v>
      </c>
      <c r="AY63" s="82"/>
      <c r="AZ63" s="83" t="e">
        <f t="shared" si="124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5"/>
        <v>0</v>
      </c>
      <c r="I64" s="70">
        <f>Pricing!I60</f>
        <v>0</v>
      </c>
      <c r="J64" s="69">
        <f t="shared" si="129"/>
        <v>0</v>
      </c>
      <c r="K64" s="71">
        <f t="shared" si="130"/>
        <v>0</v>
      </c>
      <c r="L64" s="69"/>
      <c r="M64" s="72"/>
      <c r="N64" s="72"/>
      <c r="O64" s="72">
        <f t="shared" si="83"/>
        <v>0</v>
      </c>
      <c r="P64" s="73">
        <f>Pricing!M60</f>
        <v>0</v>
      </c>
      <c r="Q64" s="74">
        <f t="shared" si="111"/>
        <v>0</v>
      </c>
      <c r="R64" s="74">
        <f t="shared" si="112"/>
        <v>0</v>
      </c>
      <c r="S64" s="74">
        <f t="shared" si="113"/>
        <v>0</v>
      </c>
      <c r="T64" s="74">
        <f t="shared" si="114"/>
        <v>0</v>
      </c>
      <c r="U64" s="72">
        <f t="shared" si="115"/>
        <v>0</v>
      </c>
      <c r="V64" s="74">
        <f t="shared" si="116"/>
        <v>0</v>
      </c>
      <c r="W64" s="73">
        <f>Pricing!S60*I64</f>
        <v>0</v>
      </c>
      <c r="X64" s="74">
        <f t="shared" si="117"/>
        <v>0</v>
      </c>
      <c r="Y64" s="74">
        <f t="shared" si="118"/>
        <v>0</v>
      </c>
      <c r="Z64" s="74">
        <f t="shared" si="119"/>
        <v>0</v>
      </c>
      <c r="AA64" s="74">
        <f t="shared" si="120"/>
        <v>0</v>
      </c>
      <c r="AB64" s="72">
        <f t="shared" si="121"/>
        <v>0</v>
      </c>
      <c r="AC64" s="75">
        <v>0</v>
      </c>
      <c r="AD64" s="101">
        <f>(J64*Pricing!O60)+(O64*Pricing!P60)</f>
        <v>0</v>
      </c>
      <c r="AE64" s="76">
        <f t="shared" si="131"/>
        <v>0</v>
      </c>
      <c r="AF64" s="347">
        <f t="shared" si="132"/>
        <v>0</v>
      </c>
      <c r="AG64" s="348"/>
      <c r="AH64" s="76">
        <f t="shared" si="47"/>
        <v>0</v>
      </c>
      <c r="AI64" s="76">
        <f t="shared" si="126"/>
        <v>0</v>
      </c>
      <c r="AJ64" s="76">
        <f>J64*Pricing!Q60</f>
        <v>0</v>
      </c>
      <c r="AK64" s="76">
        <f>J64*Pricing!R60</f>
        <v>0</v>
      </c>
      <c r="AL64" s="76">
        <f t="shared" si="85"/>
        <v>0</v>
      </c>
      <c r="AM64" s="77">
        <f t="shared" si="86"/>
        <v>0</v>
      </c>
      <c r="AN64" s="76">
        <f t="shared" si="87"/>
        <v>0</v>
      </c>
      <c r="AO64" s="72">
        <f t="shared" si="88"/>
        <v>0</v>
      </c>
      <c r="AP64" s="74">
        <f t="shared" si="89"/>
        <v>0</v>
      </c>
      <c r="AQ64" s="74">
        <f t="shared" si="122"/>
        <v>0</v>
      </c>
      <c r="AR64" s="74" t="e">
        <f t="shared" si="127"/>
        <v>#DIV/0!</v>
      </c>
      <c r="AS64" s="72">
        <f t="shared" si="128"/>
        <v>0</v>
      </c>
      <c r="AT64" s="72" t="e">
        <f t="shared" si="92"/>
        <v>#DIV/0!</v>
      </c>
      <c r="AU64" s="78" t="e">
        <f t="shared" si="123"/>
        <v>#DIV/0!</v>
      </c>
      <c r="AV64" s="79">
        <f t="shared" si="93"/>
        <v>0</v>
      </c>
      <c r="AW64" s="80" t="e">
        <f t="shared" si="94"/>
        <v>#DIV/0!</v>
      </c>
      <c r="AX64" s="81" t="e">
        <f t="shared" si="95"/>
        <v>#DIV/0!</v>
      </c>
      <c r="AY64" s="82"/>
      <c r="AZ64" s="83" t="e">
        <f t="shared" si="124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5"/>
        <v>0</v>
      </c>
      <c r="I65" s="70">
        <f>Pricing!I61</f>
        <v>0</v>
      </c>
      <c r="J65" s="69">
        <f t="shared" si="129"/>
        <v>0</v>
      </c>
      <c r="K65" s="71">
        <f t="shared" si="130"/>
        <v>0</v>
      </c>
      <c r="L65" s="69"/>
      <c r="M65" s="72"/>
      <c r="N65" s="72"/>
      <c r="O65" s="72">
        <f t="shared" si="83"/>
        <v>0</v>
      </c>
      <c r="P65" s="73">
        <f>Pricing!M61</f>
        <v>0</v>
      </c>
      <c r="Q65" s="74">
        <f t="shared" si="111"/>
        <v>0</v>
      </c>
      <c r="R65" s="74">
        <f t="shared" si="112"/>
        <v>0</v>
      </c>
      <c r="S65" s="74">
        <f t="shared" si="113"/>
        <v>0</v>
      </c>
      <c r="T65" s="74">
        <f t="shared" si="114"/>
        <v>0</v>
      </c>
      <c r="U65" s="72">
        <f t="shared" si="115"/>
        <v>0</v>
      </c>
      <c r="V65" s="74">
        <f t="shared" si="116"/>
        <v>0</v>
      </c>
      <c r="W65" s="73">
        <f>Pricing!S61*I65</f>
        <v>0</v>
      </c>
      <c r="X65" s="74">
        <f t="shared" si="117"/>
        <v>0</v>
      </c>
      <c r="Y65" s="74">
        <f t="shared" si="118"/>
        <v>0</v>
      </c>
      <c r="Z65" s="74">
        <f t="shared" si="119"/>
        <v>0</v>
      </c>
      <c r="AA65" s="74">
        <f t="shared" si="120"/>
        <v>0</v>
      </c>
      <c r="AB65" s="72">
        <f t="shared" si="121"/>
        <v>0</v>
      </c>
      <c r="AC65" s="75">
        <v>0</v>
      </c>
      <c r="AD65" s="101">
        <f>(J65*Pricing!O61)+(O65*Pricing!P61)</f>
        <v>0</v>
      </c>
      <c r="AE65" s="76">
        <f t="shared" si="131"/>
        <v>0</v>
      </c>
      <c r="AF65" s="347">
        <f t="shared" si="132"/>
        <v>0</v>
      </c>
      <c r="AG65" s="348"/>
      <c r="AH65" s="76">
        <f t="shared" si="47"/>
        <v>0</v>
      </c>
      <c r="AI65" s="76">
        <f t="shared" si="126"/>
        <v>0</v>
      </c>
      <c r="AJ65" s="76">
        <f>J65*Pricing!Q61</f>
        <v>0</v>
      </c>
      <c r="AK65" s="76">
        <f>J65*Pricing!R61</f>
        <v>0</v>
      </c>
      <c r="AL65" s="76">
        <f t="shared" si="85"/>
        <v>0</v>
      </c>
      <c r="AM65" s="77">
        <f t="shared" si="86"/>
        <v>0</v>
      </c>
      <c r="AN65" s="76">
        <f t="shared" si="87"/>
        <v>0</v>
      </c>
      <c r="AO65" s="72">
        <f t="shared" si="88"/>
        <v>0</v>
      </c>
      <c r="AP65" s="74">
        <f t="shared" si="89"/>
        <v>0</v>
      </c>
      <c r="AQ65" s="74">
        <f t="shared" si="122"/>
        <v>0</v>
      </c>
      <c r="AR65" s="74" t="e">
        <f t="shared" si="127"/>
        <v>#DIV/0!</v>
      </c>
      <c r="AS65" s="72">
        <f t="shared" si="128"/>
        <v>0</v>
      </c>
      <c r="AT65" s="72" t="e">
        <f t="shared" si="92"/>
        <v>#DIV/0!</v>
      </c>
      <c r="AU65" s="78" t="e">
        <f t="shared" si="123"/>
        <v>#DIV/0!</v>
      </c>
      <c r="AV65" s="79">
        <f t="shared" si="93"/>
        <v>0</v>
      </c>
      <c r="AW65" s="80" t="e">
        <f t="shared" si="94"/>
        <v>#DIV/0!</v>
      </c>
      <c r="AX65" s="81" t="e">
        <f t="shared" si="95"/>
        <v>#DIV/0!</v>
      </c>
      <c r="AY65" s="82"/>
      <c r="AZ65" s="83" t="e">
        <f t="shared" si="124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5"/>
        <v>0</v>
      </c>
      <c r="I66" s="70">
        <f>Pricing!I62</f>
        <v>0</v>
      </c>
      <c r="J66" s="69">
        <f t="shared" si="129"/>
        <v>0</v>
      </c>
      <c r="K66" s="71">
        <f t="shared" si="130"/>
        <v>0</v>
      </c>
      <c r="L66" s="69"/>
      <c r="M66" s="72"/>
      <c r="N66" s="72"/>
      <c r="O66" s="72">
        <f t="shared" si="83"/>
        <v>0</v>
      </c>
      <c r="P66" s="73">
        <f>Pricing!M62</f>
        <v>0</v>
      </c>
      <c r="Q66" s="74">
        <f t="shared" si="111"/>
        <v>0</v>
      </c>
      <c r="R66" s="74">
        <f t="shared" si="112"/>
        <v>0</v>
      </c>
      <c r="S66" s="74">
        <f t="shared" si="113"/>
        <v>0</v>
      </c>
      <c r="T66" s="74">
        <f t="shared" si="114"/>
        <v>0</v>
      </c>
      <c r="U66" s="72">
        <f t="shared" si="115"/>
        <v>0</v>
      </c>
      <c r="V66" s="74">
        <f t="shared" si="116"/>
        <v>0</v>
      </c>
      <c r="W66" s="73">
        <f>Pricing!S62*I66</f>
        <v>0</v>
      </c>
      <c r="X66" s="74">
        <f t="shared" si="117"/>
        <v>0</v>
      </c>
      <c r="Y66" s="74">
        <f t="shared" si="118"/>
        <v>0</v>
      </c>
      <c r="Z66" s="74">
        <f t="shared" si="119"/>
        <v>0</v>
      </c>
      <c r="AA66" s="74">
        <f t="shared" si="120"/>
        <v>0</v>
      </c>
      <c r="AB66" s="72">
        <f t="shared" si="121"/>
        <v>0</v>
      </c>
      <c r="AC66" s="75">
        <v>0</v>
      </c>
      <c r="AD66" s="101">
        <f>(J66*Pricing!O62)+(O66*Pricing!P62)</f>
        <v>0</v>
      </c>
      <c r="AE66" s="76">
        <f t="shared" si="131"/>
        <v>0</v>
      </c>
      <c r="AF66" s="347">
        <f t="shared" si="132"/>
        <v>0</v>
      </c>
      <c r="AG66" s="348"/>
      <c r="AH66" s="76">
        <f t="shared" si="47"/>
        <v>0</v>
      </c>
      <c r="AI66" s="76">
        <f t="shared" si="126"/>
        <v>0</v>
      </c>
      <c r="AJ66" s="76">
        <f>J66*Pricing!Q62</f>
        <v>0</v>
      </c>
      <c r="AK66" s="76">
        <f>J66*Pricing!R62</f>
        <v>0</v>
      </c>
      <c r="AL66" s="76">
        <f t="shared" si="85"/>
        <v>0</v>
      </c>
      <c r="AM66" s="77">
        <f t="shared" si="86"/>
        <v>0</v>
      </c>
      <c r="AN66" s="76">
        <f t="shared" si="87"/>
        <v>0</v>
      </c>
      <c r="AO66" s="72">
        <f t="shared" si="88"/>
        <v>0</v>
      </c>
      <c r="AP66" s="74">
        <f t="shared" si="89"/>
        <v>0</v>
      </c>
      <c r="AQ66" s="74">
        <f t="shared" si="122"/>
        <v>0</v>
      </c>
      <c r="AR66" s="74" t="e">
        <f t="shared" si="127"/>
        <v>#DIV/0!</v>
      </c>
      <c r="AS66" s="72">
        <f t="shared" si="128"/>
        <v>0</v>
      </c>
      <c r="AT66" s="72" t="e">
        <f t="shared" si="92"/>
        <v>#DIV/0!</v>
      </c>
      <c r="AU66" s="78" t="e">
        <f t="shared" si="123"/>
        <v>#DIV/0!</v>
      </c>
      <c r="AV66" s="79">
        <f t="shared" si="93"/>
        <v>0</v>
      </c>
      <c r="AW66" s="80" t="e">
        <f t="shared" si="94"/>
        <v>#DIV/0!</v>
      </c>
      <c r="AX66" s="81" t="e">
        <f t="shared" si="95"/>
        <v>#DIV/0!</v>
      </c>
      <c r="AY66" s="82"/>
      <c r="AZ66" s="83" t="e">
        <f t="shared" si="124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5"/>
        <v>0</v>
      </c>
      <c r="I67" s="70">
        <f>Pricing!I63</f>
        <v>0</v>
      </c>
      <c r="J67" s="69">
        <f t="shared" si="129"/>
        <v>0</v>
      </c>
      <c r="K67" s="71">
        <f t="shared" si="130"/>
        <v>0</v>
      </c>
      <c r="L67" s="69"/>
      <c r="M67" s="72"/>
      <c r="N67" s="72"/>
      <c r="O67" s="72">
        <f t="shared" si="83"/>
        <v>0</v>
      </c>
      <c r="P67" s="73">
        <f>Pricing!M63</f>
        <v>0</v>
      </c>
      <c r="Q67" s="74">
        <f t="shared" si="111"/>
        <v>0</v>
      </c>
      <c r="R67" s="74">
        <f t="shared" si="112"/>
        <v>0</v>
      </c>
      <c r="S67" s="74">
        <f t="shared" si="113"/>
        <v>0</v>
      </c>
      <c r="T67" s="74">
        <f t="shared" si="114"/>
        <v>0</v>
      </c>
      <c r="U67" s="72">
        <f t="shared" si="115"/>
        <v>0</v>
      </c>
      <c r="V67" s="74">
        <f t="shared" si="116"/>
        <v>0</v>
      </c>
      <c r="W67" s="73">
        <f>Pricing!S63*I67</f>
        <v>0</v>
      </c>
      <c r="X67" s="74">
        <f t="shared" si="117"/>
        <v>0</v>
      </c>
      <c r="Y67" s="74">
        <f t="shared" si="118"/>
        <v>0</v>
      </c>
      <c r="Z67" s="74">
        <f t="shared" si="119"/>
        <v>0</v>
      </c>
      <c r="AA67" s="74">
        <f t="shared" si="120"/>
        <v>0</v>
      </c>
      <c r="AB67" s="72">
        <f t="shared" si="121"/>
        <v>0</v>
      </c>
      <c r="AC67" s="75">
        <v>0</v>
      </c>
      <c r="AD67" s="101">
        <f>(J67*Pricing!O63)+(O67*Pricing!P63)</f>
        <v>0</v>
      </c>
      <c r="AE67" s="76">
        <f t="shared" si="131"/>
        <v>0</v>
      </c>
      <c r="AF67" s="347">
        <f t="shared" si="132"/>
        <v>0</v>
      </c>
      <c r="AG67" s="348"/>
      <c r="AH67" s="76">
        <f t="shared" si="47"/>
        <v>0</v>
      </c>
      <c r="AI67" s="76">
        <f t="shared" si="126"/>
        <v>0</v>
      </c>
      <c r="AJ67" s="76">
        <f>J67*Pricing!Q63</f>
        <v>0</v>
      </c>
      <c r="AK67" s="76">
        <f>J67*Pricing!R63</f>
        <v>0</v>
      </c>
      <c r="AL67" s="76">
        <f t="shared" si="85"/>
        <v>0</v>
      </c>
      <c r="AM67" s="77">
        <f t="shared" si="86"/>
        <v>0</v>
      </c>
      <c r="AN67" s="76">
        <f t="shared" si="87"/>
        <v>0</v>
      </c>
      <c r="AO67" s="72">
        <f t="shared" si="88"/>
        <v>0</v>
      </c>
      <c r="AP67" s="74">
        <f t="shared" si="89"/>
        <v>0</v>
      </c>
      <c r="AQ67" s="74">
        <f t="shared" si="122"/>
        <v>0</v>
      </c>
      <c r="AR67" s="74" t="e">
        <f t="shared" si="127"/>
        <v>#DIV/0!</v>
      </c>
      <c r="AS67" s="72">
        <f t="shared" si="128"/>
        <v>0</v>
      </c>
      <c r="AT67" s="72" t="e">
        <f t="shared" si="92"/>
        <v>#DIV/0!</v>
      </c>
      <c r="AU67" s="78" t="e">
        <f t="shared" si="123"/>
        <v>#DIV/0!</v>
      </c>
      <c r="AV67" s="79">
        <f t="shared" si="93"/>
        <v>0</v>
      </c>
      <c r="AW67" s="80" t="e">
        <f t="shared" si="94"/>
        <v>#DIV/0!</v>
      </c>
      <c r="AX67" s="81" t="e">
        <f t="shared" si="95"/>
        <v>#DIV/0!</v>
      </c>
      <c r="AY67" s="82"/>
      <c r="AZ67" s="83" t="e">
        <f t="shared" si="124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5"/>
        <v>0</v>
      </c>
      <c r="I68" s="70">
        <f>Pricing!I64</f>
        <v>0</v>
      </c>
      <c r="J68" s="69">
        <f t="shared" si="129"/>
        <v>0</v>
      </c>
      <c r="K68" s="71">
        <f t="shared" si="130"/>
        <v>0</v>
      </c>
      <c r="L68" s="69"/>
      <c r="M68" s="72"/>
      <c r="N68" s="72"/>
      <c r="O68" s="72">
        <f t="shared" si="83"/>
        <v>0</v>
      </c>
      <c r="P68" s="73">
        <f>Pricing!M64</f>
        <v>0</v>
      </c>
      <c r="Q68" s="74">
        <f t="shared" si="111"/>
        <v>0</v>
      </c>
      <c r="R68" s="74">
        <f t="shared" si="112"/>
        <v>0</v>
      </c>
      <c r="S68" s="74">
        <f t="shared" si="113"/>
        <v>0</v>
      </c>
      <c r="T68" s="74">
        <f t="shared" si="114"/>
        <v>0</v>
      </c>
      <c r="U68" s="72">
        <f t="shared" si="115"/>
        <v>0</v>
      </c>
      <c r="V68" s="74">
        <f t="shared" si="116"/>
        <v>0</v>
      </c>
      <c r="W68" s="73">
        <f>Pricing!S64*I68</f>
        <v>0</v>
      </c>
      <c r="X68" s="74">
        <f t="shared" si="117"/>
        <v>0</v>
      </c>
      <c r="Y68" s="74">
        <f t="shared" si="118"/>
        <v>0</v>
      </c>
      <c r="Z68" s="74">
        <f t="shared" si="119"/>
        <v>0</v>
      </c>
      <c r="AA68" s="74">
        <f t="shared" si="120"/>
        <v>0</v>
      </c>
      <c r="AB68" s="72">
        <f t="shared" si="121"/>
        <v>0</v>
      </c>
      <c r="AC68" s="75">
        <v>0</v>
      </c>
      <c r="AD68" s="101">
        <f>(J68*Pricing!O64)+(O68*Pricing!P64)</f>
        <v>0</v>
      </c>
      <c r="AE68" s="76">
        <f t="shared" si="131"/>
        <v>0</v>
      </c>
      <c r="AF68" s="347">
        <f t="shared" si="132"/>
        <v>0</v>
      </c>
      <c r="AG68" s="348"/>
      <c r="AH68" s="76">
        <f t="shared" si="47"/>
        <v>0</v>
      </c>
      <c r="AI68" s="76">
        <f t="shared" si="126"/>
        <v>0</v>
      </c>
      <c r="AJ68" s="76">
        <f>J68*Pricing!Q64</f>
        <v>0</v>
      </c>
      <c r="AK68" s="76">
        <f>J68*Pricing!R64</f>
        <v>0</v>
      </c>
      <c r="AL68" s="76">
        <f t="shared" si="85"/>
        <v>0</v>
      </c>
      <c r="AM68" s="77">
        <f t="shared" si="86"/>
        <v>0</v>
      </c>
      <c r="AN68" s="76">
        <f t="shared" si="87"/>
        <v>0</v>
      </c>
      <c r="AO68" s="72">
        <f t="shared" si="88"/>
        <v>0</v>
      </c>
      <c r="AP68" s="74">
        <f t="shared" si="89"/>
        <v>0</v>
      </c>
      <c r="AQ68" s="74">
        <f t="shared" si="122"/>
        <v>0</v>
      </c>
      <c r="AR68" s="74" t="e">
        <f t="shared" si="127"/>
        <v>#DIV/0!</v>
      </c>
      <c r="AS68" s="72">
        <f t="shared" si="128"/>
        <v>0</v>
      </c>
      <c r="AT68" s="72" t="e">
        <f t="shared" si="92"/>
        <v>#DIV/0!</v>
      </c>
      <c r="AU68" s="78" t="e">
        <f t="shared" si="123"/>
        <v>#DIV/0!</v>
      </c>
      <c r="AV68" s="79">
        <f t="shared" si="93"/>
        <v>0</v>
      </c>
      <c r="AW68" s="80" t="e">
        <f t="shared" si="94"/>
        <v>#DIV/0!</v>
      </c>
      <c r="AX68" s="81" t="e">
        <f t="shared" si="95"/>
        <v>#DIV/0!</v>
      </c>
      <c r="AY68" s="82"/>
      <c r="AZ68" s="83" t="e">
        <f t="shared" si="124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5"/>
        <v>0</v>
      </c>
      <c r="I69" s="70">
        <f>Pricing!I65</f>
        <v>0</v>
      </c>
      <c r="J69" s="69">
        <f t="shared" si="129"/>
        <v>0</v>
      </c>
      <c r="K69" s="71">
        <f t="shared" si="130"/>
        <v>0</v>
      </c>
      <c r="L69" s="69"/>
      <c r="M69" s="72"/>
      <c r="N69" s="72"/>
      <c r="O69" s="72">
        <f t="shared" si="83"/>
        <v>0</v>
      </c>
      <c r="P69" s="73">
        <f>Pricing!M65</f>
        <v>0</v>
      </c>
      <c r="Q69" s="74">
        <f t="shared" si="111"/>
        <v>0</v>
      </c>
      <c r="R69" s="74">
        <f t="shared" si="112"/>
        <v>0</v>
      </c>
      <c r="S69" s="74">
        <f t="shared" si="113"/>
        <v>0</v>
      </c>
      <c r="T69" s="74">
        <f t="shared" si="114"/>
        <v>0</v>
      </c>
      <c r="U69" s="72">
        <f t="shared" si="115"/>
        <v>0</v>
      </c>
      <c r="V69" s="74">
        <f t="shared" si="116"/>
        <v>0</v>
      </c>
      <c r="W69" s="73">
        <f>Pricing!S65*I69</f>
        <v>0</v>
      </c>
      <c r="X69" s="74">
        <f t="shared" si="117"/>
        <v>0</v>
      </c>
      <c r="Y69" s="74">
        <f t="shared" si="118"/>
        <v>0</v>
      </c>
      <c r="Z69" s="74">
        <f t="shared" si="119"/>
        <v>0</v>
      </c>
      <c r="AA69" s="74">
        <f t="shared" si="120"/>
        <v>0</v>
      </c>
      <c r="AB69" s="72">
        <f t="shared" si="121"/>
        <v>0</v>
      </c>
      <c r="AC69" s="75">
        <v>0</v>
      </c>
      <c r="AD69" s="101">
        <f>(J69*Pricing!O65)+(O69*Pricing!P65)</f>
        <v>0</v>
      </c>
      <c r="AE69" s="76">
        <f t="shared" si="131"/>
        <v>0</v>
      </c>
      <c r="AF69" s="347">
        <f t="shared" si="132"/>
        <v>0</v>
      </c>
      <c r="AG69" s="348"/>
      <c r="AH69" s="76">
        <f t="shared" si="47"/>
        <v>0</v>
      </c>
      <c r="AI69" s="76">
        <f t="shared" si="126"/>
        <v>0</v>
      </c>
      <c r="AJ69" s="76">
        <f>J69*Pricing!Q65</f>
        <v>0</v>
      </c>
      <c r="AK69" s="76">
        <f>J69*Pricing!R65</f>
        <v>0</v>
      </c>
      <c r="AL69" s="76">
        <f t="shared" si="85"/>
        <v>0</v>
      </c>
      <c r="AM69" s="77">
        <f t="shared" si="86"/>
        <v>0</v>
      </c>
      <c r="AN69" s="76">
        <f t="shared" si="87"/>
        <v>0</v>
      </c>
      <c r="AO69" s="72">
        <f t="shared" si="88"/>
        <v>0</v>
      </c>
      <c r="AP69" s="74">
        <f t="shared" si="89"/>
        <v>0</v>
      </c>
      <c r="AQ69" s="74">
        <f t="shared" si="122"/>
        <v>0</v>
      </c>
      <c r="AR69" s="74" t="e">
        <f t="shared" si="127"/>
        <v>#DIV/0!</v>
      </c>
      <c r="AS69" s="72">
        <f t="shared" si="128"/>
        <v>0</v>
      </c>
      <c r="AT69" s="72" t="e">
        <f t="shared" si="92"/>
        <v>#DIV/0!</v>
      </c>
      <c r="AU69" s="78" t="e">
        <f t="shared" si="123"/>
        <v>#DIV/0!</v>
      </c>
      <c r="AV69" s="79">
        <f t="shared" si="93"/>
        <v>0</v>
      </c>
      <c r="AW69" s="80" t="e">
        <f t="shared" si="94"/>
        <v>#DIV/0!</v>
      </c>
      <c r="AX69" s="81" t="e">
        <f t="shared" si="95"/>
        <v>#DIV/0!</v>
      </c>
      <c r="AY69" s="82"/>
      <c r="AZ69" s="83" t="e">
        <f t="shared" si="124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5"/>
        <v>0</v>
      </c>
      <c r="I70" s="70">
        <f>Pricing!I66</f>
        <v>0</v>
      </c>
      <c r="J70" s="69">
        <f t="shared" si="129"/>
        <v>0</v>
      </c>
      <c r="K70" s="71">
        <f t="shared" si="130"/>
        <v>0</v>
      </c>
      <c r="L70" s="69"/>
      <c r="M70" s="72"/>
      <c r="N70" s="72"/>
      <c r="O70" s="72">
        <f t="shared" si="83"/>
        <v>0</v>
      </c>
      <c r="P70" s="73">
        <f>Pricing!M66</f>
        <v>0</v>
      </c>
      <c r="Q70" s="74">
        <f t="shared" si="111"/>
        <v>0</v>
      </c>
      <c r="R70" s="74">
        <f t="shared" si="112"/>
        <v>0</v>
      </c>
      <c r="S70" s="74">
        <f t="shared" si="113"/>
        <v>0</v>
      </c>
      <c r="T70" s="74">
        <f t="shared" si="114"/>
        <v>0</v>
      </c>
      <c r="U70" s="72">
        <f t="shared" si="115"/>
        <v>0</v>
      </c>
      <c r="V70" s="74">
        <f t="shared" si="116"/>
        <v>0</v>
      </c>
      <c r="W70" s="73">
        <f>Pricing!S66*I70</f>
        <v>0</v>
      </c>
      <c r="X70" s="74">
        <f t="shared" si="117"/>
        <v>0</v>
      </c>
      <c r="Y70" s="74">
        <f t="shared" si="118"/>
        <v>0</v>
      </c>
      <c r="Z70" s="74">
        <f t="shared" si="119"/>
        <v>0</v>
      </c>
      <c r="AA70" s="74">
        <f t="shared" si="120"/>
        <v>0</v>
      </c>
      <c r="AB70" s="72">
        <f t="shared" si="121"/>
        <v>0</v>
      </c>
      <c r="AC70" s="75">
        <v>0</v>
      </c>
      <c r="AD70" s="101">
        <f>(J70*Pricing!O66)+(O70*Pricing!P66)</f>
        <v>0</v>
      </c>
      <c r="AE70" s="76">
        <f t="shared" si="131"/>
        <v>0</v>
      </c>
      <c r="AF70" s="347">
        <f t="shared" si="132"/>
        <v>0</v>
      </c>
      <c r="AG70" s="348"/>
      <c r="AH70" s="76">
        <f t="shared" si="47"/>
        <v>0</v>
      </c>
      <c r="AI70" s="76">
        <f t="shared" si="126"/>
        <v>0</v>
      </c>
      <c r="AJ70" s="76">
        <f>J70*Pricing!Q66</f>
        <v>0</v>
      </c>
      <c r="AK70" s="76">
        <f>J70*Pricing!R66</f>
        <v>0</v>
      </c>
      <c r="AL70" s="76">
        <f t="shared" si="85"/>
        <v>0</v>
      </c>
      <c r="AM70" s="77">
        <f t="shared" si="86"/>
        <v>0</v>
      </c>
      <c r="AN70" s="76">
        <f t="shared" si="87"/>
        <v>0</v>
      </c>
      <c r="AO70" s="72">
        <f t="shared" si="88"/>
        <v>0</v>
      </c>
      <c r="AP70" s="74">
        <f t="shared" si="89"/>
        <v>0</v>
      </c>
      <c r="AQ70" s="74">
        <f t="shared" si="122"/>
        <v>0</v>
      </c>
      <c r="AR70" s="74" t="e">
        <f t="shared" si="127"/>
        <v>#DIV/0!</v>
      </c>
      <c r="AS70" s="72">
        <f t="shared" si="128"/>
        <v>0</v>
      </c>
      <c r="AT70" s="72" t="e">
        <f t="shared" si="92"/>
        <v>#DIV/0!</v>
      </c>
      <c r="AU70" s="78" t="e">
        <f t="shared" si="123"/>
        <v>#DIV/0!</v>
      </c>
      <c r="AV70" s="79">
        <f t="shared" si="93"/>
        <v>0</v>
      </c>
      <c r="AW70" s="80" t="e">
        <f t="shared" si="94"/>
        <v>#DIV/0!</v>
      </c>
      <c r="AX70" s="81" t="e">
        <f t="shared" si="95"/>
        <v>#DIV/0!</v>
      </c>
      <c r="AY70" s="82"/>
      <c r="AZ70" s="83" t="e">
        <f t="shared" si="124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5"/>
        <v>0</v>
      </c>
      <c r="I71" s="70">
        <f>Pricing!I67</f>
        <v>0</v>
      </c>
      <c r="J71" s="69">
        <f t="shared" si="129"/>
        <v>0</v>
      </c>
      <c r="K71" s="71">
        <f t="shared" si="130"/>
        <v>0</v>
      </c>
      <c r="L71" s="69"/>
      <c r="M71" s="72"/>
      <c r="N71" s="72"/>
      <c r="O71" s="72">
        <f t="shared" si="83"/>
        <v>0</v>
      </c>
      <c r="P71" s="73">
        <f>Pricing!M67</f>
        <v>0</v>
      </c>
      <c r="Q71" s="74">
        <f t="shared" si="111"/>
        <v>0</v>
      </c>
      <c r="R71" s="74">
        <f t="shared" si="112"/>
        <v>0</v>
      </c>
      <c r="S71" s="74">
        <f t="shared" si="113"/>
        <v>0</v>
      </c>
      <c r="T71" s="74">
        <f t="shared" si="114"/>
        <v>0</v>
      </c>
      <c r="U71" s="72">
        <f t="shared" si="115"/>
        <v>0</v>
      </c>
      <c r="V71" s="74">
        <f t="shared" si="116"/>
        <v>0</v>
      </c>
      <c r="W71" s="73">
        <f>Pricing!S67*I71</f>
        <v>0</v>
      </c>
      <c r="X71" s="74">
        <f t="shared" si="117"/>
        <v>0</v>
      </c>
      <c r="Y71" s="74">
        <f t="shared" si="118"/>
        <v>0</v>
      </c>
      <c r="Z71" s="74">
        <f t="shared" si="119"/>
        <v>0</v>
      </c>
      <c r="AA71" s="74">
        <f t="shared" si="120"/>
        <v>0</v>
      </c>
      <c r="AB71" s="72">
        <f t="shared" si="121"/>
        <v>0</v>
      </c>
      <c r="AC71" s="75">
        <v>0</v>
      </c>
      <c r="AD71" s="101">
        <f>(J71*Pricing!O67)+(O71*Pricing!P67)</f>
        <v>0</v>
      </c>
      <c r="AE71" s="76">
        <f t="shared" si="131"/>
        <v>0</v>
      </c>
      <c r="AF71" s="347">
        <f t="shared" si="132"/>
        <v>0</v>
      </c>
      <c r="AG71" s="348"/>
      <c r="AH71" s="76">
        <f t="shared" si="47"/>
        <v>0</v>
      </c>
      <c r="AI71" s="76">
        <f t="shared" si="126"/>
        <v>0</v>
      </c>
      <c r="AJ71" s="76">
        <f>J71*Pricing!Q67</f>
        <v>0</v>
      </c>
      <c r="AK71" s="76">
        <f>J71*Pricing!R67</f>
        <v>0</v>
      </c>
      <c r="AL71" s="76">
        <f t="shared" si="85"/>
        <v>0</v>
      </c>
      <c r="AM71" s="77">
        <f t="shared" si="86"/>
        <v>0</v>
      </c>
      <c r="AN71" s="76">
        <f t="shared" si="87"/>
        <v>0</v>
      </c>
      <c r="AO71" s="72">
        <f t="shared" si="88"/>
        <v>0</v>
      </c>
      <c r="AP71" s="74">
        <f t="shared" si="89"/>
        <v>0</v>
      </c>
      <c r="AQ71" s="74">
        <f t="shared" si="122"/>
        <v>0</v>
      </c>
      <c r="AR71" s="74" t="e">
        <f t="shared" si="127"/>
        <v>#DIV/0!</v>
      </c>
      <c r="AS71" s="72">
        <f t="shared" si="128"/>
        <v>0</v>
      </c>
      <c r="AT71" s="72" t="e">
        <f t="shared" si="92"/>
        <v>#DIV/0!</v>
      </c>
      <c r="AU71" s="78" t="e">
        <f t="shared" si="123"/>
        <v>#DIV/0!</v>
      </c>
      <c r="AV71" s="79">
        <f t="shared" si="93"/>
        <v>0</v>
      </c>
      <c r="AW71" s="80" t="e">
        <f t="shared" si="94"/>
        <v>#DIV/0!</v>
      </c>
      <c r="AX71" s="81" t="e">
        <f t="shared" si="95"/>
        <v>#DIV/0!</v>
      </c>
      <c r="AY71" s="82"/>
      <c r="AZ71" s="83" t="e">
        <f t="shared" si="124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5"/>
        <v>0</v>
      </c>
      <c r="I72" s="70">
        <f>Pricing!I68</f>
        <v>0</v>
      </c>
      <c r="J72" s="69">
        <f t="shared" si="129"/>
        <v>0</v>
      </c>
      <c r="K72" s="71">
        <f t="shared" si="130"/>
        <v>0</v>
      </c>
      <c r="L72" s="69"/>
      <c r="M72" s="72"/>
      <c r="N72" s="72"/>
      <c r="O72" s="72">
        <f t="shared" si="83"/>
        <v>0</v>
      </c>
      <c r="P72" s="73">
        <f>Pricing!M68</f>
        <v>0</v>
      </c>
      <c r="Q72" s="74">
        <f t="shared" si="111"/>
        <v>0</v>
      </c>
      <c r="R72" s="74">
        <f t="shared" si="112"/>
        <v>0</v>
      </c>
      <c r="S72" s="74">
        <f t="shared" si="113"/>
        <v>0</v>
      </c>
      <c r="T72" s="74">
        <f t="shared" si="114"/>
        <v>0</v>
      </c>
      <c r="U72" s="72">
        <f t="shared" si="115"/>
        <v>0</v>
      </c>
      <c r="V72" s="74">
        <f t="shared" si="116"/>
        <v>0</v>
      </c>
      <c r="W72" s="73">
        <f>Pricing!S68*I72</f>
        <v>0</v>
      </c>
      <c r="X72" s="74">
        <f t="shared" si="117"/>
        <v>0</v>
      </c>
      <c r="Y72" s="74">
        <f t="shared" si="118"/>
        <v>0</v>
      </c>
      <c r="Z72" s="74">
        <f t="shared" si="119"/>
        <v>0</v>
      </c>
      <c r="AA72" s="74">
        <f t="shared" si="120"/>
        <v>0</v>
      </c>
      <c r="AB72" s="72">
        <f t="shared" si="121"/>
        <v>0</v>
      </c>
      <c r="AC72" s="75">
        <v>0</v>
      </c>
      <c r="AD72" s="101">
        <f>(J72*Pricing!O68)+(O72*Pricing!P68)</f>
        <v>0</v>
      </c>
      <c r="AE72" s="76">
        <f t="shared" si="131"/>
        <v>0</v>
      </c>
      <c r="AF72" s="347">
        <f t="shared" si="132"/>
        <v>0</v>
      </c>
      <c r="AG72" s="348"/>
      <c r="AH72" s="76">
        <f t="shared" si="47"/>
        <v>0</v>
      </c>
      <c r="AI72" s="76">
        <f t="shared" si="126"/>
        <v>0</v>
      </c>
      <c r="AJ72" s="76">
        <f>J72*Pricing!Q68</f>
        <v>0</v>
      </c>
      <c r="AK72" s="76">
        <f>J72*Pricing!R68</f>
        <v>0</v>
      </c>
      <c r="AL72" s="76">
        <f t="shared" si="85"/>
        <v>0</v>
      </c>
      <c r="AM72" s="77">
        <f t="shared" si="86"/>
        <v>0</v>
      </c>
      <c r="AN72" s="76">
        <f t="shared" si="87"/>
        <v>0</v>
      </c>
      <c r="AO72" s="72">
        <f t="shared" si="88"/>
        <v>0</v>
      </c>
      <c r="AP72" s="74">
        <f t="shared" si="89"/>
        <v>0</v>
      </c>
      <c r="AQ72" s="74">
        <f t="shared" si="122"/>
        <v>0</v>
      </c>
      <c r="AR72" s="74" t="e">
        <f t="shared" si="127"/>
        <v>#DIV/0!</v>
      </c>
      <c r="AS72" s="72">
        <f t="shared" si="128"/>
        <v>0</v>
      </c>
      <c r="AT72" s="72" t="e">
        <f t="shared" si="92"/>
        <v>#DIV/0!</v>
      </c>
      <c r="AU72" s="78" t="e">
        <f t="shared" si="123"/>
        <v>#DIV/0!</v>
      </c>
      <c r="AV72" s="79">
        <f t="shared" ref="AV72:AV107" si="133">K72/$K$109</f>
        <v>0</v>
      </c>
      <c r="AW72" s="80" t="e">
        <f t="shared" si="94"/>
        <v>#DIV/0!</v>
      </c>
      <c r="AX72" s="81" t="e">
        <f t="shared" si="95"/>
        <v>#DIV/0!</v>
      </c>
      <c r="AY72" s="82"/>
      <c r="AZ72" s="83" t="e">
        <f t="shared" si="124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5"/>
        <v>0</v>
      </c>
      <c r="I73" s="70">
        <f>Pricing!I69</f>
        <v>0</v>
      </c>
      <c r="J73" s="69">
        <f t="shared" si="129"/>
        <v>0</v>
      </c>
      <c r="K73" s="71">
        <f t="shared" si="130"/>
        <v>0</v>
      </c>
      <c r="L73" s="69"/>
      <c r="M73" s="72"/>
      <c r="N73" s="72"/>
      <c r="O73" s="72">
        <f t="shared" si="83"/>
        <v>0</v>
      </c>
      <c r="P73" s="73">
        <f>Pricing!M69</f>
        <v>0</v>
      </c>
      <c r="Q73" s="74">
        <f t="shared" si="111"/>
        <v>0</v>
      </c>
      <c r="R73" s="74">
        <f t="shared" si="112"/>
        <v>0</v>
      </c>
      <c r="S73" s="74">
        <f t="shared" si="113"/>
        <v>0</v>
      </c>
      <c r="T73" s="74">
        <f t="shared" si="114"/>
        <v>0</v>
      </c>
      <c r="U73" s="72">
        <f t="shared" si="115"/>
        <v>0</v>
      </c>
      <c r="V73" s="74">
        <f t="shared" si="116"/>
        <v>0</v>
      </c>
      <c r="W73" s="73">
        <f>Pricing!S69*I73</f>
        <v>0</v>
      </c>
      <c r="X73" s="74">
        <f t="shared" si="117"/>
        <v>0</v>
      </c>
      <c r="Y73" s="74">
        <f t="shared" si="118"/>
        <v>0</v>
      </c>
      <c r="Z73" s="74">
        <f t="shared" si="119"/>
        <v>0</v>
      </c>
      <c r="AA73" s="74">
        <f t="shared" si="120"/>
        <v>0</v>
      </c>
      <c r="AB73" s="72">
        <f t="shared" si="121"/>
        <v>0</v>
      </c>
      <c r="AC73" s="75">
        <v>0</v>
      </c>
      <c r="AD73" s="101">
        <f>(J73*Pricing!O69)+(O73*Pricing!P69)</f>
        <v>0</v>
      </c>
      <c r="AE73" s="76">
        <f t="shared" si="131"/>
        <v>0</v>
      </c>
      <c r="AF73" s="347">
        <f t="shared" si="132"/>
        <v>0</v>
      </c>
      <c r="AG73" s="348"/>
      <c r="AH73" s="76">
        <f t="shared" ref="AH73:AH107" si="134">(((F73+G73))*I73/1000)*8*$AH$7</f>
        <v>0</v>
      </c>
      <c r="AI73" s="76">
        <f t="shared" si="126"/>
        <v>0</v>
      </c>
      <c r="AJ73" s="76">
        <f>J73*Pricing!Q69</f>
        <v>0</v>
      </c>
      <c r="AK73" s="76">
        <f>J73*Pricing!R69</f>
        <v>0</v>
      </c>
      <c r="AL73" s="76">
        <f t="shared" si="85"/>
        <v>0</v>
      </c>
      <c r="AM73" s="77">
        <f t="shared" si="86"/>
        <v>0</v>
      </c>
      <c r="AN73" s="76">
        <f t="shared" si="87"/>
        <v>0</v>
      </c>
      <c r="AO73" s="72">
        <f t="shared" si="88"/>
        <v>0</v>
      </c>
      <c r="AP73" s="74">
        <f t="shared" si="89"/>
        <v>0</v>
      </c>
      <c r="AQ73" s="74">
        <f t="shared" si="122"/>
        <v>0</v>
      </c>
      <c r="AR73" s="74" t="e">
        <f t="shared" si="127"/>
        <v>#DIV/0!</v>
      </c>
      <c r="AS73" s="72">
        <f t="shared" si="128"/>
        <v>0</v>
      </c>
      <c r="AT73" s="72" t="e">
        <f t="shared" si="92"/>
        <v>#DIV/0!</v>
      </c>
      <c r="AU73" s="78" t="e">
        <f t="shared" si="123"/>
        <v>#DIV/0!</v>
      </c>
      <c r="AV73" s="79">
        <f t="shared" si="133"/>
        <v>0</v>
      </c>
      <c r="AW73" s="80" t="e">
        <f t="shared" si="94"/>
        <v>#DIV/0!</v>
      </c>
      <c r="AX73" s="81" t="e">
        <f t="shared" si="95"/>
        <v>#DIV/0!</v>
      </c>
      <c r="AY73" s="82"/>
      <c r="AZ73" s="83" t="e">
        <f t="shared" si="124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5"/>
        <v>0</v>
      </c>
      <c r="I74" s="70">
        <f>Pricing!I70</f>
        <v>0</v>
      </c>
      <c r="J74" s="69">
        <f t="shared" si="129"/>
        <v>0</v>
      </c>
      <c r="K74" s="71">
        <f t="shared" si="130"/>
        <v>0</v>
      </c>
      <c r="L74" s="69"/>
      <c r="M74" s="72"/>
      <c r="N74" s="72"/>
      <c r="O74" s="72">
        <f t="shared" si="83"/>
        <v>0</v>
      </c>
      <c r="P74" s="73">
        <f>Pricing!M70</f>
        <v>0</v>
      </c>
      <c r="Q74" s="74">
        <f t="shared" si="111"/>
        <v>0</v>
      </c>
      <c r="R74" s="74">
        <f t="shared" si="112"/>
        <v>0</v>
      </c>
      <c r="S74" s="74">
        <f t="shared" si="113"/>
        <v>0</v>
      </c>
      <c r="T74" s="74">
        <f t="shared" si="114"/>
        <v>0</v>
      </c>
      <c r="U74" s="72">
        <f t="shared" si="115"/>
        <v>0</v>
      </c>
      <c r="V74" s="74">
        <f t="shared" si="116"/>
        <v>0</v>
      </c>
      <c r="W74" s="73">
        <f>Pricing!S70*I74</f>
        <v>0</v>
      </c>
      <c r="X74" s="74">
        <f t="shared" si="117"/>
        <v>0</v>
      </c>
      <c r="Y74" s="74">
        <f t="shared" si="118"/>
        <v>0</v>
      </c>
      <c r="Z74" s="74">
        <f t="shared" si="119"/>
        <v>0</v>
      </c>
      <c r="AA74" s="74">
        <f t="shared" si="120"/>
        <v>0</v>
      </c>
      <c r="AB74" s="72">
        <f t="shared" si="121"/>
        <v>0</v>
      </c>
      <c r="AC74" s="75">
        <v>0</v>
      </c>
      <c r="AD74" s="101">
        <f>(J74*Pricing!O70)+(O74*Pricing!P70)</f>
        <v>0</v>
      </c>
      <c r="AE74" s="76">
        <f t="shared" si="131"/>
        <v>0</v>
      </c>
      <c r="AF74" s="347">
        <f t="shared" si="132"/>
        <v>0</v>
      </c>
      <c r="AG74" s="348"/>
      <c r="AH74" s="76">
        <f t="shared" si="134"/>
        <v>0</v>
      </c>
      <c r="AI74" s="76">
        <f t="shared" si="126"/>
        <v>0</v>
      </c>
      <c r="AJ74" s="76">
        <f>J74*Pricing!Q70</f>
        <v>0</v>
      </c>
      <c r="AK74" s="76">
        <f>J74*Pricing!R70</f>
        <v>0</v>
      </c>
      <c r="AL74" s="76">
        <f t="shared" si="85"/>
        <v>0</v>
      </c>
      <c r="AM74" s="77">
        <f t="shared" si="86"/>
        <v>0</v>
      </c>
      <c r="AN74" s="76">
        <f t="shared" si="87"/>
        <v>0</v>
      </c>
      <c r="AO74" s="72">
        <f t="shared" si="88"/>
        <v>0</v>
      </c>
      <c r="AP74" s="74">
        <f t="shared" si="89"/>
        <v>0</v>
      </c>
      <c r="AQ74" s="74">
        <f t="shared" si="122"/>
        <v>0</v>
      </c>
      <c r="AR74" s="74" t="e">
        <f t="shared" si="127"/>
        <v>#DIV/0!</v>
      </c>
      <c r="AS74" s="72">
        <f t="shared" si="128"/>
        <v>0</v>
      </c>
      <c r="AT74" s="72" t="e">
        <f t="shared" si="92"/>
        <v>#DIV/0!</v>
      </c>
      <c r="AU74" s="78" t="e">
        <f t="shared" si="123"/>
        <v>#DIV/0!</v>
      </c>
      <c r="AV74" s="79">
        <f t="shared" si="133"/>
        <v>0</v>
      </c>
      <c r="AW74" s="80" t="e">
        <f t="shared" si="94"/>
        <v>#DIV/0!</v>
      </c>
      <c r="AX74" s="81" t="e">
        <f t="shared" si="95"/>
        <v>#DIV/0!</v>
      </c>
      <c r="AY74" s="82"/>
      <c r="AZ74" s="83" t="e">
        <f t="shared" si="124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5"/>
        <v>0</v>
      </c>
      <c r="I75" s="70">
        <f>Pricing!I71</f>
        <v>0</v>
      </c>
      <c r="J75" s="69">
        <f t="shared" si="129"/>
        <v>0</v>
      </c>
      <c r="K75" s="71">
        <f t="shared" si="130"/>
        <v>0</v>
      </c>
      <c r="L75" s="69"/>
      <c r="M75" s="72"/>
      <c r="N75" s="72"/>
      <c r="O75" s="72">
        <f t="shared" si="83"/>
        <v>0</v>
      </c>
      <c r="P75" s="73">
        <f>Pricing!M71</f>
        <v>0</v>
      </c>
      <c r="Q75" s="74">
        <f t="shared" si="111"/>
        <v>0</v>
      </c>
      <c r="R75" s="74">
        <f t="shared" si="112"/>
        <v>0</v>
      </c>
      <c r="S75" s="74">
        <f t="shared" si="113"/>
        <v>0</v>
      </c>
      <c r="T75" s="74">
        <f t="shared" si="114"/>
        <v>0</v>
      </c>
      <c r="U75" s="72">
        <f t="shared" si="115"/>
        <v>0</v>
      </c>
      <c r="V75" s="74">
        <f t="shared" si="116"/>
        <v>0</v>
      </c>
      <c r="W75" s="73">
        <f>Pricing!S71*I75</f>
        <v>0</v>
      </c>
      <c r="X75" s="74">
        <f t="shared" si="117"/>
        <v>0</v>
      </c>
      <c r="Y75" s="74">
        <f t="shared" si="118"/>
        <v>0</v>
      </c>
      <c r="Z75" s="74">
        <f t="shared" si="119"/>
        <v>0</v>
      </c>
      <c r="AA75" s="74">
        <f t="shared" si="120"/>
        <v>0</v>
      </c>
      <c r="AB75" s="72">
        <f t="shared" si="121"/>
        <v>0</v>
      </c>
      <c r="AC75" s="75">
        <v>0</v>
      </c>
      <c r="AD75" s="101">
        <f>(J75*Pricing!O71)+(O75*Pricing!P71)</f>
        <v>0</v>
      </c>
      <c r="AE75" s="76">
        <f t="shared" si="131"/>
        <v>0</v>
      </c>
      <c r="AF75" s="347">
        <f t="shared" si="132"/>
        <v>0</v>
      </c>
      <c r="AG75" s="348"/>
      <c r="AH75" s="76">
        <f t="shared" si="134"/>
        <v>0</v>
      </c>
      <c r="AI75" s="76">
        <f t="shared" si="126"/>
        <v>0</v>
      </c>
      <c r="AJ75" s="76">
        <f>J75*Pricing!Q71</f>
        <v>0</v>
      </c>
      <c r="AK75" s="76">
        <f>J75*Pricing!R71</f>
        <v>0</v>
      </c>
      <c r="AL75" s="76">
        <f t="shared" si="85"/>
        <v>0</v>
      </c>
      <c r="AM75" s="77">
        <f t="shared" si="86"/>
        <v>0</v>
      </c>
      <c r="AN75" s="76">
        <f t="shared" si="87"/>
        <v>0</v>
      </c>
      <c r="AO75" s="72">
        <f t="shared" si="88"/>
        <v>0</v>
      </c>
      <c r="AP75" s="74">
        <f t="shared" si="89"/>
        <v>0</v>
      </c>
      <c r="AQ75" s="74">
        <f t="shared" si="122"/>
        <v>0</v>
      </c>
      <c r="AR75" s="74" t="e">
        <f t="shared" si="127"/>
        <v>#DIV/0!</v>
      </c>
      <c r="AS75" s="72">
        <f t="shared" si="128"/>
        <v>0</v>
      </c>
      <c r="AT75" s="72" t="e">
        <f t="shared" si="92"/>
        <v>#DIV/0!</v>
      </c>
      <c r="AU75" s="78" t="e">
        <f t="shared" si="123"/>
        <v>#DIV/0!</v>
      </c>
      <c r="AV75" s="79">
        <f t="shared" si="133"/>
        <v>0</v>
      </c>
      <c r="AW75" s="80" t="e">
        <f t="shared" si="94"/>
        <v>#DIV/0!</v>
      </c>
      <c r="AX75" s="81" t="e">
        <f t="shared" si="95"/>
        <v>#DIV/0!</v>
      </c>
      <c r="AY75" s="82"/>
      <c r="AZ75" s="83" t="e">
        <f t="shared" si="124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5"/>
        <v>0</v>
      </c>
      <c r="I76" s="70">
        <f>Pricing!I72</f>
        <v>0</v>
      </c>
      <c r="J76" s="69">
        <f t="shared" si="129"/>
        <v>0</v>
      </c>
      <c r="K76" s="71">
        <f t="shared" si="130"/>
        <v>0</v>
      </c>
      <c r="L76" s="69"/>
      <c r="M76" s="72"/>
      <c r="N76" s="72"/>
      <c r="O76" s="72">
        <f t="shared" si="83"/>
        <v>0</v>
      </c>
      <c r="P76" s="73">
        <f>Pricing!M72</f>
        <v>0</v>
      </c>
      <c r="Q76" s="74">
        <f t="shared" si="111"/>
        <v>0</v>
      </c>
      <c r="R76" s="74">
        <f t="shared" si="112"/>
        <v>0</v>
      </c>
      <c r="S76" s="74">
        <f t="shared" si="113"/>
        <v>0</v>
      </c>
      <c r="T76" s="74">
        <f t="shared" si="114"/>
        <v>0</v>
      </c>
      <c r="U76" s="72">
        <f t="shared" si="115"/>
        <v>0</v>
      </c>
      <c r="V76" s="74">
        <f t="shared" si="116"/>
        <v>0</v>
      </c>
      <c r="W76" s="73">
        <f>Pricing!S72*I76</f>
        <v>0</v>
      </c>
      <c r="X76" s="74">
        <f t="shared" si="117"/>
        <v>0</v>
      </c>
      <c r="Y76" s="74">
        <f t="shared" si="118"/>
        <v>0</v>
      </c>
      <c r="Z76" s="74">
        <f t="shared" si="119"/>
        <v>0</v>
      </c>
      <c r="AA76" s="74">
        <f t="shared" si="120"/>
        <v>0</v>
      </c>
      <c r="AB76" s="72">
        <f t="shared" si="121"/>
        <v>0</v>
      </c>
      <c r="AC76" s="75">
        <v>0</v>
      </c>
      <c r="AD76" s="101">
        <f>(J76*Pricing!O72)+(O76*Pricing!P72)</f>
        <v>0</v>
      </c>
      <c r="AE76" s="76">
        <f t="shared" si="131"/>
        <v>0</v>
      </c>
      <c r="AF76" s="347">
        <f t="shared" si="132"/>
        <v>0</v>
      </c>
      <c r="AG76" s="348"/>
      <c r="AH76" s="76">
        <f t="shared" si="134"/>
        <v>0</v>
      </c>
      <c r="AI76" s="76">
        <f t="shared" si="126"/>
        <v>0</v>
      </c>
      <c r="AJ76" s="76">
        <f>J76*Pricing!Q72</f>
        <v>0</v>
      </c>
      <c r="AK76" s="76">
        <f>J76*Pricing!R72</f>
        <v>0</v>
      </c>
      <c r="AL76" s="76">
        <f t="shared" si="85"/>
        <v>0</v>
      </c>
      <c r="AM76" s="77">
        <f t="shared" si="86"/>
        <v>0</v>
      </c>
      <c r="AN76" s="76">
        <f t="shared" si="87"/>
        <v>0</v>
      </c>
      <c r="AO76" s="72">
        <f t="shared" si="88"/>
        <v>0</v>
      </c>
      <c r="AP76" s="74">
        <f t="shared" si="89"/>
        <v>0</v>
      </c>
      <c r="AQ76" s="74">
        <f t="shared" si="122"/>
        <v>0</v>
      </c>
      <c r="AR76" s="74" t="e">
        <f t="shared" si="127"/>
        <v>#DIV/0!</v>
      </c>
      <c r="AS76" s="72">
        <f t="shared" si="128"/>
        <v>0</v>
      </c>
      <c r="AT76" s="72" t="e">
        <f t="shared" si="92"/>
        <v>#DIV/0!</v>
      </c>
      <c r="AU76" s="78" t="e">
        <f t="shared" si="123"/>
        <v>#DIV/0!</v>
      </c>
      <c r="AV76" s="79">
        <f t="shared" si="133"/>
        <v>0</v>
      </c>
      <c r="AW76" s="80" t="e">
        <f t="shared" si="94"/>
        <v>#DIV/0!</v>
      </c>
      <c r="AX76" s="81" t="e">
        <f t="shared" si="95"/>
        <v>#DIV/0!</v>
      </c>
      <c r="AY76" s="82"/>
      <c r="AZ76" s="83" t="e">
        <f t="shared" si="124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5"/>
        <v>0</v>
      </c>
      <c r="I77" s="70">
        <f>Pricing!I73</f>
        <v>0</v>
      </c>
      <c r="J77" s="69">
        <f t="shared" si="129"/>
        <v>0</v>
      </c>
      <c r="K77" s="71">
        <f t="shared" si="130"/>
        <v>0</v>
      </c>
      <c r="L77" s="69"/>
      <c r="M77" s="72"/>
      <c r="N77" s="72"/>
      <c r="O77" s="72">
        <f t="shared" si="83"/>
        <v>0</v>
      </c>
      <c r="P77" s="73">
        <f>Pricing!M73</f>
        <v>0</v>
      </c>
      <c r="Q77" s="74">
        <f t="shared" si="111"/>
        <v>0</v>
      </c>
      <c r="R77" s="74">
        <f t="shared" si="112"/>
        <v>0</v>
      </c>
      <c r="S77" s="74">
        <f t="shared" si="113"/>
        <v>0</v>
      </c>
      <c r="T77" s="74">
        <f t="shared" si="114"/>
        <v>0</v>
      </c>
      <c r="U77" s="72">
        <f t="shared" si="115"/>
        <v>0</v>
      </c>
      <c r="V77" s="74">
        <f t="shared" si="116"/>
        <v>0</v>
      </c>
      <c r="W77" s="73">
        <f>Pricing!S73*I77</f>
        <v>0</v>
      </c>
      <c r="X77" s="74">
        <f t="shared" si="117"/>
        <v>0</v>
      </c>
      <c r="Y77" s="74">
        <f t="shared" si="118"/>
        <v>0</v>
      </c>
      <c r="Z77" s="74">
        <f t="shared" si="119"/>
        <v>0</v>
      </c>
      <c r="AA77" s="74">
        <f t="shared" si="120"/>
        <v>0</v>
      </c>
      <c r="AB77" s="72">
        <f t="shared" si="121"/>
        <v>0</v>
      </c>
      <c r="AC77" s="75">
        <v>0</v>
      </c>
      <c r="AD77" s="101">
        <f>(J77*Pricing!O73)+(O77*Pricing!P73)</f>
        <v>0</v>
      </c>
      <c r="AE77" s="76">
        <f t="shared" si="131"/>
        <v>0</v>
      </c>
      <c r="AF77" s="347">
        <f t="shared" si="132"/>
        <v>0</v>
      </c>
      <c r="AG77" s="348"/>
      <c r="AH77" s="76">
        <f t="shared" si="134"/>
        <v>0</v>
      </c>
      <c r="AI77" s="76">
        <f t="shared" si="126"/>
        <v>0</v>
      </c>
      <c r="AJ77" s="76">
        <f>J77*Pricing!Q73</f>
        <v>0</v>
      </c>
      <c r="AK77" s="76">
        <f>J77*Pricing!R73</f>
        <v>0</v>
      </c>
      <c r="AL77" s="76">
        <f t="shared" si="85"/>
        <v>0</v>
      </c>
      <c r="AM77" s="77">
        <f t="shared" si="86"/>
        <v>0</v>
      </c>
      <c r="AN77" s="76">
        <f t="shared" si="87"/>
        <v>0</v>
      </c>
      <c r="AO77" s="72">
        <f t="shared" si="88"/>
        <v>0</v>
      </c>
      <c r="AP77" s="74">
        <f t="shared" si="89"/>
        <v>0</v>
      </c>
      <c r="AQ77" s="74">
        <f t="shared" si="122"/>
        <v>0</v>
      </c>
      <c r="AR77" s="74" t="e">
        <f t="shared" si="127"/>
        <v>#DIV/0!</v>
      </c>
      <c r="AS77" s="72">
        <f t="shared" si="128"/>
        <v>0</v>
      </c>
      <c r="AT77" s="72" t="e">
        <f t="shared" si="92"/>
        <v>#DIV/0!</v>
      </c>
      <c r="AU77" s="78" t="e">
        <f t="shared" si="123"/>
        <v>#DIV/0!</v>
      </c>
      <c r="AV77" s="79">
        <f t="shared" si="133"/>
        <v>0</v>
      </c>
      <c r="AW77" s="80" t="e">
        <f t="shared" si="94"/>
        <v>#DIV/0!</v>
      </c>
      <c r="AX77" s="81" t="e">
        <f t="shared" si="95"/>
        <v>#DIV/0!</v>
      </c>
      <c r="AY77" s="82"/>
      <c r="AZ77" s="83" t="e">
        <f t="shared" si="124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5"/>
        <v>0</v>
      </c>
      <c r="I78" s="70">
        <f>Pricing!I74</f>
        <v>0</v>
      </c>
      <c r="J78" s="69">
        <f t="shared" si="129"/>
        <v>0</v>
      </c>
      <c r="K78" s="71">
        <f t="shared" si="130"/>
        <v>0</v>
      </c>
      <c r="L78" s="69"/>
      <c r="M78" s="72"/>
      <c r="N78" s="72"/>
      <c r="O78" s="72">
        <f t="shared" si="83"/>
        <v>0</v>
      </c>
      <c r="P78" s="73">
        <f>Pricing!M74</f>
        <v>0</v>
      </c>
      <c r="Q78" s="74">
        <f t="shared" si="111"/>
        <v>0</v>
      </c>
      <c r="R78" s="74">
        <f t="shared" si="112"/>
        <v>0</v>
      </c>
      <c r="S78" s="74">
        <f t="shared" si="113"/>
        <v>0</v>
      </c>
      <c r="T78" s="74">
        <f t="shared" si="114"/>
        <v>0</v>
      </c>
      <c r="U78" s="72">
        <f t="shared" si="115"/>
        <v>0</v>
      </c>
      <c r="V78" s="74">
        <f t="shared" si="116"/>
        <v>0</v>
      </c>
      <c r="W78" s="73">
        <f>Pricing!S74*I78</f>
        <v>0</v>
      </c>
      <c r="X78" s="74">
        <f t="shared" si="117"/>
        <v>0</v>
      </c>
      <c r="Y78" s="74">
        <f t="shared" si="118"/>
        <v>0</v>
      </c>
      <c r="Z78" s="74">
        <f t="shared" si="119"/>
        <v>0</v>
      </c>
      <c r="AA78" s="74">
        <f t="shared" si="120"/>
        <v>0</v>
      </c>
      <c r="AB78" s="72">
        <f t="shared" si="121"/>
        <v>0</v>
      </c>
      <c r="AC78" s="75">
        <v>0</v>
      </c>
      <c r="AD78" s="101">
        <f>(J78*Pricing!O74)+(O78*Pricing!P74)</f>
        <v>0</v>
      </c>
      <c r="AE78" s="76">
        <f t="shared" si="131"/>
        <v>0</v>
      </c>
      <c r="AF78" s="347">
        <f t="shared" si="132"/>
        <v>0</v>
      </c>
      <c r="AG78" s="348"/>
      <c r="AH78" s="76">
        <f t="shared" si="134"/>
        <v>0</v>
      </c>
      <c r="AI78" s="76">
        <f t="shared" si="126"/>
        <v>0</v>
      </c>
      <c r="AJ78" s="76">
        <f>J78*Pricing!Q74</f>
        <v>0</v>
      </c>
      <c r="AK78" s="76">
        <f>J78*Pricing!R74</f>
        <v>0</v>
      </c>
      <c r="AL78" s="76">
        <f t="shared" si="85"/>
        <v>0</v>
      </c>
      <c r="AM78" s="77">
        <f t="shared" si="86"/>
        <v>0</v>
      </c>
      <c r="AN78" s="76">
        <f t="shared" si="87"/>
        <v>0</v>
      </c>
      <c r="AO78" s="72">
        <f t="shared" si="88"/>
        <v>0</v>
      </c>
      <c r="AP78" s="74">
        <f t="shared" si="89"/>
        <v>0</v>
      </c>
      <c r="AQ78" s="74">
        <f t="shared" si="122"/>
        <v>0</v>
      </c>
      <c r="AR78" s="74" t="e">
        <f t="shared" si="127"/>
        <v>#DIV/0!</v>
      </c>
      <c r="AS78" s="72">
        <f t="shared" si="128"/>
        <v>0</v>
      </c>
      <c r="AT78" s="72" t="e">
        <f t="shared" si="92"/>
        <v>#DIV/0!</v>
      </c>
      <c r="AU78" s="78" t="e">
        <f t="shared" si="123"/>
        <v>#DIV/0!</v>
      </c>
      <c r="AV78" s="79">
        <f t="shared" si="133"/>
        <v>0</v>
      </c>
      <c r="AW78" s="80" t="e">
        <f t="shared" si="94"/>
        <v>#DIV/0!</v>
      </c>
      <c r="AX78" s="81" t="e">
        <f t="shared" si="95"/>
        <v>#DIV/0!</v>
      </c>
      <c r="AY78" s="82"/>
      <c r="AZ78" s="83" t="e">
        <f t="shared" si="124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5"/>
        <v>0</v>
      </c>
      <c r="I79" s="70">
        <f>Pricing!I75</f>
        <v>0</v>
      </c>
      <c r="J79" s="69">
        <f t="shared" si="129"/>
        <v>0</v>
      </c>
      <c r="K79" s="71">
        <f t="shared" si="130"/>
        <v>0</v>
      </c>
      <c r="L79" s="69"/>
      <c r="M79" s="72"/>
      <c r="N79" s="72"/>
      <c r="O79" s="72">
        <f t="shared" si="83"/>
        <v>0</v>
      </c>
      <c r="P79" s="73">
        <f>Pricing!M75</f>
        <v>0</v>
      </c>
      <c r="Q79" s="74">
        <f t="shared" si="111"/>
        <v>0</v>
      </c>
      <c r="R79" s="74">
        <f t="shared" si="112"/>
        <v>0</v>
      </c>
      <c r="S79" s="74">
        <f t="shared" si="113"/>
        <v>0</v>
      </c>
      <c r="T79" s="74">
        <f t="shared" si="114"/>
        <v>0</v>
      </c>
      <c r="U79" s="72">
        <f t="shared" si="115"/>
        <v>0</v>
      </c>
      <c r="V79" s="74">
        <f t="shared" si="116"/>
        <v>0</v>
      </c>
      <c r="W79" s="73">
        <f>Pricing!S75*I79</f>
        <v>0</v>
      </c>
      <c r="X79" s="74">
        <f t="shared" si="117"/>
        <v>0</v>
      </c>
      <c r="Y79" s="74">
        <f t="shared" si="118"/>
        <v>0</v>
      </c>
      <c r="Z79" s="74">
        <f t="shared" si="119"/>
        <v>0</v>
      </c>
      <c r="AA79" s="74">
        <f t="shared" si="120"/>
        <v>0</v>
      </c>
      <c r="AB79" s="72">
        <f t="shared" si="121"/>
        <v>0</v>
      </c>
      <c r="AC79" s="75">
        <v>0</v>
      </c>
      <c r="AD79" s="101">
        <f>(J79*Pricing!O75)+(O79*Pricing!P75)</f>
        <v>0</v>
      </c>
      <c r="AE79" s="76">
        <f t="shared" si="131"/>
        <v>0</v>
      </c>
      <c r="AF79" s="347">
        <f t="shared" si="132"/>
        <v>0</v>
      </c>
      <c r="AG79" s="348"/>
      <c r="AH79" s="76">
        <f t="shared" si="134"/>
        <v>0</v>
      </c>
      <c r="AI79" s="76">
        <f t="shared" si="126"/>
        <v>0</v>
      </c>
      <c r="AJ79" s="76">
        <f>J79*Pricing!Q75</f>
        <v>0</v>
      </c>
      <c r="AK79" s="76">
        <f>J79*Pricing!R75</f>
        <v>0</v>
      </c>
      <c r="AL79" s="76">
        <f t="shared" si="85"/>
        <v>0</v>
      </c>
      <c r="AM79" s="77">
        <f t="shared" si="86"/>
        <v>0</v>
      </c>
      <c r="AN79" s="76">
        <f t="shared" si="87"/>
        <v>0</v>
      </c>
      <c r="AO79" s="72">
        <f t="shared" si="88"/>
        <v>0</v>
      </c>
      <c r="AP79" s="74">
        <f t="shared" si="89"/>
        <v>0</v>
      </c>
      <c r="AQ79" s="74">
        <f t="shared" si="122"/>
        <v>0</v>
      </c>
      <c r="AR79" s="74" t="e">
        <f t="shared" si="127"/>
        <v>#DIV/0!</v>
      </c>
      <c r="AS79" s="72">
        <f t="shared" si="128"/>
        <v>0</v>
      </c>
      <c r="AT79" s="72" t="e">
        <f t="shared" si="92"/>
        <v>#DIV/0!</v>
      </c>
      <c r="AU79" s="78" t="e">
        <f t="shared" si="123"/>
        <v>#DIV/0!</v>
      </c>
      <c r="AV79" s="79">
        <f t="shared" si="133"/>
        <v>0</v>
      </c>
      <c r="AW79" s="80" t="e">
        <f t="shared" si="94"/>
        <v>#DIV/0!</v>
      </c>
      <c r="AX79" s="81" t="e">
        <f t="shared" si="95"/>
        <v>#DIV/0!</v>
      </c>
      <c r="AY79" s="82"/>
      <c r="AZ79" s="83" t="e">
        <f t="shared" si="124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5"/>
        <v>0</v>
      </c>
      <c r="I80" s="70">
        <f>Pricing!I76</f>
        <v>0</v>
      </c>
      <c r="J80" s="69">
        <f t="shared" si="129"/>
        <v>0</v>
      </c>
      <c r="K80" s="71">
        <f t="shared" si="130"/>
        <v>0</v>
      </c>
      <c r="L80" s="69"/>
      <c r="M80" s="72"/>
      <c r="N80" s="72"/>
      <c r="O80" s="72">
        <f t="shared" si="83"/>
        <v>0</v>
      </c>
      <c r="P80" s="73">
        <f>Pricing!M76</f>
        <v>0</v>
      </c>
      <c r="Q80" s="74">
        <f t="shared" si="111"/>
        <v>0</v>
      </c>
      <c r="R80" s="74">
        <f t="shared" si="112"/>
        <v>0</v>
      </c>
      <c r="S80" s="74">
        <f t="shared" si="113"/>
        <v>0</v>
      </c>
      <c r="T80" s="74">
        <f t="shared" si="114"/>
        <v>0</v>
      </c>
      <c r="U80" s="72">
        <f t="shared" si="115"/>
        <v>0</v>
      </c>
      <c r="V80" s="74">
        <f t="shared" si="116"/>
        <v>0</v>
      </c>
      <c r="W80" s="73">
        <f>Pricing!S76*I80</f>
        <v>0</v>
      </c>
      <c r="X80" s="74">
        <f t="shared" si="117"/>
        <v>0</v>
      </c>
      <c r="Y80" s="74">
        <f t="shared" si="118"/>
        <v>0</v>
      </c>
      <c r="Z80" s="74">
        <f t="shared" si="119"/>
        <v>0</v>
      </c>
      <c r="AA80" s="74">
        <f t="shared" si="120"/>
        <v>0</v>
      </c>
      <c r="AB80" s="72">
        <f t="shared" si="121"/>
        <v>0</v>
      </c>
      <c r="AC80" s="75">
        <v>0</v>
      </c>
      <c r="AD80" s="101">
        <f>(J80*Pricing!O76)+(O80*Pricing!P76)</f>
        <v>0</v>
      </c>
      <c r="AE80" s="76">
        <f t="shared" si="131"/>
        <v>0</v>
      </c>
      <c r="AF80" s="347">
        <f t="shared" si="132"/>
        <v>0</v>
      </c>
      <c r="AG80" s="348"/>
      <c r="AH80" s="76">
        <f t="shared" si="134"/>
        <v>0</v>
      </c>
      <c r="AI80" s="76">
        <f t="shared" si="126"/>
        <v>0</v>
      </c>
      <c r="AJ80" s="76">
        <f>J80*Pricing!Q76</f>
        <v>0</v>
      </c>
      <c r="AK80" s="76">
        <f>J80*Pricing!R76</f>
        <v>0</v>
      </c>
      <c r="AL80" s="76">
        <f t="shared" si="85"/>
        <v>0</v>
      </c>
      <c r="AM80" s="77">
        <f t="shared" si="86"/>
        <v>0</v>
      </c>
      <c r="AN80" s="76">
        <f t="shared" si="87"/>
        <v>0</v>
      </c>
      <c r="AO80" s="72">
        <f t="shared" si="88"/>
        <v>0</v>
      </c>
      <c r="AP80" s="74">
        <f t="shared" si="89"/>
        <v>0</v>
      </c>
      <c r="AQ80" s="74">
        <f t="shared" si="122"/>
        <v>0</v>
      </c>
      <c r="AR80" s="74" t="e">
        <f t="shared" si="127"/>
        <v>#DIV/0!</v>
      </c>
      <c r="AS80" s="72">
        <f t="shared" si="128"/>
        <v>0</v>
      </c>
      <c r="AT80" s="72" t="e">
        <f t="shared" si="92"/>
        <v>#DIV/0!</v>
      </c>
      <c r="AU80" s="78" t="e">
        <f t="shared" si="123"/>
        <v>#DIV/0!</v>
      </c>
      <c r="AV80" s="79">
        <f t="shared" si="133"/>
        <v>0</v>
      </c>
      <c r="AW80" s="80" t="e">
        <f t="shared" si="94"/>
        <v>#DIV/0!</v>
      </c>
      <c r="AX80" s="81" t="e">
        <f t="shared" si="95"/>
        <v>#DIV/0!</v>
      </c>
      <c r="AY80" s="82"/>
      <c r="AZ80" s="83" t="e">
        <f t="shared" si="124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5"/>
        <v>0</v>
      </c>
      <c r="I81" s="70">
        <f>Pricing!I77</f>
        <v>0</v>
      </c>
      <c r="J81" s="69">
        <f t="shared" si="129"/>
        <v>0</v>
      </c>
      <c r="K81" s="71">
        <f t="shared" si="130"/>
        <v>0</v>
      </c>
      <c r="L81" s="69"/>
      <c r="M81" s="72"/>
      <c r="N81" s="72"/>
      <c r="O81" s="72">
        <f t="shared" si="83"/>
        <v>0</v>
      </c>
      <c r="P81" s="73">
        <f>Pricing!M77</f>
        <v>0</v>
      </c>
      <c r="Q81" s="74">
        <f t="shared" si="111"/>
        <v>0</v>
      </c>
      <c r="R81" s="74">
        <f t="shared" si="112"/>
        <v>0</v>
      </c>
      <c r="S81" s="74">
        <f t="shared" si="113"/>
        <v>0</v>
      </c>
      <c r="T81" s="74">
        <f t="shared" si="114"/>
        <v>0</v>
      </c>
      <c r="U81" s="72">
        <f t="shared" si="115"/>
        <v>0</v>
      </c>
      <c r="V81" s="74">
        <f t="shared" si="116"/>
        <v>0</v>
      </c>
      <c r="W81" s="73">
        <f>Pricing!S77*I81</f>
        <v>0</v>
      </c>
      <c r="X81" s="74">
        <f t="shared" si="117"/>
        <v>0</v>
      </c>
      <c r="Y81" s="74">
        <f t="shared" si="118"/>
        <v>0</v>
      </c>
      <c r="Z81" s="74">
        <f t="shared" si="119"/>
        <v>0</v>
      </c>
      <c r="AA81" s="74">
        <f t="shared" si="120"/>
        <v>0</v>
      </c>
      <c r="AB81" s="72">
        <f t="shared" si="121"/>
        <v>0</v>
      </c>
      <c r="AC81" s="75">
        <v>0</v>
      </c>
      <c r="AD81" s="101">
        <f>(J81*Pricing!O77)+(O81*Pricing!P77)</f>
        <v>0</v>
      </c>
      <c r="AE81" s="76">
        <f t="shared" si="131"/>
        <v>0</v>
      </c>
      <c r="AF81" s="347">
        <f t="shared" si="132"/>
        <v>0</v>
      </c>
      <c r="AG81" s="348"/>
      <c r="AH81" s="76">
        <f t="shared" si="134"/>
        <v>0</v>
      </c>
      <c r="AI81" s="76">
        <f t="shared" si="126"/>
        <v>0</v>
      </c>
      <c r="AJ81" s="76">
        <f>J81*Pricing!Q77</f>
        <v>0</v>
      </c>
      <c r="AK81" s="76">
        <f>J81*Pricing!R77</f>
        <v>0</v>
      </c>
      <c r="AL81" s="76">
        <f t="shared" si="85"/>
        <v>0</v>
      </c>
      <c r="AM81" s="77">
        <f t="shared" si="86"/>
        <v>0</v>
      </c>
      <c r="AN81" s="76">
        <f t="shared" si="87"/>
        <v>0</v>
      </c>
      <c r="AO81" s="72">
        <f t="shared" si="88"/>
        <v>0</v>
      </c>
      <c r="AP81" s="74">
        <f t="shared" si="89"/>
        <v>0</v>
      </c>
      <c r="AQ81" s="74">
        <f t="shared" si="122"/>
        <v>0</v>
      </c>
      <c r="AR81" s="74" t="e">
        <f t="shared" si="127"/>
        <v>#DIV/0!</v>
      </c>
      <c r="AS81" s="72">
        <f t="shared" si="128"/>
        <v>0</v>
      </c>
      <c r="AT81" s="72" t="e">
        <f t="shared" si="92"/>
        <v>#DIV/0!</v>
      </c>
      <c r="AU81" s="78" t="e">
        <f t="shared" si="123"/>
        <v>#DIV/0!</v>
      </c>
      <c r="AV81" s="79">
        <f t="shared" si="133"/>
        <v>0</v>
      </c>
      <c r="AW81" s="80" t="e">
        <f t="shared" si="94"/>
        <v>#DIV/0!</v>
      </c>
      <c r="AX81" s="81" t="e">
        <f t="shared" si="95"/>
        <v>#DIV/0!</v>
      </c>
      <c r="AY81" s="82"/>
      <c r="AZ81" s="83" t="e">
        <f t="shared" si="124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5"/>
        <v>0</v>
      </c>
      <c r="I82" s="70">
        <f>Pricing!I78</f>
        <v>0</v>
      </c>
      <c r="J82" s="69">
        <f t="shared" si="129"/>
        <v>0</v>
      </c>
      <c r="K82" s="71">
        <f t="shared" si="130"/>
        <v>0</v>
      </c>
      <c r="L82" s="69"/>
      <c r="M82" s="72"/>
      <c r="N82" s="72"/>
      <c r="O82" s="72">
        <f t="shared" si="83"/>
        <v>0</v>
      </c>
      <c r="P82" s="73">
        <f>Pricing!M78</f>
        <v>0</v>
      </c>
      <c r="Q82" s="74">
        <f t="shared" si="111"/>
        <v>0</v>
      </c>
      <c r="R82" s="74">
        <f t="shared" si="112"/>
        <v>0</v>
      </c>
      <c r="S82" s="74">
        <f t="shared" si="113"/>
        <v>0</v>
      </c>
      <c r="T82" s="74">
        <f t="shared" si="114"/>
        <v>0</v>
      </c>
      <c r="U82" s="72">
        <f t="shared" si="115"/>
        <v>0</v>
      </c>
      <c r="V82" s="74">
        <f t="shared" si="116"/>
        <v>0</v>
      </c>
      <c r="W82" s="73">
        <f>Pricing!S78*I82</f>
        <v>0</v>
      </c>
      <c r="X82" s="74">
        <f t="shared" si="117"/>
        <v>0</v>
      </c>
      <c r="Y82" s="74">
        <f t="shared" si="118"/>
        <v>0</v>
      </c>
      <c r="Z82" s="74">
        <f t="shared" si="119"/>
        <v>0</v>
      </c>
      <c r="AA82" s="74">
        <f t="shared" si="120"/>
        <v>0</v>
      </c>
      <c r="AB82" s="72">
        <f t="shared" si="121"/>
        <v>0</v>
      </c>
      <c r="AC82" s="75">
        <v>0</v>
      </c>
      <c r="AD82" s="101">
        <f>(J82*Pricing!O78)+(O82*Pricing!P78)</f>
        <v>0</v>
      </c>
      <c r="AE82" s="76">
        <f t="shared" si="131"/>
        <v>0</v>
      </c>
      <c r="AF82" s="347">
        <f t="shared" si="132"/>
        <v>0</v>
      </c>
      <c r="AG82" s="348"/>
      <c r="AH82" s="76">
        <f t="shared" si="134"/>
        <v>0</v>
      </c>
      <c r="AI82" s="76">
        <f t="shared" si="126"/>
        <v>0</v>
      </c>
      <c r="AJ82" s="76">
        <f>J82*Pricing!Q78</f>
        <v>0</v>
      </c>
      <c r="AK82" s="76">
        <f>J82*Pricing!R78</f>
        <v>0</v>
      </c>
      <c r="AL82" s="76">
        <f t="shared" si="85"/>
        <v>0</v>
      </c>
      <c r="AM82" s="77">
        <f t="shared" si="86"/>
        <v>0</v>
      </c>
      <c r="AN82" s="76">
        <f t="shared" si="87"/>
        <v>0</v>
      </c>
      <c r="AO82" s="72">
        <f t="shared" si="88"/>
        <v>0</v>
      </c>
      <c r="AP82" s="74">
        <f t="shared" si="89"/>
        <v>0</v>
      </c>
      <c r="AQ82" s="74">
        <f t="shared" si="122"/>
        <v>0</v>
      </c>
      <c r="AR82" s="74" t="e">
        <f t="shared" si="127"/>
        <v>#DIV/0!</v>
      </c>
      <c r="AS82" s="72">
        <f t="shared" si="128"/>
        <v>0</v>
      </c>
      <c r="AT82" s="72" t="e">
        <f t="shared" si="92"/>
        <v>#DIV/0!</v>
      </c>
      <c r="AU82" s="78" t="e">
        <f t="shared" si="123"/>
        <v>#DIV/0!</v>
      </c>
      <c r="AV82" s="79">
        <f t="shared" si="133"/>
        <v>0</v>
      </c>
      <c r="AW82" s="80" t="e">
        <f t="shared" si="94"/>
        <v>#DIV/0!</v>
      </c>
      <c r="AX82" s="81" t="e">
        <f t="shared" si="95"/>
        <v>#DIV/0!</v>
      </c>
      <c r="AY82" s="82"/>
      <c r="AZ82" s="83" t="e">
        <f t="shared" si="124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5"/>
        <v>0</v>
      </c>
      <c r="I83" s="70">
        <f>Pricing!I79</f>
        <v>0</v>
      </c>
      <c r="J83" s="69">
        <f t="shared" si="129"/>
        <v>0</v>
      </c>
      <c r="K83" s="71">
        <f t="shared" si="130"/>
        <v>0</v>
      </c>
      <c r="L83" s="69"/>
      <c r="M83" s="72"/>
      <c r="N83" s="72"/>
      <c r="O83" s="72">
        <f t="shared" si="83"/>
        <v>0</v>
      </c>
      <c r="P83" s="73">
        <f>Pricing!M79</f>
        <v>0</v>
      </c>
      <c r="Q83" s="74">
        <f t="shared" si="111"/>
        <v>0</v>
      </c>
      <c r="R83" s="74">
        <f t="shared" si="112"/>
        <v>0</v>
      </c>
      <c r="S83" s="74">
        <f t="shared" si="113"/>
        <v>0</v>
      </c>
      <c r="T83" s="74">
        <f t="shared" si="114"/>
        <v>0</v>
      </c>
      <c r="U83" s="72">
        <f t="shared" si="115"/>
        <v>0</v>
      </c>
      <c r="V83" s="74">
        <f t="shared" si="116"/>
        <v>0</v>
      </c>
      <c r="W83" s="73">
        <f>Pricing!S79*I83</f>
        <v>0</v>
      </c>
      <c r="X83" s="74">
        <f t="shared" si="117"/>
        <v>0</v>
      </c>
      <c r="Y83" s="74">
        <f t="shared" si="118"/>
        <v>0</v>
      </c>
      <c r="Z83" s="74">
        <f t="shared" si="119"/>
        <v>0</v>
      </c>
      <c r="AA83" s="74">
        <f t="shared" si="120"/>
        <v>0</v>
      </c>
      <c r="AB83" s="72">
        <f t="shared" si="121"/>
        <v>0</v>
      </c>
      <c r="AC83" s="75">
        <v>0</v>
      </c>
      <c r="AD83" s="101">
        <f>(J83*Pricing!O79)+(O83*Pricing!P79)</f>
        <v>0</v>
      </c>
      <c r="AE83" s="76">
        <f t="shared" si="131"/>
        <v>0</v>
      </c>
      <c r="AF83" s="347">
        <f t="shared" si="132"/>
        <v>0</v>
      </c>
      <c r="AG83" s="348"/>
      <c r="AH83" s="76">
        <f t="shared" si="134"/>
        <v>0</v>
      </c>
      <c r="AI83" s="76">
        <f t="shared" si="126"/>
        <v>0</v>
      </c>
      <c r="AJ83" s="76">
        <f>J83*Pricing!Q79</f>
        <v>0</v>
      </c>
      <c r="AK83" s="76">
        <f>J83*Pricing!R79</f>
        <v>0</v>
      </c>
      <c r="AL83" s="76">
        <f t="shared" si="85"/>
        <v>0</v>
      </c>
      <c r="AM83" s="77">
        <f t="shared" si="86"/>
        <v>0</v>
      </c>
      <c r="AN83" s="76">
        <f t="shared" si="87"/>
        <v>0</v>
      </c>
      <c r="AO83" s="72">
        <f t="shared" si="88"/>
        <v>0</v>
      </c>
      <c r="AP83" s="74">
        <f t="shared" si="89"/>
        <v>0</v>
      </c>
      <c r="AQ83" s="74">
        <f t="shared" si="122"/>
        <v>0</v>
      </c>
      <c r="AR83" s="74" t="e">
        <f t="shared" si="127"/>
        <v>#DIV/0!</v>
      </c>
      <c r="AS83" s="72">
        <f t="shared" si="128"/>
        <v>0</v>
      </c>
      <c r="AT83" s="72" t="e">
        <f t="shared" si="92"/>
        <v>#DIV/0!</v>
      </c>
      <c r="AU83" s="78" t="e">
        <f t="shared" si="123"/>
        <v>#DIV/0!</v>
      </c>
      <c r="AV83" s="79">
        <f t="shared" si="133"/>
        <v>0</v>
      </c>
      <c r="AW83" s="80" t="e">
        <f t="shared" si="94"/>
        <v>#DIV/0!</v>
      </c>
      <c r="AX83" s="81" t="e">
        <f t="shared" si="95"/>
        <v>#DIV/0!</v>
      </c>
      <c r="AY83" s="82"/>
      <c r="AZ83" s="83" t="e">
        <f t="shared" si="124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5"/>
        <v>0</v>
      </c>
      <c r="I84" s="70">
        <f>Pricing!I80</f>
        <v>0</v>
      </c>
      <c r="J84" s="69">
        <f t="shared" si="129"/>
        <v>0</v>
      </c>
      <c r="K84" s="71">
        <f t="shared" si="130"/>
        <v>0</v>
      </c>
      <c r="L84" s="69"/>
      <c r="M84" s="72"/>
      <c r="N84" s="72"/>
      <c r="O84" s="72">
        <f t="shared" si="83"/>
        <v>0</v>
      </c>
      <c r="P84" s="73">
        <f>Pricing!M80</f>
        <v>0</v>
      </c>
      <c r="Q84" s="74">
        <f t="shared" si="111"/>
        <v>0</v>
      </c>
      <c r="R84" s="74">
        <f t="shared" si="112"/>
        <v>0</v>
      </c>
      <c r="S84" s="74">
        <f t="shared" si="113"/>
        <v>0</v>
      </c>
      <c r="T84" s="74">
        <f t="shared" si="114"/>
        <v>0</v>
      </c>
      <c r="U84" s="72">
        <f t="shared" si="115"/>
        <v>0</v>
      </c>
      <c r="V84" s="74">
        <f t="shared" si="116"/>
        <v>0</v>
      </c>
      <c r="W84" s="73">
        <f>Pricing!S80*I84</f>
        <v>0</v>
      </c>
      <c r="X84" s="74">
        <f t="shared" si="117"/>
        <v>0</v>
      </c>
      <c r="Y84" s="74">
        <f t="shared" si="118"/>
        <v>0</v>
      </c>
      <c r="Z84" s="74">
        <f t="shared" si="119"/>
        <v>0</v>
      </c>
      <c r="AA84" s="74">
        <f t="shared" si="120"/>
        <v>0</v>
      </c>
      <c r="AB84" s="72">
        <f t="shared" si="121"/>
        <v>0</v>
      </c>
      <c r="AC84" s="75">
        <v>0</v>
      </c>
      <c r="AD84" s="101">
        <f>(J84*Pricing!O80)+(O84*Pricing!P80)</f>
        <v>0</v>
      </c>
      <c r="AE84" s="76">
        <f t="shared" si="131"/>
        <v>0</v>
      </c>
      <c r="AF84" s="347">
        <f t="shared" si="132"/>
        <v>0</v>
      </c>
      <c r="AG84" s="348"/>
      <c r="AH84" s="76">
        <f t="shared" si="134"/>
        <v>0</v>
      </c>
      <c r="AI84" s="76">
        <f t="shared" si="126"/>
        <v>0</v>
      </c>
      <c r="AJ84" s="76">
        <f>J84*Pricing!Q80</f>
        <v>0</v>
      </c>
      <c r="AK84" s="76">
        <f>J84*Pricing!R80</f>
        <v>0</v>
      </c>
      <c r="AL84" s="76">
        <f t="shared" si="85"/>
        <v>0</v>
      </c>
      <c r="AM84" s="77">
        <f t="shared" si="86"/>
        <v>0</v>
      </c>
      <c r="AN84" s="76">
        <f t="shared" si="87"/>
        <v>0</v>
      </c>
      <c r="AO84" s="72">
        <f t="shared" si="88"/>
        <v>0</v>
      </c>
      <c r="AP84" s="74">
        <f t="shared" si="89"/>
        <v>0</v>
      </c>
      <c r="AQ84" s="74">
        <f t="shared" si="122"/>
        <v>0</v>
      </c>
      <c r="AR84" s="74" t="e">
        <f t="shared" si="127"/>
        <v>#DIV/0!</v>
      </c>
      <c r="AS84" s="72">
        <f t="shared" si="128"/>
        <v>0</v>
      </c>
      <c r="AT84" s="72" t="e">
        <f t="shared" si="92"/>
        <v>#DIV/0!</v>
      </c>
      <c r="AU84" s="78" t="e">
        <f t="shared" si="123"/>
        <v>#DIV/0!</v>
      </c>
      <c r="AV84" s="79">
        <f t="shared" si="133"/>
        <v>0</v>
      </c>
      <c r="AW84" s="80" t="e">
        <f t="shared" si="94"/>
        <v>#DIV/0!</v>
      </c>
      <c r="AX84" s="81" t="e">
        <f t="shared" si="95"/>
        <v>#DIV/0!</v>
      </c>
      <c r="AY84" s="82"/>
      <c r="AZ84" s="83" t="e">
        <f t="shared" si="124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5"/>
        <v>0</v>
      </c>
      <c r="I85" s="70">
        <f>Pricing!I81</f>
        <v>0</v>
      </c>
      <c r="J85" s="69">
        <f t="shared" si="129"/>
        <v>0</v>
      </c>
      <c r="K85" s="71">
        <f t="shared" si="130"/>
        <v>0</v>
      </c>
      <c r="L85" s="69"/>
      <c r="M85" s="72"/>
      <c r="N85" s="72"/>
      <c r="O85" s="72">
        <f t="shared" si="83"/>
        <v>0</v>
      </c>
      <c r="P85" s="73">
        <f>Pricing!M81</f>
        <v>0</v>
      </c>
      <c r="Q85" s="74">
        <f t="shared" si="111"/>
        <v>0</v>
      </c>
      <c r="R85" s="74">
        <f t="shared" si="112"/>
        <v>0</v>
      </c>
      <c r="S85" s="74">
        <f t="shared" si="113"/>
        <v>0</v>
      </c>
      <c r="T85" s="74">
        <f t="shared" si="114"/>
        <v>0</v>
      </c>
      <c r="U85" s="72">
        <f t="shared" si="115"/>
        <v>0</v>
      </c>
      <c r="V85" s="74">
        <f t="shared" si="116"/>
        <v>0</v>
      </c>
      <c r="W85" s="73">
        <f>Pricing!S81*I85</f>
        <v>0</v>
      </c>
      <c r="X85" s="74">
        <f t="shared" si="117"/>
        <v>0</v>
      </c>
      <c r="Y85" s="74">
        <f t="shared" si="118"/>
        <v>0</v>
      </c>
      <c r="Z85" s="74">
        <f t="shared" si="119"/>
        <v>0</v>
      </c>
      <c r="AA85" s="74">
        <f t="shared" si="120"/>
        <v>0</v>
      </c>
      <c r="AB85" s="72">
        <f t="shared" si="121"/>
        <v>0</v>
      </c>
      <c r="AC85" s="75">
        <v>0</v>
      </c>
      <c r="AD85" s="101">
        <f>(J85*Pricing!O81)+(O85*Pricing!P81)</f>
        <v>0</v>
      </c>
      <c r="AE85" s="76">
        <f t="shared" si="131"/>
        <v>0</v>
      </c>
      <c r="AF85" s="347">
        <f t="shared" si="132"/>
        <v>0</v>
      </c>
      <c r="AG85" s="348"/>
      <c r="AH85" s="76">
        <f t="shared" si="134"/>
        <v>0</v>
      </c>
      <c r="AI85" s="76">
        <f t="shared" si="126"/>
        <v>0</v>
      </c>
      <c r="AJ85" s="76">
        <f>J85*Pricing!Q81</f>
        <v>0</v>
      </c>
      <c r="AK85" s="76">
        <f>J85*Pricing!R81</f>
        <v>0</v>
      </c>
      <c r="AL85" s="76">
        <f t="shared" si="85"/>
        <v>0</v>
      </c>
      <c r="AM85" s="77">
        <f t="shared" si="86"/>
        <v>0</v>
      </c>
      <c r="AN85" s="76">
        <f t="shared" si="87"/>
        <v>0</v>
      </c>
      <c r="AO85" s="72">
        <f t="shared" si="88"/>
        <v>0</v>
      </c>
      <c r="AP85" s="74">
        <f t="shared" si="89"/>
        <v>0</v>
      </c>
      <c r="AQ85" s="74">
        <f t="shared" si="122"/>
        <v>0</v>
      </c>
      <c r="AR85" s="74" t="e">
        <f t="shared" si="127"/>
        <v>#DIV/0!</v>
      </c>
      <c r="AS85" s="72">
        <f t="shared" si="128"/>
        <v>0</v>
      </c>
      <c r="AT85" s="72" t="e">
        <f t="shared" si="92"/>
        <v>#DIV/0!</v>
      </c>
      <c r="AU85" s="78" t="e">
        <f t="shared" si="123"/>
        <v>#DIV/0!</v>
      </c>
      <c r="AV85" s="79">
        <f t="shared" si="133"/>
        <v>0</v>
      </c>
      <c r="AW85" s="80" t="e">
        <f t="shared" si="94"/>
        <v>#DIV/0!</v>
      </c>
      <c r="AX85" s="81" t="e">
        <f t="shared" si="95"/>
        <v>#DIV/0!</v>
      </c>
      <c r="AY85" s="82"/>
      <c r="AZ85" s="83" t="e">
        <f t="shared" si="124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5"/>
        <v>0</v>
      </c>
      <c r="I86" s="70">
        <f>Pricing!I82</f>
        <v>0</v>
      </c>
      <c r="J86" s="69">
        <f t="shared" si="129"/>
        <v>0</v>
      </c>
      <c r="K86" s="71">
        <f t="shared" si="130"/>
        <v>0</v>
      </c>
      <c r="L86" s="69"/>
      <c r="M86" s="72"/>
      <c r="N86" s="72"/>
      <c r="O86" s="72">
        <f t="shared" si="83"/>
        <v>0</v>
      </c>
      <c r="P86" s="73">
        <f>Pricing!M82</f>
        <v>0</v>
      </c>
      <c r="Q86" s="74">
        <f t="shared" si="111"/>
        <v>0</v>
      </c>
      <c r="R86" s="74">
        <f t="shared" si="112"/>
        <v>0</v>
      </c>
      <c r="S86" s="74">
        <f t="shared" si="113"/>
        <v>0</v>
      </c>
      <c r="T86" s="74">
        <f t="shared" si="114"/>
        <v>0</v>
      </c>
      <c r="U86" s="72">
        <f t="shared" si="115"/>
        <v>0</v>
      </c>
      <c r="V86" s="74">
        <f t="shared" si="116"/>
        <v>0</v>
      </c>
      <c r="W86" s="73">
        <f>Pricing!S82*I86</f>
        <v>0</v>
      </c>
      <c r="X86" s="74">
        <f t="shared" si="117"/>
        <v>0</v>
      </c>
      <c r="Y86" s="74">
        <f t="shared" si="118"/>
        <v>0</v>
      </c>
      <c r="Z86" s="74">
        <f t="shared" si="119"/>
        <v>0</v>
      </c>
      <c r="AA86" s="74">
        <f t="shared" si="120"/>
        <v>0</v>
      </c>
      <c r="AB86" s="72">
        <f t="shared" si="121"/>
        <v>0</v>
      </c>
      <c r="AC86" s="75">
        <v>0</v>
      </c>
      <c r="AD86" s="101">
        <f>(J86*Pricing!O82)+(O86*Pricing!P82)</f>
        <v>0</v>
      </c>
      <c r="AE86" s="76">
        <f t="shared" si="131"/>
        <v>0</v>
      </c>
      <c r="AF86" s="347">
        <f t="shared" si="132"/>
        <v>0</v>
      </c>
      <c r="AG86" s="348"/>
      <c r="AH86" s="76">
        <f t="shared" si="134"/>
        <v>0</v>
      </c>
      <c r="AI86" s="76">
        <f t="shared" si="126"/>
        <v>0</v>
      </c>
      <c r="AJ86" s="76">
        <f>J86*Pricing!Q82</f>
        <v>0</v>
      </c>
      <c r="AK86" s="76">
        <f>J86*Pricing!R82</f>
        <v>0</v>
      </c>
      <c r="AL86" s="76">
        <f t="shared" si="85"/>
        <v>0</v>
      </c>
      <c r="AM86" s="77">
        <f t="shared" si="86"/>
        <v>0</v>
      </c>
      <c r="AN86" s="76">
        <f t="shared" si="87"/>
        <v>0</v>
      </c>
      <c r="AO86" s="72">
        <f t="shared" si="88"/>
        <v>0</v>
      </c>
      <c r="AP86" s="74">
        <f t="shared" si="89"/>
        <v>0</v>
      </c>
      <c r="AQ86" s="74">
        <f t="shared" si="122"/>
        <v>0</v>
      </c>
      <c r="AR86" s="74" t="e">
        <f t="shared" si="127"/>
        <v>#DIV/0!</v>
      </c>
      <c r="AS86" s="72">
        <f t="shared" si="128"/>
        <v>0</v>
      </c>
      <c r="AT86" s="72" t="e">
        <f t="shared" si="92"/>
        <v>#DIV/0!</v>
      </c>
      <c r="AU86" s="78" t="e">
        <f t="shared" si="123"/>
        <v>#DIV/0!</v>
      </c>
      <c r="AV86" s="79">
        <f t="shared" si="133"/>
        <v>0</v>
      </c>
      <c r="AW86" s="80" t="e">
        <f t="shared" si="94"/>
        <v>#DIV/0!</v>
      </c>
      <c r="AX86" s="81" t="e">
        <f t="shared" si="95"/>
        <v>#DIV/0!</v>
      </c>
      <c r="AY86" s="82"/>
      <c r="AZ86" s="83" t="e">
        <f t="shared" si="124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5"/>
        <v>0</v>
      </c>
      <c r="I87" s="70">
        <f>Pricing!I83</f>
        <v>0</v>
      </c>
      <c r="J87" s="69">
        <f t="shared" si="129"/>
        <v>0</v>
      </c>
      <c r="K87" s="71">
        <f t="shared" si="130"/>
        <v>0</v>
      </c>
      <c r="L87" s="69"/>
      <c r="M87" s="72"/>
      <c r="N87" s="72"/>
      <c r="O87" s="72">
        <f t="shared" si="83"/>
        <v>0</v>
      </c>
      <c r="P87" s="73">
        <f>Pricing!M83</f>
        <v>0</v>
      </c>
      <c r="Q87" s="74">
        <f t="shared" si="111"/>
        <v>0</v>
      </c>
      <c r="R87" s="74">
        <f t="shared" si="112"/>
        <v>0</v>
      </c>
      <c r="S87" s="74">
        <f t="shared" si="113"/>
        <v>0</v>
      </c>
      <c r="T87" s="74">
        <f t="shared" si="114"/>
        <v>0</v>
      </c>
      <c r="U87" s="72">
        <f t="shared" si="115"/>
        <v>0</v>
      </c>
      <c r="V87" s="74">
        <f t="shared" si="116"/>
        <v>0</v>
      </c>
      <c r="W87" s="73">
        <f>Pricing!S83*I87</f>
        <v>0</v>
      </c>
      <c r="X87" s="74">
        <f t="shared" si="117"/>
        <v>0</v>
      </c>
      <c r="Y87" s="74">
        <f t="shared" si="118"/>
        <v>0</v>
      </c>
      <c r="Z87" s="74">
        <f t="shared" si="119"/>
        <v>0</v>
      </c>
      <c r="AA87" s="74">
        <f t="shared" si="120"/>
        <v>0</v>
      </c>
      <c r="AB87" s="72">
        <f t="shared" si="121"/>
        <v>0</v>
      </c>
      <c r="AC87" s="75">
        <v>0</v>
      </c>
      <c r="AD87" s="101">
        <f>(J87*Pricing!O83)+(O87*Pricing!P83)</f>
        <v>0</v>
      </c>
      <c r="AE87" s="76">
        <f t="shared" si="131"/>
        <v>0</v>
      </c>
      <c r="AF87" s="347">
        <f t="shared" si="132"/>
        <v>0</v>
      </c>
      <c r="AG87" s="348"/>
      <c r="AH87" s="76">
        <f t="shared" si="134"/>
        <v>0</v>
      </c>
      <c r="AI87" s="76">
        <f t="shared" si="126"/>
        <v>0</v>
      </c>
      <c r="AJ87" s="76">
        <f>J87*Pricing!Q83</f>
        <v>0</v>
      </c>
      <c r="AK87" s="76">
        <f>J87*Pricing!R83</f>
        <v>0</v>
      </c>
      <c r="AL87" s="76">
        <f t="shared" si="85"/>
        <v>0</v>
      </c>
      <c r="AM87" s="77">
        <f t="shared" si="86"/>
        <v>0</v>
      </c>
      <c r="AN87" s="76">
        <f t="shared" si="87"/>
        <v>0</v>
      </c>
      <c r="AO87" s="72">
        <f t="shared" si="88"/>
        <v>0</v>
      </c>
      <c r="AP87" s="74">
        <f t="shared" si="89"/>
        <v>0</v>
      </c>
      <c r="AQ87" s="74">
        <f t="shared" si="122"/>
        <v>0</v>
      </c>
      <c r="AR87" s="74" t="e">
        <f t="shared" si="127"/>
        <v>#DIV/0!</v>
      </c>
      <c r="AS87" s="72">
        <f t="shared" si="128"/>
        <v>0</v>
      </c>
      <c r="AT87" s="72" t="e">
        <f t="shared" si="92"/>
        <v>#DIV/0!</v>
      </c>
      <c r="AU87" s="78" t="e">
        <f t="shared" si="123"/>
        <v>#DIV/0!</v>
      </c>
      <c r="AV87" s="79">
        <f t="shared" si="133"/>
        <v>0</v>
      </c>
      <c r="AW87" s="80" t="e">
        <f t="shared" si="94"/>
        <v>#DIV/0!</v>
      </c>
      <c r="AX87" s="81" t="e">
        <f t="shared" si="95"/>
        <v>#DIV/0!</v>
      </c>
      <c r="AY87" s="82"/>
      <c r="AZ87" s="83" t="e">
        <f t="shared" si="124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5"/>
        <v>0</v>
      </c>
      <c r="I88" s="70">
        <f>Pricing!I84</f>
        <v>0</v>
      </c>
      <c r="J88" s="69">
        <f t="shared" si="129"/>
        <v>0</v>
      </c>
      <c r="K88" s="71">
        <f t="shared" si="130"/>
        <v>0</v>
      </c>
      <c r="L88" s="69"/>
      <c r="M88" s="72"/>
      <c r="N88" s="72"/>
      <c r="O88" s="72">
        <f t="shared" si="83"/>
        <v>0</v>
      </c>
      <c r="P88" s="73">
        <f>Pricing!M84</f>
        <v>0</v>
      </c>
      <c r="Q88" s="74">
        <f t="shared" si="111"/>
        <v>0</v>
      </c>
      <c r="R88" s="74">
        <f t="shared" si="112"/>
        <v>0</v>
      </c>
      <c r="S88" s="74">
        <f t="shared" si="113"/>
        <v>0</v>
      </c>
      <c r="T88" s="74">
        <f t="shared" si="114"/>
        <v>0</v>
      </c>
      <c r="U88" s="72">
        <f t="shared" si="115"/>
        <v>0</v>
      </c>
      <c r="V88" s="74">
        <f t="shared" si="116"/>
        <v>0</v>
      </c>
      <c r="W88" s="73">
        <f>Pricing!S84*I88</f>
        <v>0</v>
      </c>
      <c r="X88" s="74">
        <f t="shared" si="117"/>
        <v>0</v>
      </c>
      <c r="Y88" s="74">
        <f t="shared" si="118"/>
        <v>0</v>
      </c>
      <c r="Z88" s="74">
        <f t="shared" si="119"/>
        <v>0</v>
      </c>
      <c r="AA88" s="74">
        <f t="shared" si="120"/>
        <v>0</v>
      </c>
      <c r="AB88" s="72">
        <f t="shared" si="121"/>
        <v>0</v>
      </c>
      <c r="AC88" s="75">
        <v>0</v>
      </c>
      <c r="AD88" s="101">
        <f>(J88*Pricing!O84)+(O88*Pricing!P84)</f>
        <v>0</v>
      </c>
      <c r="AE88" s="76">
        <f t="shared" si="131"/>
        <v>0</v>
      </c>
      <c r="AF88" s="347">
        <f t="shared" si="132"/>
        <v>0</v>
      </c>
      <c r="AG88" s="348"/>
      <c r="AH88" s="76">
        <f t="shared" si="134"/>
        <v>0</v>
      </c>
      <c r="AI88" s="76">
        <f t="shared" si="126"/>
        <v>0</v>
      </c>
      <c r="AJ88" s="76">
        <f>J88*Pricing!Q84</f>
        <v>0</v>
      </c>
      <c r="AK88" s="76">
        <f>J88*Pricing!R84</f>
        <v>0</v>
      </c>
      <c r="AL88" s="76">
        <f t="shared" si="85"/>
        <v>0</v>
      </c>
      <c r="AM88" s="77">
        <f t="shared" si="86"/>
        <v>0</v>
      </c>
      <c r="AN88" s="76">
        <f t="shared" si="87"/>
        <v>0</v>
      </c>
      <c r="AO88" s="72">
        <f t="shared" si="88"/>
        <v>0</v>
      </c>
      <c r="AP88" s="74">
        <f t="shared" si="89"/>
        <v>0</v>
      </c>
      <c r="AQ88" s="74">
        <f t="shared" si="122"/>
        <v>0</v>
      </c>
      <c r="AR88" s="74" t="e">
        <f t="shared" si="127"/>
        <v>#DIV/0!</v>
      </c>
      <c r="AS88" s="72">
        <f t="shared" si="128"/>
        <v>0</v>
      </c>
      <c r="AT88" s="72" t="e">
        <f t="shared" si="92"/>
        <v>#DIV/0!</v>
      </c>
      <c r="AU88" s="78" t="e">
        <f t="shared" si="123"/>
        <v>#DIV/0!</v>
      </c>
      <c r="AV88" s="79">
        <f t="shared" si="133"/>
        <v>0</v>
      </c>
      <c r="AW88" s="80" t="e">
        <f t="shared" si="94"/>
        <v>#DIV/0!</v>
      </c>
      <c r="AX88" s="81" t="e">
        <f t="shared" si="95"/>
        <v>#DIV/0!</v>
      </c>
      <c r="AY88" s="82"/>
      <c r="AZ88" s="83" t="e">
        <f t="shared" si="124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5"/>
        <v>0</v>
      </c>
      <c r="I89" s="70">
        <f>Pricing!I85</f>
        <v>0</v>
      </c>
      <c r="J89" s="69">
        <f t="shared" si="129"/>
        <v>0</v>
      </c>
      <c r="K89" s="71">
        <f t="shared" si="130"/>
        <v>0</v>
      </c>
      <c r="L89" s="69"/>
      <c r="M89" s="72"/>
      <c r="N89" s="72"/>
      <c r="O89" s="72">
        <f t="shared" si="83"/>
        <v>0</v>
      </c>
      <c r="P89" s="73">
        <f>Pricing!M85</f>
        <v>0</v>
      </c>
      <c r="Q89" s="74">
        <f t="shared" si="111"/>
        <v>0</v>
      </c>
      <c r="R89" s="74">
        <f t="shared" si="112"/>
        <v>0</v>
      </c>
      <c r="S89" s="74">
        <f t="shared" si="113"/>
        <v>0</v>
      </c>
      <c r="T89" s="74">
        <f t="shared" si="114"/>
        <v>0</v>
      </c>
      <c r="U89" s="72">
        <f t="shared" si="115"/>
        <v>0</v>
      </c>
      <c r="V89" s="74">
        <f t="shared" si="116"/>
        <v>0</v>
      </c>
      <c r="W89" s="73">
        <f>Pricing!S85*I89</f>
        <v>0</v>
      </c>
      <c r="X89" s="74">
        <f t="shared" si="117"/>
        <v>0</v>
      </c>
      <c r="Y89" s="74">
        <f t="shared" si="118"/>
        <v>0</v>
      </c>
      <c r="Z89" s="74">
        <f t="shared" si="119"/>
        <v>0</v>
      </c>
      <c r="AA89" s="74">
        <f t="shared" si="120"/>
        <v>0</v>
      </c>
      <c r="AB89" s="72">
        <f t="shared" si="121"/>
        <v>0</v>
      </c>
      <c r="AC89" s="75">
        <v>0</v>
      </c>
      <c r="AD89" s="101">
        <f>(J89*Pricing!O85)+(O89*Pricing!P85)</f>
        <v>0</v>
      </c>
      <c r="AE89" s="76">
        <f t="shared" si="131"/>
        <v>0</v>
      </c>
      <c r="AF89" s="347">
        <f t="shared" si="132"/>
        <v>0</v>
      </c>
      <c r="AG89" s="348"/>
      <c r="AH89" s="76">
        <f t="shared" si="134"/>
        <v>0</v>
      </c>
      <c r="AI89" s="76">
        <f t="shared" si="126"/>
        <v>0</v>
      </c>
      <c r="AJ89" s="76">
        <f>J89*Pricing!Q85</f>
        <v>0</v>
      </c>
      <c r="AK89" s="76">
        <f>J89*Pricing!R85</f>
        <v>0</v>
      </c>
      <c r="AL89" s="76">
        <f t="shared" si="85"/>
        <v>0</v>
      </c>
      <c r="AM89" s="77">
        <f t="shared" si="86"/>
        <v>0</v>
      </c>
      <c r="AN89" s="76">
        <f t="shared" si="87"/>
        <v>0</v>
      </c>
      <c r="AO89" s="72">
        <f t="shared" si="88"/>
        <v>0</v>
      </c>
      <c r="AP89" s="74">
        <f t="shared" si="89"/>
        <v>0</v>
      </c>
      <c r="AQ89" s="74">
        <f t="shared" si="122"/>
        <v>0</v>
      </c>
      <c r="AR89" s="74" t="e">
        <f t="shared" si="127"/>
        <v>#DIV/0!</v>
      </c>
      <c r="AS89" s="72">
        <f t="shared" si="128"/>
        <v>0</v>
      </c>
      <c r="AT89" s="72" t="e">
        <f t="shared" si="92"/>
        <v>#DIV/0!</v>
      </c>
      <c r="AU89" s="78" t="e">
        <f t="shared" si="123"/>
        <v>#DIV/0!</v>
      </c>
      <c r="AV89" s="79">
        <f t="shared" si="133"/>
        <v>0</v>
      </c>
      <c r="AW89" s="80" t="e">
        <f t="shared" si="94"/>
        <v>#DIV/0!</v>
      </c>
      <c r="AX89" s="81" t="e">
        <f t="shared" si="95"/>
        <v>#DIV/0!</v>
      </c>
      <c r="AY89" s="82"/>
      <c r="AZ89" s="83" t="e">
        <f t="shared" si="124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5"/>
        <v>0</v>
      </c>
      <c r="I90" s="70">
        <f>Pricing!I86</f>
        <v>0</v>
      </c>
      <c r="J90" s="69">
        <f t="shared" si="129"/>
        <v>0</v>
      </c>
      <c r="K90" s="71">
        <f t="shared" si="130"/>
        <v>0</v>
      </c>
      <c r="L90" s="69"/>
      <c r="M90" s="72"/>
      <c r="N90" s="72"/>
      <c r="O90" s="72">
        <f t="shared" si="83"/>
        <v>0</v>
      </c>
      <c r="P90" s="73">
        <f>Pricing!M86</f>
        <v>0</v>
      </c>
      <c r="Q90" s="74">
        <f t="shared" si="111"/>
        <v>0</v>
      </c>
      <c r="R90" s="74">
        <f t="shared" si="112"/>
        <v>0</v>
      </c>
      <c r="S90" s="74">
        <f t="shared" si="113"/>
        <v>0</v>
      </c>
      <c r="T90" s="74">
        <f t="shared" si="114"/>
        <v>0</v>
      </c>
      <c r="U90" s="72">
        <f t="shared" si="115"/>
        <v>0</v>
      </c>
      <c r="V90" s="74">
        <f t="shared" si="116"/>
        <v>0</v>
      </c>
      <c r="W90" s="73">
        <f>Pricing!S86*I90</f>
        <v>0</v>
      </c>
      <c r="X90" s="74">
        <f t="shared" si="117"/>
        <v>0</v>
      </c>
      <c r="Y90" s="74">
        <f t="shared" si="118"/>
        <v>0</v>
      </c>
      <c r="Z90" s="74">
        <f t="shared" si="119"/>
        <v>0</v>
      </c>
      <c r="AA90" s="74">
        <f t="shared" si="120"/>
        <v>0</v>
      </c>
      <c r="AB90" s="72">
        <f t="shared" si="121"/>
        <v>0</v>
      </c>
      <c r="AC90" s="75">
        <v>0</v>
      </c>
      <c r="AD90" s="101">
        <f>(J90*Pricing!O86)+(O90*Pricing!P86)</f>
        <v>0</v>
      </c>
      <c r="AE90" s="76">
        <f t="shared" si="131"/>
        <v>0</v>
      </c>
      <c r="AF90" s="347">
        <f t="shared" si="132"/>
        <v>0</v>
      </c>
      <c r="AG90" s="348"/>
      <c r="AH90" s="76">
        <f t="shared" si="134"/>
        <v>0</v>
      </c>
      <c r="AI90" s="76">
        <f t="shared" si="126"/>
        <v>0</v>
      </c>
      <c r="AJ90" s="76">
        <f>J90*Pricing!Q86</f>
        <v>0</v>
      </c>
      <c r="AK90" s="76">
        <f>J90*Pricing!R86</f>
        <v>0</v>
      </c>
      <c r="AL90" s="76">
        <f t="shared" ref="AL90:AL107" si="135">J90*$AL$6</f>
        <v>0</v>
      </c>
      <c r="AM90" s="77">
        <f t="shared" ref="AM90:AM107" si="136">$AM$6*J90</f>
        <v>0</v>
      </c>
      <c r="AN90" s="76">
        <f t="shared" ref="AN90:AN107" si="137">$AN$6*J90</f>
        <v>0</v>
      </c>
      <c r="AO90" s="72">
        <f t="shared" ref="AO90:AO107" si="138">SUM(U90:V90)+SUM(AC90:AI90)-AD90</f>
        <v>0</v>
      </c>
      <c r="AP90" s="74">
        <f t="shared" ref="AP90:AP107" si="139">AO90*$AP$6</f>
        <v>0</v>
      </c>
      <c r="AQ90" s="74">
        <f t="shared" si="122"/>
        <v>0</v>
      </c>
      <c r="AR90" s="74" t="e">
        <f t="shared" ref="AR90:AR107" si="140">SUM(AO90:AQ90)/J90</f>
        <v>#DIV/0!</v>
      </c>
      <c r="AS90" s="72">
        <f t="shared" ref="AS90:AS107" si="141">SUM(AJ90:AQ90)+AD90+AB90</f>
        <v>0</v>
      </c>
      <c r="AT90" s="72" t="e">
        <f t="shared" ref="AT90:AT107" si="142">AS90/J90</f>
        <v>#DIV/0!</v>
      </c>
      <c r="AU90" s="78" t="e">
        <f t="shared" si="123"/>
        <v>#DIV/0!</v>
      </c>
      <c r="AV90" s="79">
        <f t="shared" si="133"/>
        <v>0</v>
      </c>
      <c r="AW90" s="80" t="e">
        <f t="shared" ref="AW90:AW107" si="143">(U90+V90)/(J90*10.764)</f>
        <v>#DIV/0!</v>
      </c>
      <c r="AX90" s="81" t="e">
        <f t="shared" ref="AX90:AX107" si="144">SUM(W90:AN90,AP90)/(J90*10.764)</f>
        <v>#DIV/0!</v>
      </c>
      <c r="AY90" s="82"/>
      <c r="AZ90" s="83" t="e">
        <f t="shared" si="124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5"/>
        <v>0</v>
      </c>
      <c r="I91" s="70">
        <f>Pricing!I87</f>
        <v>0</v>
      </c>
      <c r="J91" s="69">
        <f t="shared" si="129"/>
        <v>0</v>
      </c>
      <c r="K91" s="71">
        <f t="shared" si="130"/>
        <v>0</v>
      </c>
      <c r="L91" s="69"/>
      <c r="M91" s="72"/>
      <c r="N91" s="72"/>
      <c r="O91" s="72">
        <f t="shared" si="83"/>
        <v>0</v>
      </c>
      <c r="P91" s="73">
        <f>Pricing!M87</f>
        <v>0</v>
      </c>
      <c r="Q91" s="74">
        <f t="shared" si="111"/>
        <v>0</v>
      </c>
      <c r="R91" s="74">
        <f t="shared" si="112"/>
        <v>0</v>
      </c>
      <c r="S91" s="74">
        <f t="shared" si="113"/>
        <v>0</v>
      </c>
      <c r="T91" s="74">
        <f t="shared" si="114"/>
        <v>0</v>
      </c>
      <c r="U91" s="72">
        <f t="shared" si="115"/>
        <v>0</v>
      </c>
      <c r="V91" s="74">
        <f t="shared" si="116"/>
        <v>0</v>
      </c>
      <c r="W91" s="73">
        <f>Pricing!S87*I91</f>
        <v>0</v>
      </c>
      <c r="X91" s="74">
        <f t="shared" si="117"/>
        <v>0</v>
      </c>
      <c r="Y91" s="74">
        <f t="shared" si="118"/>
        <v>0</v>
      </c>
      <c r="Z91" s="74">
        <f t="shared" si="119"/>
        <v>0</v>
      </c>
      <c r="AA91" s="74">
        <f t="shared" si="120"/>
        <v>0</v>
      </c>
      <c r="AB91" s="72">
        <f t="shared" si="121"/>
        <v>0</v>
      </c>
      <c r="AC91" s="75">
        <v>0</v>
      </c>
      <c r="AD91" s="101">
        <f>(J91*Pricing!O87)+(O91*Pricing!P87)</f>
        <v>0</v>
      </c>
      <c r="AE91" s="76">
        <f t="shared" si="131"/>
        <v>0</v>
      </c>
      <c r="AF91" s="347">
        <f t="shared" si="132"/>
        <v>0</v>
      </c>
      <c r="AG91" s="348"/>
      <c r="AH91" s="76">
        <f t="shared" si="134"/>
        <v>0</v>
      </c>
      <c r="AI91" s="76">
        <f t="shared" si="126"/>
        <v>0</v>
      </c>
      <c r="AJ91" s="76">
        <f>J91*Pricing!Q87</f>
        <v>0</v>
      </c>
      <c r="AK91" s="76">
        <f>J91*Pricing!R87</f>
        <v>0</v>
      </c>
      <c r="AL91" s="76">
        <f t="shared" si="135"/>
        <v>0</v>
      </c>
      <c r="AM91" s="77">
        <f t="shared" si="136"/>
        <v>0</v>
      </c>
      <c r="AN91" s="76">
        <f t="shared" si="137"/>
        <v>0</v>
      </c>
      <c r="AO91" s="72">
        <f t="shared" si="138"/>
        <v>0</v>
      </c>
      <c r="AP91" s="74">
        <f t="shared" si="139"/>
        <v>0</v>
      </c>
      <c r="AQ91" s="74">
        <f t="shared" si="122"/>
        <v>0</v>
      </c>
      <c r="AR91" s="74" t="e">
        <f t="shared" si="140"/>
        <v>#DIV/0!</v>
      </c>
      <c r="AS91" s="72">
        <f t="shared" si="141"/>
        <v>0</v>
      </c>
      <c r="AT91" s="72" t="e">
        <f t="shared" si="142"/>
        <v>#DIV/0!</v>
      </c>
      <c r="AU91" s="78" t="e">
        <f t="shared" si="123"/>
        <v>#DIV/0!</v>
      </c>
      <c r="AV91" s="79">
        <f t="shared" si="133"/>
        <v>0</v>
      </c>
      <c r="AW91" s="80" t="e">
        <f t="shared" si="143"/>
        <v>#DIV/0!</v>
      </c>
      <c r="AX91" s="81" t="e">
        <f t="shared" si="144"/>
        <v>#DIV/0!</v>
      </c>
      <c r="AY91" s="82"/>
      <c r="AZ91" s="83" t="e">
        <f t="shared" si="124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5"/>
        <v>0</v>
      </c>
      <c r="I92" s="70">
        <f>Pricing!I88</f>
        <v>0</v>
      </c>
      <c r="J92" s="69">
        <f t="shared" si="129"/>
        <v>0</v>
      </c>
      <c r="K92" s="71">
        <f t="shared" si="130"/>
        <v>0</v>
      </c>
      <c r="L92" s="69"/>
      <c r="M92" s="72"/>
      <c r="N92" s="72"/>
      <c r="O92" s="72">
        <f t="shared" si="83"/>
        <v>0</v>
      </c>
      <c r="P92" s="73">
        <f>Pricing!M88</f>
        <v>0</v>
      </c>
      <c r="Q92" s="74">
        <f t="shared" si="111"/>
        <v>0</v>
      </c>
      <c r="R92" s="74">
        <f t="shared" si="112"/>
        <v>0</v>
      </c>
      <c r="S92" s="74">
        <f t="shared" si="113"/>
        <v>0</v>
      </c>
      <c r="T92" s="74">
        <f t="shared" si="114"/>
        <v>0</v>
      </c>
      <c r="U92" s="72">
        <f t="shared" si="115"/>
        <v>0</v>
      </c>
      <c r="V92" s="74">
        <f t="shared" si="116"/>
        <v>0</v>
      </c>
      <c r="W92" s="73">
        <f>Pricing!S88*I92</f>
        <v>0</v>
      </c>
      <c r="X92" s="74">
        <f t="shared" si="117"/>
        <v>0</v>
      </c>
      <c r="Y92" s="74">
        <f t="shared" si="118"/>
        <v>0</v>
      </c>
      <c r="Z92" s="74">
        <f t="shared" si="119"/>
        <v>0</v>
      </c>
      <c r="AA92" s="74">
        <f t="shared" si="120"/>
        <v>0</v>
      </c>
      <c r="AB92" s="72">
        <f t="shared" si="121"/>
        <v>0</v>
      </c>
      <c r="AC92" s="75">
        <v>0</v>
      </c>
      <c r="AD92" s="101">
        <f>(J92*Pricing!O88)+(O92*Pricing!P88)</f>
        <v>0</v>
      </c>
      <c r="AE92" s="76">
        <f t="shared" si="131"/>
        <v>0</v>
      </c>
      <c r="AF92" s="347">
        <f t="shared" si="132"/>
        <v>0</v>
      </c>
      <c r="AG92" s="348"/>
      <c r="AH92" s="76">
        <f t="shared" si="134"/>
        <v>0</v>
      </c>
      <c r="AI92" s="76">
        <f t="shared" si="126"/>
        <v>0</v>
      </c>
      <c r="AJ92" s="76">
        <f>J92*Pricing!Q88</f>
        <v>0</v>
      </c>
      <c r="AK92" s="76">
        <f>J92*Pricing!R88</f>
        <v>0</v>
      </c>
      <c r="AL92" s="76">
        <f t="shared" si="135"/>
        <v>0</v>
      </c>
      <c r="AM92" s="77">
        <f t="shared" si="136"/>
        <v>0</v>
      </c>
      <c r="AN92" s="76">
        <f t="shared" si="137"/>
        <v>0</v>
      </c>
      <c r="AO92" s="72">
        <f t="shared" si="138"/>
        <v>0</v>
      </c>
      <c r="AP92" s="74">
        <f t="shared" si="139"/>
        <v>0</v>
      </c>
      <c r="AQ92" s="74">
        <f t="shared" si="122"/>
        <v>0</v>
      </c>
      <c r="AR92" s="74" t="e">
        <f t="shared" si="140"/>
        <v>#DIV/0!</v>
      </c>
      <c r="AS92" s="72">
        <f t="shared" si="141"/>
        <v>0</v>
      </c>
      <c r="AT92" s="72" t="e">
        <f t="shared" si="142"/>
        <v>#DIV/0!</v>
      </c>
      <c r="AU92" s="78" t="e">
        <f t="shared" si="123"/>
        <v>#DIV/0!</v>
      </c>
      <c r="AV92" s="79">
        <f t="shared" si="133"/>
        <v>0</v>
      </c>
      <c r="AW92" s="80" t="e">
        <f t="shared" si="143"/>
        <v>#DIV/0!</v>
      </c>
      <c r="AX92" s="81" t="e">
        <f t="shared" si="144"/>
        <v>#DIV/0!</v>
      </c>
      <c r="AY92" s="82"/>
      <c r="AZ92" s="83" t="e">
        <f t="shared" si="124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5"/>
        <v>0</v>
      </c>
      <c r="I93" s="70">
        <f>Pricing!I89</f>
        <v>0</v>
      </c>
      <c r="J93" s="69">
        <f t="shared" si="129"/>
        <v>0</v>
      </c>
      <c r="K93" s="71">
        <f t="shared" si="130"/>
        <v>0</v>
      </c>
      <c r="L93" s="69"/>
      <c r="M93" s="72"/>
      <c r="N93" s="72"/>
      <c r="O93" s="72">
        <f t="shared" si="83"/>
        <v>0</v>
      </c>
      <c r="P93" s="73">
        <f>Pricing!M89</f>
        <v>0</v>
      </c>
      <c r="Q93" s="74">
        <f t="shared" si="111"/>
        <v>0</v>
      </c>
      <c r="R93" s="74">
        <f t="shared" si="112"/>
        <v>0</v>
      </c>
      <c r="S93" s="74">
        <f t="shared" si="113"/>
        <v>0</v>
      </c>
      <c r="T93" s="74">
        <f t="shared" si="114"/>
        <v>0</v>
      </c>
      <c r="U93" s="72">
        <f t="shared" si="115"/>
        <v>0</v>
      </c>
      <c r="V93" s="74">
        <f t="shared" si="116"/>
        <v>0</v>
      </c>
      <c r="W93" s="73">
        <f>Pricing!S89*I93</f>
        <v>0</v>
      </c>
      <c r="X93" s="74">
        <f t="shared" si="117"/>
        <v>0</v>
      </c>
      <c r="Y93" s="74">
        <f t="shared" si="118"/>
        <v>0</v>
      </c>
      <c r="Z93" s="74">
        <f t="shared" si="119"/>
        <v>0</v>
      </c>
      <c r="AA93" s="74">
        <f t="shared" si="120"/>
        <v>0</v>
      </c>
      <c r="AB93" s="72">
        <f t="shared" si="121"/>
        <v>0</v>
      </c>
      <c r="AC93" s="75">
        <v>0</v>
      </c>
      <c r="AD93" s="101">
        <f>(J93*Pricing!O89)+(O93*Pricing!P89)</f>
        <v>0</v>
      </c>
      <c r="AE93" s="76">
        <f t="shared" si="131"/>
        <v>0</v>
      </c>
      <c r="AF93" s="347">
        <f t="shared" si="132"/>
        <v>0</v>
      </c>
      <c r="AG93" s="348"/>
      <c r="AH93" s="76">
        <f t="shared" si="134"/>
        <v>0</v>
      </c>
      <c r="AI93" s="76">
        <f t="shared" si="126"/>
        <v>0</v>
      </c>
      <c r="AJ93" s="76">
        <f>J93*Pricing!Q89</f>
        <v>0</v>
      </c>
      <c r="AK93" s="76">
        <f>J93*Pricing!R89</f>
        <v>0</v>
      </c>
      <c r="AL93" s="76">
        <f t="shared" si="135"/>
        <v>0</v>
      </c>
      <c r="AM93" s="77">
        <f t="shared" si="136"/>
        <v>0</v>
      </c>
      <c r="AN93" s="76">
        <f t="shared" si="137"/>
        <v>0</v>
      </c>
      <c r="AO93" s="72">
        <f t="shared" si="138"/>
        <v>0</v>
      </c>
      <c r="AP93" s="74">
        <f t="shared" si="139"/>
        <v>0</v>
      </c>
      <c r="AQ93" s="74">
        <f t="shared" si="122"/>
        <v>0</v>
      </c>
      <c r="AR93" s="74" t="e">
        <f t="shared" si="140"/>
        <v>#DIV/0!</v>
      </c>
      <c r="AS93" s="72">
        <f t="shared" si="141"/>
        <v>0</v>
      </c>
      <c r="AT93" s="72" t="e">
        <f t="shared" si="142"/>
        <v>#DIV/0!</v>
      </c>
      <c r="AU93" s="78" t="e">
        <f t="shared" si="123"/>
        <v>#DIV/0!</v>
      </c>
      <c r="AV93" s="79">
        <f t="shared" si="133"/>
        <v>0</v>
      </c>
      <c r="AW93" s="80" t="e">
        <f t="shared" si="143"/>
        <v>#DIV/0!</v>
      </c>
      <c r="AX93" s="81" t="e">
        <f t="shared" si="144"/>
        <v>#DIV/0!</v>
      </c>
      <c r="AY93" s="82"/>
      <c r="AZ93" s="83" t="e">
        <f t="shared" si="124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5"/>
        <v>0</v>
      </c>
      <c r="I94" s="70">
        <f>Pricing!I90</f>
        <v>0</v>
      </c>
      <c r="J94" s="69">
        <f t="shared" si="129"/>
        <v>0</v>
      </c>
      <c r="K94" s="71">
        <f t="shared" si="130"/>
        <v>0</v>
      </c>
      <c r="L94" s="69"/>
      <c r="M94" s="72"/>
      <c r="N94" s="72"/>
      <c r="O94" s="72">
        <f t="shared" si="83"/>
        <v>0</v>
      </c>
      <c r="P94" s="73">
        <f>Pricing!M90</f>
        <v>0</v>
      </c>
      <c r="Q94" s="74">
        <f t="shared" si="111"/>
        <v>0</v>
      </c>
      <c r="R94" s="74">
        <f t="shared" si="112"/>
        <v>0</v>
      </c>
      <c r="S94" s="74">
        <f t="shared" si="113"/>
        <v>0</v>
      </c>
      <c r="T94" s="74">
        <f t="shared" si="114"/>
        <v>0</v>
      </c>
      <c r="U94" s="72">
        <f t="shared" si="115"/>
        <v>0</v>
      </c>
      <c r="V94" s="74">
        <f t="shared" si="116"/>
        <v>0</v>
      </c>
      <c r="W94" s="73">
        <f>Pricing!S90*I94</f>
        <v>0</v>
      </c>
      <c r="X94" s="74">
        <f t="shared" si="117"/>
        <v>0</v>
      </c>
      <c r="Y94" s="74">
        <f t="shared" si="118"/>
        <v>0</v>
      </c>
      <c r="Z94" s="74">
        <f t="shared" si="119"/>
        <v>0</v>
      </c>
      <c r="AA94" s="74">
        <f t="shared" si="120"/>
        <v>0</v>
      </c>
      <c r="AB94" s="72">
        <f t="shared" si="121"/>
        <v>0</v>
      </c>
      <c r="AC94" s="75">
        <v>0</v>
      </c>
      <c r="AD94" s="101">
        <f>(J94*Pricing!O90)+(O94*Pricing!P90)</f>
        <v>0</v>
      </c>
      <c r="AE94" s="76">
        <f t="shared" si="131"/>
        <v>0</v>
      </c>
      <c r="AF94" s="347">
        <f t="shared" si="132"/>
        <v>0</v>
      </c>
      <c r="AG94" s="348"/>
      <c r="AH94" s="76">
        <f t="shared" si="134"/>
        <v>0</v>
      </c>
      <c r="AI94" s="76">
        <f t="shared" si="126"/>
        <v>0</v>
      </c>
      <c r="AJ94" s="76">
        <f>J94*Pricing!Q90</f>
        <v>0</v>
      </c>
      <c r="AK94" s="76">
        <f>J94*Pricing!R90</f>
        <v>0</v>
      </c>
      <c r="AL94" s="76">
        <f t="shared" si="135"/>
        <v>0</v>
      </c>
      <c r="AM94" s="77">
        <f t="shared" si="136"/>
        <v>0</v>
      </c>
      <c r="AN94" s="76">
        <f t="shared" si="137"/>
        <v>0</v>
      </c>
      <c r="AO94" s="72">
        <f t="shared" si="138"/>
        <v>0</v>
      </c>
      <c r="AP94" s="74">
        <f t="shared" si="139"/>
        <v>0</v>
      </c>
      <c r="AQ94" s="74">
        <f t="shared" si="122"/>
        <v>0</v>
      </c>
      <c r="AR94" s="74" t="e">
        <f t="shared" si="140"/>
        <v>#DIV/0!</v>
      </c>
      <c r="AS94" s="72">
        <f t="shared" si="141"/>
        <v>0</v>
      </c>
      <c r="AT94" s="72" t="e">
        <f t="shared" si="142"/>
        <v>#DIV/0!</v>
      </c>
      <c r="AU94" s="78" t="e">
        <f t="shared" si="123"/>
        <v>#DIV/0!</v>
      </c>
      <c r="AV94" s="79">
        <f t="shared" si="133"/>
        <v>0</v>
      </c>
      <c r="AW94" s="80" t="e">
        <f t="shared" si="143"/>
        <v>#DIV/0!</v>
      </c>
      <c r="AX94" s="81" t="e">
        <f t="shared" si="144"/>
        <v>#DIV/0!</v>
      </c>
      <c r="AY94" s="82"/>
      <c r="AZ94" s="83" t="e">
        <f t="shared" si="124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5"/>
        <v>0</v>
      </c>
      <c r="I95" s="70">
        <f>Pricing!I91</f>
        <v>0</v>
      </c>
      <c r="J95" s="69">
        <f t="shared" si="129"/>
        <v>0</v>
      </c>
      <c r="K95" s="71">
        <f t="shared" si="130"/>
        <v>0</v>
      </c>
      <c r="L95" s="69"/>
      <c r="M95" s="72"/>
      <c r="N95" s="72"/>
      <c r="O95" s="72">
        <f t="shared" si="83"/>
        <v>0</v>
      </c>
      <c r="P95" s="73">
        <f>Pricing!M91</f>
        <v>0</v>
      </c>
      <c r="Q95" s="74">
        <f t="shared" si="111"/>
        <v>0</v>
      </c>
      <c r="R95" s="74">
        <f t="shared" si="112"/>
        <v>0</v>
      </c>
      <c r="S95" s="74">
        <f t="shared" si="113"/>
        <v>0</v>
      </c>
      <c r="T95" s="74">
        <f t="shared" si="114"/>
        <v>0</v>
      </c>
      <c r="U95" s="72">
        <f t="shared" si="115"/>
        <v>0</v>
      </c>
      <c r="V95" s="74">
        <f t="shared" si="116"/>
        <v>0</v>
      </c>
      <c r="W95" s="73">
        <f>Pricing!S91*I95</f>
        <v>0</v>
      </c>
      <c r="X95" s="74">
        <f t="shared" si="117"/>
        <v>0</v>
      </c>
      <c r="Y95" s="74">
        <f t="shared" si="118"/>
        <v>0</v>
      </c>
      <c r="Z95" s="74">
        <f t="shared" si="119"/>
        <v>0</v>
      </c>
      <c r="AA95" s="74">
        <f t="shared" si="120"/>
        <v>0</v>
      </c>
      <c r="AB95" s="72">
        <f t="shared" si="121"/>
        <v>0</v>
      </c>
      <c r="AC95" s="75">
        <v>0</v>
      </c>
      <c r="AD95" s="101">
        <f>(J95*Pricing!O91)+(O95*Pricing!P91)</f>
        <v>0</v>
      </c>
      <c r="AE95" s="76">
        <f t="shared" si="131"/>
        <v>0</v>
      </c>
      <c r="AF95" s="347">
        <f t="shared" si="132"/>
        <v>0</v>
      </c>
      <c r="AG95" s="348"/>
      <c r="AH95" s="76">
        <f t="shared" si="134"/>
        <v>0</v>
      </c>
      <c r="AI95" s="76">
        <f t="shared" si="126"/>
        <v>0</v>
      </c>
      <c r="AJ95" s="76">
        <f>J95*Pricing!Q91</f>
        <v>0</v>
      </c>
      <c r="AK95" s="76">
        <f>J95*Pricing!R91</f>
        <v>0</v>
      </c>
      <c r="AL95" s="76">
        <f t="shared" si="135"/>
        <v>0</v>
      </c>
      <c r="AM95" s="77">
        <f t="shared" si="136"/>
        <v>0</v>
      </c>
      <c r="AN95" s="76">
        <f t="shared" si="137"/>
        <v>0</v>
      </c>
      <c r="AO95" s="72">
        <f t="shared" si="138"/>
        <v>0</v>
      </c>
      <c r="AP95" s="74">
        <f t="shared" si="139"/>
        <v>0</v>
      </c>
      <c r="AQ95" s="74">
        <f t="shared" si="122"/>
        <v>0</v>
      </c>
      <c r="AR95" s="74" t="e">
        <f t="shared" si="140"/>
        <v>#DIV/0!</v>
      </c>
      <c r="AS95" s="72">
        <f t="shared" si="141"/>
        <v>0</v>
      </c>
      <c r="AT95" s="72" t="e">
        <f t="shared" si="142"/>
        <v>#DIV/0!</v>
      </c>
      <c r="AU95" s="78" t="e">
        <f t="shared" si="123"/>
        <v>#DIV/0!</v>
      </c>
      <c r="AV95" s="79">
        <f t="shared" si="133"/>
        <v>0</v>
      </c>
      <c r="AW95" s="80" t="e">
        <f t="shared" si="143"/>
        <v>#DIV/0!</v>
      </c>
      <c r="AX95" s="81" t="e">
        <f t="shared" si="144"/>
        <v>#DIV/0!</v>
      </c>
      <c r="AY95" s="82"/>
      <c r="AZ95" s="83" t="e">
        <f t="shared" si="124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5"/>
        <v>0</v>
      </c>
      <c r="I96" s="70">
        <f>Pricing!I92</f>
        <v>0</v>
      </c>
      <c r="J96" s="69">
        <f t="shared" si="129"/>
        <v>0</v>
      </c>
      <c r="K96" s="71">
        <f t="shared" si="130"/>
        <v>0</v>
      </c>
      <c r="L96" s="69"/>
      <c r="M96" s="72"/>
      <c r="N96" s="72"/>
      <c r="O96" s="72">
        <f t="shared" si="83"/>
        <v>0</v>
      </c>
      <c r="P96" s="73">
        <f>Pricing!M92</f>
        <v>0</v>
      </c>
      <c r="Q96" s="74">
        <f t="shared" si="111"/>
        <v>0</v>
      </c>
      <c r="R96" s="74">
        <f t="shared" si="112"/>
        <v>0</v>
      </c>
      <c r="S96" s="74">
        <f t="shared" si="113"/>
        <v>0</v>
      </c>
      <c r="T96" s="74">
        <f t="shared" si="114"/>
        <v>0</v>
      </c>
      <c r="U96" s="72">
        <f t="shared" si="115"/>
        <v>0</v>
      </c>
      <c r="V96" s="74">
        <f t="shared" si="116"/>
        <v>0</v>
      </c>
      <c r="W96" s="73">
        <f>Pricing!S92*I96</f>
        <v>0</v>
      </c>
      <c r="X96" s="74">
        <f t="shared" si="117"/>
        <v>0</v>
      </c>
      <c r="Y96" s="74">
        <f t="shared" si="118"/>
        <v>0</v>
      </c>
      <c r="Z96" s="74">
        <f t="shared" si="119"/>
        <v>0</v>
      </c>
      <c r="AA96" s="74">
        <f t="shared" si="120"/>
        <v>0</v>
      </c>
      <c r="AB96" s="72">
        <f t="shared" si="121"/>
        <v>0</v>
      </c>
      <c r="AC96" s="75">
        <v>0</v>
      </c>
      <c r="AD96" s="101">
        <f>(J96*Pricing!O92)+(O96*Pricing!P92)</f>
        <v>0</v>
      </c>
      <c r="AE96" s="76">
        <f t="shared" si="131"/>
        <v>0</v>
      </c>
      <c r="AF96" s="347">
        <f t="shared" si="132"/>
        <v>0</v>
      </c>
      <c r="AG96" s="348"/>
      <c r="AH96" s="76">
        <f t="shared" si="134"/>
        <v>0</v>
      </c>
      <c r="AI96" s="76">
        <f t="shared" si="126"/>
        <v>0</v>
      </c>
      <c r="AJ96" s="76">
        <f>J96*Pricing!Q92</f>
        <v>0</v>
      </c>
      <c r="AK96" s="76">
        <f>J96*Pricing!R92</f>
        <v>0</v>
      </c>
      <c r="AL96" s="76">
        <f t="shared" si="135"/>
        <v>0</v>
      </c>
      <c r="AM96" s="77">
        <f t="shared" si="136"/>
        <v>0</v>
      </c>
      <c r="AN96" s="76">
        <f t="shared" si="137"/>
        <v>0</v>
      </c>
      <c r="AO96" s="72">
        <f t="shared" si="138"/>
        <v>0</v>
      </c>
      <c r="AP96" s="74">
        <f t="shared" si="139"/>
        <v>0</v>
      </c>
      <c r="AQ96" s="74">
        <f t="shared" si="122"/>
        <v>0</v>
      </c>
      <c r="AR96" s="74" t="e">
        <f t="shared" si="140"/>
        <v>#DIV/0!</v>
      </c>
      <c r="AS96" s="72">
        <f t="shared" si="141"/>
        <v>0</v>
      </c>
      <c r="AT96" s="72" t="e">
        <f t="shared" si="142"/>
        <v>#DIV/0!</v>
      </c>
      <c r="AU96" s="78" t="e">
        <f t="shared" si="123"/>
        <v>#DIV/0!</v>
      </c>
      <c r="AV96" s="79">
        <f t="shared" si="133"/>
        <v>0</v>
      </c>
      <c r="AW96" s="80" t="e">
        <f t="shared" si="143"/>
        <v>#DIV/0!</v>
      </c>
      <c r="AX96" s="81" t="e">
        <f t="shared" si="144"/>
        <v>#DIV/0!</v>
      </c>
      <c r="AY96" s="82"/>
      <c r="AZ96" s="83" t="e">
        <f t="shared" si="124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5"/>
        <v>0</v>
      </c>
      <c r="I97" s="70">
        <f>Pricing!I93</f>
        <v>0</v>
      </c>
      <c r="J97" s="69">
        <f t="shared" si="129"/>
        <v>0</v>
      </c>
      <c r="K97" s="71">
        <f t="shared" si="130"/>
        <v>0</v>
      </c>
      <c r="L97" s="69"/>
      <c r="M97" s="72"/>
      <c r="N97" s="72"/>
      <c r="O97" s="72">
        <f t="shared" si="83"/>
        <v>0</v>
      </c>
      <c r="P97" s="73">
        <f>Pricing!M93</f>
        <v>0</v>
      </c>
      <c r="Q97" s="74">
        <f t="shared" si="111"/>
        <v>0</v>
      </c>
      <c r="R97" s="74">
        <f t="shared" si="112"/>
        <v>0</v>
      </c>
      <c r="S97" s="74">
        <f t="shared" si="113"/>
        <v>0</v>
      </c>
      <c r="T97" s="74">
        <f t="shared" si="114"/>
        <v>0</v>
      </c>
      <c r="U97" s="72">
        <f t="shared" si="115"/>
        <v>0</v>
      </c>
      <c r="V97" s="74">
        <f t="shared" si="116"/>
        <v>0</v>
      </c>
      <c r="W97" s="73">
        <f>Pricing!S93*I97</f>
        <v>0</v>
      </c>
      <c r="X97" s="74">
        <f t="shared" si="117"/>
        <v>0</v>
      </c>
      <c r="Y97" s="74">
        <f t="shared" si="118"/>
        <v>0</v>
      </c>
      <c r="Z97" s="74">
        <f t="shared" si="119"/>
        <v>0</v>
      </c>
      <c r="AA97" s="74">
        <f t="shared" si="120"/>
        <v>0</v>
      </c>
      <c r="AB97" s="72">
        <f t="shared" si="121"/>
        <v>0</v>
      </c>
      <c r="AC97" s="75">
        <v>0</v>
      </c>
      <c r="AD97" s="101">
        <f>(J97*Pricing!O93)+(O97*Pricing!P93)</f>
        <v>0</v>
      </c>
      <c r="AE97" s="76">
        <f t="shared" si="131"/>
        <v>0</v>
      </c>
      <c r="AF97" s="347">
        <f t="shared" si="132"/>
        <v>0</v>
      </c>
      <c r="AG97" s="348"/>
      <c r="AH97" s="76">
        <f t="shared" si="134"/>
        <v>0</v>
      </c>
      <c r="AI97" s="76">
        <f t="shared" si="126"/>
        <v>0</v>
      </c>
      <c r="AJ97" s="76">
        <f>J97*Pricing!Q93</f>
        <v>0</v>
      </c>
      <c r="AK97" s="76">
        <f>J97*Pricing!R93</f>
        <v>0</v>
      </c>
      <c r="AL97" s="76">
        <f t="shared" si="135"/>
        <v>0</v>
      </c>
      <c r="AM97" s="77">
        <f t="shared" si="136"/>
        <v>0</v>
      </c>
      <c r="AN97" s="76">
        <f t="shared" si="137"/>
        <v>0</v>
      </c>
      <c r="AO97" s="72">
        <f t="shared" si="138"/>
        <v>0</v>
      </c>
      <c r="AP97" s="74">
        <f t="shared" si="139"/>
        <v>0</v>
      </c>
      <c r="AQ97" s="74">
        <f t="shared" si="122"/>
        <v>0</v>
      </c>
      <c r="AR97" s="74" t="e">
        <f t="shared" si="140"/>
        <v>#DIV/0!</v>
      </c>
      <c r="AS97" s="72">
        <f t="shared" si="141"/>
        <v>0</v>
      </c>
      <c r="AT97" s="72" t="e">
        <f t="shared" si="142"/>
        <v>#DIV/0!</v>
      </c>
      <c r="AU97" s="78" t="e">
        <f t="shared" si="123"/>
        <v>#DIV/0!</v>
      </c>
      <c r="AV97" s="79">
        <f t="shared" si="133"/>
        <v>0</v>
      </c>
      <c r="AW97" s="80" t="e">
        <f t="shared" si="143"/>
        <v>#DIV/0!</v>
      </c>
      <c r="AX97" s="81" t="e">
        <f t="shared" si="144"/>
        <v>#DIV/0!</v>
      </c>
      <c r="AY97" s="82"/>
      <c r="AZ97" s="83" t="e">
        <f t="shared" si="124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5"/>
        <v>0</v>
      </c>
      <c r="I98" s="70">
        <f>Pricing!I94</f>
        <v>0</v>
      </c>
      <c r="J98" s="69">
        <f t="shared" si="129"/>
        <v>0</v>
      </c>
      <c r="K98" s="71">
        <f t="shared" si="130"/>
        <v>0</v>
      </c>
      <c r="L98" s="69"/>
      <c r="M98" s="72"/>
      <c r="N98" s="72"/>
      <c r="O98" s="72">
        <f t="shared" si="83"/>
        <v>0</v>
      </c>
      <c r="P98" s="73">
        <f>Pricing!M94</f>
        <v>0</v>
      </c>
      <c r="Q98" s="74">
        <f t="shared" si="111"/>
        <v>0</v>
      </c>
      <c r="R98" s="74">
        <f t="shared" si="112"/>
        <v>0</v>
      </c>
      <c r="S98" s="74">
        <f t="shared" si="113"/>
        <v>0</v>
      </c>
      <c r="T98" s="74">
        <f t="shared" si="114"/>
        <v>0</v>
      </c>
      <c r="U98" s="72">
        <f t="shared" si="115"/>
        <v>0</v>
      </c>
      <c r="V98" s="74">
        <f t="shared" si="116"/>
        <v>0</v>
      </c>
      <c r="W98" s="73">
        <f>Pricing!S94*I98</f>
        <v>0</v>
      </c>
      <c r="X98" s="74">
        <f t="shared" si="117"/>
        <v>0</v>
      </c>
      <c r="Y98" s="74">
        <f t="shared" si="118"/>
        <v>0</v>
      </c>
      <c r="Z98" s="74">
        <f t="shared" si="119"/>
        <v>0</v>
      </c>
      <c r="AA98" s="74">
        <f t="shared" si="120"/>
        <v>0</v>
      </c>
      <c r="AB98" s="72">
        <f t="shared" si="121"/>
        <v>0</v>
      </c>
      <c r="AC98" s="75">
        <v>0</v>
      </c>
      <c r="AD98" s="101">
        <f>(J98*Pricing!O94)+(O98*Pricing!P94)</f>
        <v>0</v>
      </c>
      <c r="AE98" s="76">
        <f t="shared" si="131"/>
        <v>0</v>
      </c>
      <c r="AF98" s="347">
        <f t="shared" si="132"/>
        <v>0</v>
      </c>
      <c r="AG98" s="348"/>
      <c r="AH98" s="76">
        <f t="shared" si="134"/>
        <v>0</v>
      </c>
      <c r="AI98" s="76">
        <f t="shared" si="126"/>
        <v>0</v>
      </c>
      <c r="AJ98" s="76">
        <f>J98*Pricing!Q94</f>
        <v>0</v>
      </c>
      <c r="AK98" s="76">
        <f>J98*Pricing!R94</f>
        <v>0</v>
      </c>
      <c r="AL98" s="76">
        <f t="shared" si="135"/>
        <v>0</v>
      </c>
      <c r="AM98" s="77">
        <f t="shared" si="136"/>
        <v>0</v>
      </c>
      <c r="AN98" s="76">
        <f t="shared" si="137"/>
        <v>0</v>
      </c>
      <c r="AO98" s="72">
        <f t="shared" si="138"/>
        <v>0</v>
      </c>
      <c r="AP98" s="74">
        <f t="shared" si="139"/>
        <v>0</v>
      </c>
      <c r="AQ98" s="74">
        <f t="shared" si="122"/>
        <v>0</v>
      </c>
      <c r="AR98" s="74" t="e">
        <f t="shared" si="140"/>
        <v>#DIV/0!</v>
      </c>
      <c r="AS98" s="72">
        <f t="shared" si="141"/>
        <v>0</v>
      </c>
      <c r="AT98" s="72" t="e">
        <f t="shared" si="142"/>
        <v>#DIV/0!</v>
      </c>
      <c r="AU98" s="78" t="e">
        <f t="shared" si="123"/>
        <v>#DIV/0!</v>
      </c>
      <c r="AV98" s="79">
        <f t="shared" si="133"/>
        <v>0</v>
      </c>
      <c r="AW98" s="80" t="e">
        <f t="shared" si="143"/>
        <v>#DIV/0!</v>
      </c>
      <c r="AX98" s="81" t="e">
        <f t="shared" si="144"/>
        <v>#DIV/0!</v>
      </c>
      <c r="AY98" s="82"/>
      <c r="AZ98" s="83" t="e">
        <f t="shared" si="124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5"/>
        <v>0</v>
      </c>
      <c r="I99" s="70">
        <f>Pricing!I95</f>
        <v>0</v>
      </c>
      <c r="J99" s="69">
        <f t="shared" si="129"/>
        <v>0</v>
      </c>
      <c r="K99" s="71">
        <f t="shared" si="130"/>
        <v>0</v>
      </c>
      <c r="L99" s="69"/>
      <c r="M99" s="72"/>
      <c r="N99" s="72"/>
      <c r="O99" s="72">
        <f t="shared" si="83"/>
        <v>0</v>
      </c>
      <c r="P99" s="73">
        <f>Pricing!M95</f>
        <v>0</v>
      </c>
      <c r="Q99" s="74">
        <f t="shared" si="111"/>
        <v>0</v>
      </c>
      <c r="R99" s="74">
        <f t="shared" si="112"/>
        <v>0</v>
      </c>
      <c r="S99" s="74">
        <f t="shared" si="113"/>
        <v>0</v>
      </c>
      <c r="T99" s="74">
        <f t="shared" si="114"/>
        <v>0</v>
      </c>
      <c r="U99" s="72">
        <f t="shared" si="115"/>
        <v>0</v>
      </c>
      <c r="V99" s="74">
        <f t="shared" si="116"/>
        <v>0</v>
      </c>
      <c r="W99" s="73">
        <f>Pricing!S95*I99</f>
        <v>0</v>
      </c>
      <c r="X99" s="74">
        <f t="shared" si="117"/>
        <v>0</v>
      </c>
      <c r="Y99" s="74">
        <f t="shared" si="118"/>
        <v>0</v>
      </c>
      <c r="Z99" s="74">
        <f t="shared" si="119"/>
        <v>0</v>
      </c>
      <c r="AA99" s="74">
        <f t="shared" si="120"/>
        <v>0</v>
      </c>
      <c r="AB99" s="72">
        <f t="shared" si="121"/>
        <v>0</v>
      </c>
      <c r="AC99" s="75">
        <v>0</v>
      </c>
      <c r="AD99" s="101">
        <f>(J99*Pricing!O95)+(O99*Pricing!P95)</f>
        <v>0</v>
      </c>
      <c r="AE99" s="76">
        <f t="shared" si="131"/>
        <v>0</v>
      </c>
      <c r="AF99" s="347">
        <f t="shared" si="132"/>
        <v>0</v>
      </c>
      <c r="AG99" s="348"/>
      <c r="AH99" s="76">
        <f t="shared" si="134"/>
        <v>0</v>
      </c>
      <c r="AI99" s="76">
        <f t="shared" si="126"/>
        <v>0</v>
      </c>
      <c r="AJ99" s="76">
        <f>J99*Pricing!Q95</f>
        <v>0</v>
      </c>
      <c r="AK99" s="76">
        <f>J99*Pricing!R95</f>
        <v>0</v>
      </c>
      <c r="AL99" s="76">
        <f t="shared" si="135"/>
        <v>0</v>
      </c>
      <c r="AM99" s="77">
        <f t="shared" si="136"/>
        <v>0</v>
      </c>
      <c r="AN99" s="76">
        <f t="shared" si="137"/>
        <v>0</v>
      </c>
      <c r="AO99" s="72">
        <f t="shared" si="138"/>
        <v>0</v>
      </c>
      <c r="AP99" s="74">
        <f t="shared" si="139"/>
        <v>0</v>
      </c>
      <c r="AQ99" s="74">
        <f t="shared" si="122"/>
        <v>0</v>
      </c>
      <c r="AR99" s="74" t="e">
        <f t="shared" si="140"/>
        <v>#DIV/0!</v>
      </c>
      <c r="AS99" s="72">
        <f t="shared" si="141"/>
        <v>0</v>
      </c>
      <c r="AT99" s="72" t="e">
        <f t="shared" si="142"/>
        <v>#DIV/0!</v>
      </c>
      <c r="AU99" s="78" t="e">
        <f t="shared" si="123"/>
        <v>#DIV/0!</v>
      </c>
      <c r="AV99" s="79">
        <f t="shared" si="133"/>
        <v>0</v>
      </c>
      <c r="AW99" s="80" t="e">
        <f t="shared" si="143"/>
        <v>#DIV/0!</v>
      </c>
      <c r="AX99" s="81" t="e">
        <f t="shared" si="144"/>
        <v>#DIV/0!</v>
      </c>
      <c r="AY99" s="82"/>
      <c r="AZ99" s="83" t="e">
        <f t="shared" si="124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5"/>
        <v>0</v>
      </c>
      <c r="I100" s="70">
        <f>Pricing!I96</f>
        <v>0</v>
      </c>
      <c r="J100" s="69">
        <f t="shared" si="129"/>
        <v>0</v>
      </c>
      <c r="K100" s="71">
        <f t="shared" si="130"/>
        <v>0</v>
      </c>
      <c r="L100" s="69"/>
      <c r="M100" s="72"/>
      <c r="N100" s="72"/>
      <c r="O100" s="72">
        <f t="shared" si="83"/>
        <v>0</v>
      </c>
      <c r="P100" s="73">
        <f>Pricing!M96</f>
        <v>0</v>
      </c>
      <c r="Q100" s="74">
        <f t="shared" si="111"/>
        <v>0</v>
      </c>
      <c r="R100" s="74">
        <f t="shared" si="112"/>
        <v>0</v>
      </c>
      <c r="S100" s="74">
        <f t="shared" si="113"/>
        <v>0</v>
      </c>
      <c r="T100" s="74">
        <f t="shared" si="114"/>
        <v>0</v>
      </c>
      <c r="U100" s="72">
        <f t="shared" si="115"/>
        <v>0</v>
      </c>
      <c r="V100" s="74">
        <f t="shared" si="116"/>
        <v>0</v>
      </c>
      <c r="W100" s="73">
        <f>Pricing!S96*I100</f>
        <v>0</v>
      </c>
      <c r="X100" s="74">
        <f t="shared" si="117"/>
        <v>0</v>
      </c>
      <c r="Y100" s="74">
        <f t="shared" si="118"/>
        <v>0</v>
      </c>
      <c r="Z100" s="74">
        <f t="shared" si="119"/>
        <v>0</v>
      </c>
      <c r="AA100" s="74">
        <f t="shared" si="120"/>
        <v>0</v>
      </c>
      <c r="AB100" s="72">
        <f t="shared" si="121"/>
        <v>0</v>
      </c>
      <c r="AC100" s="75">
        <v>0</v>
      </c>
      <c r="AD100" s="101">
        <f>(J100*Pricing!O96)+(O100*Pricing!P96)</f>
        <v>0</v>
      </c>
      <c r="AE100" s="76">
        <f t="shared" si="131"/>
        <v>0</v>
      </c>
      <c r="AF100" s="347">
        <f t="shared" si="132"/>
        <v>0</v>
      </c>
      <c r="AG100" s="348"/>
      <c r="AH100" s="76">
        <f t="shared" si="134"/>
        <v>0</v>
      </c>
      <c r="AI100" s="76">
        <f t="shared" si="126"/>
        <v>0</v>
      </c>
      <c r="AJ100" s="76">
        <f>J100*Pricing!Q96</f>
        <v>0</v>
      </c>
      <c r="AK100" s="76">
        <f>J100*Pricing!R96</f>
        <v>0</v>
      </c>
      <c r="AL100" s="76">
        <f t="shared" si="135"/>
        <v>0</v>
      </c>
      <c r="AM100" s="77">
        <f t="shared" si="136"/>
        <v>0</v>
      </c>
      <c r="AN100" s="76">
        <f t="shared" si="137"/>
        <v>0</v>
      </c>
      <c r="AO100" s="72">
        <f t="shared" si="138"/>
        <v>0</v>
      </c>
      <c r="AP100" s="74">
        <f t="shared" si="139"/>
        <v>0</v>
      </c>
      <c r="AQ100" s="74">
        <f t="shared" si="122"/>
        <v>0</v>
      </c>
      <c r="AR100" s="74" t="e">
        <f t="shared" si="140"/>
        <v>#DIV/0!</v>
      </c>
      <c r="AS100" s="72">
        <f t="shared" si="141"/>
        <v>0</v>
      </c>
      <c r="AT100" s="72" t="e">
        <f t="shared" si="142"/>
        <v>#DIV/0!</v>
      </c>
      <c r="AU100" s="78" t="e">
        <f t="shared" si="123"/>
        <v>#DIV/0!</v>
      </c>
      <c r="AV100" s="79">
        <f t="shared" si="133"/>
        <v>0</v>
      </c>
      <c r="AW100" s="80" t="e">
        <f t="shared" si="143"/>
        <v>#DIV/0!</v>
      </c>
      <c r="AX100" s="81" t="e">
        <f t="shared" si="144"/>
        <v>#DIV/0!</v>
      </c>
      <c r="AY100" s="82"/>
      <c r="AZ100" s="83" t="e">
        <f t="shared" si="124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5"/>
        <v>0</v>
      </c>
      <c r="I101" s="70">
        <f>Pricing!I97</f>
        <v>0</v>
      </c>
      <c r="J101" s="69">
        <f t="shared" si="129"/>
        <v>0</v>
      </c>
      <c r="K101" s="71">
        <f t="shared" si="130"/>
        <v>0</v>
      </c>
      <c r="L101" s="69"/>
      <c r="M101" s="72"/>
      <c r="N101" s="72"/>
      <c r="O101" s="72">
        <f t="shared" ref="O101:O107" si="145">N101*M101*L101/1000000</f>
        <v>0</v>
      </c>
      <c r="P101" s="73">
        <f>Pricing!M97</f>
        <v>0</v>
      </c>
      <c r="Q101" s="74">
        <f t="shared" si="111"/>
        <v>0</v>
      </c>
      <c r="R101" s="74">
        <f t="shared" si="112"/>
        <v>0</v>
      </c>
      <c r="S101" s="74">
        <f t="shared" si="113"/>
        <v>0</v>
      </c>
      <c r="T101" s="74">
        <f t="shared" si="114"/>
        <v>0</v>
      </c>
      <c r="U101" s="72">
        <f t="shared" si="115"/>
        <v>0</v>
      </c>
      <c r="V101" s="74">
        <f t="shared" si="116"/>
        <v>0</v>
      </c>
      <c r="W101" s="73">
        <f>Pricing!S97*I101</f>
        <v>0</v>
      </c>
      <c r="X101" s="74">
        <f t="shared" si="117"/>
        <v>0</v>
      </c>
      <c r="Y101" s="74">
        <f t="shared" si="118"/>
        <v>0</v>
      </c>
      <c r="Z101" s="74">
        <f t="shared" si="119"/>
        <v>0</v>
      </c>
      <c r="AA101" s="74">
        <f t="shared" si="120"/>
        <v>0</v>
      </c>
      <c r="AB101" s="72">
        <f t="shared" si="121"/>
        <v>0</v>
      </c>
      <c r="AC101" s="75">
        <v>0</v>
      </c>
      <c r="AD101" s="101">
        <f>(J101*Pricing!O97)+(O101*Pricing!P97)</f>
        <v>0</v>
      </c>
      <c r="AE101" s="76">
        <f t="shared" si="131"/>
        <v>0</v>
      </c>
      <c r="AF101" s="347">
        <f t="shared" si="132"/>
        <v>0</v>
      </c>
      <c r="AG101" s="348"/>
      <c r="AH101" s="76">
        <f t="shared" si="134"/>
        <v>0</v>
      </c>
      <c r="AI101" s="76">
        <f t="shared" si="126"/>
        <v>0</v>
      </c>
      <c r="AJ101" s="76">
        <f>J101*Pricing!Q97</f>
        <v>0</v>
      </c>
      <c r="AK101" s="76">
        <f>J101*Pricing!R97</f>
        <v>0</v>
      </c>
      <c r="AL101" s="76">
        <f t="shared" si="135"/>
        <v>0</v>
      </c>
      <c r="AM101" s="77">
        <f t="shared" si="136"/>
        <v>0</v>
      </c>
      <c r="AN101" s="76">
        <f t="shared" si="137"/>
        <v>0</v>
      </c>
      <c r="AO101" s="72">
        <f t="shared" si="138"/>
        <v>0</v>
      </c>
      <c r="AP101" s="74">
        <f t="shared" si="139"/>
        <v>0</v>
      </c>
      <c r="AQ101" s="74">
        <f t="shared" si="122"/>
        <v>0</v>
      </c>
      <c r="AR101" s="74" t="e">
        <f t="shared" si="140"/>
        <v>#DIV/0!</v>
      </c>
      <c r="AS101" s="72">
        <f t="shared" si="141"/>
        <v>0</v>
      </c>
      <c r="AT101" s="72" t="e">
        <f t="shared" si="142"/>
        <v>#DIV/0!</v>
      </c>
      <c r="AU101" s="78" t="e">
        <f t="shared" si="123"/>
        <v>#DIV/0!</v>
      </c>
      <c r="AV101" s="79">
        <f t="shared" si="133"/>
        <v>0</v>
      </c>
      <c r="AW101" s="80" t="e">
        <f t="shared" si="143"/>
        <v>#DIV/0!</v>
      </c>
      <c r="AX101" s="81" t="e">
        <f t="shared" si="144"/>
        <v>#DIV/0!</v>
      </c>
      <c r="AY101" s="82"/>
      <c r="AZ101" s="83" t="e">
        <f t="shared" si="124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5"/>
        <v>0</v>
      </c>
      <c r="I102" s="70">
        <f>Pricing!I98</f>
        <v>0</v>
      </c>
      <c r="J102" s="69">
        <f t="shared" si="129"/>
        <v>0</v>
      </c>
      <c r="K102" s="71">
        <f t="shared" si="130"/>
        <v>0</v>
      </c>
      <c r="L102" s="69"/>
      <c r="M102" s="72"/>
      <c r="N102" s="72"/>
      <c r="O102" s="72">
        <f t="shared" si="145"/>
        <v>0</v>
      </c>
      <c r="P102" s="73">
        <f>Pricing!M98</f>
        <v>0</v>
      </c>
      <c r="Q102" s="74">
        <f t="shared" si="111"/>
        <v>0</v>
      </c>
      <c r="R102" s="74">
        <f t="shared" si="112"/>
        <v>0</v>
      </c>
      <c r="S102" s="74">
        <f t="shared" si="113"/>
        <v>0</v>
      </c>
      <c r="T102" s="74">
        <f t="shared" si="114"/>
        <v>0</v>
      </c>
      <c r="U102" s="72">
        <f t="shared" si="115"/>
        <v>0</v>
      </c>
      <c r="V102" s="74">
        <f t="shared" si="116"/>
        <v>0</v>
      </c>
      <c r="W102" s="73">
        <f>Pricing!S98*I102</f>
        <v>0</v>
      </c>
      <c r="X102" s="74">
        <f t="shared" si="117"/>
        <v>0</v>
      </c>
      <c r="Y102" s="74">
        <f t="shared" si="118"/>
        <v>0</v>
      </c>
      <c r="Z102" s="74">
        <f t="shared" si="119"/>
        <v>0</v>
      </c>
      <c r="AA102" s="74">
        <f t="shared" si="120"/>
        <v>0</v>
      </c>
      <c r="AB102" s="72">
        <f t="shared" si="121"/>
        <v>0</v>
      </c>
      <c r="AC102" s="75">
        <v>0</v>
      </c>
      <c r="AD102" s="101">
        <f>(J102*Pricing!O98)+(O102*Pricing!P98)</f>
        <v>0</v>
      </c>
      <c r="AE102" s="76">
        <f t="shared" si="131"/>
        <v>0</v>
      </c>
      <c r="AF102" s="347">
        <f t="shared" si="132"/>
        <v>0</v>
      </c>
      <c r="AG102" s="348"/>
      <c r="AH102" s="76">
        <f t="shared" si="134"/>
        <v>0</v>
      </c>
      <c r="AI102" s="76">
        <f t="shared" si="126"/>
        <v>0</v>
      </c>
      <c r="AJ102" s="76">
        <f>J102*Pricing!Q98</f>
        <v>0</v>
      </c>
      <c r="AK102" s="76">
        <f>J102*Pricing!R98</f>
        <v>0</v>
      </c>
      <c r="AL102" s="76">
        <f t="shared" si="135"/>
        <v>0</v>
      </c>
      <c r="AM102" s="77">
        <f t="shared" si="136"/>
        <v>0</v>
      </c>
      <c r="AN102" s="76">
        <f t="shared" si="137"/>
        <v>0</v>
      </c>
      <c r="AO102" s="72">
        <f t="shared" si="138"/>
        <v>0</v>
      </c>
      <c r="AP102" s="74">
        <f t="shared" si="139"/>
        <v>0</v>
      </c>
      <c r="AQ102" s="74">
        <f t="shared" si="122"/>
        <v>0</v>
      </c>
      <c r="AR102" s="74" t="e">
        <f t="shared" si="140"/>
        <v>#DIV/0!</v>
      </c>
      <c r="AS102" s="72">
        <f t="shared" si="141"/>
        <v>0</v>
      </c>
      <c r="AT102" s="72" t="e">
        <f t="shared" si="142"/>
        <v>#DIV/0!</v>
      </c>
      <c r="AU102" s="78" t="e">
        <f t="shared" si="123"/>
        <v>#DIV/0!</v>
      </c>
      <c r="AV102" s="79">
        <f t="shared" si="133"/>
        <v>0</v>
      </c>
      <c r="AW102" s="80" t="e">
        <f t="shared" si="143"/>
        <v>#DIV/0!</v>
      </c>
      <c r="AX102" s="81" t="e">
        <f t="shared" si="144"/>
        <v>#DIV/0!</v>
      </c>
      <c r="AY102" s="82"/>
      <c r="AZ102" s="83" t="e">
        <f t="shared" si="124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5"/>
        <v>0</v>
      </c>
      <c r="I103" s="70">
        <f>Pricing!I99</f>
        <v>0</v>
      </c>
      <c r="J103" s="69">
        <f t="shared" si="129"/>
        <v>0</v>
      </c>
      <c r="K103" s="71">
        <f t="shared" si="130"/>
        <v>0</v>
      </c>
      <c r="L103" s="69"/>
      <c r="M103" s="72"/>
      <c r="N103" s="72"/>
      <c r="O103" s="72">
        <f t="shared" si="145"/>
        <v>0</v>
      </c>
      <c r="P103" s="73">
        <f>Pricing!M99</f>
        <v>0</v>
      </c>
      <c r="Q103" s="74">
        <f t="shared" si="111"/>
        <v>0</v>
      </c>
      <c r="R103" s="74">
        <f t="shared" si="112"/>
        <v>0</v>
      </c>
      <c r="S103" s="74">
        <f t="shared" si="113"/>
        <v>0</v>
      </c>
      <c r="T103" s="74">
        <f t="shared" si="114"/>
        <v>0</v>
      </c>
      <c r="U103" s="72">
        <f t="shared" si="115"/>
        <v>0</v>
      </c>
      <c r="V103" s="74">
        <f t="shared" si="116"/>
        <v>0</v>
      </c>
      <c r="W103" s="73">
        <f>Pricing!S99*I103</f>
        <v>0</v>
      </c>
      <c r="X103" s="74">
        <f t="shared" si="117"/>
        <v>0</v>
      </c>
      <c r="Y103" s="74">
        <f t="shared" si="118"/>
        <v>0</v>
      </c>
      <c r="Z103" s="74">
        <f t="shared" si="119"/>
        <v>0</v>
      </c>
      <c r="AA103" s="74">
        <f t="shared" si="120"/>
        <v>0</v>
      </c>
      <c r="AB103" s="72">
        <f t="shared" si="121"/>
        <v>0</v>
      </c>
      <c r="AC103" s="75">
        <v>0</v>
      </c>
      <c r="AD103" s="101">
        <f>(J103*Pricing!O99)+(O103*Pricing!P99)</f>
        <v>0</v>
      </c>
      <c r="AE103" s="76">
        <f t="shared" si="131"/>
        <v>0</v>
      </c>
      <c r="AF103" s="347">
        <f t="shared" si="132"/>
        <v>0</v>
      </c>
      <c r="AG103" s="348"/>
      <c r="AH103" s="76">
        <f t="shared" si="134"/>
        <v>0</v>
      </c>
      <c r="AI103" s="76">
        <f t="shared" si="126"/>
        <v>0</v>
      </c>
      <c r="AJ103" s="76">
        <f>J103*Pricing!Q99</f>
        <v>0</v>
      </c>
      <c r="AK103" s="76">
        <f>J103*Pricing!R99</f>
        <v>0</v>
      </c>
      <c r="AL103" s="76">
        <f t="shared" si="135"/>
        <v>0</v>
      </c>
      <c r="AM103" s="77">
        <f t="shared" si="136"/>
        <v>0</v>
      </c>
      <c r="AN103" s="76">
        <f t="shared" si="137"/>
        <v>0</v>
      </c>
      <c r="AO103" s="72">
        <f t="shared" si="138"/>
        <v>0</v>
      </c>
      <c r="AP103" s="74">
        <f t="shared" si="139"/>
        <v>0</v>
      </c>
      <c r="AQ103" s="74">
        <f t="shared" si="122"/>
        <v>0</v>
      </c>
      <c r="AR103" s="74" t="e">
        <f t="shared" si="140"/>
        <v>#DIV/0!</v>
      </c>
      <c r="AS103" s="72">
        <f t="shared" si="141"/>
        <v>0</v>
      </c>
      <c r="AT103" s="72" t="e">
        <f t="shared" si="142"/>
        <v>#DIV/0!</v>
      </c>
      <c r="AU103" s="78" t="e">
        <f t="shared" si="123"/>
        <v>#DIV/0!</v>
      </c>
      <c r="AV103" s="79">
        <f t="shared" si="133"/>
        <v>0</v>
      </c>
      <c r="AW103" s="80" t="e">
        <f t="shared" si="143"/>
        <v>#DIV/0!</v>
      </c>
      <c r="AX103" s="81" t="e">
        <f t="shared" si="144"/>
        <v>#DIV/0!</v>
      </c>
      <c r="AY103" s="82"/>
      <c r="AZ103" s="83" t="e">
        <f t="shared" si="124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5"/>
        <v>0</v>
      </c>
      <c r="I104" s="70">
        <f>Pricing!I100</f>
        <v>0</v>
      </c>
      <c r="J104" s="69">
        <f t="shared" si="129"/>
        <v>0</v>
      </c>
      <c r="K104" s="71">
        <f t="shared" si="130"/>
        <v>0</v>
      </c>
      <c r="L104" s="69"/>
      <c r="M104" s="72"/>
      <c r="N104" s="72"/>
      <c r="O104" s="72">
        <f t="shared" si="145"/>
        <v>0</v>
      </c>
      <c r="P104" s="73">
        <f>Pricing!M100</f>
        <v>0</v>
      </c>
      <c r="Q104" s="74">
        <f t="shared" si="111"/>
        <v>0</v>
      </c>
      <c r="R104" s="74">
        <f t="shared" si="112"/>
        <v>0</v>
      </c>
      <c r="S104" s="74">
        <f t="shared" si="113"/>
        <v>0</v>
      </c>
      <c r="T104" s="74">
        <f t="shared" si="114"/>
        <v>0</v>
      </c>
      <c r="U104" s="72">
        <f t="shared" si="115"/>
        <v>0</v>
      </c>
      <c r="V104" s="74">
        <f t="shared" si="116"/>
        <v>0</v>
      </c>
      <c r="W104" s="73">
        <f>Pricing!S100*I104</f>
        <v>0</v>
      </c>
      <c r="X104" s="74">
        <f t="shared" si="117"/>
        <v>0</v>
      </c>
      <c r="Y104" s="74">
        <f t="shared" si="118"/>
        <v>0</v>
      </c>
      <c r="Z104" s="74">
        <f t="shared" si="119"/>
        <v>0</v>
      </c>
      <c r="AA104" s="74">
        <f t="shared" si="120"/>
        <v>0</v>
      </c>
      <c r="AB104" s="72">
        <f t="shared" si="121"/>
        <v>0</v>
      </c>
      <c r="AC104" s="75">
        <v>0</v>
      </c>
      <c r="AD104" s="101">
        <f>(J104*Pricing!O100)+(O104*Pricing!P100)</f>
        <v>0</v>
      </c>
      <c r="AE104" s="76">
        <f t="shared" si="131"/>
        <v>0</v>
      </c>
      <c r="AF104" s="347">
        <f t="shared" si="132"/>
        <v>0</v>
      </c>
      <c r="AG104" s="348"/>
      <c r="AH104" s="76">
        <f t="shared" si="134"/>
        <v>0</v>
      </c>
      <c r="AI104" s="76">
        <f t="shared" si="126"/>
        <v>0</v>
      </c>
      <c r="AJ104" s="76">
        <f>J104*Pricing!Q100</f>
        <v>0</v>
      </c>
      <c r="AK104" s="76">
        <f>J104*Pricing!R100</f>
        <v>0</v>
      </c>
      <c r="AL104" s="76">
        <f t="shared" si="135"/>
        <v>0</v>
      </c>
      <c r="AM104" s="77">
        <f t="shared" si="136"/>
        <v>0</v>
      </c>
      <c r="AN104" s="76">
        <f t="shared" si="137"/>
        <v>0</v>
      </c>
      <c r="AO104" s="72">
        <f t="shared" si="138"/>
        <v>0</v>
      </c>
      <c r="AP104" s="74">
        <f t="shared" si="139"/>
        <v>0</v>
      </c>
      <c r="AQ104" s="74">
        <f t="shared" si="122"/>
        <v>0</v>
      </c>
      <c r="AR104" s="74" t="e">
        <f t="shared" si="140"/>
        <v>#DIV/0!</v>
      </c>
      <c r="AS104" s="72">
        <f t="shared" si="141"/>
        <v>0</v>
      </c>
      <c r="AT104" s="72" t="e">
        <f t="shared" si="142"/>
        <v>#DIV/0!</v>
      </c>
      <c r="AU104" s="78" t="e">
        <f t="shared" si="123"/>
        <v>#DIV/0!</v>
      </c>
      <c r="AV104" s="79">
        <f t="shared" si="133"/>
        <v>0</v>
      </c>
      <c r="AW104" s="80" t="e">
        <f t="shared" si="143"/>
        <v>#DIV/0!</v>
      </c>
      <c r="AX104" s="81" t="e">
        <f t="shared" si="144"/>
        <v>#DIV/0!</v>
      </c>
      <c r="AY104" s="82"/>
      <c r="AZ104" s="83" t="e">
        <f t="shared" si="124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5"/>
        <v>0</v>
      </c>
      <c r="I105" s="70">
        <f>Pricing!I101</f>
        <v>0</v>
      </c>
      <c r="J105" s="69">
        <f t="shared" si="129"/>
        <v>0</v>
      </c>
      <c r="K105" s="71">
        <f t="shared" si="130"/>
        <v>0</v>
      </c>
      <c r="L105" s="69"/>
      <c r="M105" s="72"/>
      <c r="N105" s="72"/>
      <c r="O105" s="72">
        <f t="shared" si="145"/>
        <v>0</v>
      </c>
      <c r="P105" s="73">
        <f>Pricing!M101</f>
        <v>0</v>
      </c>
      <c r="Q105" s="74">
        <f t="shared" si="111"/>
        <v>0</v>
      </c>
      <c r="R105" s="74">
        <f t="shared" si="112"/>
        <v>0</v>
      </c>
      <c r="S105" s="74">
        <f t="shared" si="113"/>
        <v>0</v>
      </c>
      <c r="T105" s="74">
        <f t="shared" si="114"/>
        <v>0</v>
      </c>
      <c r="U105" s="72">
        <f t="shared" si="115"/>
        <v>0</v>
      </c>
      <c r="V105" s="74">
        <f t="shared" si="116"/>
        <v>0</v>
      </c>
      <c r="W105" s="73">
        <f>Pricing!S101*I105</f>
        <v>0</v>
      </c>
      <c r="X105" s="74">
        <f t="shared" si="117"/>
        <v>0</v>
      </c>
      <c r="Y105" s="74">
        <f t="shared" si="118"/>
        <v>0</v>
      </c>
      <c r="Z105" s="74">
        <f t="shared" si="119"/>
        <v>0</v>
      </c>
      <c r="AA105" s="74">
        <f t="shared" si="120"/>
        <v>0</v>
      </c>
      <c r="AB105" s="72">
        <f t="shared" si="121"/>
        <v>0</v>
      </c>
      <c r="AC105" s="75">
        <v>0</v>
      </c>
      <c r="AD105" s="101">
        <f>(J105*Pricing!O101)+(O105*Pricing!P101)</f>
        <v>0</v>
      </c>
      <c r="AE105" s="76">
        <f t="shared" si="131"/>
        <v>0</v>
      </c>
      <c r="AF105" s="347">
        <f t="shared" si="132"/>
        <v>0</v>
      </c>
      <c r="AG105" s="348"/>
      <c r="AH105" s="76">
        <f t="shared" si="134"/>
        <v>0</v>
      </c>
      <c r="AI105" s="76">
        <f t="shared" si="126"/>
        <v>0</v>
      </c>
      <c r="AJ105" s="76">
        <f>J105*Pricing!Q101</f>
        <v>0</v>
      </c>
      <c r="AK105" s="76">
        <f>J105*Pricing!R101</f>
        <v>0</v>
      </c>
      <c r="AL105" s="76">
        <f t="shared" si="135"/>
        <v>0</v>
      </c>
      <c r="AM105" s="77">
        <f t="shared" si="136"/>
        <v>0</v>
      </c>
      <c r="AN105" s="76">
        <f t="shared" si="137"/>
        <v>0</v>
      </c>
      <c r="AO105" s="72">
        <f t="shared" si="138"/>
        <v>0</v>
      </c>
      <c r="AP105" s="74">
        <f t="shared" si="139"/>
        <v>0</v>
      </c>
      <c r="AQ105" s="74">
        <f t="shared" si="122"/>
        <v>0</v>
      </c>
      <c r="AR105" s="74" t="e">
        <f t="shared" si="140"/>
        <v>#DIV/0!</v>
      </c>
      <c r="AS105" s="72">
        <f t="shared" si="141"/>
        <v>0</v>
      </c>
      <c r="AT105" s="72" t="e">
        <f t="shared" si="142"/>
        <v>#DIV/0!</v>
      </c>
      <c r="AU105" s="78" t="e">
        <f t="shared" si="123"/>
        <v>#DIV/0!</v>
      </c>
      <c r="AV105" s="79">
        <f t="shared" si="133"/>
        <v>0</v>
      </c>
      <c r="AW105" s="80" t="e">
        <f t="shared" si="143"/>
        <v>#DIV/0!</v>
      </c>
      <c r="AX105" s="81" t="e">
        <f t="shared" si="144"/>
        <v>#DIV/0!</v>
      </c>
      <c r="AY105" s="82"/>
      <c r="AZ105" s="83" t="e">
        <f t="shared" si="124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5"/>
        <v>0</v>
      </c>
      <c r="I106" s="70">
        <f>Pricing!I102</f>
        <v>0</v>
      </c>
      <c r="J106" s="69">
        <f t="shared" si="129"/>
        <v>0</v>
      </c>
      <c r="K106" s="71">
        <f t="shared" si="130"/>
        <v>0</v>
      </c>
      <c r="L106" s="69"/>
      <c r="M106" s="72"/>
      <c r="N106" s="72"/>
      <c r="O106" s="72">
        <f t="shared" si="145"/>
        <v>0</v>
      </c>
      <c r="P106" s="73">
        <f>Pricing!M102</f>
        <v>0</v>
      </c>
      <c r="Q106" s="74">
        <f t="shared" si="111"/>
        <v>0</v>
      </c>
      <c r="R106" s="74">
        <f t="shared" si="112"/>
        <v>0</v>
      </c>
      <c r="S106" s="74">
        <f t="shared" si="113"/>
        <v>0</v>
      </c>
      <c r="T106" s="74">
        <f t="shared" si="114"/>
        <v>0</v>
      </c>
      <c r="U106" s="72">
        <f t="shared" si="115"/>
        <v>0</v>
      </c>
      <c r="V106" s="74">
        <f t="shared" si="116"/>
        <v>0</v>
      </c>
      <c r="W106" s="73">
        <f>Pricing!S102*I106</f>
        <v>0</v>
      </c>
      <c r="X106" s="74">
        <f t="shared" si="117"/>
        <v>0</v>
      </c>
      <c r="Y106" s="74">
        <f t="shared" si="118"/>
        <v>0</v>
      </c>
      <c r="Z106" s="74">
        <f t="shared" si="119"/>
        <v>0</v>
      </c>
      <c r="AA106" s="74">
        <f t="shared" si="120"/>
        <v>0</v>
      </c>
      <c r="AB106" s="72">
        <f t="shared" si="121"/>
        <v>0</v>
      </c>
      <c r="AC106" s="75">
        <v>0</v>
      </c>
      <c r="AD106" s="101">
        <f>(J106*Pricing!O102)+(O106*Pricing!P102)</f>
        <v>0</v>
      </c>
      <c r="AE106" s="76">
        <f t="shared" si="131"/>
        <v>0</v>
      </c>
      <c r="AF106" s="347">
        <f t="shared" si="132"/>
        <v>0</v>
      </c>
      <c r="AG106" s="348"/>
      <c r="AH106" s="76">
        <f t="shared" si="134"/>
        <v>0</v>
      </c>
      <c r="AI106" s="76">
        <f t="shared" si="126"/>
        <v>0</v>
      </c>
      <c r="AJ106" s="76">
        <f>J106*Pricing!Q102</f>
        <v>0</v>
      </c>
      <c r="AK106" s="76">
        <f>J106*Pricing!R102</f>
        <v>0</v>
      </c>
      <c r="AL106" s="76">
        <f t="shared" si="135"/>
        <v>0</v>
      </c>
      <c r="AM106" s="77">
        <f t="shared" si="136"/>
        <v>0</v>
      </c>
      <c r="AN106" s="76">
        <f t="shared" si="137"/>
        <v>0</v>
      </c>
      <c r="AO106" s="72">
        <f t="shared" si="138"/>
        <v>0</v>
      </c>
      <c r="AP106" s="74">
        <f t="shared" si="139"/>
        <v>0</v>
      </c>
      <c r="AQ106" s="74">
        <f t="shared" si="122"/>
        <v>0</v>
      </c>
      <c r="AR106" s="74" t="e">
        <f t="shared" si="140"/>
        <v>#DIV/0!</v>
      </c>
      <c r="AS106" s="72">
        <f t="shared" si="141"/>
        <v>0</v>
      </c>
      <c r="AT106" s="72" t="e">
        <f t="shared" si="142"/>
        <v>#DIV/0!</v>
      </c>
      <c r="AU106" s="78" t="e">
        <f t="shared" si="123"/>
        <v>#DIV/0!</v>
      </c>
      <c r="AV106" s="79">
        <f t="shared" si="133"/>
        <v>0</v>
      </c>
      <c r="AW106" s="80" t="e">
        <f t="shared" si="143"/>
        <v>#DIV/0!</v>
      </c>
      <c r="AX106" s="81" t="e">
        <f t="shared" si="144"/>
        <v>#DIV/0!</v>
      </c>
      <c r="AY106" s="82"/>
      <c r="AZ106" s="83" t="e">
        <f t="shared" si="124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5"/>
        <v>0</v>
      </c>
      <c r="I107" s="70">
        <f>Pricing!I103</f>
        <v>0</v>
      </c>
      <c r="J107" s="69">
        <f t="shared" si="129"/>
        <v>0</v>
      </c>
      <c r="K107" s="71">
        <f t="shared" si="130"/>
        <v>0</v>
      </c>
      <c r="L107" s="69"/>
      <c r="M107" s="72"/>
      <c r="N107" s="72"/>
      <c r="O107" s="72">
        <f t="shared" si="145"/>
        <v>0</v>
      </c>
      <c r="P107" s="73">
        <f>Pricing!M103</f>
        <v>0</v>
      </c>
      <c r="Q107" s="74">
        <f t="shared" ref="Q107" si="146">P107*$Q$6</f>
        <v>0</v>
      </c>
      <c r="R107" s="74">
        <f t="shared" ref="R107" si="147">(P107+Q107)*$R$6</f>
        <v>0</v>
      </c>
      <c r="S107" s="74">
        <f t="shared" ref="S107" si="148">(P107+Q107+R107)*$S$6</f>
        <v>0</v>
      </c>
      <c r="T107" s="74">
        <f t="shared" ref="T107" si="149">(P107+Q107+R107+S107)*$T$6</f>
        <v>0</v>
      </c>
      <c r="U107" s="72">
        <f t="shared" ref="U107" si="150">SUM(P107:T107)</f>
        <v>0</v>
      </c>
      <c r="V107" s="74">
        <f t="shared" ref="V107" si="151">U107*$V$6</f>
        <v>0</v>
      </c>
      <c r="W107" s="73">
        <f>Pricing!S103*I107</f>
        <v>0</v>
      </c>
      <c r="X107" s="74">
        <f t="shared" ref="X107" si="152">W107*$X$6</f>
        <v>0</v>
      </c>
      <c r="Y107" s="74">
        <f t="shared" ref="Y107" si="153">(W107+X107)*$Y$6</f>
        <v>0</v>
      </c>
      <c r="Z107" s="74">
        <f t="shared" ref="Z107" si="154">(W107+X107+Y107)*$Z$6</f>
        <v>0</v>
      </c>
      <c r="AA107" s="74">
        <f t="shared" ref="AA107" si="155">(W107+X107+Y107+Z107)*$AA$6</f>
        <v>0</v>
      </c>
      <c r="AB107" s="72">
        <f t="shared" ref="AB107" si="156">SUM(W107:AA107)</f>
        <v>0</v>
      </c>
      <c r="AC107" s="75">
        <v>0</v>
      </c>
      <c r="AD107" s="101">
        <f>(J107*Pricing!O103)+(O107*Pricing!P103)</f>
        <v>0</v>
      </c>
      <c r="AE107" s="76">
        <f t="shared" si="131"/>
        <v>0</v>
      </c>
      <c r="AF107" s="403">
        <f t="shared" si="132"/>
        <v>0</v>
      </c>
      <c r="AG107" s="404"/>
      <c r="AH107" s="76">
        <f t="shared" si="134"/>
        <v>0</v>
      </c>
      <c r="AI107" s="76">
        <f t="shared" si="126"/>
        <v>0</v>
      </c>
      <c r="AJ107" s="76">
        <f>J107*Pricing!Q103</f>
        <v>0</v>
      </c>
      <c r="AK107" s="76">
        <f>J107*Pricing!R103</f>
        <v>0</v>
      </c>
      <c r="AL107" s="76">
        <f t="shared" si="135"/>
        <v>0</v>
      </c>
      <c r="AM107" s="77">
        <f t="shared" si="136"/>
        <v>0</v>
      </c>
      <c r="AN107" s="76">
        <f t="shared" si="137"/>
        <v>0</v>
      </c>
      <c r="AO107" s="72">
        <f t="shared" si="138"/>
        <v>0</v>
      </c>
      <c r="AP107" s="74">
        <f t="shared" si="139"/>
        <v>0</v>
      </c>
      <c r="AQ107" s="74">
        <f t="shared" ref="AQ107" si="157">(AO107+AP107)*$AQ$6</f>
        <v>0</v>
      </c>
      <c r="AR107" s="74" t="e">
        <f t="shared" si="140"/>
        <v>#DIV/0!</v>
      </c>
      <c r="AS107" s="72">
        <f t="shared" si="141"/>
        <v>0</v>
      </c>
      <c r="AT107" s="72" t="e">
        <f t="shared" si="142"/>
        <v>#DIV/0!</v>
      </c>
      <c r="AU107" s="78" t="e">
        <f t="shared" ref="AU107" si="158">AT107/10.764</f>
        <v>#DIV/0!</v>
      </c>
      <c r="AV107" s="79">
        <f t="shared" si="133"/>
        <v>0</v>
      </c>
      <c r="AW107" s="80" t="e">
        <f t="shared" si="143"/>
        <v>#DIV/0!</v>
      </c>
      <c r="AX107" s="81" t="e">
        <f t="shared" si="144"/>
        <v>#DIV/0!</v>
      </c>
      <c r="AY107" s="82"/>
      <c r="AZ107" s="83" t="e">
        <f t="shared" ref="AZ107" si="159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5" t="s">
        <v>5</v>
      </c>
      <c r="C109" s="406"/>
      <c r="D109" s="406"/>
      <c r="E109" s="406"/>
      <c r="F109" s="406"/>
      <c r="G109" s="407"/>
      <c r="H109" s="149">
        <f>SUM(H8:H108)</f>
        <v>119.521783</v>
      </c>
      <c r="I109" s="87">
        <f>SUM(I8:I108)</f>
        <v>35</v>
      </c>
      <c r="J109" s="88">
        <f>SUM(J8:J108)</f>
        <v>170.64769000000004</v>
      </c>
      <c r="K109" s="89">
        <f>SUM(K8:K108)</f>
        <v>1836.8517351599999</v>
      </c>
      <c r="L109" s="88">
        <f>SUM(L8:L8)</f>
        <v>3048</v>
      </c>
      <c r="M109" s="88"/>
      <c r="N109" s="88"/>
      <c r="O109" s="88"/>
      <c r="P109" s="87">
        <f>SUM(P8:P108)</f>
        <v>2122165.58</v>
      </c>
      <c r="Q109" s="88">
        <f t="shared" ref="Q109:AE109" si="160">SUM(Q8:Q108)</f>
        <v>212216.55800000002</v>
      </c>
      <c r="R109" s="88">
        <f t="shared" si="160"/>
        <v>256782.03518000001</v>
      </c>
      <c r="S109" s="88">
        <f t="shared" si="160"/>
        <v>12955.820865900001</v>
      </c>
      <c r="T109" s="88">
        <f t="shared" si="160"/>
        <v>26041.199940459002</v>
      </c>
      <c r="U109" s="88">
        <f t="shared" si="160"/>
        <v>2630161.1939863591</v>
      </c>
      <c r="V109" s="88">
        <f t="shared" si="160"/>
        <v>39452.417909795389</v>
      </c>
      <c r="W109" s="87">
        <f t="shared" si="160"/>
        <v>15000</v>
      </c>
      <c r="X109" s="88">
        <f t="shared" si="160"/>
        <v>0</v>
      </c>
      <c r="Y109" s="88">
        <f t="shared" si="160"/>
        <v>0</v>
      </c>
      <c r="Z109" s="88">
        <f t="shared" si="160"/>
        <v>0</v>
      </c>
      <c r="AA109" s="88">
        <f t="shared" si="160"/>
        <v>0</v>
      </c>
      <c r="AB109" s="88">
        <f t="shared" si="160"/>
        <v>15000</v>
      </c>
      <c r="AC109" s="88">
        <f t="shared" si="160"/>
        <v>5000</v>
      </c>
      <c r="AD109" s="88">
        <f t="shared" si="160"/>
        <v>580162.48922199989</v>
      </c>
      <c r="AE109" s="88">
        <f t="shared" si="160"/>
        <v>24561.475409836065</v>
      </c>
      <c r="AF109" s="408">
        <f>SUM(AF8:AG108)</f>
        <v>10787.4</v>
      </c>
      <c r="AG109" s="409"/>
      <c r="AH109" s="88">
        <f t="shared" ref="AH109:AQ109" si="161">SUM(AH8:AH108)</f>
        <v>898.94999999999993</v>
      </c>
      <c r="AI109" s="88">
        <f t="shared" si="161"/>
        <v>2996.5000000000005</v>
      </c>
      <c r="AJ109" s="88">
        <f t="shared" ref="AJ109" si="162">SUM(AJ8:AJ108)</f>
        <v>34597.371088799991</v>
      </c>
      <c r="AK109" s="88">
        <f t="shared" si="161"/>
        <v>651165.47608319996</v>
      </c>
      <c r="AL109" s="88">
        <f t="shared" si="161"/>
        <v>183685.17351599995</v>
      </c>
      <c r="AM109" s="88">
        <f t="shared" si="161"/>
        <v>0</v>
      </c>
      <c r="AN109" s="88">
        <f t="shared" si="161"/>
        <v>146948.1388128</v>
      </c>
      <c r="AO109" s="88">
        <f t="shared" si="161"/>
        <v>2713857.9373059911</v>
      </c>
      <c r="AP109" s="88">
        <f t="shared" si="161"/>
        <v>3382533.8442474888</v>
      </c>
      <c r="AQ109" s="88">
        <f t="shared" si="161"/>
        <v>0</v>
      </c>
      <c r="AR109" s="88"/>
      <c r="AS109" s="87">
        <f>SUM(AS8:AS108)</f>
        <v>7707950.4302762784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10787.4</v>
      </c>
      <c r="AW110" s="84"/>
    </row>
    <row r="111" spans="2:54">
      <c r="AF111" s="174"/>
      <c r="AG111" s="174"/>
      <c r="AH111" s="174">
        <f>SUM(AE109:AI109,AC109)</f>
        <v>44244.325409836063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52"/>
  <sheetViews>
    <sheetView tabSelected="1" view="pageBreakPreview" zoomScale="55" zoomScaleNormal="60" zoomScaleSheetLayoutView="55" workbookViewId="0">
      <selection activeCell="R132" sqref="R13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6" style="122" customWidth="1"/>
    <col min="9" max="9" width="20.4257812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22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6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8"/>
    </row>
    <row r="2" spans="2:15" ht="23.25" customHeight="1">
      <c r="B2" s="509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1"/>
    </row>
    <row r="3" spans="2:15" ht="23.25" customHeight="1">
      <c r="B3" s="509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1"/>
    </row>
    <row r="4" spans="2:15" ht="30" customHeight="1">
      <c r="B4" s="509"/>
      <c r="C4" s="510"/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1"/>
    </row>
    <row r="5" spans="2:15" ht="30" customHeight="1" thickBot="1">
      <c r="B5" s="509"/>
      <c r="C5" s="510"/>
      <c r="D5" s="510"/>
      <c r="E5" s="510"/>
      <c r="F5" s="510"/>
      <c r="G5" s="510"/>
      <c r="H5" s="510"/>
      <c r="I5" s="510"/>
      <c r="J5" s="510"/>
      <c r="K5" s="510"/>
      <c r="L5" s="510"/>
      <c r="M5" s="510"/>
      <c r="N5" s="511"/>
    </row>
    <row r="6" spans="2:15" ht="24.95" customHeight="1" thickTop="1">
      <c r="B6" s="445"/>
      <c r="C6" s="446"/>
      <c r="D6" s="446"/>
      <c r="E6" s="446"/>
      <c r="F6" s="446"/>
      <c r="G6" s="446"/>
      <c r="H6" s="446"/>
      <c r="I6" s="446"/>
      <c r="J6" s="447"/>
      <c r="K6" s="452" t="s">
        <v>103</v>
      </c>
      <c r="L6" s="453"/>
      <c r="M6" s="448" t="str">
        <f>'BD Team'!J2</f>
        <v>ABPL-DE-19.20-2114-OP-2</v>
      </c>
      <c r="N6" s="449"/>
    </row>
    <row r="7" spans="2:15" ht="24.95" customHeight="1">
      <c r="B7" s="429" t="s">
        <v>126</v>
      </c>
      <c r="C7" s="430"/>
      <c r="D7" s="430"/>
      <c r="E7" s="430"/>
      <c r="F7" s="461" t="str">
        <f>'BD Team'!E2</f>
        <v>Isthana Home Villa 37</v>
      </c>
      <c r="G7" s="461"/>
      <c r="H7" s="461"/>
      <c r="I7" s="461"/>
      <c r="J7" s="462"/>
      <c r="K7" s="438" t="s">
        <v>104</v>
      </c>
      <c r="L7" s="430"/>
      <c r="M7" s="435">
        <f>'BD Team'!J3</f>
        <v>43662</v>
      </c>
      <c r="N7" s="436"/>
    </row>
    <row r="8" spans="2:15" ht="24.95" customHeight="1">
      <c r="B8" s="429" t="s">
        <v>127</v>
      </c>
      <c r="C8" s="430"/>
      <c r="D8" s="430"/>
      <c r="E8" s="430"/>
      <c r="F8" s="215" t="str">
        <f>'BD Team'!E3</f>
        <v>Hyderabad</v>
      </c>
      <c r="G8" s="463" t="s">
        <v>180</v>
      </c>
      <c r="H8" s="464"/>
      <c r="I8" s="461" t="str">
        <f>'BD Team'!G3</f>
        <v>1.5Kpa</v>
      </c>
      <c r="J8" s="462"/>
      <c r="K8" s="438" t="s">
        <v>105</v>
      </c>
      <c r="L8" s="430"/>
      <c r="M8" s="178" t="s">
        <v>490</v>
      </c>
      <c r="N8" s="179">
        <v>43663</v>
      </c>
    </row>
    <row r="9" spans="2:15" ht="24.95" customHeight="1">
      <c r="B9" s="429" t="s">
        <v>169</v>
      </c>
      <c r="C9" s="430"/>
      <c r="D9" s="430"/>
      <c r="E9" s="430"/>
      <c r="F9" s="461" t="str">
        <f>'BD Team'!E4</f>
        <v>MS. Rachana : 9154030271</v>
      </c>
      <c r="G9" s="461"/>
      <c r="H9" s="461"/>
      <c r="I9" s="461"/>
      <c r="J9" s="462"/>
      <c r="K9" s="438" t="s">
        <v>179</v>
      </c>
      <c r="L9" s="430"/>
      <c r="M9" s="450" t="str">
        <f>'BD Team'!J4</f>
        <v>Mahesh</v>
      </c>
      <c r="N9" s="451"/>
    </row>
    <row r="10" spans="2:15" ht="27.75" customHeight="1" thickBot="1">
      <c r="B10" s="431" t="s">
        <v>177</v>
      </c>
      <c r="C10" s="432"/>
      <c r="D10" s="432"/>
      <c r="E10" s="432"/>
      <c r="F10" s="217" t="str">
        <f>'BD Team'!E5</f>
        <v>Anodized</v>
      </c>
      <c r="G10" s="443" t="s">
        <v>178</v>
      </c>
      <c r="H10" s="444"/>
      <c r="I10" s="441" t="str">
        <f>'BD Team'!G5</f>
        <v>Silver</v>
      </c>
      <c r="J10" s="442"/>
      <c r="K10" s="439" t="s">
        <v>370</v>
      </c>
      <c r="L10" s="440"/>
      <c r="M10" s="433">
        <f>'BD Team'!J5</f>
        <v>0</v>
      </c>
      <c r="N10" s="434"/>
    </row>
    <row r="11" spans="2:15" ht="19.5" thickTop="1">
      <c r="B11" s="512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4"/>
    </row>
    <row r="12" spans="2:15" s="93" customFormat="1" ht="19.5" thickBot="1">
      <c r="B12" s="512"/>
      <c r="C12" s="513"/>
      <c r="D12" s="513"/>
      <c r="E12" s="513"/>
      <c r="F12" s="513"/>
      <c r="G12" s="513"/>
      <c r="H12" s="513"/>
      <c r="I12" s="513"/>
      <c r="J12" s="513"/>
      <c r="K12" s="513"/>
      <c r="L12" s="513"/>
      <c r="M12" s="513"/>
      <c r="N12" s="514"/>
    </row>
    <row r="13" spans="2:15" s="93" customFormat="1" ht="18" customHeight="1" thickTop="1" thickBot="1">
      <c r="B13" s="465" t="s">
        <v>170</v>
      </c>
      <c r="C13" s="466"/>
      <c r="D13" s="437" t="s">
        <v>171</v>
      </c>
      <c r="E13" s="437" t="s">
        <v>172</v>
      </c>
      <c r="F13" s="437" t="s">
        <v>37</v>
      </c>
      <c r="G13" s="419" t="s">
        <v>63</v>
      </c>
      <c r="H13" s="419" t="s">
        <v>210</v>
      </c>
      <c r="I13" s="419" t="s">
        <v>209</v>
      </c>
      <c r="J13" s="467" t="s">
        <v>173</v>
      </c>
      <c r="K13" s="467" t="s">
        <v>174</v>
      </c>
      <c r="L13" s="466" t="s">
        <v>211</v>
      </c>
      <c r="M13" s="467" t="s">
        <v>175</v>
      </c>
      <c r="N13" s="468" t="s">
        <v>176</v>
      </c>
    </row>
    <row r="14" spans="2:15" s="94" customFormat="1" ht="18" customHeight="1" thickTop="1" thickBot="1">
      <c r="B14" s="465"/>
      <c r="C14" s="466"/>
      <c r="D14" s="437"/>
      <c r="E14" s="437"/>
      <c r="F14" s="437"/>
      <c r="G14" s="419"/>
      <c r="H14" s="419"/>
      <c r="I14" s="419"/>
      <c r="J14" s="467"/>
      <c r="K14" s="467"/>
      <c r="L14" s="466"/>
      <c r="M14" s="467"/>
      <c r="N14" s="468"/>
    </row>
    <row r="15" spans="2:15" s="94" customFormat="1" ht="26.25" customHeight="1" thickTop="1" thickBot="1">
      <c r="B15" s="465"/>
      <c r="C15" s="466"/>
      <c r="D15" s="437"/>
      <c r="E15" s="437"/>
      <c r="F15" s="437"/>
      <c r="G15" s="419"/>
      <c r="H15" s="419"/>
      <c r="I15" s="419"/>
      <c r="J15" s="467"/>
      <c r="K15" s="467"/>
      <c r="L15" s="466"/>
      <c r="M15" s="467"/>
      <c r="N15" s="468"/>
    </row>
    <row r="16" spans="2:15" s="94" customFormat="1" ht="30" customHeight="1" thickTop="1" thickBot="1">
      <c r="B16" s="492" t="s">
        <v>476</v>
      </c>
      <c r="C16" s="493"/>
      <c r="D16" s="493"/>
      <c r="E16" s="493"/>
      <c r="F16" s="493"/>
      <c r="G16" s="493"/>
      <c r="H16" s="493"/>
      <c r="I16" s="493"/>
      <c r="J16" s="493"/>
      <c r="K16" s="493"/>
      <c r="L16" s="493"/>
      <c r="M16" s="493"/>
      <c r="N16" s="494"/>
      <c r="O16" s="95"/>
    </row>
    <row r="17" spans="2:15" s="94" customFormat="1" ht="49.9" customHeight="1" thickTop="1" thickBot="1">
      <c r="B17" s="417">
        <f>Pricing!A4</f>
        <v>1</v>
      </c>
      <c r="C17" s="418"/>
      <c r="D17" s="187" t="str">
        <f>Pricing!B4</f>
        <v>W-01</v>
      </c>
      <c r="E17" s="187" t="str">
        <f>Pricing!C4</f>
        <v>M14600</v>
      </c>
      <c r="F17" s="187" t="str">
        <f>Pricing!D4</f>
        <v>3 TRACK 2 SHUTTER SLIDING DOOR WITH INTERNAL RAILING</v>
      </c>
      <c r="G17" s="187" t="str">
        <f>Pricing!N4</f>
        <v>24MM &amp; 17.52MM</v>
      </c>
      <c r="H17" s="187" t="str">
        <f>Pricing!F4</f>
        <v>GF - LIVING</v>
      </c>
      <c r="I17" s="216" t="str">
        <f>Pricing!E4</f>
        <v>SS</v>
      </c>
      <c r="J17" s="216">
        <f>Pricing!G4</f>
        <v>3048</v>
      </c>
      <c r="K17" s="216">
        <f>Pricing!H4</f>
        <v>2438</v>
      </c>
      <c r="L17" s="216">
        <f>Pricing!I4</f>
        <v>1</v>
      </c>
      <c r="M17" s="188">
        <f t="shared" ref="M17:M25" si="0">J17*K17*L17/1000000</f>
        <v>7.4310239999999999</v>
      </c>
      <c r="N17" s="189">
        <f>'Cost Calculation'!AS8</f>
        <v>199332.11398367028</v>
      </c>
      <c r="O17" s="95"/>
    </row>
    <row r="18" spans="2:15" s="94" customFormat="1" ht="49.9" customHeight="1" thickTop="1" thickBot="1">
      <c r="B18" s="417">
        <f>Pricing!A5</f>
        <v>2</v>
      </c>
      <c r="C18" s="418"/>
      <c r="D18" s="187" t="str">
        <f>Pricing!B5</f>
        <v>W-02</v>
      </c>
      <c r="E18" s="187" t="str">
        <f>Pricing!C5</f>
        <v>M14600</v>
      </c>
      <c r="F18" s="187" t="str">
        <f>Pricing!D5</f>
        <v>3 TRACK 2 SHUTTER SLIDING DOOR WITH INTERNAL RAILING</v>
      </c>
      <c r="G18" s="187" t="str">
        <f>Pricing!N5</f>
        <v>24MM &amp; 17.52MM</v>
      </c>
      <c r="H18" s="187" t="str">
        <f>Pricing!F5</f>
        <v>GF - LIVING / PARKING</v>
      </c>
      <c r="I18" s="216" t="str">
        <f>Pricing!E5</f>
        <v>SS</v>
      </c>
      <c r="J18" s="216">
        <f>Pricing!G5</f>
        <v>1524</v>
      </c>
      <c r="K18" s="216">
        <f>Pricing!H5</f>
        <v>2438</v>
      </c>
      <c r="L18" s="216">
        <f>Pricing!I5</f>
        <v>1</v>
      </c>
      <c r="M18" s="188">
        <f t="shared" si="0"/>
        <v>3.7155119999999999</v>
      </c>
      <c r="N18" s="189">
        <f>'Cost Calculation'!AS9</f>
        <v>143409.94838836562</v>
      </c>
      <c r="O18" s="95"/>
    </row>
    <row r="19" spans="2:15" s="94" customFormat="1" ht="71.25" thickTop="1" thickBot="1">
      <c r="B19" s="417">
        <f>Pricing!A6</f>
        <v>3</v>
      </c>
      <c r="C19" s="418"/>
      <c r="D19" s="187" t="str">
        <f>Pricing!B6</f>
        <v>W02A</v>
      </c>
      <c r="E19" s="187" t="str">
        <f>Pricing!C6</f>
        <v>M14600</v>
      </c>
      <c r="F19" s="187" t="str">
        <f>Pricing!D6</f>
        <v>3 TRACK 2 SHUTTER SLIDING DOOR WITH INTERNAL RAILING</v>
      </c>
      <c r="G19" s="187" t="str">
        <f>Pricing!N6</f>
        <v>24MM &amp; 17.52MM</v>
      </c>
      <c r="H19" s="187" t="str">
        <f>Pricing!F6</f>
        <v>GF -MBR &amp; DRAWING, 1F - MBR, CBR &amp; GUEST BDR</v>
      </c>
      <c r="I19" s="216" t="str">
        <f>Pricing!E6</f>
        <v>SS</v>
      </c>
      <c r="J19" s="216">
        <f>Pricing!G6</f>
        <v>1524</v>
      </c>
      <c r="K19" s="216">
        <f>Pricing!H6</f>
        <v>2236</v>
      </c>
      <c r="L19" s="216">
        <f>Pricing!I6</f>
        <v>10</v>
      </c>
      <c r="M19" s="188">
        <f t="shared" si="0"/>
        <v>34.076639999999998</v>
      </c>
      <c r="N19" s="189">
        <f>'Cost Calculation'!AS10</f>
        <v>1373215.5642715469</v>
      </c>
      <c r="O19" s="95"/>
    </row>
    <row r="20" spans="2:15" s="94" customFormat="1" ht="49.9" customHeight="1" thickTop="1" thickBot="1">
      <c r="B20" s="417">
        <f>Pricing!A7</f>
        <v>4</v>
      </c>
      <c r="C20" s="418"/>
      <c r="D20" s="187" t="str">
        <f>Pricing!B7</f>
        <v>W-04</v>
      </c>
      <c r="E20" s="187" t="str">
        <f>Pricing!C7</f>
        <v>M14600</v>
      </c>
      <c r="F20" s="187" t="str">
        <f>Pricing!D7</f>
        <v>3 TRACK 2 SHUTTER SLIDING WINDOW</v>
      </c>
      <c r="G20" s="187" t="str">
        <f>Pricing!N7</f>
        <v>24MM</v>
      </c>
      <c r="H20" s="187" t="str">
        <f>Pricing!F7</f>
        <v>GF - SERVANTS ROOM</v>
      </c>
      <c r="I20" s="216" t="str">
        <f>Pricing!E7</f>
        <v>SS</v>
      </c>
      <c r="J20" s="216">
        <f>Pricing!G7</f>
        <v>1524</v>
      </c>
      <c r="K20" s="216">
        <f>Pricing!H7</f>
        <v>1778</v>
      </c>
      <c r="L20" s="216">
        <f>Pricing!I7</f>
        <v>1</v>
      </c>
      <c r="M20" s="188">
        <f t="shared" si="0"/>
        <v>2.7096719999999999</v>
      </c>
      <c r="N20" s="189">
        <f>'Cost Calculation'!AS11</f>
        <v>99034.47215134131</v>
      </c>
      <c r="O20" s="95"/>
    </row>
    <row r="21" spans="2:15" s="94" customFormat="1" ht="49.9" customHeight="1" thickTop="1" thickBot="1">
      <c r="B21" s="417">
        <f>Pricing!A8</f>
        <v>5</v>
      </c>
      <c r="C21" s="418"/>
      <c r="D21" s="187" t="str">
        <f>Pricing!B8</f>
        <v>KW-01</v>
      </c>
      <c r="E21" s="187" t="str">
        <f>Pricing!C8</f>
        <v>M14600</v>
      </c>
      <c r="F21" s="187" t="str">
        <f>Pricing!D8</f>
        <v>3 TRACK 2 SHUTTER SLIDING WINDOW</v>
      </c>
      <c r="G21" s="187" t="str">
        <f>Pricing!N8</f>
        <v>24MM</v>
      </c>
      <c r="H21" s="187" t="str">
        <f>Pricing!F8</f>
        <v>GF - WET KITCHEN</v>
      </c>
      <c r="I21" s="216" t="str">
        <f>Pricing!E8</f>
        <v>SS</v>
      </c>
      <c r="J21" s="216">
        <f>Pricing!G8</f>
        <v>1524</v>
      </c>
      <c r="K21" s="216">
        <f>Pricing!H8</f>
        <v>1320</v>
      </c>
      <c r="L21" s="216">
        <f>Pricing!I8</f>
        <v>1</v>
      </c>
      <c r="M21" s="188">
        <f t="shared" si="0"/>
        <v>2.0116800000000001</v>
      </c>
      <c r="N21" s="189">
        <f>'Cost Calculation'!AS12</f>
        <v>84790.253047674923</v>
      </c>
      <c r="O21" s="95"/>
    </row>
    <row r="22" spans="2:15" s="94" customFormat="1" ht="49.9" customHeight="1" thickTop="1" thickBot="1">
      <c r="B22" s="417">
        <f>Pricing!A9</f>
        <v>6</v>
      </c>
      <c r="C22" s="418"/>
      <c r="D22" s="187" t="str">
        <f>Pricing!B9</f>
        <v>KW-02</v>
      </c>
      <c r="E22" s="187" t="str">
        <f>Pricing!C9</f>
        <v>M14600</v>
      </c>
      <c r="F22" s="187" t="str">
        <f>Pricing!D9</f>
        <v>3 TRACK 2 SHUTTER SLIDING WINDOW</v>
      </c>
      <c r="G22" s="187" t="str">
        <f>Pricing!N9</f>
        <v>24MM</v>
      </c>
      <c r="H22" s="187" t="str">
        <f>Pricing!F9</f>
        <v>GF - WET KITCHEN</v>
      </c>
      <c r="I22" s="216" t="str">
        <f>Pricing!E9</f>
        <v>SS</v>
      </c>
      <c r="J22" s="216">
        <f>Pricing!G9</f>
        <v>914</v>
      </c>
      <c r="K22" s="216">
        <f>Pricing!H9</f>
        <v>1320</v>
      </c>
      <c r="L22" s="216">
        <f>Pricing!I9</f>
        <v>1</v>
      </c>
      <c r="M22" s="188">
        <f t="shared" si="0"/>
        <v>1.20648</v>
      </c>
      <c r="N22" s="189">
        <f>'Cost Calculation'!AS13</f>
        <v>70927.086066487158</v>
      </c>
      <c r="O22" s="95"/>
    </row>
    <row r="23" spans="2:15" s="94" customFormat="1" ht="49.9" customHeight="1" thickTop="1" thickBot="1">
      <c r="B23" s="417">
        <f>Pricing!A10</f>
        <v>7</v>
      </c>
      <c r="C23" s="418"/>
      <c r="D23" s="187" t="str">
        <f>Pricing!B10</f>
        <v>W-01A</v>
      </c>
      <c r="E23" s="187" t="str">
        <f>Pricing!C10</f>
        <v>M14600</v>
      </c>
      <c r="F23" s="187" t="str">
        <f>Pricing!D10</f>
        <v>3 TRACK 2 SHUTTER SLIDING DOOR WITH INTERNAL RAILING</v>
      </c>
      <c r="G23" s="187" t="str">
        <f>Pricing!N10</f>
        <v>24MM &amp; 17.52MM</v>
      </c>
      <c r="H23" s="187" t="str">
        <f>Pricing!F10</f>
        <v>1F - LIVING</v>
      </c>
      <c r="I23" s="216" t="str">
        <f>Pricing!E10</f>
        <v>SS</v>
      </c>
      <c r="J23" s="216">
        <f>Pricing!G10</f>
        <v>3048</v>
      </c>
      <c r="K23" s="216">
        <f>Pricing!H10</f>
        <v>2235</v>
      </c>
      <c r="L23" s="216">
        <f>Pricing!I10</f>
        <v>1</v>
      </c>
      <c r="M23" s="188">
        <f t="shared" si="0"/>
        <v>6.8122800000000003</v>
      </c>
      <c r="N23" s="189">
        <f>'Cost Calculation'!AS14</f>
        <v>196164.08344529307</v>
      </c>
      <c r="O23" s="95"/>
    </row>
    <row r="24" spans="2:15" s="94" customFormat="1" ht="49.9" customHeight="1" thickTop="1" thickBot="1">
      <c r="B24" s="417">
        <f>Pricing!A11</f>
        <v>8</v>
      </c>
      <c r="C24" s="418"/>
      <c r="D24" s="187" t="str">
        <f>Pricing!B11</f>
        <v>CW-01</v>
      </c>
      <c r="E24" s="187" t="str">
        <f>Pricing!C11</f>
        <v>M15000</v>
      </c>
      <c r="F24" s="187" t="str">
        <f>Pricing!D11</f>
        <v>CORNOR FIXED GLASS WITH BUTT JOINT</v>
      </c>
      <c r="G24" s="187" t="str">
        <f>Pricing!N11</f>
        <v>24MM</v>
      </c>
      <c r="H24" s="187" t="str">
        <f>Pricing!F11</f>
        <v>GF - DRAWING ROOM</v>
      </c>
      <c r="I24" s="216" t="str">
        <f>Pricing!E11</f>
        <v>NO</v>
      </c>
      <c r="J24" s="216">
        <f>Pricing!G11</f>
        <v>3314</v>
      </c>
      <c r="K24" s="216">
        <f>Pricing!H11</f>
        <v>2490</v>
      </c>
      <c r="L24" s="216">
        <f>Pricing!I11</f>
        <v>2</v>
      </c>
      <c r="M24" s="188">
        <f t="shared" si="0"/>
        <v>16.503720000000001</v>
      </c>
      <c r="N24" s="189">
        <f>'Cost Calculation'!AS15</f>
        <v>146930.24964588013</v>
      </c>
      <c r="O24" s="95"/>
    </row>
    <row r="25" spans="2:15" s="94" customFormat="1" ht="49.9" customHeight="1" thickTop="1" thickBot="1">
      <c r="B25" s="417">
        <f>Pricing!A12</f>
        <v>9</v>
      </c>
      <c r="C25" s="418"/>
      <c r="D25" s="187" t="str">
        <f>Pricing!B12</f>
        <v>CV-01</v>
      </c>
      <c r="E25" s="187" t="str">
        <f>Pricing!C12</f>
        <v>M940</v>
      </c>
      <c r="F25" s="187" t="str">
        <f>Pricing!D12</f>
        <v>GLASS LOUVERS</v>
      </c>
      <c r="G25" s="187" t="str">
        <f>Pricing!N12</f>
        <v>6MM (F&amp;A)</v>
      </c>
      <c r="H25" s="187" t="str">
        <f>Pricing!F12</f>
        <v>1F - GUEST BTH ROOM TOILET</v>
      </c>
      <c r="I25" s="216" t="str">
        <f>Pricing!E12</f>
        <v>NO</v>
      </c>
      <c r="J25" s="216">
        <f>Pricing!G12</f>
        <v>3314</v>
      </c>
      <c r="K25" s="216">
        <f>Pricing!H12</f>
        <v>457</v>
      </c>
      <c r="L25" s="216">
        <f>Pricing!I12</f>
        <v>2</v>
      </c>
      <c r="M25" s="188">
        <f t="shared" si="0"/>
        <v>3.0289959999999998</v>
      </c>
      <c r="N25" s="189">
        <f>'Cost Calculation'!AS16</f>
        <v>43186.224228204381</v>
      </c>
      <c r="O25" s="95"/>
    </row>
    <row r="26" spans="2:15" s="94" customFormat="1" ht="49.9" customHeight="1" thickTop="1" thickBot="1">
      <c r="B26" s="417">
        <f>Pricing!A13</f>
        <v>10</v>
      </c>
      <c r="C26" s="418"/>
      <c r="D26" s="187" t="str">
        <f>Pricing!B13</f>
        <v>V-02</v>
      </c>
      <c r="E26" s="187" t="str">
        <f>Pricing!C13</f>
        <v>M940</v>
      </c>
      <c r="F26" s="187" t="str">
        <f>Pricing!D13</f>
        <v>GLASS LOUVERS</v>
      </c>
      <c r="G26" s="187" t="str">
        <f>Pricing!N13</f>
        <v>6MM (F&amp;A)</v>
      </c>
      <c r="H26" s="187" t="str">
        <f>Pricing!F13</f>
        <v>BATHROOM'S</v>
      </c>
      <c r="I26" s="216" t="str">
        <f>Pricing!E13</f>
        <v>NO</v>
      </c>
      <c r="J26" s="216">
        <f>Pricing!G13</f>
        <v>2590</v>
      </c>
      <c r="K26" s="216">
        <f>Pricing!H13</f>
        <v>457</v>
      </c>
      <c r="L26" s="216">
        <f>Pricing!I13</f>
        <v>4</v>
      </c>
      <c r="M26" s="188">
        <f t="shared" ref="M26:M57" si="1">J26*K26*L26/1000000</f>
        <v>4.7345199999999998</v>
      </c>
      <c r="N26" s="189">
        <f>'Cost Calculation'!AS17</f>
        <v>58785.832076412888</v>
      </c>
      <c r="O26" s="95"/>
    </row>
    <row r="27" spans="2:15" s="94" customFormat="1" ht="49.9" customHeight="1" thickTop="1" thickBot="1">
      <c r="B27" s="417">
        <f>Pricing!A14</f>
        <v>11</v>
      </c>
      <c r="C27" s="418"/>
      <c r="D27" s="187" t="str">
        <f>Pricing!B14</f>
        <v>V-01</v>
      </c>
      <c r="E27" s="187" t="str">
        <f>Pricing!C14</f>
        <v>M940</v>
      </c>
      <c r="F27" s="187" t="str">
        <f>Pricing!D14</f>
        <v>GLASS LOUVERS</v>
      </c>
      <c r="G27" s="187" t="str">
        <f>Pricing!N14</f>
        <v>6MM (F&amp;A)</v>
      </c>
      <c r="H27" s="187" t="str">
        <f>Pricing!F14</f>
        <v>GF &amp; 2F - STAIRCASE POWDER ROOM</v>
      </c>
      <c r="I27" s="216" t="str">
        <f>Pricing!E14</f>
        <v>NO</v>
      </c>
      <c r="J27" s="216">
        <f>Pricing!G14</f>
        <v>1219</v>
      </c>
      <c r="K27" s="216">
        <f>Pricing!H14</f>
        <v>457</v>
      </c>
      <c r="L27" s="216">
        <f>Pricing!I14</f>
        <v>2</v>
      </c>
      <c r="M27" s="188">
        <f t="shared" si="1"/>
        <v>1.114166</v>
      </c>
      <c r="N27" s="189">
        <f>'Cost Calculation'!AS18</f>
        <v>16368.736648755103</v>
      </c>
      <c r="O27" s="95"/>
    </row>
    <row r="28" spans="2:15" s="94" customFormat="1" ht="49.9" customHeight="1" thickTop="1" thickBot="1">
      <c r="B28" s="417">
        <f>Pricing!A15</f>
        <v>12</v>
      </c>
      <c r="C28" s="418"/>
      <c r="D28" s="187" t="str">
        <f>Pricing!B15</f>
        <v>V-03</v>
      </c>
      <c r="E28" s="187" t="str">
        <f>Pricing!C15</f>
        <v>M940</v>
      </c>
      <c r="F28" s="187" t="str">
        <f>Pricing!D15</f>
        <v>GLASS LOUVERS</v>
      </c>
      <c r="G28" s="187" t="str">
        <f>Pricing!N15</f>
        <v>6MM (F&amp;A)</v>
      </c>
      <c r="H28" s="187" t="str">
        <f>Pricing!F15</f>
        <v>NA</v>
      </c>
      <c r="I28" s="216" t="str">
        <f>Pricing!E15</f>
        <v>NO</v>
      </c>
      <c r="J28" s="216">
        <f>Pricing!G15</f>
        <v>1676</v>
      </c>
      <c r="K28" s="216">
        <f>Pricing!H15</f>
        <v>457</v>
      </c>
      <c r="L28" s="216">
        <f>Pricing!I15</f>
        <v>1</v>
      </c>
      <c r="M28" s="188">
        <f t="shared" si="1"/>
        <v>0.76593199999999995</v>
      </c>
      <c r="N28" s="189">
        <f>'Cost Calculation'!AS19</f>
        <v>10256.74430934824</v>
      </c>
      <c r="O28" s="95"/>
    </row>
    <row r="29" spans="2:15" s="94" customFormat="1" ht="49.9" customHeight="1" thickTop="1" thickBot="1">
      <c r="B29" s="417">
        <f>Pricing!A16</f>
        <v>13</v>
      </c>
      <c r="C29" s="418"/>
      <c r="D29" s="187" t="str">
        <f>Pricing!B16</f>
        <v>FD-01</v>
      </c>
      <c r="E29" s="187" t="str">
        <f>Pricing!C16</f>
        <v>SF85</v>
      </c>
      <c r="F29" s="187" t="str">
        <f>Pricing!D16</f>
        <v>SLIDE &amp; FOLD DOOR WITH 3 LEAF</v>
      </c>
      <c r="G29" s="187" t="str">
        <f>Pricing!N16</f>
        <v>24MM</v>
      </c>
      <c r="H29" s="187" t="str">
        <f>Pricing!F16</f>
        <v>GF - COURTYARD</v>
      </c>
      <c r="I29" s="187" t="str">
        <f>Pricing!E16</f>
        <v>MOTORIZD ROLL UP</v>
      </c>
      <c r="J29" s="216">
        <f>Pricing!G16</f>
        <v>2743</v>
      </c>
      <c r="K29" s="216">
        <f>Pricing!H16</f>
        <v>3200</v>
      </c>
      <c r="L29" s="216">
        <f>Pricing!I16</f>
        <v>1</v>
      </c>
      <c r="M29" s="188">
        <f t="shared" si="1"/>
        <v>8.7775999999999996</v>
      </c>
      <c r="N29" s="189">
        <f>'Cost Calculation'!AS20</f>
        <v>772487.34192013403</v>
      </c>
      <c r="O29" s="95"/>
    </row>
    <row r="30" spans="2:15" s="94" customFormat="1" ht="49.9" customHeight="1" thickTop="1" thickBot="1">
      <c r="B30" s="417">
        <f>Pricing!A17</f>
        <v>14</v>
      </c>
      <c r="C30" s="418"/>
      <c r="D30" s="187" t="str">
        <f>Pricing!B17</f>
        <v>FD-02</v>
      </c>
      <c r="E30" s="187" t="str">
        <f>Pricing!C17</f>
        <v>S650</v>
      </c>
      <c r="F30" s="187" t="str">
        <f>Pricing!D17</f>
        <v>SLIDE &amp; FOLD DOOR WITH 3 LEAF</v>
      </c>
      <c r="G30" s="187" t="str">
        <f>Pricing!N17</f>
        <v>24MM</v>
      </c>
      <c r="H30" s="187" t="str">
        <f>Pricing!F17</f>
        <v>GF - DINING</v>
      </c>
      <c r="I30" s="187" t="str">
        <f>Pricing!E17</f>
        <v>MOTORIZD ROLL UP</v>
      </c>
      <c r="J30" s="216">
        <f>Pricing!G17</f>
        <v>3048</v>
      </c>
      <c r="K30" s="216">
        <f>Pricing!H17</f>
        <v>3708</v>
      </c>
      <c r="L30" s="216">
        <f>Pricing!I17</f>
        <v>1</v>
      </c>
      <c r="M30" s="188">
        <f t="shared" si="1"/>
        <v>11.301983999999999</v>
      </c>
      <c r="N30" s="189">
        <f>'Cost Calculation'!AS21</f>
        <v>897096.15913478052</v>
      </c>
      <c r="O30" s="95"/>
    </row>
    <row r="31" spans="2:15" s="94" customFormat="1" ht="49.9" customHeight="1" thickTop="1" thickBot="1">
      <c r="B31" s="417">
        <f>Pricing!A18</f>
        <v>15</v>
      </c>
      <c r="C31" s="418"/>
      <c r="D31" s="187" t="str">
        <f>Pricing!B18</f>
        <v>FD-03</v>
      </c>
      <c r="E31" s="187" t="str">
        <f>Pricing!C18</f>
        <v>M9800</v>
      </c>
      <c r="F31" s="187" t="str">
        <f>Pricing!D18</f>
        <v>SLIDE &amp; FOLD DOOR WITH 3 LEAF</v>
      </c>
      <c r="G31" s="187" t="str">
        <f>Pricing!N18</f>
        <v>24MM</v>
      </c>
      <c r="H31" s="187" t="str">
        <f>Pricing!F18</f>
        <v>1F BALCONY &amp; SITOUT</v>
      </c>
      <c r="I31" s="216" t="str">
        <f>Pricing!E18</f>
        <v>RETRACTABLE</v>
      </c>
      <c r="J31" s="216">
        <f>Pricing!G18</f>
        <v>2438</v>
      </c>
      <c r="K31" s="216">
        <f>Pricing!H18</f>
        <v>2700</v>
      </c>
      <c r="L31" s="216">
        <f>Pricing!I18</f>
        <v>2</v>
      </c>
      <c r="M31" s="188">
        <f t="shared" si="1"/>
        <v>13.1652</v>
      </c>
      <c r="N31" s="189">
        <f>'Cost Calculation'!AS22</f>
        <v>531847.70664235181</v>
      </c>
      <c r="O31" s="95"/>
    </row>
    <row r="32" spans="2:15" s="94" customFormat="1" ht="49.9" customHeight="1" thickTop="1" thickBot="1">
      <c r="B32" s="417">
        <f>Pricing!A19</f>
        <v>16</v>
      </c>
      <c r="C32" s="418"/>
      <c r="D32" s="187" t="str">
        <f>Pricing!B19</f>
        <v>FD-04</v>
      </c>
      <c r="E32" s="187" t="str">
        <f>Pricing!C19</f>
        <v>M9800</v>
      </c>
      <c r="F32" s="187" t="str">
        <f>Pricing!D19</f>
        <v>SLIDE &amp; FOLD DOOR WITH 4 LEAF</v>
      </c>
      <c r="G32" s="187" t="str">
        <f>Pricing!N19</f>
        <v>24MM</v>
      </c>
      <c r="H32" s="187" t="str">
        <f>Pricing!F19</f>
        <v>2F - HOME THEATER</v>
      </c>
      <c r="I32" s="216" t="str">
        <f>Pricing!E19</f>
        <v>RETRACTABLE</v>
      </c>
      <c r="J32" s="216">
        <f>Pricing!G19</f>
        <v>3048</v>
      </c>
      <c r="K32" s="216">
        <f>Pricing!H19</f>
        <v>2700</v>
      </c>
      <c r="L32" s="216">
        <f>Pricing!I19</f>
        <v>1</v>
      </c>
      <c r="M32" s="188">
        <f t="shared" si="1"/>
        <v>8.2295999999999996</v>
      </c>
      <c r="N32" s="189">
        <f>'Cost Calculation'!AS23</f>
        <v>338229.59111143398</v>
      </c>
      <c r="O32" s="95"/>
    </row>
    <row r="33" spans="2:18" s="94" customFormat="1" ht="49.9" customHeight="1" thickTop="1" thickBot="1">
      <c r="B33" s="417">
        <f>Pricing!A20</f>
        <v>17</v>
      </c>
      <c r="C33" s="418"/>
      <c r="D33" s="187" t="str">
        <f>Pricing!B20</f>
        <v>FD-05</v>
      </c>
      <c r="E33" s="187" t="str">
        <f>Pricing!C20</f>
        <v>M14600</v>
      </c>
      <c r="F33" s="187" t="str">
        <f>Pricing!D20</f>
        <v>3 TRACK 1 FIXED 1 SLIDING DOOR</v>
      </c>
      <c r="G33" s="187" t="str">
        <f>Pricing!N20</f>
        <v>24MM</v>
      </c>
      <c r="H33" s="187" t="str">
        <f>Pricing!F20</f>
        <v>1F - NEAR STAIRCASE</v>
      </c>
      <c r="I33" s="216" t="str">
        <f>Pricing!E20</f>
        <v>SS</v>
      </c>
      <c r="J33" s="216">
        <f>Pricing!G20</f>
        <v>2514</v>
      </c>
      <c r="K33" s="216">
        <f>Pricing!H20</f>
        <v>2514</v>
      </c>
      <c r="L33" s="216">
        <f>Pricing!I20</f>
        <v>1</v>
      </c>
      <c r="M33" s="188">
        <f t="shared" si="1"/>
        <v>6.3201960000000001</v>
      </c>
      <c r="N33" s="189">
        <f>'Cost Calculation'!AS24</f>
        <v>149995.65598844906</v>
      </c>
      <c r="O33" s="95"/>
    </row>
    <row r="34" spans="2:18" s="94" customFormat="1" ht="39.75" customHeight="1" thickTop="1" thickBot="1">
      <c r="B34" s="420"/>
      <c r="C34" s="421"/>
      <c r="D34" s="421"/>
      <c r="E34" s="421"/>
      <c r="F34" s="421"/>
      <c r="G34" s="421"/>
      <c r="H34" s="421"/>
      <c r="I34" s="421"/>
      <c r="J34" s="421"/>
      <c r="K34" s="422"/>
      <c r="L34" s="190">
        <f>SUM(L17:L33)</f>
        <v>33</v>
      </c>
      <c r="M34" s="191">
        <f>SUM(M17:M33)</f>
        <v>131.90520200000003</v>
      </c>
      <c r="N34" s="186"/>
      <c r="O34" s="95"/>
    </row>
    <row r="35" spans="2:18" s="94" customFormat="1" ht="30" customHeight="1" thickTop="1" thickBot="1">
      <c r="B35" s="423" t="s">
        <v>181</v>
      </c>
      <c r="C35" s="424"/>
      <c r="D35" s="424"/>
      <c r="E35" s="424"/>
      <c r="F35" s="424"/>
      <c r="G35" s="424"/>
      <c r="H35" s="424"/>
      <c r="I35" s="424"/>
      <c r="J35" s="424"/>
      <c r="K35" s="424"/>
      <c r="L35" s="424"/>
      <c r="M35" s="425"/>
      <c r="N35" s="192">
        <f>ROUND(SUM(N17:N33),0.1)</f>
        <v>5132058</v>
      </c>
      <c r="O35" s="95">
        <f>N35/SUM(M34)</f>
        <v>38907.169104672605</v>
      </c>
    </row>
    <row r="36" spans="2:18" s="94" customFormat="1" ht="30" customHeight="1" thickTop="1" thickBot="1">
      <c r="B36" s="423" t="s">
        <v>111</v>
      </c>
      <c r="C36" s="424"/>
      <c r="D36" s="424"/>
      <c r="E36" s="424"/>
      <c r="F36" s="424"/>
      <c r="G36" s="424"/>
      <c r="H36" s="424"/>
      <c r="I36" s="424"/>
      <c r="J36" s="424"/>
      <c r="K36" s="424"/>
      <c r="L36" s="424"/>
      <c r="M36" s="425"/>
      <c r="N36" s="192">
        <f>ROUND(N35*18%,0.1)</f>
        <v>923770</v>
      </c>
      <c r="O36" s="95">
        <f>N36/SUM(M34)</f>
        <v>7003.2871031121258</v>
      </c>
    </row>
    <row r="37" spans="2:18" s="94" customFormat="1" ht="30" customHeight="1" thickTop="1" thickBot="1">
      <c r="B37" s="423" t="s">
        <v>182</v>
      </c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192">
        <f>ROUND(SUM(N35:N36),0.1)</f>
        <v>6055828</v>
      </c>
      <c r="O37" s="95">
        <f>N37/SUM(M34)</f>
        <v>45910.456207784729</v>
      </c>
    </row>
    <row r="38" spans="2:18" s="94" customFormat="1" ht="30" customHeight="1" thickTop="1" thickBot="1">
      <c r="B38" s="492" t="s">
        <v>469</v>
      </c>
      <c r="C38" s="493"/>
      <c r="D38" s="493"/>
      <c r="E38" s="493"/>
      <c r="F38" s="493"/>
      <c r="G38" s="493"/>
      <c r="H38" s="493"/>
      <c r="I38" s="493"/>
      <c r="J38" s="493"/>
      <c r="K38" s="493"/>
      <c r="L38" s="493"/>
      <c r="M38" s="493"/>
      <c r="N38" s="494"/>
      <c r="O38" s="95"/>
    </row>
    <row r="39" spans="2:18" s="94" customFormat="1" ht="49.9" customHeight="1" thickTop="1" thickBot="1">
      <c r="B39" s="417">
        <f>Pricing!A21</f>
        <v>18</v>
      </c>
      <c r="C39" s="418"/>
      <c r="D39" s="187" t="str">
        <f>Pricing!B21</f>
        <v>S-01</v>
      </c>
      <c r="E39" s="187" t="str">
        <f>Pricing!C21</f>
        <v>-</v>
      </c>
      <c r="F39" s="187" t="str">
        <f>Pricing!D21</f>
        <v>SKYLIGHT WITH MOTORIZED RETRACTABLE SHADING</v>
      </c>
      <c r="G39" s="187" t="str">
        <f>Pricing!N21</f>
        <v>21.52MM</v>
      </c>
      <c r="H39" s="187" t="str">
        <f>Pricing!F21</f>
        <v>ABOVE DINING</v>
      </c>
      <c r="I39" s="216" t="str">
        <f>Pricing!E21</f>
        <v>NO</v>
      </c>
      <c r="J39" s="216">
        <f>Pricing!G21</f>
        <v>4574</v>
      </c>
      <c r="K39" s="216">
        <f>Pricing!H21</f>
        <v>3620</v>
      </c>
      <c r="L39" s="216">
        <f>Pricing!I21</f>
        <v>1</v>
      </c>
      <c r="M39" s="188">
        <f t="shared" si="1"/>
        <v>16.557880000000001</v>
      </c>
      <c r="N39" s="189">
        <f>'Cost Calculation'!AS25</f>
        <v>353441.51677091146</v>
      </c>
      <c r="O39" s="95"/>
    </row>
    <row r="40" spans="2:18" s="94" customFormat="1" ht="39.75" customHeight="1" thickTop="1" thickBot="1">
      <c r="B40" s="420"/>
      <c r="C40" s="421"/>
      <c r="D40" s="421"/>
      <c r="E40" s="421"/>
      <c r="F40" s="421"/>
      <c r="G40" s="421"/>
      <c r="H40" s="421"/>
      <c r="I40" s="421"/>
      <c r="J40" s="421"/>
      <c r="K40" s="422"/>
      <c r="L40" s="190">
        <f>SUM(L39)</f>
        <v>1</v>
      </c>
      <c r="M40" s="191">
        <f>SUM(M39)</f>
        <v>16.557880000000001</v>
      </c>
      <c r="N40" s="186"/>
      <c r="O40" s="95"/>
      <c r="R40" s="94">
        <f>N35+N41</f>
        <v>5485500</v>
      </c>
    </row>
    <row r="41" spans="2:18" s="94" customFormat="1" ht="30" customHeight="1" thickTop="1" thickBot="1">
      <c r="B41" s="423" t="s">
        <v>181</v>
      </c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192">
        <f>ROUND(SUM(N39:N39),0.1)</f>
        <v>353442</v>
      </c>
      <c r="O41" s="95">
        <f>N41/SUM(M40)</f>
        <v>21345.848623132912</v>
      </c>
      <c r="R41" s="94">
        <f>M34+M40</f>
        <v>148.46308200000004</v>
      </c>
    </row>
    <row r="42" spans="2:18" s="94" customFormat="1" ht="30" customHeight="1" thickTop="1" thickBot="1">
      <c r="B42" s="423" t="s">
        <v>111</v>
      </c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192">
        <f>ROUND(N41*18%,0.1)</f>
        <v>63620</v>
      </c>
      <c r="O42" s="95">
        <f>N42/SUM(M40)</f>
        <v>3842.2793256141485</v>
      </c>
      <c r="R42" s="94">
        <f>R40/R41</f>
        <v>36948.579580208352</v>
      </c>
    </row>
    <row r="43" spans="2:18" s="94" customFormat="1" ht="30" customHeight="1" thickTop="1" thickBot="1">
      <c r="B43" s="423" t="s">
        <v>182</v>
      </c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5"/>
      <c r="N43" s="192">
        <f>ROUND(SUM(N41:N42),0.1)</f>
        <v>417062</v>
      </c>
      <c r="O43" s="95">
        <f>N43/SUM(M40)</f>
        <v>25188.12794874706</v>
      </c>
      <c r="R43" s="94">
        <f>R42/10.764</f>
        <v>3432.6067986072421</v>
      </c>
    </row>
    <row r="44" spans="2:18" s="94" customFormat="1" ht="30" customHeight="1" thickTop="1" thickBot="1">
      <c r="B44" s="492" t="s">
        <v>475</v>
      </c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4"/>
      <c r="O44" s="95"/>
    </row>
    <row r="45" spans="2:18" s="94" customFormat="1" ht="49.9" customHeight="1" thickTop="1" thickBot="1">
      <c r="B45" s="417">
        <f>Pricing!A22</f>
        <v>19</v>
      </c>
      <c r="C45" s="418"/>
      <c r="D45" s="187" t="str">
        <f>Pricing!B22</f>
        <v>P-01</v>
      </c>
      <c r="E45" s="187" t="str">
        <f>Pricing!C22</f>
        <v>PG120P TW</v>
      </c>
      <c r="F45" s="187" t="str">
        <f>Pricing!D22</f>
        <v xml:space="preserve">MOTORIZED PERGOLA </v>
      </c>
      <c r="G45" s="187" t="str">
        <f>Pricing!N22</f>
        <v>NA</v>
      </c>
      <c r="H45" s="187" t="str">
        <f>Pricing!F22</f>
        <v>2F - PARTY AREA</v>
      </c>
      <c r="I45" s="216" t="str">
        <f>Pricing!E22</f>
        <v>NO</v>
      </c>
      <c r="J45" s="216">
        <f>Pricing!G22</f>
        <v>3034</v>
      </c>
      <c r="K45" s="216">
        <f>Pricing!H22</f>
        <v>7312</v>
      </c>
      <c r="L45" s="216">
        <f>Pricing!I22</f>
        <v>1</v>
      </c>
      <c r="M45" s="188">
        <f t="shared" si="1"/>
        <v>22.184608000000001</v>
      </c>
      <c r="N45" s="189">
        <f>'Cost Calculation'!AS26</f>
        <v>2222451.1504452378</v>
      </c>
      <c r="O45" s="95"/>
    </row>
    <row r="46" spans="2:18" s="94" customFormat="1" ht="39.75" customHeight="1" thickTop="1" thickBot="1">
      <c r="B46" s="420"/>
      <c r="C46" s="421"/>
      <c r="D46" s="421"/>
      <c r="E46" s="421"/>
      <c r="F46" s="421"/>
      <c r="G46" s="421"/>
      <c r="H46" s="421"/>
      <c r="I46" s="421"/>
      <c r="J46" s="421"/>
      <c r="K46" s="422"/>
      <c r="L46" s="190">
        <f>SUM(L45)</f>
        <v>1</v>
      </c>
      <c r="M46" s="191">
        <f>SUM(M45)</f>
        <v>22.184608000000001</v>
      </c>
      <c r="N46" s="186"/>
      <c r="O46" s="95"/>
    </row>
    <row r="47" spans="2:18" s="94" customFormat="1" ht="30" customHeight="1" thickTop="1" thickBot="1">
      <c r="B47" s="423" t="s">
        <v>181</v>
      </c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5"/>
      <c r="N47" s="192">
        <f>ROUND(SUM(N45:N45),0.1)</f>
        <v>2222451</v>
      </c>
      <c r="O47" s="95">
        <f>N47/SUM(M46)</f>
        <v>100179.86344405996</v>
      </c>
    </row>
    <row r="48" spans="2:18" s="94" customFormat="1" ht="30" customHeight="1" thickTop="1" thickBot="1">
      <c r="B48" s="423" t="s">
        <v>111</v>
      </c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5"/>
      <c r="N48" s="192">
        <f>ROUND(N47*18%,0.1)</f>
        <v>400041</v>
      </c>
      <c r="O48" s="95">
        <f>N48/SUM(M46)</f>
        <v>18032.36730619716</v>
      </c>
    </row>
    <row r="49" spans="2:15" s="94" customFormat="1" ht="30" customHeight="1" thickTop="1" thickBot="1">
      <c r="B49" s="423" t="s">
        <v>182</v>
      </c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5"/>
      <c r="N49" s="192">
        <f>ROUND(SUM(N47:N48),0.1)</f>
        <v>2622492</v>
      </c>
      <c r="O49" s="95">
        <f>N49/SUM(M46)</f>
        <v>118212.23075025711</v>
      </c>
    </row>
    <row r="50" spans="2:15" s="94" customFormat="1" ht="49.9" hidden="1" customHeight="1" thickTop="1" thickBot="1">
      <c r="B50" s="417">
        <f>Pricing!A23</f>
        <v>20</v>
      </c>
      <c r="C50" s="418"/>
      <c r="D50" s="187">
        <f>Pricing!B23</f>
        <v>0</v>
      </c>
      <c r="E50" s="187">
        <f>Pricing!C23</f>
        <v>0</v>
      </c>
      <c r="F50" s="187">
        <f>Pricing!D23</f>
        <v>0</v>
      </c>
      <c r="G50" s="187">
        <f>Pricing!N23</f>
        <v>0</v>
      </c>
      <c r="H50" s="187">
        <f>Pricing!F23</f>
        <v>0</v>
      </c>
      <c r="I50" s="216">
        <f>Pricing!E23</f>
        <v>0</v>
      </c>
      <c r="J50" s="216">
        <f>Pricing!G23</f>
        <v>0</v>
      </c>
      <c r="K50" s="216">
        <f>Pricing!H23</f>
        <v>0</v>
      </c>
      <c r="L50" s="216">
        <f>Pricing!I23</f>
        <v>0</v>
      </c>
      <c r="M50" s="188">
        <f t="shared" si="1"/>
        <v>0</v>
      </c>
      <c r="N50" s="189">
        <f>'Cost Calculation'!AS27</f>
        <v>0</v>
      </c>
      <c r="O50" s="95"/>
    </row>
    <row r="51" spans="2:15" s="94" customFormat="1" ht="49.9" hidden="1" customHeight="1" thickTop="1" thickBot="1">
      <c r="B51" s="417">
        <f>Pricing!A24</f>
        <v>21</v>
      </c>
      <c r="C51" s="418"/>
      <c r="D51" s="187">
        <f>Pricing!B24</f>
        <v>0</v>
      </c>
      <c r="E51" s="187">
        <f>Pricing!C24</f>
        <v>0</v>
      </c>
      <c r="F51" s="187">
        <f>Pricing!D24</f>
        <v>0</v>
      </c>
      <c r="G51" s="187">
        <f>Pricing!N24</f>
        <v>0</v>
      </c>
      <c r="H51" s="187">
        <f>Pricing!F24</f>
        <v>0</v>
      </c>
      <c r="I51" s="216">
        <f>Pricing!E24</f>
        <v>0</v>
      </c>
      <c r="J51" s="216">
        <f>Pricing!G24</f>
        <v>0</v>
      </c>
      <c r="K51" s="216">
        <f>Pricing!H24</f>
        <v>0</v>
      </c>
      <c r="L51" s="216">
        <f>Pricing!I24</f>
        <v>0</v>
      </c>
      <c r="M51" s="188">
        <f t="shared" si="1"/>
        <v>0</v>
      </c>
      <c r="N51" s="189">
        <f>'Cost Calculation'!AS28</f>
        <v>0</v>
      </c>
      <c r="O51" s="95"/>
    </row>
    <row r="52" spans="2:15" s="94" customFormat="1" ht="49.9" hidden="1" customHeight="1" thickTop="1" thickBot="1">
      <c r="B52" s="417">
        <f>Pricing!A25</f>
        <v>22</v>
      </c>
      <c r="C52" s="418"/>
      <c r="D52" s="187">
        <f>Pricing!B25</f>
        <v>0</v>
      </c>
      <c r="E52" s="187">
        <f>Pricing!C25</f>
        <v>0</v>
      </c>
      <c r="F52" s="187">
        <f>Pricing!D25</f>
        <v>0</v>
      </c>
      <c r="G52" s="187">
        <f>Pricing!N25</f>
        <v>0</v>
      </c>
      <c r="H52" s="187">
        <f>Pricing!F25</f>
        <v>0</v>
      </c>
      <c r="I52" s="216">
        <f>Pricing!E25</f>
        <v>0</v>
      </c>
      <c r="J52" s="216">
        <f>Pricing!G25</f>
        <v>0</v>
      </c>
      <c r="K52" s="216">
        <f>Pricing!H25</f>
        <v>0</v>
      </c>
      <c r="L52" s="216">
        <f>Pricing!I25</f>
        <v>0</v>
      </c>
      <c r="M52" s="188">
        <f t="shared" si="1"/>
        <v>0</v>
      </c>
      <c r="N52" s="189">
        <f>'Cost Calculation'!AS29</f>
        <v>0</v>
      </c>
      <c r="O52" s="95"/>
    </row>
    <row r="53" spans="2:15" s="94" customFormat="1" ht="49.9" hidden="1" customHeight="1" thickTop="1" thickBot="1">
      <c r="B53" s="417">
        <f>Pricing!A26</f>
        <v>23</v>
      </c>
      <c r="C53" s="418"/>
      <c r="D53" s="187">
        <f>Pricing!B26</f>
        <v>0</v>
      </c>
      <c r="E53" s="187">
        <f>Pricing!C26</f>
        <v>0</v>
      </c>
      <c r="F53" s="187">
        <f>Pricing!D26</f>
        <v>0</v>
      </c>
      <c r="G53" s="187">
        <f>Pricing!N26</f>
        <v>0</v>
      </c>
      <c r="H53" s="187">
        <f>Pricing!F26</f>
        <v>0</v>
      </c>
      <c r="I53" s="216">
        <f>Pricing!E26</f>
        <v>0</v>
      </c>
      <c r="J53" s="216">
        <f>Pricing!G26</f>
        <v>0</v>
      </c>
      <c r="K53" s="216">
        <f>Pricing!H26</f>
        <v>0</v>
      </c>
      <c r="L53" s="216">
        <f>Pricing!I26</f>
        <v>0</v>
      </c>
      <c r="M53" s="188">
        <f t="shared" si="1"/>
        <v>0</v>
      </c>
      <c r="N53" s="189">
        <f>'Cost Calculation'!AS30</f>
        <v>0</v>
      </c>
      <c r="O53" s="95"/>
    </row>
    <row r="54" spans="2:15" s="94" customFormat="1" ht="49.9" hidden="1" customHeight="1" thickTop="1" thickBot="1">
      <c r="B54" s="417">
        <f>Pricing!A27</f>
        <v>24</v>
      </c>
      <c r="C54" s="418"/>
      <c r="D54" s="187">
        <f>Pricing!B27</f>
        <v>0</v>
      </c>
      <c r="E54" s="187">
        <f>Pricing!C27</f>
        <v>0</v>
      </c>
      <c r="F54" s="187">
        <f>Pricing!D27</f>
        <v>0</v>
      </c>
      <c r="G54" s="187">
        <f>Pricing!N27</f>
        <v>0</v>
      </c>
      <c r="H54" s="187">
        <f>Pricing!F27</f>
        <v>0</v>
      </c>
      <c r="I54" s="216">
        <f>Pricing!E27</f>
        <v>0</v>
      </c>
      <c r="J54" s="216">
        <f>Pricing!G27</f>
        <v>0</v>
      </c>
      <c r="K54" s="216">
        <f>Pricing!H27</f>
        <v>0</v>
      </c>
      <c r="L54" s="216">
        <f>Pricing!I27</f>
        <v>0</v>
      </c>
      <c r="M54" s="188">
        <f t="shared" si="1"/>
        <v>0</v>
      </c>
      <c r="N54" s="189">
        <f>'Cost Calculation'!AS31</f>
        <v>0</v>
      </c>
      <c r="O54" s="95"/>
    </row>
    <row r="55" spans="2:15" s="94" customFormat="1" ht="49.9" hidden="1" customHeight="1" thickTop="1" thickBot="1">
      <c r="B55" s="417">
        <f>Pricing!A28</f>
        <v>25</v>
      </c>
      <c r="C55" s="418"/>
      <c r="D55" s="187">
        <f>Pricing!B28</f>
        <v>0</v>
      </c>
      <c r="E55" s="187">
        <f>Pricing!C28</f>
        <v>0</v>
      </c>
      <c r="F55" s="187">
        <f>Pricing!D28</f>
        <v>0</v>
      </c>
      <c r="G55" s="187">
        <f>Pricing!N28</f>
        <v>0</v>
      </c>
      <c r="H55" s="187">
        <f>Pricing!F28</f>
        <v>0</v>
      </c>
      <c r="I55" s="216">
        <f>Pricing!E28</f>
        <v>0</v>
      </c>
      <c r="J55" s="216">
        <f>Pricing!G28</f>
        <v>0</v>
      </c>
      <c r="K55" s="216">
        <f>Pricing!H28</f>
        <v>0</v>
      </c>
      <c r="L55" s="216">
        <f>Pricing!I28</f>
        <v>0</v>
      </c>
      <c r="M55" s="188">
        <f t="shared" si="1"/>
        <v>0</v>
      </c>
      <c r="N55" s="189">
        <f>'Cost Calculation'!AS32</f>
        <v>0</v>
      </c>
      <c r="O55" s="95"/>
    </row>
    <row r="56" spans="2:15" s="94" customFormat="1" ht="49.9" hidden="1" customHeight="1" thickTop="1" thickBot="1">
      <c r="B56" s="417">
        <f>Pricing!A29</f>
        <v>26</v>
      </c>
      <c r="C56" s="418"/>
      <c r="D56" s="187">
        <f>Pricing!B29</f>
        <v>0</v>
      </c>
      <c r="E56" s="187">
        <f>Pricing!C29</f>
        <v>0</v>
      </c>
      <c r="F56" s="187">
        <f>Pricing!D29</f>
        <v>0</v>
      </c>
      <c r="G56" s="187">
        <f>Pricing!N29</f>
        <v>0</v>
      </c>
      <c r="H56" s="187">
        <f>Pricing!F29</f>
        <v>0</v>
      </c>
      <c r="I56" s="216">
        <f>Pricing!E29</f>
        <v>0</v>
      </c>
      <c r="J56" s="216">
        <f>Pricing!G29</f>
        <v>0</v>
      </c>
      <c r="K56" s="216">
        <f>Pricing!H29</f>
        <v>0</v>
      </c>
      <c r="L56" s="216">
        <f>Pricing!I29</f>
        <v>0</v>
      </c>
      <c r="M56" s="188">
        <f t="shared" si="1"/>
        <v>0</v>
      </c>
      <c r="N56" s="189">
        <f>'Cost Calculation'!AS33</f>
        <v>0</v>
      </c>
      <c r="O56" s="95"/>
    </row>
    <row r="57" spans="2:15" s="94" customFormat="1" ht="49.9" hidden="1" customHeight="1" thickTop="1" thickBot="1">
      <c r="B57" s="417">
        <f>Pricing!A30</f>
        <v>27</v>
      </c>
      <c r="C57" s="418"/>
      <c r="D57" s="187">
        <f>Pricing!B30</f>
        <v>0</v>
      </c>
      <c r="E57" s="187">
        <f>Pricing!C30</f>
        <v>0</v>
      </c>
      <c r="F57" s="187">
        <f>Pricing!D30</f>
        <v>0</v>
      </c>
      <c r="G57" s="187">
        <f>Pricing!N30</f>
        <v>0</v>
      </c>
      <c r="H57" s="187">
        <f>Pricing!F30</f>
        <v>0</v>
      </c>
      <c r="I57" s="216">
        <f>Pricing!E30</f>
        <v>0</v>
      </c>
      <c r="J57" s="216">
        <f>Pricing!G30</f>
        <v>0</v>
      </c>
      <c r="K57" s="216">
        <f>Pricing!H30</f>
        <v>0</v>
      </c>
      <c r="L57" s="216">
        <f>Pricing!I30</f>
        <v>0</v>
      </c>
      <c r="M57" s="188">
        <f t="shared" si="1"/>
        <v>0</v>
      </c>
      <c r="N57" s="189">
        <f>'Cost Calculation'!AS34</f>
        <v>0</v>
      </c>
      <c r="O57" s="95"/>
    </row>
    <row r="58" spans="2:15" s="94" customFormat="1" ht="49.9" hidden="1" customHeight="1" thickTop="1" thickBot="1">
      <c r="B58" s="417">
        <f>Pricing!A31</f>
        <v>28</v>
      </c>
      <c r="C58" s="418"/>
      <c r="D58" s="187">
        <f>Pricing!B31</f>
        <v>0</v>
      </c>
      <c r="E58" s="187">
        <f>Pricing!C31</f>
        <v>0</v>
      </c>
      <c r="F58" s="187">
        <f>Pricing!D31</f>
        <v>0</v>
      </c>
      <c r="G58" s="187">
        <f>Pricing!N31</f>
        <v>0</v>
      </c>
      <c r="H58" s="187">
        <f>Pricing!F31</f>
        <v>0</v>
      </c>
      <c r="I58" s="216">
        <f>Pricing!E31</f>
        <v>0</v>
      </c>
      <c r="J58" s="216">
        <f>Pricing!G31</f>
        <v>0</v>
      </c>
      <c r="K58" s="216">
        <f>Pricing!H31</f>
        <v>0</v>
      </c>
      <c r="L58" s="216">
        <f>Pricing!I31</f>
        <v>0</v>
      </c>
      <c r="M58" s="188">
        <f t="shared" ref="M58:M107" si="2">J58*K58*L58/1000000</f>
        <v>0</v>
      </c>
      <c r="N58" s="189">
        <f>'Cost Calculation'!AS35</f>
        <v>0</v>
      </c>
      <c r="O58" s="95"/>
    </row>
    <row r="59" spans="2:15" s="94" customFormat="1" ht="49.9" hidden="1" customHeight="1" thickTop="1" thickBot="1">
      <c r="B59" s="417">
        <f>Pricing!A32</f>
        <v>29</v>
      </c>
      <c r="C59" s="418"/>
      <c r="D59" s="187">
        <f>Pricing!B32</f>
        <v>0</v>
      </c>
      <c r="E59" s="187">
        <f>Pricing!C32</f>
        <v>0</v>
      </c>
      <c r="F59" s="187">
        <f>Pricing!D32</f>
        <v>0</v>
      </c>
      <c r="G59" s="187">
        <f>Pricing!N32</f>
        <v>0</v>
      </c>
      <c r="H59" s="187">
        <f>Pricing!F32</f>
        <v>0</v>
      </c>
      <c r="I59" s="216">
        <f>Pricing!E32</f>
        <v>0</v>
      </c>
      <c r="J59" s="216">
        <f>Pricing!G32</f>
        <v>0</v>
      </c>
      <c r="K59" s="216">
        <f>Pricing!H32</f>
        <v>0</v>
      </c>
      <c r="L59" s="216">
        <f>Pricing!I32</f>
        <v>0</v>
      </c>
      <c r="M59" s="188">
        <f t="shared" si="2"/>
        <v>0</v>
      </c>
      <c r="N59" s="189">
        <f>'Cost Calculation'!AS36</f>
        <v>0</v>
      </c>
      <c r="O59" s="95"/>
    </row>
    <row r="60" spans="2:15" s="94" customFormat="1" ht="49.9" hidden="1" customHeight="1" thickTop="1" thickBot="1">
      <c r="B60" s="417">
        <f>Pricing!A33</f>
        <v>30</v>
      </c>
      <c r="C60" s="418"/>
      <c r="D60" s="187">
        <f>Pricing!B33</f>
        <v>0</v>
      </c>
      <c r="E60" s="187">
        <f>Pricing!C33</f>
        <v>0</v>
      </c>
      <c r="F60" s="187">
        <f>Pricing!D33</f>
        <v>0</v>
      </c>
      <c r="G60" s="187">
        <f>Pricing!N33</f>
        <v>0</v>
      </c>
      <c r="H60" s="187">
        <f>Pricing!F33</f>
        <v>0</v>
      </c>
      <c r="I60" s="216">
        <f>Pricing!E33</f>
        <v>0</v>
      </c>
      <c r="J60" s="216">
        <f>Pricing!G33</f>
        <v>0</v>
      </c>
      <c r="K60" s="216">
        <f>Pricing!H33</f>
        <v>0</v>
      </c>
      <c r="L60" s="216">
        <f>Pricing!I33</f>
        <v>0</v>
      </c>
      <c r="M60" s="188">
        <f t="shared" si="2"/>
        <v>0</v>
      </c>
      <c r="N60" s="189">
        <f>'Cost Calculation'!AS37</f>
        <v>0</v>
      </c>
      <c r="O60" s="95"/>
    </row>
    <row r="61" spans="2:15" s="94" customFormat="1" ht="49.9" hidden="1" customHeight="1" thickTop="1" thickBot="1">
      <c r="B61" s="417">
        <f>Pricing!A34</f>
        <v>31</v>
      </c>
      <c r="C61" s="418"/>
      <c r="D61" s="187">
        <f>Pricing!B34</f>
        <v>0</v>
      </c>
      <c r="E61" s="187">
        <f>Pricing!C34</f>
        <v>0</v>
      </c>
      <c r="F61" s="187">
        <f>Pricing!D34</f>
        <v>0</v>
      </c>
      <c r="G61" s="187">
        <f>Pricing!N34</f>
        <v>0</v>
      </c>
      <c r="H61" s="187">
        <f>Pricing!F34</f>
        <v>0</v>
      </c>
      <c r="I61" s="216">
        <f>Pricing!E34</f>
        <v>0</v>
      </c>
      <c r="J61" s="216">
        <f>Pricing!G34</f>
        <v>0</v>
      </c>
      <c r="K61" s="216">
        <f>Pricing!H34</f>
        <v>0</v>
      </c>
      <c r="L61" s="216">
        <f>Pricing!I34</f>
        <v>0</v>
      </c>
      <c r="M61" s="188">
        <f t="shared" si="2"/>
        <v>0</v>
      </c>
      <c r="N61" s="189">
        <f>'Cost Calculation'!AS38</f>
        <v>0</v>
      </c>
      <c r="O61" s="95"/>
    </row>
    <row r="62" spans="2:15" s="94" customFormat="1" ht="49.9" hidden="1" customHeight="1" thickTop="1" thickBot="1">
      <c r="B62" s="417">
        <f>Pricing!A35</f>
        <v>32</v>
      </c>
      <c r="C62" s="418"/>
      <c r="D62" s="187">
        <f>Pricing!B35</f>
        <v>0</v>
      </c>
      <c r="E62" s="187">
        <f>Pricing!C35</f>
        <v>0</v>
      </c>
      <c r="F62" s="187">
        <f>Pricing!D35</f>
        <v>0</v>
      </c>
      <c r="G62" s="187">
        <f>Pricing!N35</f>
        <v>0</v>
      </c>
      <c r="H62" s="187">
        <f>Pricing!F35</f>
        <v>0</v>
      </c>
      <c r="I62" s="216">
        <f>Pricing!E35</f>
        <v>0</v>
      </c>
      <c r="J62" s="216">
        <f>Pricing!G35</f>
        <v>0</v>
      </c>
      <c r="K62" s="216">
        <f>Pricing!H35</f>
        <v>0</v>
      </c>
      <c r="L62" s="216">
        <f>Pricing!I35</f>
        <v>0</v>
      </c>
      <c r="M62" s="188">
        <f t="shared" si="2"/>
        <v>0</v>
      </c>
      <c r="N62" s="189">
        <f>'Cost Calculation'!AS39</f>
        <v>0</v>
      </c>
      <c r="O62" s="95"/>
    </row>
    <row r="63" spans="2:15" s="94" customFormat="1" ht="49.9" hidden="1" customHeight="1" thickTop="1" thickBot="1">
      <c r="B63" s="417">
        <f>Pricing!A36</f>
        <v>33</v>
      </c>
      <c r="C63" s="418"/>
      <c r="D63" s="187">
        <f>Pricing!B36</f>
        <v>0</v>
      </c>
      <c r="E63" s="187">
        <f>Pricing!C36</f>
        <v>0</v>
      </c>
      <c r="F63" s="187">
        <f>Pricing!D36</f>
        <v>0</v>
      </c>
      <c r="G63" s="187">
        <f>Pricing!N36</f>
        <v>0</v>
      </c>
      <c r="H63" s="187">
        <f>Pricing!F36</f>
        <v>0</v>
      </c>
      <c r="I63" s="216">
        <f>Pricing!E36</f>
        <v>0</v>
      </c>
      <c r="J63" s="216">
        <f>Pricing!G36</f>
        <v>0</v>
      </c>
      <c r="K63" s="216">
        <f>Pricing!H36</f>
        <v>0</v>
      </c>
      <c r="L63" s="216">
        <f>Pricing!I36</f>
        <v>0</v>
      </c>
      <c r="M63" s="188">
        <f t="shared" si="2"/>
        <v>0</v>
      </c>
      <c r="N63" s="189">
        <f>'Cost Calculation'!AS40</f>
        <v>0</v>
      </c>
      <c r="O63" s="95"/>
    </row>
    <row r="64" spans="2:15" s="94" customFormat="1" ht="49.9" hidden="1" customHeight="1" thickTop="1" thickBot="1">
      <c r="B64" s="417">
        <f>Pricing!A37</f>
        <v>34</v>
      </c>
      <c r="C64" s="418"/>
      <c r="D64" s="187">
        <f>Pricing!B37</f>
        <v>0</v>
      </c>
      <c r="E64" s="187">
        <f>Pricing!C37</f>
        <v>0</v>
      </c>
      <c r="F64" s="187">
        <f>Pricing!D37</f>
        <v>0</v>
      </c>
      <c r="G64" s="187">
        <f>Pricing!N37</f>
        <v>0</v>
      </c>
      <c r="H64" s="187">
        <f>Pricing!F37</f>
        <v>0</v>
      </c>
      <c r="I64" s="216">
        <f>Pricing!E37</f>
        <v>0</v>
      </c>
      <c r="J64" s="216">
        <f>Pricing!G37</f>
        <v>0</v>
      </c>
      <c r="K64" s="216">
        <f>Pricing!H37</f>
        <v>0</v>
      </c>
      <c r="L64" s="216">
        <f>Pricing!I37</f>
        <v>0</v>
      </c>
      <c r="M64" s="188">
        <f t="shared" si="2"/>
        <v>0</v>
      </c>
      <c r="N64" s="189">
        <f>'Cost Calculation'!AS41</f>
        <v>0</v>
      </c>
      <c r="O64" s="95"/>
    </row>
    <row r="65" spans="2:15" s="94" customFormat="1" ht="49.9" hidden="1" customHeight="1" thickTop="1" thickBot="1">
      <c r="B65" s="417">
        <f>Pricing!A38</f>
        <v>35</v>
      </c>
      <c r="C65" s="418"/>
      <c r="D65" s="187">
        <f>Pricing!B38</f>
        <v>0</v>
      </c>
      <c r="E65" s="187">
        <f>Pricing!C38</f>
        <v>0</v>
      </c>
      <c r="F65" s="187">
        <f>Pricing!D38</f>
        <v>0</v>
      </c>
      <c r="G65" s="187">
        <f>Pricing!N38</f>
        <v>0</v>
      </c>
      <c r="H65" s="187">
        <f>Pricing!F38</f>
        <v>0</v>
      </c>
      <c r="I65" s="216">
        <f>Pricing!E38</f>
        <v>0</v>
      </c>
      <c r="J65" s="216">
        <f>Pricing!G38</f>
        <v>0</v>
      </c>
      <c r="K65" s="216">
        <f>Pricing!H38</f>
        <v>0</v>
      </c>
      <c r="L65" s="216">
        <f>Pricing!I38</f>
        <v>0</v>
      </c>
      <c r="M65" s="188">
        <f t="shared" si="2"/>
        <v>0</v>
      </c>
      <c r="N65" s="189">
        <f>'Cost Calculation'!AS42</f>
        <v>0</v>
      </c>
      <c r="O65" s="95"/>
    </row>
    <row r="66" spans="2:15" s="94" customFormat="1" ht="49.9" hidden="1" customHeight="1" thickTop="1" thickBot="1">
      <c r="B66" s="417">
        <f>Pricing!A39</f>
        <v>36</v>
      </c>
      <c r="C66" s="418"/>
      <c r="D66" s="187">
        <f>Pricing!B39</f>
        <v>0</v>
      </c>
      <c r="E66" s="187">
        <f>Pricing!C39</f>
        <v>0</v>
      </c>
      <c r="F66" s="187">
        <f>Pricing!D39</f>
        <v>0</v>
      </c>
      <c r="G66" s="187">
        <f>Pricing!N39</f>
        <v>0</v>
      </c>
      <c r="H66" s="187">
        <f>Pricing!F39</f>
        <v>0</v>
      </c>
      <c r="I66" s="216">
        <f>Pricing!E39</f>
        <v>0</v>
      </c>
      <c r="J66" s="216">
        <f>Pricing!G39</f>
        <v>0</v>
      </c>
      <c r="K66" s="216">
        <f>Pricing!H39</f>
        <v>0</v>
      </c>
      <c r="L66" s="216">
        <f>Pricing!I39</f>
        <v>0</v>
      </c>
      <c r="M66" s="188">
        <f t="shared" si="2"/>
        <v>0</v>
      </c>
      <c r="N66" s="189">
        <f>'Cost Calculation'!AS43</f>
        <v>0</v>
      </c>
      <c r="O66" s="95"/>
    </row>
    <row r="67" spans="2:15" s="94" customFormat="1" ht="49.9" hidden="1" customHeight="1" thickTop="1" thickBot="1">
      <c r="B67" s="417">
        <f>Pricing!A40</f>
        <v>37</v>
      </c>
      <c r="C67" s="418"/>
      <c r="D67" s="187">
        <f>Pricing!B40</f>
        <v>0</v>
      </c>
      <c r="E67" s="187">
        <f>Pricing!C40</f>
        <v>0</v>
      </c>
      <c r="F67" s="187">
        <f>Pricing!D40</f>
        <v>0</v>
      </c>
      <c r="G67" s="187">
        <f>Pricing!N40</f>
        <v>0</v>
      </c>
      <c r="H67" s="187">
        <f>Pricing!F40</f>
        <v>0</v>
      </c>
      <c r="I67" s="216">
        <f>Pricing!E40</f>
        <v>0</v>
      </c>
      <c r="J67" s="216">
        <f>Pricing!G40</f>
        <v>0</v>
      </c>
      <c r="K67" s="216">
        <f>Pricing!H40</f>
        <v>0</v>
      </c>
      <c r="L67" s="216">
        <f>Pricing!I40</f>
        <v>0</v>
      </c>
      <c r="M67" s="188">
        <f t="shared" si="2"/>
        <v>0</v>
      </c>
      <c r="N67" s="189">
        <f>'Cost Calculation'!AS44</f>
        <v>0</v>
      </c>
      <c r="O67" s="95"/>
    </row>
    <row r="68" spans="2:15" s="94" customFormat="1" ht="49.9" hidden="1" customHeight="1" thickTop="1" thickBot="1">
      <c r="B68" s="417">
        <f>Pricing!A41</f>
        <v>38</v>
      </c>
      <c r="C68" s="418"/>
      <c r="D68" s="187">
        <f>Pricing!B41</f>
        <v>0</v>
      </c>
      <c r="E68" s="187">
        <f>Pricing!C41</f>
        <v>0</v>
      </c>
      <c r="F68" s="187">
        <f>Pricing!D41</f>
        <v>0</v>
      </c>
      <c r="G68" s="187">
        <f>Pricing!N41</f>
        <v>0</v>
      </c>
      <c r="H68" s="187">
        <f>Pricing!F41</f>
        <v>0</v>
      </c>
      <c r="I68" s="216">
        <f>Pricing!E41</f>
        <v>0</v>
      </c>
      <c r="J68" s="216">
        <f>Pricing!G41</f>
        <v>0</v>
      </c>
      <c r="K68" s="216">
        <f>Pricing!H41</f>
        <v>0</v>
      </c>
      <c r="L68" s="216">
        <f>Pricing!I41</f>
        <v>0</v>
      </c>
      <c r="M68" s="188">
        <f t="shared" si="2"/>
        <v>0</v>
      </c>
      <c r="N68" s="189">
        <f>'Cost Calculation'!AS45</f>
        <v>0</v>
      </c>
      <c r="O68" s="95"/>
    </row>
    <row r="69" spans="2:15" s="94" customFormat="1" ht="49.9" hidden="1" customHeight="1" thickTop="1" thickBot="1">
      <c r="B69" s="417">
        <f>Pricing!A42</f>
        <v>39</v>
      </c>
      <c r="C69" s="418"/>
      <c r="D69" s="187">
        <f>Pricing!B42</f>
        <v>0</v>
      </c>
      <c r="E69" s="187">
        <f>Pricing!C42</f>
        <v>0</v>
      </c>
      <c r="F69" s="187">
        <f>Pricing!D42</f>
        <v>0</v>
      </c>
      <c r="G69" s="187">
        <f>Pricing!N42</f>
        <v>0</v>
      </c>
      <c r="H69" s="187">
        <f>Pricing!F42</f>
        <v>0</v>
      </c>
      <c r="I69" s="216">
        <f>Pricing!E42</f>
        <v>0</v>
      </c>
      <c r="J69" s="216">
        <f>Pricing!G42</f>
        <v>0</v>
      </c>
      <c r="K69" s="216">
        <f>Pricing!H42</f>
        <v>0</v>
      </c>
      <c r="L69" s="216">
        <f>Pricing!I42</f>
        <v>0</v>
      </c>
      <c r="M69" s="188">
        <f t="shared" si="2"/>
        <v>0</v>
      </c>
      <c r="N69" s="189">
        <f>'Cost Calculation'!AS46</f>
        <v>0</v>
      </c>
      <c r="O69" s="95"/>
    </row>
    <row r="70" spans="2:15" s="94" customFormat="1" ht="49.9" hidden="1" customHeight="1" thickTop="1" thickBot="1">
      <c r="B70" s="417">
        <f>Pricing!A43</f>
        <v>40</v>
      </c>
      <c r="C70" s="418"/>
      <c r="D70" s="187">
        <f>Pricing!B43</f>
        <v>0</v>
      </c>
      <c r="E70" s="187">
        <f>Pricing!C43</f>
        <v>0</v>
      </c>
      <c r="F70" s="187">
        <f>Pricing!D43</f>
        <v>0</v>
      </c>
      <c r="G70" s="187">
        <f>Pricing!N43</f>
        <v>0</v>
      </c>
      <c r="H70" s="187">
        <f>Pricing!F43</f>
        <v>0</v>
      </c>
      <c r="I70" s="216">
        <f>Pricing!E43</f>
        <v>0</v>
      </c>
      <c r="J70" s="216">
        <f>Pricing!G43</f>
        <v>0</v>
      </c>
      <c r="K70" s="216">
        <f>Pricing!H43</f>
        <v>0</v>
      </c>
      <c r="L70" s="216">
        <f>Pricing!I43</f>
        <v>0</v>
      </c>
      <c r="M70" s="188">
        <f t="shared" si="2"/>
        <v>0</v>
      </c>
      <c r="N70" s="189">
        <f>'Cost Calculation'!AS47</f>
        <v>0</v>
      </c>
      <c r="O70" s="95"/>
    </row>
    <row r="71" spans="2:15" s="94" customFormat="1" ht="49.9" hidden="1" customHeight="1" thickTop="1" thickBot="1">
      <c r="B71" s="417">
        <f>Pricing!A44</f>
        <v>41</v>
      </c>
      <c r="C71" s="418"/>
      <c r="D71" s="187">
        <f>Pricing!B44</f>
        <v>0</v>
      </c>
      <c r="E71" s="187">
        <f>Pricing!C44</f>
        <v>0</v>
      </c>
      <c r="F71" s="187">
        <f>Pricing!D44</f>
        <v>0</v>
      </c>
      <c r="G71" s="187">
        <f>Pricing!N44</f>
        <v>0</v>
      </c>
      <c r="H71" s="187">
        <f>Pricing!F44</f>
        <v>0</v>
      </c>
      <c r="I71" s="216">
        <f>Pricing!E44</f>
        <v>0</v>
      </c>
      <c r="J71" s="216">
        <f>Pricing!G44</f>
        <v>0</v>
      </c>
      <c r="K71" s="216">
        <f>Pricing!H44</f>
        <v>0</v>
      </c>
      <c r="L71" s="216">
        <f>Pricing!I44</f>
        <v>0</v>
      </c>
      <c r="M71" s="188">
        <f t="shared" si="2"/>
        <v>0</v>
      </c>
      <c r="N71" s="189">
        <f>'Cost Calculation'!AS48</f>
        <v>0</v>
      </c>
      <c r="O71" s="95"/>
    </row>
    <row r="72" spans="2:15" s="94" customFormat="1" ht="49.9" hidden="1" customHeight="1" thickTop="1" thickBot="1">
      <c r="B72" s="417">
        <f>Pricing!A45</f>
        <v>42</v>
      </c>
      <c r="C72" s="418"/>
      <c r="D72" s="187">
        <f>Pricing!B45</f>
        <v>0</v>
      </c>
      <c r="E72" s="187">
        <f>Pricing!C45</f>
        <v>0</v>
      </c>
      <c r="F72" s="187">
        <f>Pricing!D45</f>
        <v>0</v>
      </c>
      <c r="G72" s="187">
        <f>Pricing!N45</f>
        <v>0</v>
      </c>
      <c r="H72" s="187">
        <f>Pricing!F45</f>
        <v>0</v>
      </c>
      <c r="I72" s="216">
        <f>Pricing!E45</f>
        <v>0</v>
      </c>
      <c r="J72" s="216">
        <f>Pricing!G45</f>
        <v>0</v>
      </c>
      <c r="K72" s="216">
        <f>Pricing!H45</f>
        <v>0</v>
      </c>
      <c r="L72" s="216">
        <f>Pricing!I45</f>
        <v>0</v>
      </c>
      <c r="M72" s="188">
        <f t="shared" si="2"/>
        <v>0</v>
      </c>
      <c r="N72" s="189">
        <f>'Cost Calculation'!AS49</f>
        <v>0</v>
      </c>
      <c r="O72" s="95"/>
    </row>
    <row r="73" spans="2:15" s="94" customFormat="1" ht="49.9" hidden="1" customHeight="1" thickTop="1" thickBot="1">
      <c r="B73" s="417">
        <f>Pricing!A46</f>
        <v>43</v>
      </c>
      <c r="C73" s="418"/>
      <c r="D73" s="187">
        <f>Pricing!B46</f>
        <v>0</v>
      </c>
      <c r="E73" s="187">
        <f>Pricing!C46</f>
        <v>0</v>
      </c>
      <c r="F73" s="187">
        <f>Pricing!D46</f>
        <v>0</v>
      </c>
      <c r="G73" s="187">
        <f>Pricing!N46</f>
        <v>0</v>
      </c>
      <c r="H73" s="187">
        <f>Pricing!F46</f>
        <v>0</v>
      </c>
      <c r="I73" s="216">
        <f>Pricing!E46</f>
        <v>0</v>
      </c>
      <c r="J73" s="216">
        <f>Pricing!G46</f>
        <v>0</v>
      </c>
      <c r="K73" s="216">
        <f>Pricing!H46</f>
        <v>0</v>
      </c>
      <c r="L73" s="216">
        <f>Pricing!I46</f>
        <v>0</v>
      </c>
      <c r="M73" s="188">
        <f t="shared" si="2"/>
        <v>0</v>
      </c>
      <c r="N73" s="189">
        <f>'Cost Calculation'!AS50</f>
        <v>0</v>
      </c>
      <c r="O73" s="95"/>
    </row>
    <row r="74" spans="2:15" s="94" customFormat="1" ht="49.9" hidden="1" customHeight="1" thickTop="1" thickBot="1">
      <c r="B74" s="417">
        <f>Pricing!A47</f>
        <v>44</v>
      </c>
      <c r="C74" s="418"/>
      <c r="D74" s="187">
        <f>Pricing!B47</f>
        <v>0</v>
      </c>
      <c r="E74" s="187">
        <f>Pricing!C47</f>
        <v>0</v>
      </c>
      <c r="F74" s="187">
        <f>Pricing!D47</f>
        <v>0</v>
      </c>
      <c r="G74" s="187">
        <f>Pricing!N47</f>
        <v>0</v>
      </c>
      <c r="H74" s="187">
        <f>Pricing!F47</f>
        <v>0</v>
      </c>
      <c r="I74" s="216">
        <f>Pricing!E47</f>
        <v>0</v>
      </c>
      <c r="J74" s="216">
        <f>Pricing!G47</f>
        <v>0</v>
      </c>
      <c r="K74" s="216">
        <f>Pricing!H47</f>
        <v>0</v>
      </c>
      <c r="L74" s="216">
        <f>Pricing!I47</f>
        <v>0</v>
      </c>
      <c r="M74" s="188">
        <f t="shared" si="2"/>
        <v>0</v>
      </c>
      <c r="N74" s="189">
        <f>'Cost Calculation'!AS51</f>
        <v>0</v>
      </c>
      <c r="O74" s="95"/>
    </row>
    <row r="75" spans="2:15" s="94" customFormat="1" ht="49.9" hidden="1" customHeight="1" thickTop="1" thickBot="1">
      <c r="B75" s="417">
        <f>Pricing!A48</f>
        <v>45</v>
      </c>
      <c r="C75" s="418"/>
      <c r="D75" s="187">
        <f>Pricing!B48</f>
        <v>0</v>
      </c>
      <c r="E75" s="187">
        <f>Pricing!C48</f>
        <v>0</v>
      </c>
      <c r="F75" s="187">
        <f>Pricing!D48</f>
        <v>0</v>
      </c>
      <c r="G75" s="187">
        <f>Pricing!N48</f>
        <v>0</v>
      </c>
      <c r="H75" s="187">
        <f>Pricing!F48</f>
        <v>0</v>
      </c>
      <c r="I75" s="216">
        <f>Pricing!E48</f>
        <v>0</v>
      </c>
      <c r="J75" s="216">
        <f>Pricing!G48</f>
        <v>0</v>
      </c>
      <c r="K75" s="216">
        <f>Pricing!H48</f>
        <v>0</v>
      </c>
      <c r="L75" s="216">
        <f>Pricing!I48</f>
        <v>0</v>
      </c>
      <c r="M75" s="188">
        <f t="shared" si="2"/>
        <v>0</v>
      </c>
      <c r="N75" s="189">
        <f>'Cost Calculation'!AS52</f>
        <v>0</v>
      </c>
      <c r="O75" s="95"/>
    </row>
    <row r="76" spans="2:15" s="94" customFormat="1" ht="49.9" hidden="1" customHeight="1" thickTop="1" thickBot="1">
      <c r="B76" s="417">
        <f>Pricing!A49</f>
        <v>46</v>
      </c>
      <c r="C76" s="418"/>
      <c r="D76" s="187">
        <f>Pricing!B49</f>
        <v>0</v>
      </c>
      <c r="E76" s="187">
        <f>Pricing!C49</f>
        <v>0</v>
      </c>
      <c r="F76" s="187">
        <f>Pricing!D49</f>
        <v>0</v>
      </c>
      <c r="G76" s="187">
        <f>Pricing!N49</f>
        <v>0</v>
      </c>
      <c r="H76" s="187">
        <f>Pricing!F49</f>
        <v>0</v>
      </c>
      <c r="I76" s="216">
        <f>Pricing!E49</f>
        <v>0</v>
      </c>
      <c r="J76" s="216">
        <f>Pricing!G49</f>
        <v>0</v>
      </c>
      <c r="K76" s="216">
        <f>Pricing!H49</f>
        <v>0</v>
      </c>
      <c r="L76" s="216">
        <f>Pricing!I49</f>
        <v>0</v>
      </c>
      <c r="M76" s="188">
        <f t="shared" si="2"/>
        <v>0</v>
      </c>
      <c r="N76" s="189">
        <f>'Cost Calculation'!AS53</f>
        <v>0</v>
      </c>
      <c r="O76" s="95"/>
    </row>
    <row r="77" spans="2:15" s="94" customFormat="1" ht="49.9" hidden="1" customHeight="1" thickTop="1" thickBot="1">
      <c r="B77" s="417">
        <f>Pricing!A50</f>
        <v>47</v>
      </c>
      <c r="C77" s="418"/>
      <c r="D77" s="187">
        <f>Pricing!B50</f>
        <v>0</v>
      </c>
      <c r="E77" s="187">
        <f>Pricing!C50</f>
        <v>0</v>
      </c>
      <c r="F77" s="187">
        <f>Pricing!D50</f>
        <v>0</v>
      </c>
      <c r="G77" s="187">
        <f>Pricing!N50</f>
        <v>0</v>
      </c>
      <c r="H77" s="187">
        <f>Pricing!F50</f>
        <v>0</v>
      </c>
      <c r="I77" s="216">
        <f>Pricing!E50</f>
        <v>0</v>
      </c>
      <c r="J77" s="216">
        <f>Pricing!G50</f>
        <v>0</v>
      </c>
      <c r="K77" s="216">
        <f>Pricing!H50</f>
        <v>0</v>
      </c>
      <c r="L77" s="216">
        <f>Pricing!I50</f>
        <v>0</v>
      </c>
      <c r="M77" s="188">
        <f t="shared" si="2"/>
        <v>0</v>
      </c>
      <c r="N77" s="189">
        <f>'Cost Calculation'!AS54</f>
        <v>0</v>
      </c>
      <c r="O77" s="95"/>
    </row>
    <row r="78" spans="2:15" s="94" customFormat="1" ht="49.9" hidden="1" customHeight="1" thickTop="1" thickBot="1">
      <c r="B78" s="417">
        <f>Pricing!A51</f>
        <v>48</v>
      </c>
      <c r="C78" s="418"/>
      <c r="D78" s="187">
        <f>Pricing!B51</f>
        <v>0</v>
      </c>
      <c r="E78" s="187">
        <f>Pricing!C51</f>
        <v>0</v>
      </c>
      <c r="F78" s="187">
        <f>Pricing!D51</f>
        <v>0</v>
      </c>
      <c r="G78" s="187">
        <f>Pricing!N51</f>
        <v>0</v>
      </c>
      <c r="H78" s="187">
        <f>Pricing!F51</f>
        <v>0</v>
      </c>
      <c r="I78" s="216">
        <f>Pricing!E51</f>
        <v>0</v>
      </c>
      <c r="J78" s="216">
        <f>Pricing!G51</f>
        <v>0</v>
      </c>
      <c r="K78" s="216">
        <f>Pricing!H51</f>
        <v>0</v>
      </c>
      <c r="L78" s="216">
        <f>Pricing!I51</f>
        <v>0</v>
      </c>
      <c r="M78" s="188">
        <f t="shared" si="2"/>
        <v>0</v>
      </c>
      <c r="N78" s="189">
        <f>'Cost Calculation'!AS55</f>
        <v>0</v>
      </c>
      <c r="O78" s="95"/>
    </row>
    <row r="79" spans="2:15" s="94" customFormat="1" ht="49.9" hidden="1" customHeight="1" thickTop="1" thickBot="1">
      <c r="B79" s="417">
        <f>Pricing!A52</f>
        <v>49</v>
      </c>
      <c r="C79" s="418"/>
      <c r="D79" s="187">
        <f>Pricing!B52</f>
        <v>0</v>
      </c>
      <c r="E79" s="187">
        <f>Pricing!C52</f>
        <v>0</v>
      </c>
      <c r="F79" s="187">
        <f>Pricing!D52</f>
        <v>0</v>
      </c>
      <c r="G79" s="187">
        <f>Pricing!N52</f>
        <v>0</v>
      </c>
      <c r="H79" s="187">
        <f>Pricing!F52</f>
        <v>0</v>
      </c>
      <c r="I79" s="216">
        <f>Pricing!E52</f>
        <v>0</v>
      </c>
      <c r="J79" s="216">
        <f>Pricing!G52</f>
        <v>0</v>
      </c>
      <c r="K79" s="216">
        <f>Pricing!H52</f>
        <v>0</v>
      </c>
      <c r="L79" s="216">
        <f>Pricing!I52</f>
        <v>0</v>
      </c>
      <c r="M79" s="188">
        <f t="shared" si="2"/>
        <v>0</v>
      </c>
      <c r="N79" s="189">
        <f>'Cost Calculation'!AS56</f>
        <v>0</v>
      </c>
      <c r="O79" s="95"/>
    </row>
    <row r="80" spans="2:15" s="94" customFormat="1" ht="49.9" hidden="1" customHeight="1" thickTop="1" thickBot="1">
      <c r="B80" s="417">
        <f>Pricing!A53</f>
        <v>50</v>
      </c>
      <c r="C80" s="418"/>
      <c r="D80" s="187">
        <f>Pricing!B53</f>
        <v>0</v>
      </c>
      <c r="E80" s="187">
        <f>Pricing!C53</f>
        <v>0</v>
      </c>
      <c r="F80" s="187">
        <f>Pricing!D53</f>
        <v>0</v>
      </c>
      <c r="G80" s="187">
        <f>Pricing!N53</f>
        <v>0</v>
      </c>
      <c r="H80" s="187">
        <f>Pricing!F53</f>
        <v>0</v>
      </c>
      <c r="I80" s="216">
        <f>Pricing!E53</f>
        <v>0</v>
      </c>
      <c r="J80" s="216">
        <f>Pricing!G53</f>
        <v>0</v>
      </c>
      <c r="K80" s="216">
        <f>Pricing!H53</f>
        <v>0</v>
      </c>
      <c r="L80" s="216">
        <f>Pricing!I53</f>
        <v>0</v>
      </c>
      <c r="M80" s="188">
        <f t="shared" si="2"/>
        <v>0</v>
      </c>
      <c r="N80" s="189">
        <f>'Cost Calculation'!AS57</f>
        <v>0</v>
      </c>
      <c r="O80" s="95"/>
    </row>
    <row r="81" spans="2:15" s="94" customFormat="1" ht="49.9" hidden="1" customHeight="1" thickTop="1" thickBot="1">
      <c r="B81" s="417">
        <f>Pricing!A54</f>
        <v>51</v>
      </c>
      <c r="C81" s="418"/>
      <c r="D81" s="187">
        <f>Pricing!B54</f>
        <v>0</v>
      </c>
      <c r="E81" s="187">
        <f>Pricing!C54</f>
        <v>0</v>
      </c>
      <c r="F81" s="187">
        <f>Pricing!D54</f>
        <v>0</v>
      </c>
      <c r="G81" s="187">
        <f>Pricing!N54</f>
        <v>0</v>
      </c>
      <c r="H81" s="187">
        <f>Pricing!F54</f>
        <v>0</v>
      </c>
      <c r="I81" s="229">
        <f>Pricing!E54</f>
        <v>0</v>
      </c>
      <c r="J81" s="229">
        <f>Pricing!G54</f>
        <v>0</v>
      </c>
      <c r="K81" s="229">
        <f>Pricing!H54</f>
        <v>0</v>
      </c>
      <c r="L81" s="229">
        <f>Pricing!I54</f>
        <v>0</v>
      </c>
      <c r="M81" s="188">
        <f t="shared" si="2"/>
        <v>0</v>
      </c>
      <c r="N81" s="189">
        <f>'Cost Calculation'!AS58</f>
        <v>0</v>
      </c>
      <c r="O81" s="95"/>
    </row>
    <row r="82" spans="2:15" s="94" customFormat="1" ht="49.9" hidden="1" customHeight="1" thickTop="1" thickBot="1">
      <c r="B82" s="417">
        <f>Pricing!A55</f>
        <v>52</v>
      </c>
      <c r="C82" s="418"/>
      <c r="D82" s="187">
        <f>Pricing!B55</f>
        <v>0</v>
      </c>
      <c r="E82" s="187">
        <f>Pricing!C55</f>
        <v>0</v>
      </c>
      <c r="F82" s="187">
        <f>Pricing!D55</f>
        <v>0</v>
      </c>
      <c r="G82" s="187">
        <f>Pricing!N55</f>
        <v>0</v>
      </c>
      <c r="H82" s="187">
        <f>Pricing!F55</f>
        <v>0</v>
      </c>
      <c r="I82" s="229">
        <f>Pricing!E55</f>
        <v>0</v>
      </c>
      <c r="J82" s="229">
        <f>Pricing!G55</f>
        <v>0</v>
      </c>
      <c r="K82" s="229">
        <f>Pricing!H55</f>
        <v>0</v>
      </c>
      <c r="L82" s="229">
        <f>Pricing!I55</f>
        <v>0</v>
      </c>
      <c r="M82" s="188">
        <f t="shared" si="2"/>
        <v>0</v>
      </c>
      <c r="N82" s="189">
        <f>'Cost Calculation'!AS59</f>
        <v>0</v>
      </c>
      <c r="O82" s="95"/>
    </row>
    <row r="83" spans="2:15" s="94" customFormat="1" ht="49.9" hidden="1" customHeight="1" thickTop="1" thickBot="1">
      <c r="B83" s="417">
        <f>Pricing!A56</f>
        <v>53</v>
      </c>
      <c r="C83" s="418"/>
      <c r="D83" s="187">
        <f>Pricing!B56</f>
        <v>0</v>
      </c>
      <c r="E83" s="187">
        <f>Pricing!C56</f>
        <v>0</v>
      </c>
      <c r="F83" s="187">
        <f>Pricing!D56</f>
        <v>0</v>
      </c>
      <c r="G83" s="187">
        <f>Pricing!N56</f>
        <v>0</v>
      </c>
      <c r="H83" s="187">
        <f>Pricing!F56</f>
        <v>0</v>
      </c>
      <c r="I83" s="229">
        <f>Pricing!E56</f>
        <v>0</v>
      </c>
      <c r="J83" s="229">
        <f>Pricing!G56</f>
        <v>0</v>
      </c>
      <c r="K83" s="229">
        <f>Pricing!H56</f>
        <v>0</v>
      </c>
      <c r="L83" s="229">
        <f>Pricing!I56</f>
        <v>0</v>
      </c>
      <c r="M83" s="188">
        <f t="shared" si="2"/>
        <v>0</v>
      </c>
      <c r="N83" s="189">
        <f>'Cost Calculation'!AS60</f>
        <v>0</v>
      </c>
      <c r="O83" s="95"/>
    </row>
    <row r="84" spans="2:15" s="94" customFormat="1" ht="49.9" hidden="1" customHeight="1" thickTop="1" thickBot="1">
      <c r="B84" s="417">
        <f>Pricing!A57</f>
        <v>54</v>
      </c>
      <c r="C84" s="418"/>
      <c r="D84" s="187">
        <f>Pricing!B57</f>
        <v>0</v>
      </c>
      <c r="E84" s="187">
        <f>Pricing!C57</f>
        <v>0</v>
      </c>
      <c r="F84" s="187">
        <f>Pricing!D57</f>
        <v>0</v>
      </c>
      <c r="G84" s="187">
        <f>Pricing!N57</f>
        <v>0</v>
      </c>
      <c r="H84" s="187">
        <f>Pricing!F57</f>
        <v>0</v>
      </c>
      <c r="I84" s="229">
        <f>Pricing!E57</f>
        <v>0</v>
      </c>
      <c r="J84" s="229">
        <f>Pricing!G57</f>
        <v>0</v>
      </c>
      <c r="K84" s="229">
        <f>Pricing!H57</f>
        <v>0</v>
      </c>
      <c r="L84" s="229">
        <f>Pricing!I57</f>
        <v>0</v>
      </c>
      <c r="M84" s="188">
        <f t="shared" si="2"/>
        <v>0</v>
      </c>
      <c r="N84" s="189">
        <f>'Cost Calculation'!AS61</f>
        <v>0</v>
      </c>
      <c r="O84" s="95"/>
    </row>
    <row r="85" spans="2:15" s="94" customFormat="1" ht="49.9" hidden="1" customHeight="1" thickTop="1" thickBot="1">
      <c r="B85" s="417">
        <f>Pricing!A58</f>
        <v>55</v>
      </c>
      <c r="C85" s="418"/>
      <c r="D85" s="187">
        <f>Pricing!B58</f>
        <v>0</v>
      </c>
      <c r="E85" s="187">
        <f>Pricing!C58</f>
        <v>0</v>
      </c>
      <c r="F85" s="187">
        <f>Pricing!D58</f>
        <v>0</v>
      </c>
      <c r="G85" s="187">
        <f>Pricing!N58</f>
        <v>0</v>
      </c>
      <c r="H85" s="187">
        <f>Pricing!F58</f>
        <v>0</v>
      </c>
      <c r="I85" s="229">
        <f>Pricing!E58</f>
        <v>0</v>
      </c>
      <c r="J85" s="229">
        <f>Pricing!G58</f>
        <v>0</v>
      </c>
      <c r="K85" s="229">
        <f>Pricing!H58</f>
        <v>0</v>
      </c>
      <c r="L85" s="229">
        <f>Pricing!I58</f>
        <v>0</v>
      </c>
      <c r="M85" s="188">
        <f t="shared" si="2"/>
        <v>0</v>
      </c>
      <c r="N85" s="189">
        <f>'Cost Calculation'!AS62</f>
        <v>0</v>
      </c>
      <c r="O85" s="95"/>
    </row>
    <row r="86" spans="2:15" s="94" customFormat="1" ht="49.9" hidden="1" customHeight="1" thickTop="1" thickBot="1">
      <c r="B86" s="417">
        <f>Pricing!A59</f>
        <v>56</v>
      </c>
      <c r="C86" s="418"/>
      <c r="D86" s="187">
        <f>Pricing!B59</f>
        <v>0</v>
      </c>
      <c r="E86" s="187">
        <f>Pricing!C59</f>
        <v>0</v>
      </c>
      <c r="F86" s="187">
        <f>Pricing!D59</f>
        <v>0</v>
      </c>
      <c r="G86" s="187">
        <f>Pricing!N59</f>
        <v>0</v>
      </c>
      <c r="H86" s="187">
        <f>Pricing!F59</f>
        <v>0</v>
      </c>
      <c r="I86" s="229">
        <f>Pricing!E59</f>
        <v>0</v>
      </c>
      <c r="J86" s="229">
        <f>Pricing!G59</f>
        <v>0</v>
      </c>
      <c r="K86" s="229">
        <f>Pricing!H59</f>
        <v>0</v>
      </c>
      <c r="L86" s="229">
        <f>Pricing!I59</f>
        <v>0</v>
      </c>
      <c r="M86" s="188">
        <f t="shared" si="2"/>
        <v>0</v>
      </c>
      <c r="N86" s="189">
        <f>'Cost Calculation'!AS63</f>
        <v>0</v>
      </c>
      <c r="O86" s="95"/>
    </row>
    <row r="87" spans="2:15" s="94" customFormat="1" ht="49.9" hidden="1" customHeight="1" thickTop="1" thickBot="1">
      <c r="B87" s="417">
        <f>Pricing!A60</f>
        <v>57</v>
      </c>
      <c r="C87" s="418"/>
      <c r="D87" s="187">
        <f>Pricing!B60</f>
        <v>0</v>
      </c>
      <c r="E87" s="187">
        <f>Pricing!C60</f>
        <v>0</v>
      </c>
      <c r="F87" s="187">
        <f>Pricing!D60</f>
        <v>0</v>
      </c>
      <c r="G87" s="187">
        <f>Pricing!N60</f>
        <v>0</v>
      </c>
      <c r="H87" s="187">
        <f>Pricing!F60</f>
        <v>0</v>
      </c>
      <c r="I87" s="229">
        <f>Pricing!E60</f>
        <v>0</v>
      </c>
      <c r="J87" s="229">
        <f>Pricing!G60</f>
        <v>0</v>
      </c>
      <c r="K87" s="229">
        <f>Pricing!H60</f>
        <v>0</v>
      </c>
      <c r="L87" s="229">
        <f>Pricing!I60</f>
        <v>0</v>
      </c>
      <c r="M87" s="188">
        <f t="shared" si="2"/>
        <v>0</v>
      </c>
      <c r="N87" s="189">
        <f>'Cost Calculation'!AS64</f>
        <v>0</v>
      </c>
      <c r="O87" s="95"/>
    </row>
    <row r="88" spans="2:15" s="94" customFormat="1" ht="49.9" hidden="1" customHeight="1" thickTop="1" thickBot="1">
      <c r="B88" s="417">
        <f>Pricing!A61</f>
        <v>58</v>
      </c>
      <c r="C88" s="418"/>
      <c r="D88" s="187">
        <f>Pricing!B61</f>
        <v>0</v>
      </c>
      <c r="E88" s="187">
        <f>Pricing!C61</f>
        <v>0</v>
      </c>
      <c r="F88" s="187">
        <f>Pricing!D61</f>
        <v>0</v>
      </c>
      <c r="G88" s="187">
        <f>Pricing!N61</f>
        <v>0</v>
      </c>
      <c r="H88" s="187">
        <f>Pricing!F61</f>
        <v>0</v>
      </c>
      <c r="I88" s="229">
        <f>Pricing!E61</f>
        <v>0</v>
      </c>
      <c r="J88" s="229">
        <f>Pricing!G61</f>
        <v>0</v>
      </c>
      <c r="K88" s="229">
        <f>Pricing!H61</f>
        <v>0</v>
      </c>
      <c r="L88" s="229">
        <f>Pricing!I61</f>
        <v>0</v>
      </c>
      <c r="M88" s="188">
        <f t="shared" si="2"/>
        <v>0</v>
      </c>
      <c r="N88" s="189">
        <f>'Cost Calculation'!AS65</f>
        <v>0</v>
      </c>
      <c r="O88" s="95"/>
    </row>
    <row r="89" spans="2:15" s="94" customFormat="1" ht="49.9" hidden="1" customHeight="1" thickTop="1" thickBot="1">
      <c r="B89" s="417">
        <f>Pricing!A62</f>
        <v>59</v>
      </c>
      <c r="C89" s="418"/>
      <c r="D89" s="187">
        <f>Pricing!B62</f>
        <v>0</v>
      </c>
      <c r="E89" s="187">
        <f>Pricing!C62</f>
        <v>0</v>
      </c>
      <c r="F89" s="187">
        <f>Pricing!D62</f>
        <v>0</v>
      </c>
      <c r="G89" s="187">
        <f>Pricing!N62</f>
        <v>0</v>
      </c>
      <c r="H89" s="187">
        <f>Pricing!F62</f>
        <v>0</v>
      </c>
      <c r="I89" s="229">
        <f>Pricing!E62</f>
        <v>0</v>
      </c>
      <c r="J89" s="229">
        <f>Pricing!G62</f>
        <v>0</v>
      </c>
      <c r="K89" s="229">
        <f>Pricing!H62</f>
        <v>0</v>
      </c>
      <c r="L89" s="229">
        <f>Pricing!I62</f>
        <v>0</v>
      </c>
      <c r="M89" s="188">
        <f t="shared" si="2"/>
        <v>0</v>
      </c>
      <c r="N89" s="189">
        <f>'Cost Calculation'!AS66</f>
        <v>0</v>
      </c>
      <c r="O89" s="95"/>
    </row>
    <row r="90" spans="2:15" s="94" customFormat="1" ht="49.9" hidden="1" customHeight="1" thickTop="1" thickBot="1">
      <c r="B90" s="417">
        <f>Pricing!A63</f>
        <v>60</v>
      </c>
      <c r="C90" s="418"/>
      <c r="D90" s="187">
        <f>Pricing!B63</f>
        <v>0</v>
      </c>
      <c r="E90" s="187">
        <f>Pricing!C63</f>
        <v>0</v>
      </c>
      <c r="F90" s="187">
        <f>Pricing!D63</f>
        <v>0</v>
      </c>
      <c r="G90" s="187">
        <f>Pricing!N63</f>
        <v>0</v>
      </c>
      <c r="H90" s="187">
        <f>Pricing!F63</f>
        <v>0</v>
      </c>
      <c r="I90" s="229">
        <f>Pricing!E63</f>
        <v>0</v>
      </c>
      <c r="J90" s="229">
        <f>Pricing!G63</f>
        <v>0</v>
      </c>
      <c r="K90" s="229">
        <f>Pricing!H63</f>
        <v>0</v>
      </c>
      <c r="L90" s="229">
        <f>Pricing!I63</f>
        <v>0</v>
      </c>
      <c r="M90" s="188">
        <f t="shared" si="2"/>
        <v>0</v>
      </c>
      <c r="N90" s="189">
        <f>'Cost Calculation'!AS67</f>
        <v>0</v>
      </c>
      <c r="O90" s="95"/>
    </row>
    <row r="91" spans="2:15" s="94" customFormat="1" ht="49.9" hidden="1" customHeight="1" thickTop="1" thickBot="1">
      <c r="B91" s="417">
        <f>Pricing!A64</f>
        <v>61</v>
      </c>
      <c r="C91" s="418"/>
      <c r="D91" s="187">
        <f>Pricing!B64</f>
        <v>0</v>
      </c>
      <c r="E91" s="187">
        <f>Pricing!C64</f>
        <v>0</v>
      </c>
      <c r="F91" s="187">
        <f>Pricing!D64</f>
        <v>0</v>
      </c>
      <c r="G91" s="187">
        <f>Pricing!N64</f>
        <v>0</v>
      </c>
      <c r="H91" s="187">
        <f>Pricing!F64</f>
        <v>0</v>
      </c>
      <c r="I91" s="229">
        <f>Pricing!E64</f>
        <v>0</v>
      </c>
      <c r="J91" s="229">
        <f>Pricing!G64</f>
        <v>0</v>
      </c>
      <c r="K91" s="229">
        <f>Pricing!H64</f>
        <v>0</v>
      </c>
      <c r="L91" s="229">
        <f>Pricing!I64</f>
        <v>0</v>
      </c>
      <c r="M91" s="188">
        <f t="shared" si="2"/>
        <v>0</v>
      </c>
      <c r="N91" s="189">
        <f>'Cost Calculation'!AS68</f>
        <v>0</v>
      </c>
      <c r="O91" s="95"/>
    </row>
    <row r="92" spans="2:15" s="94" customFormat="1" ht="49.9" hidden="1" customHeight="1" thickTop="1" thickBot="1">
      <c r="B92" s="417">
        <f>Pricing!A65</f>
        <v>62</v>
      </c>
      <c r="C92" s="418"/>
      <c r="D92" s="187">
        <f>Pricing!B65</f>
        <v>0</v>
      </c>
      <c r="E92" s="187">
        <f>Pricing!C65</f>
        <v>0</v>
      </c>
      <c r="F92" s="187">
        <f>Pricing!D65</f>
        <v>0</v>
      </c>
      <c r="G92" s="187">
        <f>Pricing!N65</f>
        <v>0</v>
      </c>
      <c r="H92" s="187">
        <f>Pricing!F65</f>
        <v>0</v>
      </c>
      <c r="I92" s="229">
        <f>Pricing!E65</f>
        <v>0</v>
      </c>
      <c r="J92" s="229">
        <f>Pricing!G65</f>
        <v>0</v>
      </c>
      <c r="K92" s="229">
        <f>Pricing!H65</f>
        <v>0</v>
      </c>
      <c r="L92" s="229">
        <f>Pricing!I65</f>
        <v>0</v>
      </c>
      <c r="M92" s="188">
        <f t="shared" si="2"/>
        <v>0</v>
      </c>
      <c r="N92" s="189">
        <f>'Cost Calculation'!AS69</f>
        <v>0</v>
      </c>
      <c r="O92" s="95"/>
    </row>
    <row r="93" spans="2:15" s="94" customFormat="1" ht="49.9" hidden="1" customHeight="1" thickTop="1" thickBot="1">
      <c r="B93" s="417">
        <f>Pricing!A66</f>
        <v>63</v>
      </c>
      <c r="C93" s="418"/>
      <c r="D93" s="187">
        <f>Pricing!B66</f>
        <v>0</v>
      </c>
      <c r="E93" s="187">
        <f>Pricing!C66</f>
        <v>0</v>
      </c>
      <c r="F93" s="187">
        <f>Pricing!D66</f>
        <v>0</v>
      </c>
      <c r="G93" s="187">
        <f>Pricing!N66</f>
        <v>0</v>
      </c>
      <c r="H93" s="187">
        <f>Pricing!F66</f>
        <v>0</v>
      </c>
      <c r="I93" s="229">
        <f>Pricing!E66</f>
        <v>0</v>
      </c>
      <c r="J93" s="229">
        <f>Pricing!G66</f>
        <v>0</v>
      </c>
      <c r="K93" s="229">
        <f>Pricing!H66</f>
        <v>0</v>
      </c>
      <c r="L93" s="229">
        <f>Pricing!I66</f>
        <v>0</v>
      </c>
      <c r="M93" s="188">
        <f t="shared" si="2"/>
        <v>0</v>
      </c>
      <c r="N93" s="189">
        <f>'Cost Calculation'!AS70</f>
        <v>0</v>
      </c>
      <c r="O93" s="95"/>
    </row>
    <row r="94" spans="2:15" s="94" customFormat="1" ht="49.9" hidden="1" customHeight="1" thickTop="1" thickBot="1">
      <c r="B94" s="417">
        <f>Pricing!A67</f>
        <v>64</v>
      </c>
      <c r="C94" s="418"/>
      <c r="D94" s="187">
        <f>Pricing!B67</f>
        <v>0</v>
      </c>
      <c r="E94" s="187">
        <f>Pricing!C67</f>
        <v>0</v>
      </c>
      <c r="F94" s="187">
        <f>Pricing!D67</f>
        <v>0</v>
      </c>
      <c r="G94" s="187">
        <f>Pricing!N67</f>
        <v>0</v>
      </c>
      <c r="H94" s="187">
        <f>Pricing!F67</f>
        <v>0</v>
      </c>
      <c r="I94" s="229">
        <f>Pricing!E67</f>
        <v>0</v>
      </c>
      <c r="J94" s="229">
        <f>Pricing!G67</f>
        <v>0</v>
      </c>
      <c r="K94" s="229">
        <f>Pricing!H67</f>
        <v>0</v>
      </c>
      <c r="L94" s="229">
        <f>Pricing!I67</f>
        <v>0</v>
      </c>
      <c r="M94" s="188">
        <f t="shared" si="2"/>
        <v>0</v>
      </c>
      <c r="N94" s="189">
        <f>'Cost Calculation'!AS71</f>
        <v>0</v>
      </c>
      <c r="O94" s="95"/>
    </row>
    <row r="95" spans="2:15" s="94" customFormat="1" ht="49.9" hidden="1" customHeight="1" thickTop="1" thickBot="1">
      <c r="B95" s="417">
        <f>Pricing!A68</f>
        <v>65</v>
      </c>
      <c r="C95" s="418"/>
      <c r="D95" s="187">
        <f>Pricing!B68</f>
        <v>0</v>
      </c>
      <c r="E95" s="187">
        <f>Pricing!C68</f>
        <v>0</v>
      </c>
      <c r="F95" s="187">
        <f>Pricing!D68</f>
        <v>0</v>
      </c>
      <c r="G95" s="187">
        <f>Pricing!N68</f>
        <v>0</v>
      </c>
      <c r="H95" s="187">
        <f>Pricing!F68</f>
        <v>0</v>
      </c>
      <c r="I95" s="229">
        <f>Pricing!E68</f>
        <v>0</v>
      </c>
      <c r="J95" s="229">
        <f>Pricing!G68</f>
        <v>0</v>
      </c>
      <c r="K95" s="229">
        <f>Pricing!H68</f>
        <v>0</v>
      </c>
      <c r="L95" s="229">
        <f>Pricing!I68</f>
        <v>0</v>
      </c>
      <c r="M95" s="188">
        <f t="shared" si="2"/>
        <v>0</v>
      </c>
      <c r="N95" s="189">
        <f>'Cost Calculation'!AS72</f>
        <v>0</v>
      </c>
      <c r="O95" s="95"/>
    </row>
    <row r="96" spans="2:15" s="94" customFormat="1" ht="49.9" hidden="1" customHeight="1" thickTop="1" thickBot="1">
      <c r="B96" s="417">
        <f>Pricing!A69</f>
        <v>66</v>
      </c>
      <c r="C96" s="418"/>
      <c r="D96" s="187">
        <f>Pricing!B69</f>
        <v>0</v>
      </c>
      <c r="E96" s="187">
        <f>Pricing!C69</f>
        <v>0</v>
      </c>
      <c r="F96" s="187">
        <f>Pricing!D69</f>
        <v>0</v>
      </c>
      <c r="G96" s="187">
        <f>Pricing!N69</f>
        <v>0</v>
      </c>
      <c r="H96" s="187">
        <f>Pricing!F69</f>
        <v>0</v>
      </c>
      <c r="I96" s="229">
        <f>Pricing!E69</f>
        <v>0</v>
      </c>
      <c r="J96" s="229">
        <f>Pricing!G69</f>
        <v>0</v>
      </c>
      <c r="K96" s="229">
        <f>Pricing!H69</f>
        <v>0</v>
      </c>
      <c r="L96" s="229">
        <f>Pricing!I69</f>
        <v>0</v>
      </c>
      <c r="M96" s="188">
        <f t="shared" si="2"/>
        <v>0</v>
      </c>
      <c r="N96" s="189">
        <f>'Cost Calculation'!AS73</f>
        <v>0</v>
      </c>
      <c r="O96" s="95"/>
    </row>
    <row r="97" spans="2:15" s="94" customFormat="1" ht="49.9" hidden="1" customHeight="1" thickTop="1" thickBot="1">
      <c r="B97" s="417">
        <f>Pricing!A70</f>
        <v>67</v>
      </c>
      <c r="C97" s="418"/>
      <c r="D97" s="187">
        <f>Pricing!B70</f>
        <v>0</v>
      </c>
      <c r="E97" s="187">
        <f>Pricing!C70</f>
        <v>0</v>
      </c>
      <c r="F97" s="187">
        <f>Pricing!D70</f>
        <v>0</v>
      </c>
      <c r="G97" s="187">
        <f>Pricing!N70</f>
        <v>0</v>
      </c>
      <c r="H97" s="187">
        <f>Pricing!F70</f>
        <v>0</v>
      </c>
      <c r="I97" s="229">
        <f>Pricing!E70</f>
        <v>0</v>
      </c>
      <c r="J97" s="229">
        <f>Pricing!G70</f>
        <v>0</v>
      </c>
      <c r="K97" s="229">
        <f>Pricing!H70</f>
        <v>0</v>
      </c>
      <c r="L97" s="229">
        <f>Pricing!I70</f>
        <v>0</v>
      </c>
      <c r="M97" s="188">
        <f t="shared" si="2"/>
        <v>0</v>
      </c>
      <c r="N97" s="189">
        <f>'Cost Calculation'!AS74</f>
        <v>0</v>
      </c>
      <c r="O97" s="95"/>
    </row>
    <row r="98" spans="2:15" s="94" customFormat="1" ht="49.9" hidden="1" customHeight="1" thickTop="1" thickBot="1">
      <c r="B98" s="417">
        <f>Pricing!A71</f>
        <v>68</v>
      </c>
      <c r="C98" s="418"/>
      <c r="D98" s="187">
        <f>Pricing!B71</f>
        <v>0</v>
      </c>
      <c r="E98" s="187">
        <f>Pricing!C71</f>
        <v>0</v>
      </c>
      <c r="F98" s="187">
        <f>Pricing!D71</f>
        <v>0</v>
      </c>
      <c r="G98" s="187">
        <f>Pricing!N71</f>
        <v>0</v>
      </c>
      <c r="H98" s="187">
        <f>Pricing!F71</f>
        <v>0</v>
      </c>
      <c r="I98" s="229">
        <f>Pricing!E71</f>
        <v>0</v>
      </c>
      <c r="J98" s="229">
        <f>Pricing!G71</f>
        <v>0</v>
      </c>
      <c r="K98" s="229">
        <f>Pricing!H71</f>
        <v>0</v>
      </c>
      <c r="L98" s="229">
        <f>Pricing!I71</f>
        <v>0</v>
      </c>
      <c r="M98" s="188">
        <f t="shared" si="2"/>
        <v>0</v>
      </c>
      <c r="N98" s="189">
        <f>'Cost Calculation'!AS75</f>
        <v>0</v>
      </c>
      <c r="O98" s="95"/>
    </row>
    <row r="99" spans="2:15" s="94" customFormat="1" ht="49.9" hidden="1" customHeight="1" thickTop="1" thickBot="1">
      <c r="B99" s="417">
        <f>Pricing!A72</f>
        <v>69</v>
      </c>
      <c r="C99" s="418"/>
      <c r="D99" s="187">
        <f>Pricing!B72</f>
        <v>0</v>
      </c>
      <c r="E99" s="187">
        <f>Pricing!C72</f>
        <v>0</v>
      </c>
      <c r="F99" s="187">
        <f>Pricing!D72</f>
        <v>0</v>
      </c>
      <c r="G99" s="187">
        <f>Pricing!N72</f>
        <v>0</v>
      </c>
      <c r="H99" s="187">
        <f>Pricing!F72</f>
        <v>0</v>
      </c>
      <c r="I99" s="229">
        <f>Pricing!E72</f>
        <v>0</v>
      </c>
      <c r="J99" s="229">
        <f>Pricing!G72</f>
        <v>0</v>
      </c>
      <c r="K99" s="229">
        <f>Pricing!H72</f>
        <v>0</v>
      </c>
      <c r="L99" s="229">
        <f>Pricing!I72</f>
        <v>0</v>
      </c>
      <c r="M99" s="188">
        <f t="shared" si="2"/>
        <v>0</v>
      </c>
      <c r="N99" s="189">
        <f>'Cost Calculation'!AS76</f>
        <v>0</v>
      </c>
      <c r="O99" s="95"/>
    </row>
    <row r="100" spans="2:15" s="94" customFormat="1" ht="49.9" hidden="1" customHeight="1" thickTop="1" thickBot="1">
      <c r="B100" s="417">
        <f>Pricing!A73</f>
        <v>70</v>
      </c>
      <c r="C100" s="418"/>
      <c r="D100" s="187">
        <f>Pricing!B73</f>
        <v>0</v>
      </c>
      <c r="E100" s="187">
        <f>Pricing!C73</f>
        <v>0</v>
      </c>
      <c r="F100" s="187">
        <f>Pricing!D73</f>
        <v>0</v>
      </c>
      <c r="G100" s="187">
        <f>Pricing!N73</f>
        <v>0</v>
      </c>
      <c r="H100" s="187">
        <f>Pricing!F73</f>
        <v>0</v>
      </c>
      <c r="I100" s="229">
        <f>Pricing!E73</f>
        <v>0</v>
      </c>
      <c r="J100" s="229">
        <f>Pricing!G73</f>
        <v>0</v>
      </c>
      <c r="K100" s="229">
        <f>Pricing!H73</f>
        <v>0</v>
      </c>
      <c r="L100" s="229">
        <f>Pricing!I73</f>
        <v>0</v>
      </c>
      <c r="M100" s="188">
        <f t="shared" si="2"/>
        <v>0</v>
      </c>
      <c r="N100" s="189">
        <f>'Cost Calculation'!AS77</f>
        <v>0</v>
      </c>
      <c r="O100" s="95"/>
    </row>
    <row r="101" spans="2:15" s="94" customFormat="1" ht="49.9" hidden="1" customHeight="1" thickTop="1" thickBot="1">
      <c r="B101" s="417">
        <f>Pricing!A74</f>
        <v>71</v>
      </c>
      <c r="C101" s="418"/>
      <c r="D101" s="187">
        <f>Pricing!B74</f>
        <v>0</v>
      </c>
      <c r="E101" s="187">
        <f>Pricing!C74</f>
        <v>0</v>
      </c>
      <c r="F101" s="187">
        <f>Pricing!D74</f>
        <v>0</v>
      </c>
      <c r="G101" s="187">
        <f>Pricing!N74</f>
        <v>0</v>
      </c>
      <c r="H101" s="187">
        <f>Pricing!F74</f>
        <v>0</v>
      </c>
      <c r="I101" s="229">
        <f>Pricing!E74</f>
        <v>0</v>
      </c>
      <c r="J101" s="229">
        <f>Pricing!G74</f>
        <v>0</v>
      </c>
      <c r="K101" s="229">
        <f>Pricing!H74</f>
        <v>0</v>
      </c>
      <c r="L101" s="229">
        <f>Pricing!I74</f>
        <v>0</v>
      </c>
      <c r="M101" s="188">
        <f t="shared" si="2"/>
        <v>0</v>
      </c>
      <c r="N101" s="189">
        <f>'Cost Calculation'!AS78</f>
        <v>0</v>
      </c>
      <c r="O101" s="95"/>
    </row>
    <row r="102" spans="2:15" s="94" customFormat="1" ht="49.9" hidden="1" customHeight="1" thickTop="1" thickBot="1">
      <c r="B102" s="417">
        <f>Pricing!A75</f>
        <v>72</v>
      </c>
      <c r="C102" s="418"/>
      <c r="D102" s="187">
        <f>Pricing!B75</f>
        <v>0</v>
      </c>
      <c r="E102" s="187">
        <f>Pricing!C75</f>
        <v>0</v>
      </c>
      <c r="F102" s="187">
        <f>Pricing!D75</f>
        <v>0</v>
      </c>
      <c r="G102" s="187">
        <f>Pricing!N75</f>
        <v>0</v>
      </c>
      <c r="H102" s="187">
        <f>Pricing!F75</f>
        <v>0</v>
      </c>
      <c r="I102" s="229">
        <f>Pricing!E75</f>
        <v>0</v>
      </c>
      <c r="J102" s="229">
        <f>Pricing!G75</f>
        <v>0</v>
      </c>
      <c r="K102" s="229">
        <f>Pricing!H75</f>
        <v>0</v>
      </c>
      <c r="L102" s="229">
        <f>Pricing!I75</f>
        <v>0</v>
      </c>
      <c r="M102" s="188">
        <f t="shared" si="2"/>
        <v>0</v>
      </c>
      <c r="N102" s="189">
        <f>'Cost Calculation'!AS79</f>
        <v>0</v>
      </c>
      <c r="O102" s="95"/>
    </row>
    <row r="103" spans="2:15" s="94" customFormat="1" ht="49.9" hidden="1" customHeight="1" thickTop="1" thickBot="1">
      <c r="B103" s="417">
        <f>Pricing!A76</f>
        <v>73</v>
      </c>
      <c r="C103" s="418"/>
      <c r="D103" s="187">
        <f>Pricing!B76</f>
        <v>0</v>
      </c>
      <c r="E103" s="187">
        <f>Pricing!C76</f>
        <v>0</v>
      </c>
      <c r="F103" s="187">
        <f>Pricing!D76</f>
        <v>0</v>
      </c>
      <c r="G103" s="187">
        <f>Pricing!N76</f>
        <v>0</v>
      </c>
      <c r="H103" s="187">
        <f>Pricing!F76</f>
        <v>0</v>
      </c>
      <c r="I103" s="229">
        <f>Pricing!E76</f>
        <v>0</v>
      </c>
      <c r="J103" s="229">
        <f>Pricing!G76</f>
        <v>0</v>
      </c>
      <c r="K103" s="229">
        <f>Pricing!H76</f>
        <v>0</v>
      </c>
      <c r="L103" s="229">
        <f>Pricing!I76</f>
        <v>0</v>
      </c>
      <c r="M103" s="188">
        <f t="shared" si="2"/>
        <v>0</v>
      </c>
      <c r="N103" s="189">
        <f>'Cost Calculation'!AS80</f>
        <v>0</v>
      </c>
      <c r="O103" s="95"/>
    </row>
    <row r="104" spans="2:15" s="94" customFormat="1" ht="49.9" hidden="1" customHeight="1" thickTop="1" thickBot="1">
      <c r="B104" s="417">
        <f>Pricing!A77</f>
        <v>74</v>
      </c>
      <c r="C104" s="418"/>
      <c r="D104" s="187">
        <f>Pricing!B77</f>
        <v>0</v>
      </c>
      <c r="E104" s="187">
        <f>Pricing!C77</f>
        <v>0</v>
      </c>
      <c r="F104" s="187">
        <f>Pricing!D77</f>
        <v>0</v>
      </c>
      <c r="G104" s="187">
        <f>Pricing!N77</f>
        <v>0</v>
      </c>
      <c r="H104" s="187">
        <f>Pricing!F77</f>
        <v>0</v>
      </c>
      <c r="I104" s="229">
        <f>Pricing!E77</f>
        <v>0</v>
      </c>
      <c r="J104" s="229">
        <f>Pricing!G77</f>
        <v>0</v>
      </c>
      <c r="K104" s="229">
        <f>Pricing!H77</f>
        <v>0</v>
      </c>
      <c r="L104" s="229">
        <f>Pricing!I77</f>
        <v>0</v>
      </c>
      <c r="M104" s="188">
        <f t="shared" si="2"/>
        <v>0</v>
      </c>
      <c r="N104" s="189">
        <f>'Cost Calculation'!AS81</f>
        <v>0</v>
      </c>
      <c r="O104" s="95"/>
    </row>
    <row r="105" spans="2:15" s="94" customFormat="1" ht="49.9" hidden="1" customHeight="1" thickTop="1" thickBot="1">
      <c r="B105" s="417">
        <f>Pricing!A78</f>
        <v>75</v>
      </c>
      <c r="C105" s="418"/>
      <c r="D105" s="187">
        <f>Pricing!B78</f>
        <v>0</v>
      </c>
      <c r="E105" s="187">
        <f>Pricing!C78</f>
        <v>0</v>
      </c>
      <c r="F105" s="187">
        <f>Pricing!D78</f>
        <v>0</v>
      </c>
      <c r="G105" s="187">
        <f>Pricing!N78</f>
        <v>0</v>
      </c>
      <c r="H105" s="187">
        <f>Pricing!F78</f>
        <v>0</v>
      </c>
      <c r="I105" s="229">
        <f>Pricing!E78</f>
        <v>0</v>
      </c>
      <c r="J105" s="229">
        <f>Pricing!G78</f>
        <v>0</v>
      </c>
      <c r="K105" s="229">
        <f>Pricing!H78</f>
        <v>0</v>
      </c>
      <c r="L105" s="229">
        <f>Pricing!I78</f>
        <v>0</v>
      </c>
      <c r="M105" s="188">
        <f t="shared" si="2"/>
        <v>0</v>
      </c>
      <c r="N105" s="189">
        <f>'Cost Calculation'!AS82</f>
        <v>0</v>
      </c>
      <c r="O105" s="95"/>
    </row>
    <row r="106" spans="2:15" s="94" customFormat="1" ht="49.9" hidden="1" customHeight="1" thickTop="1" thickBot="1">
      <c r="B106" s="417">
        <f>Pricing!A79</f>
        <v>76</v>
      </c>
      <c r="C106" s="418"/>
      <c r="D106" s="187">
        <f>Pricing!B79</f>
        <v>0</v>
      </c>
      <c r="E106" s="187">
        <f>Pricing!C79</f>
        <v>0</v>
      </c>
      <c r="F106" s="187">
        <f>Pricing!D79</f>
        <v>0</v>
      </c>
      <c r="G106" s="187">
        <f>Pricing!N79</f>
        <v>0</v>
      </c>
      <c r="H106" s="187">
        <f>Pricing!F79</f>
        <v>0</v>
      </c>
      <c r="I106" s="229">
        <f>Pricing!E79</f>
        <v>0</v>
      </c>
      <c r="J106" s="229">
        <f>Pricing!G79</f>
        <v>0</v>
      </c>
      <c r="K106" s="229">
        <f>Pricing!H79</f>
        <v>0</v>
      </c>
      <c r="L106" s="229">
        <f>Pricing!I79</f>
        <v>0</v>
      </c>
      <c r="M106" s="188">
        <f t="shared" si="2"/>
        <v>0</v>
      </c>
      <c r="N106" s="189">
        <f>'Cost Calculation'!AS83</f>
        <v>0</v>
      </c>
      <c r="O106" s="95"/>
    </row>
    <row r="107" spans="2:15" s="94" customFormat="1" ht="49.9" hidden="1" customHeight="1" thickTop="1" thickBot="1">
      <c r="B107" s="417">
        <f>Pricing!A80</f>
        <v>77</v>
      </c>
      <c r="C107" s="418"/>
      <c r="D107" s="187">
        <f>Pricing!B80</f>
        <v>0</v>
      </c>
      <c r="E107" s="187">
        <f>Pricing!C80</f>
        <v>0</v>
      </c>
      <c r="F107" s="187">
        <f>Pricing!D80</f>
        <v>0</v>
      </c>
      <c r="G107" s="187">
        <f>Pricing!N80</f>
        <v>0</v>
      </c>
      <c r="H107" s="187">
        <f>Pricing!F80</f>
        <v>0</v>
      </c>
      <c r="I107" s="229">
        <f>Pricing!E80</f>
        <v>0</v>
      </c>
      <c r="J107" s="229">
        <f>Pricing!G80</f>
        <v>0</v>
      </c>
      <c r="K107" s="229">
        <f>Pricing!H80</f>
        <v>0</v>
      </c>
      <c r="L107" s="229">
        <f>Pricing!I80</f>
        <v>0</v>
      </c>
      <c r="M107" s="188">
        <f t="shared" si="2"/>
        <v>0</v>
      </c>
      <c r="N107" s="189">
        <f>'Cost Calculation'!AS84</f>
        <v>0</v>
      </c>
      <c r="O107" s="95"/>
    </row>
    <row r="108" spans="2:15" s="94" customFormat="1" ht="49.9" hidden="1" customHeight="1" thickTop="1" thickBot="1">
      <c r="B108" s="417">
        <f>Pricing!A81</f>
        <v>78</v>
      </c>
      <c r="C108" s="418"/>
      <c r="D108" s="187">
        <f>Pricing!B81</f>
        <v>0</v>
      </c>
      <c r="E108" s="187">
        <f>Pricing!C81</f>
        <v>0</v>
      </c>
      <c r="F108" s="187">
        <f>Pricing!D81</f>
        <v>0</v>
      </c>
      <c r="G108" s="187">
        <f>Pricing!N81</f>
        <v>0</v>
      </c>
      <c r="H108" s="187">
        <f>Pricing!F81</f>
        <v>0</v>
      </c>
      <c r="I108" s="229">
        <f>Pricing!E81</f>
        <v>0</v>
      </c>
      <c r="J108" s="229">
        <f>Pricing!G81</f>
        <v>0</v>
      </c>
      <c r="K108" s="229">
        <f>Pricing!H81</f>
        <v>0</v>
      </c>
      <c r="L108" s="229">
        <f>Pricing!I81</f>
        <v>0</v>
      </c>
      <c r="M108" s="188">
        <f t="shared" ref="M108:M130" si="3">J108*K108*L108/1000000</f>
        <v>0</v>
      </c>
      <c r="N108" s="189">
        <f>'Cost Calculation'!AS85</f>
        <v>0</v>
      </c>
      <c r="O108" s="95"/>
    </row>
    <row r="109" spans="2:15" s="94" customFormat="1" ht="49.9" hidden="1" customHeight="1" thickTop="1" thickBot="1">
      <c r="B109" s="417">
        <f>Pricing!A82</f>
        <v>79</v>
      </c>
      <c r="C109" s="418"/>
      <c r="D109" s="187">
        <f>Pricing!B82</f>
        <v>0</v>
      </c>
      <c r="E109" s="187">
        <f>Pricing!C82</f>
        <v>0</v>
      </c>
      <c r="F109" s="187">
        <f>Pricing!D82</f>
        <v>0</v>
      </c>
      <c r="G109" s="187">
        <f>Pricing!N82</f>
        <v>0</v>
      </c>
      <c r="H109" s="187">
        <f>Pricing!F82</f>
        <v>0</v>
      </c>
      <c r="I109" s="229">
        <f>Pricing!E82</f>
        <v>0</v>
      </c>
      <c r="J109" s="229">
        <f>Pricing!G82</f>
        <v>0</v>
      </c>
      <c r="K109" s="229">
        <f>Pricing!H82</f>
        <v>0</v>
      </c>
      <c r="L109" s="229">
        <f>Pricing!I82</f>
        <v>0</v>
      </c>
      <c r="M109" s="188">
        <f t="shared" si="3"/>
        <v>0</v>
      </c>
      <c r="N109" s="189">
        <f>'Cost Calculation'!AS86</f>
        <v>0</v>
      </c>
      <c r="O109" s="95"/>
    </row>
    <row r="110" spans="2:15" s="94" customFormat="1" ht="49.9" hidden="1" customHeight="1" thickTop="1" thickBot="1">
      <c r="B110" s="417">
        <f>Pricing!A83</f>
        <v>80</v>
      </c>
      <c r="C110" s="418"/>
      <c r="D110" s="187">
        <f>Pricing!B83</f>
        <v>0</v>
      </c>
      <c r="E110" s="187">
        <f>Pricing!C83</f>
        <v>0</v>
      </c>
      <c r="F110" s="187">
        <f>Pricing!D83</f>
        <v>0</v>
      </c>
      <c r="G110" s="187">
        <f>Pricing!N83</f>
        <v>0</v>
      </c>
      <c r="H110" s="187">
        <f>Pricing!F83</f>
        <v>0</v>
      </c>
      <c r="I110" s="229">
        <f>Pricing!E83</f>
        <v>0</v>
      </c>
      <c r="J110" s="229">
        <f>Pricing!G83</f>
        <v>0</v>
      </c>
      <c r="K110" s="229">
        <f>Pricing!H83</f>
        <v>0</v>
      </c>
      <c r="L110" s="229">
        <f>Pricing!I83</f>
        <v>0</v>
      </c>
      <c r="M110" s="188">
        <f t="shared" si="3"/>
        <v>0</v>
      </c>
      <c r="N110" s="189">
        <f>'Cost Calculation'!AS87</f>
        <v>0</v>
      </c>
      <c r="O110" s="95"/>
    </row>
    <row r="111" spans="2:15" s="94" customFormat="1" ht="49.9" hidden="1" customHeight="1" thickTop="1" thickBot="1">
      <c r="B111" s="417">
        <f>Pricing!A84</f>
        <v>81</v>
      </c>
      <c r="C111" s="418"/>
      <c r="D111" s="187">
        <f>Pricing!B84</f>
        <v>0</v>
      </c>
      <c r="E111" s="187">
        <f>Pricing!C84</f>
        <v>0</v>
      </c>
      <c r="F111" s="187">
        <f>Pricing!D84</f>
        <v>0</v>
      </c>
      <c r="G111" s="187">
        <f>Pricing!N84</f>
        <v>0</v>
      </c>
      <c r="H111" s="187">
        <f>Pricing!F84</f>
        <v>0</v>
      </c>
      <c r="I111" s="229">
        <f>Pricing!E84</f>
        <v>0</v>
      </c>
      <c r="J111" s="229">
        <f>Pricing!G84</f>
        <v>0</v>
      </c>
      <c r="K111" s="229">
        <f>Pricing!H84</f>
        <v>0</v>
      </c>
      <c r="L111" s="229">
        <f>Pricing!I84</f>
        <v>0</v>
      </c>
      <c r="M111" s="188">
        <f t="shared" si="3"/>
        <v>0</v>
      </c>
      <c r="N111" s="189">
        <f>'Cost Calculation'!AS88</f>
        <v>0</v>
      </c>
      <c r="O111" s="95"/>
    </row>
    <row r="112" spans="2:15" s="94" customFormat="1" ht="49.9" hidden="1" customHeight="1" thickTop="1" thickBot="1">
      <c r="B112" s="417">
        <f>Pricing!A85</f>
        <v>82</v>
      </c>
      <c r="C112" s="418"/>
      <c r="D112" s="187">
        <f>Pricing!B85</f>
        <v>0</v>
      </c>
      <c r="E112" s="187">
        <f>Pricing!C85</f>
        <v>0</v>
      </c>
      <c r="F112" s="187">
        <f>Pricing!D85</f>
        <v>0</v>
      </c>
      <c r="G112" s="187">
        <f>Pricing!N85</f>
        <v>0</v>
      </c>
      <c r="H112" s="187">
        <f>Pricing!F85</f>
        <v>0</v>
      </c>
      <c r="I112" s="229">
        <f>Pricing!E85</f>
        <v>0</v>
      </c>
      <c r="J112" s="229">
        <f>Pricing!G85</f>
        <v>0</v>
      </c>
      <c r="K112" s="229">
        <f>Pricing!H85</f>
        <v>0</v>
      </c>
      <c r="L112" s="229">
        <f>Pricing!I85</f>
        <v>0</v>
      </c>
      <c r="M112" s="188">
        <f t="shared" si="3"/>
        <v>0</v>
      </c>
      <c r="N112" s="189">
        <f>'Cost Calculation'!AS89</f>
        <v>0</v>
      </c>
      <c r="O112" s="95"/>
    </row>
    <row r="113" spans="2:15" s="94" customFormat="1" ht="49.9" hidden="1" customHeight="1" thickTop="1" thickBot="1">
      <c r="B113" s="417">
        <f>Pricing!A86</f>
        <v>83</v>
      </c>
      <c r="C113" s="418"/>
      <c r="D113" s="187">
        <f>Pricing!B86</f>
        <v>0</v>
      </c>
      <c r="E113" s="187">
        <f>Pricing!C86</f>
        <v>0</v>
      </c>
      <c r="F113" s="187">
        <f>Pricing!D86</f>
        <v>0</v>
      </c>
      <c r="G113" s="187">
        <f>Pricing!N86</f>
        <v>0</v>
      </c>
      <c r="H113" s="187">
        <f>Pricing!F86</f>
        <v>0</v>
      </c>
      <c r="I113" s="229">
        <f>Pricing!E86</f>
        <v>0</v>
      </c>
      <c r="J113" s="229">
        <f>Pricing!G86</f>
        <v>0</v>
      </c>
      <c r="K113" s="229">
        <f>Pricing!H86</f>
        <v>0</v>
      </c>
      <c r="L113" s="229">
        <f>Pricing!I86</f>
        <v>0</v>
      </c>
      <c r="M113" s="188">
        <f t="shared" si="3"/>
        <v>0</v>
      </c>
      <c r="N113" s="189">
        <f>'Cost Calculation'!AS90</f>
        <v>0</v>
      </c>
      <c r="O113" s="95"/>
    </row>
    <row r="114" spans="2:15" s="94" customFormat="1" ht="49.9" hidden="1" customHeight="1" thickTop="1" thickBot="1">
      <c r="B114" s="417">
        <f>Pricing!A87</f>
        <v>84</v>
      </c>
      <c r="C114" s="418"/>
      <c r="D114" s="187">
        <f>Pricing!B87</f>
        <v>0</v>
      </c>
      <c r="E114" s="187">
        <f>Pricing!C87</f>
        <v>0</v>
      </c>
      <c r="F114" s="187">
        <f>Pricing!D87</f>
        <v>0</v>
      </c>
      <c r="G114" s="187">
        <f>Pricing!N87</f>
        <v>0</v>
      </c>
      <c r="H114" s="187">
        <f>Pricing!F87</f>
        <v>0</v>
      </c>
      <c r="I114" s="229">
        <f>Pricing!E87</f>
        <v>0</v>
      </c>
      <c r="J114" s="229">
        <f>Pricing!G87</f>
        <v>0</v>
      </c>
      <c r="K114" s="229">
        <f>Pricing!H87</f>
        <v>0</v>
      </c>
      <c r="L114" s="229">
        <f>Pricing!I87</f>
        <v>0</v>
      </c>
      <c r="M114" s="188">
        <f t="shared" si="3"/>
        <v>0</v>
      </c>
      <c r="N114" s="189">
        <f>'Cost Calculation'!AS91</f>
        <v>0</v>
      </c>
      <c r="O114" s="95"/>
    </row>
    <row r="115" spans="2:15" s="94" customFormat="1" ht="49.9" hidden="1" customHeight="1" thickTop="1" thickBot="1">
      <c r="B115" s="417">
        <f>Pricing!A88</f>
        <v>85</v>
      </c>
      <c r="C115" s="418"/>
      <c r="D115" s="187">
        <f>Pricing!B88</f>
        <v>0</v>
      </c>
      <c r="E115" s="187">
        <f>Pricing!C88</f>
        <v>0</v>
      </c>
      <c r="F115" s="187">
        <f>Pricing!D88</f>
        <v>0</v>
      </c>
      <c r="G115" s="187">
        <f>Pricing!N88</f>
        <v>0</v>
      </c>
      <c r="H115" s="187">
        <f>Pricing!F88</f>
        <v>0</v>
      </c>
      <c r="I115" s="229">
        <f>Pricing!E88</f>
        <v>0</v>
      </c>
      <c r="J115" s="229">
        <f>Pricing!G88</f>
        <v>0</v>
      </c>
      <c r="K115" s="229">
        <f>Pricing!H88</f>
        <v>0</v>
      </c>
      <c r="L115" s="229">
        <f>Pricing!I88</f>
        <v>0</v>
      </c>
      <c r="M115" s="188">
        <f t="shared" si="3"/>
        <v>0</v>
      </c>
      <c r="N115" s="189">
        <f>'Cost Calculation'!AS92</f>
        <v>0</v>
      </c>
      <c r="O115" s="95"/>
    </row>
    <row r="116" spans="2:15" s="94" customFormat="1" ht="49.9" hidden="1" customHeight="1" thickTop="1" thickBot="1">
      <c r="B116" s="417">
        <f>Pricing!A89</f>
        <v>86</v>
      </c>
      <c r="C116" s="418"/>
      <c r="D116" s="187">
        <f>Pricing!B89</f>
        <v>0</v>
      </c>
      <c r="E116" s="187">
        <f>Pricing!C89</f>
        <v>0</v>
      </c>
      <c r="F116" s="187">
        <f>Pricing!D89</f>
        <v>0</v>
      </c>
      <c r="G116" s="187">
        <f>Pricing!N89</f>
        <v>0</v>
      </c>
      <c r="H116" s="187">
        <f>Pricing!F89</f>
        <v>0</v>
      </c>
      <c r="I116" s="229">
        <f>Pricing!E89</f>
        <v>0</v>
      </c>
      <c r="J116" s="229">
        <f>Pricing!G89</f>
        <v>0</v>
      </c>
      <c r="K116" s="229">
        <f>Pricing!H89</f>
        <v>0</v>
      </c>
      <c r="L116" s="229">
        <f>Pricing!I89</f>
        <v>0</v>
      </c>
      <c r="M116" s="188">
        <f t="shared" si="3"/>
        <v>0</v>
      </c>
      <c r="N116" s="189">
        <f>'Cost Calculation'!AS93</f>
        <v>0</v>
      </c>
      <c r="O116" s="95"/>
    </row>
    <row r="117" spans="2:15" s="94" customFormat="1" ht="49.9" hidden="1" customHeight="1" thickTop="1" thickBot="1">
      <c r="B117" s="417">
        <f>Pricing!A90</f>
        <v>87</v>
      </c>
      <c r="C117" s="418"/>
      <c r="D117" s="187">
        <f>Pricing!B90</f>
        <v>0</v>
      </c>
      <c r="E117" s="187">
        <f>Pricing!C90</f>
        <v>0</v>
      </c>
      <c r="F117" s="187">
        <f>Pricing!D90</f>
        <v>0</v>
      </c>
      <c r="G117" s="187">
        <f>Pricing!N90</f>
        <v>0</v>
      </c>
      <c r="H117" s="187">
        <f>Pricing!F90</f>
        <v>0</v>
      </c>
      <c r="I117" s="229">
        <f>Pricing!E90</f>
        <v>0</v>
      </c>
      <c r="J117" s="229">
        <f>Pricing!G90</f>
        <v>0</v>
      </c>
      <c r="K117" s="229">
        <f>Pricing!H90</f>
        <v>0</v>
      </c>
      <c r="L117" s="229">
        <f>Pricing!I90</f>
        <v>0</v>
      </c>
      <c r="M117" s="188">
        <f t="shared" si="3"/>
        <v>0</v>
      </c>
      <c r="N117" s="189">
        <f>'Cost Calculation'!AS94</f>
        <v>0</v>
      </c>
      <c r="O117" s="95"/>
    </row>
    <row r="118" spans="2:15" s="94" customFormat="1" ht="49.9" hidden="1" customHeight="1" thickTop="1" thickBot="1">
      <c r="B118" s="417">
        <f>Pricing!A91</f>
        <v>88</v>
      </c>
      <c r="C118" s="418"/>
      <c r="D118" s="187">
        <f>Pricing!B91</f>
        <v>0</v>
      </c>
      <c r="E118" s="187">
        <f>Pricing!C91</f>
        <v>0</v>
      </c>
      <c r="F118" s="187">
        <f>Pricing!D91</f>
        <v>0</v>
      </c>
      <c r="G118" s="187">
        <f>Pricing!N91</f>
        <v>0</v>
      </c>
      <c r="H118" s="187">
        <f>Pricing!F91</f>
        <v>0</v>
      </c>
      <c r="I118" s="229">
        <f>Pricing!E91</f>
        <v>0</v>
      </c>
      <c r="J118" s="229">
        <f>Pricing!G91</f>
        <v>0</v>
      </c>
      <c r="K118" s="229">
        <f>Pricing!H91</f>
        <v>0</v>
      </c>
      <c r="L118" s="229">
        <f>Pricing!I91</f>
        <v>0</v>
      </c>
      <c r="M118" s="188">
        <f t="shared" si="3"/>
        <v>0</v>
      </c>
      <c r="N118" s="189">
        <f>'Cost Calculation'!AS95</f>
        <v>0</v>
      </c>
      <c r="O118" s="95"/>
    </row>
    <row r="119" spans="2:15" s="94" customFormat="1" ht="49.9" hidden="1" customHeight="1" thickTop="1" thickBot="1">
      <c r="B119" s="417">
        <f>Pricing!A92</f>
        <v>89</v>
      </c>
      <c r="C119" s="418"/>
      <c r="D119" s="187">
        <f>Pricing!B92</f>
        <v>0</v>
      </c>
      <c r="E119" s="187">
        <f>Pricing!C92</f>
        <v>0</v>
      </c>
      <c r="F119" s="187">
        <f>Pricing!D92</f>
        <v>0</v>
      </c>
      <c r="G119" s="187">
        <f>Pricing!N92</f>
        <v>0</v>
      </c>
      <c r="H119" s="187">
        <f>Pricing!F92</f>
        <v>0</v>
      </c>
      <c r="I119" s="229">
        <f>Pricing!E92</f>
        <v>0</v>
      </c>
      <c r="J119" s="229">
        <f>Pricing!G92</f>
        <v>0</v>
      </c>
      <c r="K119" s="229">
        <f>Pricing!H92</f>
        <v>0</v>
      </c>
      <c r="L119" s="229">
        <f>Pricing!I92</f>
        <v>0</v>
      </c>
      <c r="M119" s="188">
        <f t="shared" si="3"/>
        <v>0</v>
      </c>
      <c r="N119" s="189">
        <f>'Cost Calculation'!AS96</f>
        <v>0</v>
      </c>
      <c r="O119" s="95"/>
    </row>
    <row r="120" spans="2:15" s="94" customFormat="1" ht="49.9" hidden="1" customHeight="1" thickTop="1" thickBot="1">
      <c r="B120" s="417">
        <f>Pricing!A93</f>
        <v>90</v>
      </c>
      <c r="C120" s="418"/>
      <c r="D120" s="187">
        <f>Pricing!B93</f>
        <v>0</v>
      </c>
      <c r="E120" s="187">
        <f>Pricing!C93</f>
        <v>0</v>
      </c>
      <c r="F120" s="187">
        <f>Pricing!D93</f>
        <v>0</v>
      </c>
      <c r="G120" s="187">
        <f>Pricing!N93</f>
        <v>0</v>
      </c>
      <c r="H120" s="187">
        <f>Pricing!F93</f>
        <v>0</v>
      </c>
      <c r="I120" s="229">
        <f>Pricing!E93</f>
        <v>0</v>
      </c>
      <c r="J120" s="229">
        <f>Pricing!G93</f>
        <v>0</v>
      </c>
      <c r="K120" s="229">
        <f>Pricing!H93</f>
        <v>0</v>
      </c>
      <c r="L120" s="229">
        <f>Pricing!I93</f>
        <v>0</v>
      </c>
      <c r="M120" s="188">
        <f t="shared" si="3"/>
        <v>0</v>
      </c>
      <c r="N120" s="189">
        <f>'Cost Calculation'!AS97</f>
        <v>0</v>
      </c>
      <c r="O120" s="95"/>
    </row>
    <row r="121" spans="2:15" s="94" customFormat="1" ht="49.9" hidden="1" customHeight="1" thickTop="1" thickBot="1">
      <c r="B121" s="417">
        <f>Pricing!A94</f>
        <v>91</v>
      </c>
      <c r="C121" s="418"/>
      <c r="D121" s="187">
        <f>Pricing!B94</f>
        <v>0</v>
      </c>
      <c r="E121" s="187">
        <f>Pricing!C94</f>
        <v>0</v>
      </c>
      <c r="F121" s="187">
        <f>Pricing!D94</f>
        <v>0</v>
      </c>
      <c r="G121" s="187">
        <f>Pricing!N94</f>
        <v>0</v>
      </c>
      <c r="H121" s="187">
        <f>Pricing!F94</f>
        <v>0</v>
      </c>
      <c r="I121" s="229">
        <f>Pricing!E94</f>
        <v>0</v>
      </c>
      <c r="J121" s="229">
        <f>Pricing!G94</f>
        <v>0</v>
      </c>
      <c r="K121" s="229">
        <f>Pricing!H94</f>
        <v>0</v>
      </c>
      <c r="L121" s="229">
        <f>Pricing!I94</f>
        <v>0</v>
      </c>
      <c r="M121" s="188">
        <f t="shared" si="3"/>
        <v>0</v>
      </c>
      <c r="N121" s="189">
        <f>'Cost Calculation'!AS98</f>
        <v>0</v>
      </c>
      <c r="O121" s="95"/>
    </row>
    <row r="122" spans="2:15" s="94" customFormat="1" ht="49.9" hidden="1" customHeight="1" thickTop="1" thickBot="1">
      <c r="B122" s="417">
        <f>Pricing!A95</f>
        <v>92</v>
      </c>
      <c r="C122" s="418"/>
      <c r="D122" s="187">
        <f>Pricing!B95</f>
        <v>0</v>
      </c>
      <c r="E122" s="187">
        <f>Pricing!C95</f>
        <v>0</v>
      </c>
      <c r="F122" s="187">
        <f>Pricing!D95</f>
        <v>0</v>
      </c>
      <c r="G122" s="187">
        <f>Pricing!N95</f>
        <v>0</v>
      </c>
      <c r="H122" s="187">
        <f>Pricing!F95</f>
        <v>0</v>
      </c>
      <c r="I122" s="229">
        <f>Pricing!E95</f>
        <v>0</v>
      </c>
      <c r="J122" s="229">
        <f>Pricing!G95</f>
        <v>0</v>
      </c>
      <c r="K122" s="229">
        <f>Pricing!H95</f>
        <v>0</v>
      </c>
      <c r="L122" s="229">
        <f>Pricing!I95</f>
        <v>0</v>
      </c>
      <c r="M122" s="188">
        <f t="shared" si="3"/>
        <v>0</v>
      </c>
      <c r="N122" s="189">
        <f>'Cost Calculation'!AS99</f>
        <v>0</v>
      </c>
      <c r="O122" s="95"/>
    </row>
    <row r="123" spans="2:15" s="94" customFormat="1" ht="49.9" hidden="1" customHeight="1" thickTop="1" thickBot="1">
      <c r="B123" s="417">
        <f>Pricing!A96</f>
        <v>93</v>
      </c>
      <c r="C123" s="418"/>
      <c r="D123" s="187">
        <f>Pricing!B96</f>
        <v>0</v>
      </c>
      <c r="E123" s="187">
        <f>Pricing!C96</f>
        <v>0</v>
      </c>
      <c r="F123" s="187">
        <f>Pricing!D96</f>
        <v>0</v>
      </c>
      <c r="G123" s="187">
        <f>Pricing!N96</f>
        <v>0</v>
      </c>
      <c r="H123" s="187">
        <f>Pricing!F96</f>
        <v>0</v>
      </c>
      <c r="I123" s="229">
        <f>Pricing!E96</f>
        <v>0</v>
      </c>
      <c r="J123" s="229">
        <f>Pricing!G96</f>
        <v>0</v>
      </c>
      <c r="K123" s="229">
        <f>Pricing!H96</f>
        <v>0</v>
      </c>
      <c r="L123" s="229">
        <f>Pricing!I96</f>
        <v>0</v>
      </c>
      <c r="M123" s="188">
        <f t="shared" si="3"/>
        <v>0</v>
      </c>
      <c r="N123" s="189">
        <f>'Cost Calculation'!AS100</f>
        <v>0</v>
      </c>
      <c r="O123" s="95"/>
    </row>
    <row r="124" spans="2:15" s="94" customFormat="1" ht="49.9" hidden="1" customHeight="1" thickTop="1" thickBot="1">
      <c r="B124" s="417">
        <f>Pricing!A97</f>
        <v>94</v>
      </c>
      <c r="C124" s="418"/>
      <c r="D124" s="187">
        <f>Pricing!B97</f>
        <v>0</v>
      </c>
      <c r="E124" s="187">
        <f>Pricing!C97</f>
        <v>0</v>
      </c>
      <c r="F124" s="187">
        <f>Pricing!D97</f>
        <v>0</v>
      </c>
      <c r="G124" s="187">
        <f>Pricing!N97</f>
        <v>0</v>
      </c>
      <c r="H124" s="187">
        <f>Pricing!F97</f>
        <v>0</v>
      </c>
      <c r="I124" s="229">
        <f>Pricing!E97</f>
        <v>0</v>
      </c>
      <c r="J124" s="229">
        <f>Pricing!G97</f>
        <v>0</v>
      </c>
      <c r="K124" s="229">
        <f>Pricing!H97</f>
        <v>0</v>
      </c>
      <c r="L124" s="229">
        <f>Pricing!I97</f>
        <v>0</v>
      </c>
      <c r="M124" s="188">
        <f t="shared" si="3"/>
        <v>0</v>
      </c>
      <c r="N124" s="189">
        <f>'Cost Calculation'!AS101</f>
        <v>0</v>
      </c>
      <c r="O124" s="95"/>
    </row>
    <row r="125" spans="2:15" s="94" customFormat="1" ht="49.9" hidden="1" customHeight="1" thickTop="1" thickBot="1">
      <c r="B125" s="417">
        <f>Pricing!A98</f>
        <v>95</v>
      </c>
      <c r="C125" s="418"/>
      <c r="D125" s="187">
        <f>Pricing!B98</f>
        <v>0</v>
      </c>
      <c r="E125" s="187">
        <f>Pricing!C98</f>
        <v>0</v>
      </c>
      <c r="F125" s="187">
        <f>Pricing!D98</f>
        <v>0</v>
      </c>
      <c r="G125" s="187">
        <f>Pricing!N98</f>
        <v>0</v>
      </c>
      <c r="H125" s="187">
        <f>Pricing!F98</f>
        <v>0</v>
      </c>
      <c r="I125" s="229">
        <f>Pricing!E98</f>
        <v>0</v>
      </c>
      <c r="J125" s="229">
        <f>Pricing!G98</f>
        <v>0</v>
      </c>
      <c r="K125" s="229">
        <f>Pricing!H98</f>
        <v>0</v>
      </c>
      <c r="L125" s="229">
        <f>Pricing!I98</f>
        <v>0</v>
      </c>
      <c r="M125" s="188">
        <f t="shared" si="3"/>
        <v>0</v>
      </c>
      <c r="N125" s="189">
        <f>'Cost Calculation'!AS102</f>
        <v>0</v>
      </c>
      <c r="O125" s="95"/>
    </row>
    <row r="126" spans="2:15" s="94" customFormat="1" ht="49.9" hidden="1" customHeight="1" thickTop="1" thickBot="1">
      <c r="B126" s="417">
        <f>Pricing!A99</f>
        <v>96</v>
      </c>
      <c r="C126" s="418"/>
      <c r="D126" s="187">
        <f>Pricing!B99</f>
        <v>0</v>
      </c>
      <c r="E126" s="187">
        <f>Pricing!C99</f>
        <v>0</v>
      </c>
      <c r="F126" s="187">
        <f>Pricing!D99</f>
        <v>0</v>
      </c>
      <c r="G126" s="187">
        <f>Pricing!N99</f>
        <v>0</v>
      </c>
      <c r="H126" s="187">
        <f>Pricing!F99</f>
        <v>0</v>
      </c>
      <c r="I126" s="229">
        <f>Pricing!E99</f>
        <v>0</v>
      </c>
      <c r="J126" s="229">
        <f>Pricing!G99</f>
        <v>0</v>
      </c>
      <c r="K126" s="229">
        <f>Pricing!H99</f>
        <v>0</v>
      </c>
      <c r="L126" s="229">
        <f>Pricing!I99</f>
        <v>0</v>
      </c>
      <c r="M126" s="188">
        <f t="shared" si="3"/>
        <v>0</v>
      </c>
      <c r="N126" s="189">
        <f>'Cost Calculation'!AS103</f>
        <v>0</v>
      </c>
      <c r="O126" s="95"/>
    </row>
    <row r="127" spans="2:15" s="94" customFormat="1" ht="49.9" hidden="1" customHeight="1" thickTop="1" thickBot="1">
      <c r="B127" s="417">
        <f>Pricing!A100</f>
        <v>97</v>
      </c>
      <c r="C127" s="418"/>
      <c r="D127" s="187">
        <f>Pricing!B100</f>
        <v>0</v>
      </c>
      <c r="E127" s="187">
        <f>Pricing!C100</f>
        <v>0</v>
      </c>
      <c r="F127" s="187">
        <f>Pricing!D100</f>
        <v>0</v>
      </c>
      <c r="G127" s="187">
        <f>Pricing!N100</f>
        <v>0</v>
      </c>
      <c r="H127" s="187">
        <f>Pricing!F100</f>
        <v>0</v>
      </c>
      <c r="I127" s="229">
        <f>Pricing!E100</f>
        <v>0</v>
      </c>
      <c r="J127" s="229">
        <f>Pricing!G100</f>
        <v>0</v>
      </c>
      <c r="K127" s="229">
        <f>Pricing!H100</f>
        <v>0</v>
      </c>
      <c r="L127" s="229">
        <f>Pricing!I100</f>
        <v>0</v>
      </c>
      <c r="M127" s="188">
        <f t="shared" si="3"/>
        <v>0</v>
      </c>
      <c r="N127" s="189">
        <f>'Cost Calculation'!AS104</f>
        <v>0</v>
      </c>
      <c r="O127" s="95"/>
    </row>
    <row r="128" spans="2:15" s="94" customFormat="1" ht="49.9" hidden="1" customHeight="1" thickTop="1" thickBot="1">
      <c r="B128" s="417">
        <f>Pricing!A101</f>
        <v>98</v>
      </c>
      <c r="C128" s="418"/>
      <c r="D128" s="187">
        <f>Pricing!B101</f>
        <v>0</v>
      </c>
      <c r="E128" s="187">
        <f>Pricing!C101</f>
        <v>0</v>
      </c>
      <c r="F128" s="187">
        <f>Pricing!D101</f>
        <v>0</v>
      </c>
      <c r="G128" s="187">
        <f>Pricing!N101</f>
        <v>0</v>
      </c>
      <c r="H128" s="187">
        <f>Pricing!F101</f>
        <v>0</v>
      </c>
      <c r="I128" s="229">
        <f>Pricing!E101</f>
        <v>0</v>
      </c>
      <c r="J128" s="229">
        <f>Pricing!G101</f>
        <v>0</v>
      </c>
      <c r="K128" s="229">
        <f>Pricing!H101</f>
        <v>0</v>
      </c>
      <c r="L128" s="229">
        <f>Pricing!I101</f>
        <v>0</v>
      </c>
      <c r="M128" s="188">
        <f t="shared" si="3"/>
        <v>0</v>
      </c>
      <c r="N128" s="189">
        <f>'Cost Calculation'!AS105</f>
        <v>0</v>
      </c>
      <c r="O128" s="95"/>
    </row>
    <row r="129" spans="2:15" s="94" customFormat="1" ht="49.9" hidden="1" customHeight="1" thickTop="1" thickBot="1">
      <c r="B129" s="417">
        <f>Pricing!A102</f>
        <v>99</v>
      </c>
      <c r="C129" s="418"/>
      <c r="D129" s="229">
        <f>Pricing!B102</f>
        <v>0</v>
      </c>
      <c r="E129" s="187">
        <f>Pricing!C102</f>
        <v>0</v>
      </c>
      <c r="F129" s="187">
        <f>Pricing!D102</f>
        <v>0</v>
      </c>
      <c r="G129" s="187">
        <f>Pricing!N102</f>
        <v>0</v>
      </c>
      <c r="H129" s="187">
        <f>Pricing!F102</f>
        <v>0</v>
      </c>
      <c r="I129" s="229">
        <f>Pricing!E102</f>
        <v>0</v>
      </c>
      <c r="J129" s="229">
        <f>Pricing!G102</f>
        <v>0</v>
      </c>
      <c r="K129" s="229">
        <f>Pricing!H102</f>
        <v>0</v>
      </c>
      <c r="L129" s="229">
        <f>Pricing!I102</f>
        <v>0</v>
      </c>
      <c r="M129" s="188">
        <f t="shared" si="3"/>
        <v>0</v>
      </c>
      <c r="N129" s="189">
        <f>'Cost Calculation'!AS106</f>
        <v>0</v>
      </c>
      <c r="O129" s="95"/>
    </row>
    <row r="130" spans="2:15" s="94" customFormat="1" ht="49.9" hidden="1" customHeight="1" thickTop="1" thickBot="1">
      <c r="B130" s="417">
        <f>Pricing!A103</f>
        <v>100</v>
      </c>
      <c r="C130" s="418"/>
      <c r="D130" s="229">
        <f>Pricing!B103</f>
        <v>0</v>
      </c>
      <c r="E130" s="187">
        <f>Pricing!C103</f>
        <v>0</v>
      </c>
      <c r="F130" s="187">
        <f>Pricing!D103</f>
        <v>0</v>
      </c>
      <c r="G130" s="187">
        <f>Pricing!N103</f>
        <v>0</v>
      </c>
      <c r="H130" s="187">
        <f>Pricing!F103</f>
        <v>0</v>
      </c>
      <c r="I130" s="229">
        <f>Pricing!E103</f>
        <v>0</v>
      </c>
      <c r="J130" s="229">
        <f>Pricing!G103</f>
        <v>0</v>
      </c>
      <c r="K130" s="229">
        <f>Pricing!H103</f>
        <v>0</v>
      </c>
      <c r="L130" s="229">
        <f>Pricing!I103</f>
        <v>0</v>
      </c>
      <c r="M130" s="188">
        <f t="shared" si="3"/>
        <v>0</v>
      </c>
      <c r="N130" s="189">
        <f>'Cost Calculation'!AS107</f>
        <v>0</v>
      </c>
      <c r="O130" s="95"/>
    </row>
    <row r="131" spans="2:15" s="94" customFormat="1" ht="30" customHeight="1" thickTop="1" thickBot="1">
      <c r="B131" s="492" t="s">
        <v>478</v>
      </c>
      <c r="C131" s="493"/>
      <c r="D131" s="493"/>
      <c r="E131" s="493"/>
      <c r="F131" s="493"/>
      <c r="G131" s="493"/>
      <c r="H131" s="493"/>
      <c r="I131" s="493"/>
      <c r="J131" s="493"/>
      <c r="K131" s="493"/>
      <c r="L131" s="493"/>
      <c r="M131" s="493"/>
      <c r="N131" s="494"/>
      <c r="O131" s="95">
        <f>O47/10.764</f>
        <v>9306.9364032014091</v>
      </c>
    </row>
    <row r="132" spans="2:15" s="94" customFormat="1" ht="39.75" customHeight="1" thickTop="1" thickBot="1">
      <c r="B132" s="420"/>
      <c r="C132" s="421"/>
      <c r="D132" s="421"/>
      <c r="E132" s="421"/>
      <c r="F132" s="421"/>
      <c r="G132" s="421"/>
      <c r="H132" s="421"/>
      <c r="I132" s="421"/>
      <c r="J132" s="421"/>
      <c r="K132" s="422"/>
      <c r="L132" s="190">
        <f>L46+L40+L34</f>
        <v>35</v>
      </c>
      <c r="M132" s="191">
        <f>M46+M40+M34</f>
        <v>170.64769000000004</v>
      </c>
      <c r="N132" s="186"/>
      <c r="O132" s="95"/>
    </row>
    <row r="133" spans="2:15" s="94" customFormat="1" ht="30" customHeight="1" thickTop="1" thickBot="1">
      <c r="B133" s="423" t="s">
        <v>181</v>
      </c>
      <c r="C133" s="424"/>
      <c r="D133" s="424"/>
      <c r="E133" s="424"/>
      <c r="F133" s="424"/>
      <c r="G133" s="424"/>
      <c r="H133" s="424"/>
      <c r="I133" s="424"/>
      <c r="J133" s="424"/>
      <c r="K133" s="424"/>
      <c r="L133" s="424"/>
      <c r="M133" s="425"/>
      <c r="N133" s="192">
        <f>ROUND(SUM(N47,N41,N35),0.1)</f>
        <v>7707951</v>
      </c>
      <c r="O133" s="95">
        <f>N133/SUM(M132)</f>
        <v>45168.797772767968</v>
      </c>
    </row>
    <row r="134" spans="2:15" s="94" customFormat="1" ht="30" customHeight="1" thickTop="1" thickBot="1">
      <c r="B134" s="423" t="s">
        <v>111</v>
      </c>
      <c r="C134" s="424"/>
      <c r="D134" s="424"/>
      <c r="E134" s="424"/>
      <c r="F134" s="424"/>
      <c r="G134" s="424"/>
      <c r="H134" s="424"/>
      <c r="I134" s="424"/>
      <c r="J134" s="424"/>
      <c r="K134" s="424"/>
      <c r="L134" s="424"/>
      <c r="M134" s="425"/>
      <c r="N134" s="192">
        <f>ROUND(N133*18%,0.1)</f>
        <v>1387431</v>
      </c>
      <c r="O134" s="95">
        <f>N134/SUM(M132)</f>
        <v>8130.3825442934485</v>
      </c>
    </row>
    <row r="135" spans="2:15" s="94" customFormat="1" ht="30" customHeight="1" thickTop="1" thickBot="1">
      <c r="B135" s="423" t="s">
        <v>182</v>
      </c>
      <c r="C135" s="424"/>
      <c r="D135" s="424"/>
      <c r="E135" s="424"/>
      <c r="F135" s="424"/>
      <c r="G135" s="424"/>
      <c r="H135" s="424"/>
      <c r="I135" s="424"/>
      <c r="J135" s="424"/>
      <c r="K135" s="424"/>
      <c r="L135" s="424"/>
      <c r="M135" s="425"/>
      <c r="N135" s="192">
        <f>ROUND(SUM(N133:N134),0.1)</f>
        <v>9095382</v>
      </c>
      <c r="O135" s="95">
        <f>N135/SUM(M132)</f>
        <v>53299.180317061415</v>
      </c>
    </row>
    <row r="136" spans="2:15" s="94" customFormat="1" ht="20.25" thickTop="1" thickBot="1">
      <c r="B136" s="180"/>
      <c r="C136" s="181"/>
      <c r="D136" s="182"/>
      <c r="E136" s="182"/>
      <c r="F136" s="182"/>
      <c r="G136" s="182"/>
      <c r="H136" s="182"/>
      <c r="I136" s="182"/>
      <c r="J136" s="183"/>
      <c r="K136" s="183"/>
      <c r="L136" s="183"/>
      <c r="M136" s="183"/>
      <c r="N136" s="184"/>
      <c r="O136" s="95">
        <f>O133/10.764</f>
        <v>4196.2837024124838</v>
      </c>
    </row>
    <row r="137" spans="2:15" s="139" customFormat="1" ht="30" customHeight="1" thickTop="1">
      <c r="B137" s="454" t="s">
        <v>235</v>
      </c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6"/>
      <c r="O137" s="138"/>
    </row>
    <row r="138" spans="2:15" s="93" customFormat="1" ht="24.95" customHeight="1">
      <c r="B138" s="411">
        <v>1</v>
      </c>
      <c r="C138" s="412"/>
      <c r="D138" s="415" t="s">
        <v>477</v>
      </c>
      <c r="E138" s="415"/>
      <c r="F138" s="415"/>
      <c r="G138" s="415"/>
      <c r="H138" s="415"/>
      <c r="I138" s="415"/>
      <c r="J138" s="415"/>
      <c r="K138" s="415"/>
      <c r="L138" s="415"/>
      <c r="M138" s="415"/>
      <c r="N138" s="416"/>
    </row>
    <row r="139" spans="2:15" s="93" customFormat="1" ht="24.95" customHeight="1">
      <c r="B139" s="457">
        <v>2</v>
      </c>
      <c r="C139" s="458"/>
      <c r="D139" s="459"/>
      <c r="E139" s="459"/>
      <c r="F139" s="459"/>
      <c r="G139" s="459"/>
      <c r="H139" s="459"/>
      <c r="I139" s="459"/>
      <c r="J139" s="459"/>
      <c r="K139" s="459"/>
      <c r="L139" s="459"/>
      <c r="M139" s="459"/>
      <c r="N139" s="460"/>
    </row>
    <row r="140" spans="2:15" s="139" customFormat="1" ht="30" customHeight="1">
      <c r="B140" s="426" t="s">
        <v>207</v>
      </c>
      <c r="C140" s="427"/>
      <c r="D140" s="427"/>
      <c r="E140" s="427"/>
      <c r="F140" s="427"/>
      <c r="G140" s="427"/>
      <c r="H140" s="427"/>
      <c r="I140" s="427"/>
      <c r="J140" s="427"/>
      <c r="K140" s="427"/>
      <c r="L140" s="427"/>
      <c r="M140" s="427"/>
      <c r="N140" s="428"/>
      <c r="O140" s="138"/>
    </row>
    <row r="141" spans="2:15" s="93" customFormat="1" ht="24.95" customHeight="1">
      <c r="B141" s="411">
        <v>1</v>
      </c>
      <c r="C141" s="412"/>
      <c r="D141" s="413" t="s">
        <v>369</v>
      </c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</row>
    <row r="142" spans="2:15" s="93" customFormat="1" ht="24.95" customHeight="1">
      <c r="B142" s="411">
        <v>2</v>
      </c>
      <c r="C142" s="412"/>
      <c r="D142" s="413" t="s">
        <v>481</v>
      </c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</row>
    <row r="143" spans="2:15" s="93" customFormat="1" ht="24.95" customHeight="1">
      <c r="B143" s="411">
        <v>3</v>
      </c>
      <c r="C143" s="412"/>
      <c r="D143" s="413" t="s">
        <v>482</v>
      </c>
      <c r="E143" s="413"/>
      <c r="F143" s="413"/>
      <c r="G143" s="413"/>
      <c r="H143" s="413"/>
      <c r="I143" s="413"/>
      <c r="J143" s="413"/>
      <c r="K143" s="413"/>
      <c r="L143" s="413"/>
      <c r="M143" s="413"/>
      <c r="N143" s="414"/>
    </row>
    <row r="144" spans="2:15" s="93" customFormat="1" ht="24.95" customHeight="1">
      <c r="B144" s="411">
        <v>4</v>
      </c>
      <c r="C144" s="412"/>
      <c r="D144" s="413" t="s">
        <v>483</v>
      </c>
      <c r="E144" s="413"/>
      <c r="F144" s="413"/>
      <c r="G144" s="413"/>
      <c r="H144" s="413"/>
      <c r="I144" s="413"/>
      <c r="J144" s="413"/>
      <c r="K144" s="413"/>
      <c r="L144" s="413"/>
      <c r="M144" s="413"/>
      <c r="N144" s="414"/>
    </row>
    <row r="145" spans="2:15" s="139" customFormat="1" ht="30" customHeight="1">
      <c r="B145" s="426" t="s">
        <v>140</v>
      </c>
      <c r="C145" s="427"/>
      <c r="D145" s="427"/>
      <c r="E145" s="427"/>
      <c r="F145" s="427"/>
      <c r="G145" s="427"/>
      <c r="H145" s="427"/>
      <c r="I145" s="427"/>
      <c r="J145" s="427"/>
      <c r="K145" s="427"/>
      <c r="L145" s="427"/>
      <c r="M145" s="427"/>
      <c r="N145" s="428"/>
      <c r="O145" s="138"/>
    </row>
    <row r="146" spans="2:15" s="93" customFormat="1" ht="24.95" customHeight="1">
      <c r="B146" s="411">
        <v>1</v>
      </c>
      <c r="C146" s="412"/>
      <c r="D146" s="413" t="s">
        <v>360</v>
      </c>
      <c r="E146" s="413"/>
      <c r="F146" s="413"/>
      <c r="G146" s="413"/>
      <c r="H146" s="413"/>
      <c r="I146" s="413"/>
      <c r="J146" s="413"/>
      <c r="K146" s="413"/>
      <c r="L146" s="413"/>
      <c r="M146" s="413"/>
      <c r="N146" s="414"/>
    </row>
    <row r="147" spans="2:15" s="93" customFormat="1" ht="24.95" customHeight="1">
      <c r="B147" s="411">
        <v>2</v>
      </c>
      <c r="C147" s="412"/>
      <c r="D147" s="413" t="s">
        <v>385</v>
      </c>
      <c r="E147" s="413"/>
      <c r="F147" s="413"/>
      <c r="G147" s="413"/>
      <c r="H147" s="413"/>
      <c r="I147" s="413"/>
      <c r="J147" s="413"/>
      <c r="K147" s="413"/>
      <c r="L147" s="413"/>
      <c r="M147" s="413"/>
      <c r="N147" s="414"/>
    </row>
    <row r="148" spans="2:15" s="93" customFormat="1" ht="24.95" customHeight="1">
      <c r="B148" s="411">
        <v>3</v>
      </c>
      <c r="C148" s="412"/>
      <c r="D148" s="415" t="s">
        <v>400</v>
      </c>
      <c r="E148" s="415"/>
      <c r="F148" s="415"/>
      <c r="G148" s="415"/>
      <c r="H148" s="415"/>
      <c r="I148" s="415"/>
      <c r="J148" s="415"/>
      <c r="K148" s="415"/>
      <c r="L148" s="415"/>
      <c r="M148" s="415"/>
      <c r="N148" s="416"/>
    </row>
    <row r="149" spans="2:15" s="93" customFormat="1" ht="24.95" customHeight="1">
      <c r="B149" s="411">
        <v>4</v>
      </c>
      <c r="C149" s="412"/>
      <c r="D149" s="415" t="s">
        <v>401</v>
      </c>
      <c r="E149" s="415"/>
      <c r="F149" s="415"/>
      <c r="G149" s="415"/>
      <c r="H149" s="415"/>
      <c r="I149" s="415"/>
      <c r="J149" s="415"/>
      <c r="K149" s="415"/>
      <c r="L149" s="415"/>
      <c r="M149" s="415"/>
      <c r="N149" s="416"/>
    </row>
    <row r="150" spans="2:15" s="139" customFormat="1" ht="30" customHeight="1">
      <c r="B150" s="500" t="s">
        <v>141</v>
      </c>
      <c r="C150" s="501"/>
      <c r="D150" s="501"/>
      <c r="E150" s="501"/>
      <c r="F150" s="501"/>
      <c r="G150" s="501"/>
      <c r="H150" s="501"/>
      <c r="I150" s="501"/>
      <c r="J150" s="501"/>
      <c r="K150" s="501"/>
      <c r="L150" s="501"/>
      <c r="M150" s="501"/>
      <c r="N150" s="502"/>
    </row>
    <row r="151" spans="2:15" s="93" customFormat="1" ht="24.95" customHeight="1">
      <c r="B151" s="411">
        <v>1</v>
      </c>
      <c r="C151" s="412"/>
      <c r="D151" s="413" t="s">
        <v>142</v>
      </c>
      <c r="E151" s="413"/>
      <c r="F151" s="413"/>
      <c r="G151" s="413"/>
      <c r="H151" s="413"/>
      <c r="I151" s="413"/>
      <c r="J151" s="413"/>
      <c r="K151" s="413"/>
      <c r="L151" s="413"/>
      <c r="M151" s="413"/>
      <c r="N151" s="414"/>
    </row>
    <row r="152" spans="2:15" s="93" customFormat="1" ht="24.95" customHeight="1">
      <c r="B152" s="411">
        <v>2</v>
      </c>
      <c r="C152" s="412"/>
      <c r="D152" s="413" t="s">
        <v>143</v>
      </c>
      <c r="E152" s="413"/>
      <c r="F152" s="413"/>
      <c r="G152" s="413"/>
      <c r="H152" s="413"/>
      <c r="I152" s="413"/>
      <c r="J152" s="413"/>
      <c r="K152" s="413"/>
      <c r="L152" s="413"/>
      <c r="M152" s="413"/>
      <c r="N152" s="414"/>
    </row>
    <row r="153" spans="2:15" s="93" customFormat="1" ht="24.95" customHeight="1">
      <c r="B153" s="411">
        <v>3</v>
      </c>
      <c r="C153" s="412"/>
      <c r="D153" s="413" t="s">
        <v>144</v>
      </c>
      <c r="E153" s="413"/>
      <c r="F153" s="413"/>
      <c r="G153" s="413"/>
      <c r="H153" s="413"/>
      <c r="I153" s="413"/>
      <c r="J153" s="413"/>
      <c r="K153" s="413"/>
      <c r="L153" s="413"/>
      <c r="M153" s="413"/>
      <c r="N153" s="414"/>
    </row>
    <row r="154" spans="2:15" s="139" customFormat="1" ht="30" customHeight="1">
      <c r="B154" s="500" t="s">
        <v>145</v>
      </c>
      <c r="C154" s="501"/>
      <c r="D154" s="501"/>
      <c r="E154" s="501"/>
      <c r="F154" s="501"/>
      <c r="G154" s="501"/>
      <c r="H154" s="501"/>
      <c r="I154" s="501"/>
      <c r="J154" s="501"/>
      <c r="K154" s="501"/>
      <c r="L154" s="501"/>
      <c r="M154" s="501"/>
      <c r="N154" s="502"/>
    </row>
    <row r="155" spans="2:15" s="139" customFormat="1" ht="30" customHeight="1">
      <c r="B155" s="515" t="s">
        <v>146</v>
      </c>
      <c r="C155" s="516"/>
      <c r="D155" s="516"/>
      <c r="E155" s="516"/>
      <c r="F155" s="516"/>
      <c r="G155" s="516"/>
      <c r="H155" s="516"/>
      <c r="I155" s="516"/>
      <c r="J155" s="516"/>
      <c r="K155" s="516"/>
      <c r="L155" s="516"/>
      <c r="M155" s="516"/>
      <c r="N155" s="517"/>
    </row>
    <row r="156" spans="2:15" s="93" customFormat="1" ht="24.95" customHeight="1">
      <c r="B156" s="411">
        <v>1</v>
      </c>
      <c r="C156" s="412"/>
      <c r="D156" s="413" t="s">
        <v>147</v>
      </c>
      <c r="E156" s="413"/>
      <c r="F156" s="413"/>
      <c r="G156" s="413"/>
      <c r="H156" s="413"/>
      <c r="I156" s="413"/>
      <c r="J156" s="413"/>
      <c r="K156" s="413"/>
      <c r="L156" s="413"/>
      <c r="M156" s="413"/>
      <c r="N156" s="414"/>
    </row>
    <row r="157" spans="2:15" s="93" customFormat="1" ht="24.95" customHeight="1">
      <c r="B157" s="411">
        <v>2</v>
      </c>
      <c r="C157" s="412"/>
      <c r="D157" s="413" t="s">
        <v>397</v>
      </c>
      <c r="E157" s="413"/>
      <c r="F157" s="413"/>
      <c r="G157" s="413"/>
      <c r="H157" s="413"/>
      <c r="I157" s="413"/>
      <c r="J157" s="413"/>
      <c r="K157" s="413"/>
      <c r="L157" s="413"/>
      <c r="M157" s="413"/>
      <c r="N157" s="414"/>
    </row>
    <row r="158" spans="2:15" s="93" customFormat="1" ht="24.95" customHeight="1">
      <c r="B158" s="411">
        <v>3</v>
      </c>
      <c r="C158" s="412"/>
      <c r="D158" s="413" t="s">
        <v>148</v>
      </c>
      <c r="E158" s="413"/>
      <c r="F158" s="413"/>
      <c r="G158" s="413"/>
      <c r="H158" s="413"/>
      <c r="I158" s="413"/>
      <c r="J158" s="413"/>
      <c r="K158" s="413"/>
      <c r="L158" s="413"/>
      <c r="M158" s="413"/>
      <c r="N158" s="414"/>
    </row>
    <row r="159" spans="2:15" s="93" customFormat="1" ht="24.95" customHeight="1">
      <c r="B159" s="411">
        <v>4</v>
      </c>
      <c r="C159" s="412"/>
      <c r="D159" s="413" t="s">
        <v>149</v>
      </c>
      <c r="E159" s="413"/>
      <c r="F159" s="413"/>
      <c r="G159" s="413"/>
      <c r="H159" s="413"/>
      <c r="I159" s="413"/>
      <c r="J159" s="413"/>
      <c r="K159" s="413"/>
      <c r="L159" s="413"/>
      <c r="M159" s="413"/>
      <c r="N159" s="414"/>
    </row>
    <row r="160" spans="2:15" s="93" customFormat="1" ht="24.95" customHeight="1">
      <c r="B160" s="411">
        <v>5</v>
      </c>
      <c r="C160" s="412"/>
      <c r="D160" s="413" t="s">
        <v>150</v>
      </c>
      <c r="E160" s="413"/>
      <c r="F160" s="413"/>
      <c r="G160" s="413"/>
      <c r="H160" s="413"/>
      <c r="I160" s="413"/>
      <c r="J160" s="413"/>
      <c r="K160" s="413"/>
      <c r="L160" s="413"/>
      <c r="M160" s="413"/>
      <c r="N160" s="414"/>
    </row>
    <row r="161" spans="2:14" s="93" customFormat="1" ht="24.95" customHeight="1">
      <c r="B161" s="411">
        <v>6</v>
      </c>
      <c r="C161" s="412"/>
      <c r="D161" s="413" t="s">
        <v>151</v>
      </c>
      <c r="E161" s="413"/>
      <c r="F161" s="413"/>
      <c r="G161" s="413"/>
      <c r="H161" s="413"/>
      <c r="I161" s="413"/>
      <c r="J161" s="413"/>
      <c r="K161" s="413"/>
      <c r="L161" s="413"/>
      <c r="M161" s="413"/>
      <c r="N161" s="414"/>
    </row>
    <row r="162" spans="2:14" s="140" customFormat="1" ht="30" customHeight="1">
      <c r="B162" s="500" t="s">
        <v>152</v>
      </c>
      <c r="C162" s="501"/>
      <c r="D162" s="501"/>
      <c r="E162" s="501"/>
      <c r="F162" s="501"/>
      <c r="G162" s="501"/>
      <c r="H162" s="501"/>
      <c r="I162" s="501"/>
      <c r="J162" s="501"/>
      <c r="K162" s="501"/>
      <c r="L162" s="501"/>
      <c r="M162" s="501"/>
      <c r="N162" s="502"/>
    </row>
    <row r="163" spans="2:14" s="93" customFormat="1" ht="24.95" customHeight="1">
      <c r="B163" s="411">
        <v>1</v>
      </c>
      <c r="C163" s="412"/>
      <c r="D163" s="413" t="s">
        <v>153</v>
      </c>
      <c r="E163" s="413"/>
      <c r="F163" s="413"/>
      <c r="G163" s="413"/>
      <c r="H163" s="413"/>
      <c r="I163" s="413"/>
      <c r="J163" s="413"/>
      <c r="K163" s="413"/>
      <c r="L163" s="413"/>
      <c r="M163" s="413"/>
      <c r="N163" s="414"/>
    </row>
    <row r="164" spans="2:14" s="93" customFormat="1" ht="135" customHeight="1">
      <c r="B164" s="411">
        <v>2</v>
      </c>
      <c r="C164" s="412"/>
      <c r="D164" s="503" t="s">
        <v>154</v>
      </c>
      <c r="E164" s="504"/>
      <c r="F164" s="504"/>
      <c r="G164" s="504"/>
      <c r="H164" s="504"/>
      <c r="I164" s="504"/>
      <c r="J164" s="504"/>
      <c r="K164" s="504"/>
      <c r="L164" s="504"/>
      <c r="M164" s="504"/>
      <c r="N164" s="505"/>
    </row>
    <row r="165" spans="2:14" s="93" customFormat="1" ht="24.95" customHeight="1">
      <c r="B165" s="411">
        <v>3</v>
      </c>
      <c r="C165" s="412"/>
      <c r="D165" s="413" t="s">
        <v>155</v>
      </c>
      <c r="E165" s="413"/>
      <c r="F165" s="413"/>
      <c r="G165" s="413"/>
      <c r="H165" s="413"/>
      <c r="I165" s="413"/>
      <c r="J165" s="413"/>
      <c r="K165" s="413"/>
      <c r="L165" s="413"/>
      <c r="M165" s="413"/>
      <c r="N165" s="414"/>
    </row>
    <row r="166" spans="2:14" s="93" customFormat="1" ht="24.95" customHeight="1">
      <c r="B166" s="411">
        <v>4</v>
      </c>
      <c r="C166" s="412"/>
      <c r="D166" s="413" t="s">
        <v>156</v>
      </c>
      <c r="E166" s="413"/>
      <c r="F166" s="413"/>
      <c r="G166" s="413"/>
      <c r="H166" s="413"/>
      <c r="I166" s="413"/>
      <c r="J166" s="413"/>
      <c r="K166" s="413"/>
      <c r="L166" s="413"/>
      <c r="M166" s="413"/>
      <c r="N166" s="414"/>
    </row>
    <row r="167" spans="2:14" s="140" customFormat="1" ht="30" customHeight="1">
      <c r="B167" s="500" t="s">
        <v>157</v>
      </c>
      <c r="C167" s="501"/>
      <c r="D167" s="501"/>
      <c r="E167" s="501"/>
      <c r="F167" s="501"/>
      <c r="G167" s="501"/>
      <c r="H167" s="501"/>
      <c r="I167" s="501"/>
      <c r="J167" s="501"/>
      <c r="K167" s="501"/>
      <c r="L167" s="501"/>
      <c r="M167" s="501"/>
      <c r="N167" s="502"/>
    </row>
    <row r="168" spans="2:14" s="93" customFormat="1" ht="24.95" customHeight="1">
      <c r="B168" s="411">
        <v>1</v>
      </c>
      <c r="C168" s="412"/>
      <c r="D168" s="413" t="s">
        <v>158</v>
      </c>
      <c r="E168" s="413"/>
      <c r="F168" s="413"/>
      <c r="G168" s="413"/>
      <c r="H168" s="413"/>
      <c r="I168" s="413"/>
      <c r="J168" s="413"/>
      <c r="K168" s="413"/>
      <c r="L168" s="413"/>
      <c r="M168" s="413"/>
      <c r="N168" s="414"/>
    </row>
    <row r="169" spans="2:14" s="93" customFormat="1" ht="55.9" customHeight="1">
      <c r="B169" s="411">
        <v>2</v>
      </c>
      <c r="C169" s="412"/>
      <c r="D169" s="503" t="s">
        <v>159</v>
      </c>
      <c r="E169" s="504"/>
      <c r="F169" s="504"/>
      <c r="G169" s="504"/>
      <c r="H169" s="504"/>
      <c r="I169" s="504"/>
      <c r="J169" s="504"/>
      <c r="K169" s="504"/>
      <c r="L169" s="504"/>
      <c r="M169" s="504"/>
      <c r="N169" s="505"/>
    </row>
    <row r="170" spans="2:14" s="140" customFormat="1" ht="30" customHeight="1">
      <c r="B170" s="500" t="s">
        <v>160</v>
      </c>
      <c r="C170" s="501"/>
      <c r="D170" s="501"/>
      <c r="E170" s="501"/>
      <c r="F170" s="501"/>
      <c r="G170" s="501"/>
      <c r="H170" s="501"/>
      <c r="I170" s="501"/>
      <c r="J170" s="501"/>
      <c r="K170" s="501"/>
      <c r="L170" s="501"/>
      <c r="M170" s="501"/>
      <c r="N170" s="502"/>
    </row>
    <row r="171" spans="2:14" s="93" customFormat="1" ht="24.95" customHeight="1">
      <c r="B171" s="411">
        <v>1</v>
      </c>
      <c r="C171" s="412"/>
      <c r="D171" s="475" t="s">
        <v>161</v>
      </c>
      <c r="E171" s="475"/>
      <c r="F171" s="475"/>
      <c r="G171" s="475"/>
      <c r="H171" s="475"/>
      <c r="I171" s="475"/>
      <c r="J171" s="475"/>
      <c r="K171" s="475"/>
      <c r="L171" s="475"/>
      <c r="M171" s="475"/>
      <c r="N171" s="476"/>
    </row>
    <row r="172" spans="2:14" s="93" customFormat="1" ht="24.95" customHeight="1">
      <c r="B172" s="411">
        <v>2</v>
      </c>
      <c r="C172" s="412"/>
      <c r="D172" s="475" t="s">
        <v>162</v>
      </c>
      <c r="E172" s="475"/>
      <c r="F172" s="475"/>
      <c r="G172" s="475"/>
      <c r="H172" s="475"/>
      <c r="I172" s="475"/>
      <c r="J172" s="475"/>
      <c r="K172" s="475"/>
      <c r="L172" s="475"/>
      <c r="M172" s="475"/>
      <c r="N172" s="476"/>
    </row>
    <row r="173" spans="2:14" s="93" customFormat="1" ht="49.9" customHeight="1">
      <c r="B173" s="411">
        <v>3</v>
      </c>
      <c r="C173" s="412"/>
      <c r="D173" s="497" t="s">
        <v>163</v>
      </c>
      <c r="E173" s="498"/>
      <c r="F173" s="498"/>
      <c r="G173" s="498"/>
      <c r="H173" s="498"/>
      <c r="I173" s="498"/>
      <c r="J173" s="498"/>
      <c r="K173" s="498"/>
      <c r="L173" s="498"/>
      <c r="M173" s="498"/>
      <c r="N173" s="499"/>
    </row>
    <row r="174" spans="2:14" s="93" customFormat="1" ht="24.95" customHeight="1">
      <c r="B174" s="411">
        <v>4</v>
      </c>
      <c r="C174" s="412"/>
      <c r="D174" s="475" t="s">
        <v>164</v>
      </c>
      <c r="E174" s="475"/>
      <c r="F174" s="475"/>
      <c r="G174" s="475"/>
      <c r="H174" s="475"/>
      <c r="I174" s="475"/>
      <c r="J174" s="475"/>
      <c r="K174" s="475"/>
      <c r="L174" s="475"/>
      <c r="M174" s="475"/>
      <c r="N174" s="476"/>
    </row>
    <row r="175" spans="2:14" s="140" customFormat="1" ht="30" customHeight="1">
      <c r="B175" s="500" t="s">
        <v>165</v>
      </c>
      <c r="C175" s="501"/>
      <c r="D175" s="501"/>
      <c r="E175" s="501"/>
      <c r="F175" s="501"/>
      <c r="G175" s="501"/>
      <c r="H175" s="501"/>
      <c r="I175" s="501"/>
      <c r="J175" s="501"/>
      <c r="K175" s="501"/>
      <c r="L175" s="501"/>
      <c r="M175" s="501"/>
      <c r="N175" s="502"/>
    </row>
    <row r="176" spans="2:14" s="93" customFormat="1" ht="24.95" customHeight="1">
      <c r="B176" s="411">
        <v>1</v>
      </c>
      <c r="C176" s="412"/>
      <c r="D176" s="475" t="s">
        <v>166</v>
      </c>
      <c r="E176" s="475"/>
      <c r="F176" s="475"/>
      <c r="G176" s="475"/>
      <c r="H176" s="475"/>
      <c r="I176" s="475"/>
      <c r="J176" s="475"/>
      <c r="K176" s="475"/>
      <c r="L176" s="475"/>
      <c r="M176" s="475"/>
      <c r="N176" s="476"/>
    </row>
    <row r="177" spans="2:14" s="93" customFormat="1" ht="24.95" customHeight="1">
      <c r="B177" s="411">
        <v>2</v>
      </c>
      <c r="C177" s="412"/>
      <c r="D177" s="475" t="s">
        <v>167</v>
      </c>
      <c r="E177" s="475"/>
      <c r="F177" s="475"/>
      <c r="G177" s="475"/>
      <c r="H177" s="475"/>
      <c r="I177" s="475"/>
      <c r="J177" s="475"/>
      <c r="K177" s="475"/>
      <c r="L177" s="475"/>
      <c r="M177" s="475"/>
      <c r="N177" s="476"/>
    </row>
    <row r="178" spans="2:14" s="93" customFormat="1" ht="24.95" customHeight="1">
      <c r="B178" s="411">
        <v>3</v>
      </c>
      <c r="C178" s="412"/>
      <c r="D178" s="475" t="s">
        <v>168</v>
      </c>
      <c r="E178" s="475"/>
      <c r="F178" s="475"/>
      <c r="G178" s="475"/>
      <c r="H178" s="475"/>
      <c r="I178" s="475"/>
      <c r="J178" s="475"/>
      <c r="K178" s="475"/>
      <c r="L178" s="475"/>
      <c r="M178" s="475"/>
      <c r="N178" s="476"/>
    </row>
    <row r="179" spans="2:14" s="93" customFormat="1" ht="24.95" customHeight="1">
      <c r="B179" s="411">
        <v>4</v>
      </c>
      <c r="C179" s="412"/>
      <c r="D179" s="475" t="s">
        <v>480</v>
      </c>
      <c r="E179" s="475"/>
      <c r="F179" s="475"/>
      <c r="G179" s="475"/>
      <c r="H179" s="475"/>
      <c r="I179" s="475"/>
      <c r="J179" s="475"/>
      <c r="K179" s="475"/>
      <c r="L179" s="475"/>
      <c r="M179" s="475"/>
      <c r="N179" s="476"/>
    </row>
    <row r="180" spans="2:14" s="93" customFormat="1" ht="24.95" customHeight="1">
      <c r="B180" s="457" t="s">
        <v>238</v>
      </c>
      <c r="C180" s="495"/>
      <c r="D180" s="495"/>
      <c r="E180" s="495"/>
      <c r="F180" s="495"/>
      <c r="G180" s="495"/>
      <c r="H180" s="495"/>
      <c r="I180" s="495"/>
      <c r="J180" s="495"/>
      <c r="K180" s="495"/>
      <c r="L180" s="495"/>
      <c r="M180" s="495"/>
      <c r="N180" s="496"/>
    </row>
    <row r="181" spans="2:14" s="93" customFormat="1" ht="24.95" customHeight="1">
      <c r="B181" s="457" t="s">
        <v>239</v>
      </c>
      <c r="C181" s="495"/>
      <c r="D181" s="495"/>
      <c r="E181" s="495"/>
      <c r="F181" s="495"/>
      <c r="G181" s="495"/>
      <c r="H181" s="495"/>
      <c r="I181" s="495"/>
      <c r="J181" s="495"/>
      <c r="K181" s="495"/>
      <c r="L181" s="495"/>
      <c r="M181" s="495"/>
      <c r="N181" s="496"/>
    </row>
    <row r="182" spans="2:14" s="93" customFormat="1" ht="41.25" customHeight="1">
      <c r="B182" s="483"/>
      <c r="C182" s="484"/>
      <c r="D182" s="484"/>
      <c r="E182" s="484"/>
      <c r="F182" s="484"/>
      <c r="G182" s="484"/>
      <c r="H182" s="484"/>
      <c r="I182" s="484"/>
      <c r="J182" s="484"/>
      <c r="K182" s="484"/>
      <c r="L182" s="484"/>
      <c r="M182" s="484"/>
      <c r="N182" s="485"/>
    </row>
    <row r="183" spans="2:14" s="93" customFormat="1" ht="39.950000000000003" customHeight="1">
      <c r="B183" s="486"/>
      <c r="C183" s="487"/>
      <c r="D183" s="487"/>
      <c r="E183" s="487"/>
      <c r="F183" s="487"/>
      <c r="G183" s="487"/>
      <c r="H183" s="487"/>
      <c r="I183" s="487"/>
      <c r="J183" s="487"/>
      <c r="K183" s="487"/>
      <c r="L183" s="487"/>
      <c r="M183" s="487"/>
      <c r="N183" s="488"/>
    </row>
    <row r="184" spans="2:14" s="93" customFormat="1" ht="41.25" customHeight="1">
      <c r="B184" s="486"/>
      <c r="C184" s="487"/>
      <c r="D184" s="487"/>
      <c r="E184" s="487"/>
      <c r="F184" s="487"/>
      <c r="G184" s="487"/>
      <c r="H184" s="487"/>
      <c r="I184" s="487"/>
      <c r="J184" s="487"/>
      <c r="K184" s="487"/>
      <c r="L184" s="487"/>
      <c r="M184" s="487"/>
      <c r="N184" s="488"/>
    </row>
    <row r="185" spans="2:14" s="93" customFormat="1" ht="39.950000000000003" customHeight="1" thickBot="1">
      <c r="B185" s="489"/>
      <c r="C185" s="490"/>
      <c r="D185" s="490"/>
      <c r="E185" s="490"/>
      <c r="F185" s="490"/>
      <c r="G185" s="490"/>
      <c r="H185" s="490"/>
      <c r="I185" s="490"/>
      <c r="J185" s="490"/>
      <c r="K185" s="490"/>
      <c r="L185" s="490"/>
      <c r="M185" s="490"/>
      <c r="N185" s="491"/>
    </row>
    <row r="186" spans="2:14" s="93" customFormat="1" ht="30" customHeight="1" thickTop="1">
      <c r="B186" s="471" t="s">
        <v>110</v>
      </c>
      <c r="C186" s="472"/>
      <c r="D186" s="472"/>
      <c r="E186" s="477"/>
      <c r="F186" s="478"/>
      <c r="G186" s="478"/>
      <c r="H186" s="478"/>
      <c r="I186" s="478"/>
      <c r="J186" s="478"/>
      <c r="K186" s="478"/>
      <c r="L186" s="479"/>
      <c r="M186" s="472" t="s">
        <v>205</v>
      </c>
      <c r="N186" s="473"/>
    </row>
    <row r="187" spans="2:14" s="93" customFormat="1" ht="33" customHeight="1" thickBot="1">
      <c r="B187" s="474" t="s">
        <v>107</v>
      </c>
      <c r="C187" s="469"/>
      <c r="D187" s="469"/>
      <c r="E187" s="480"/>
      <c r="F187" s="481"/>
      <c r="G187" s="481"/>
      <c r="H187" s="481"/>
      <c r="I187" s="481"/>
      <c r="J187" s="481"/>
      <c r="K187" s="481"/>
      <c r="L187" s="482"/>
      <c r="M187" s="469" t="s">
        <v>108</v>
      </c>
      <c r="N187" s="470"/>
    </row>
    <row r="188" spans="2:14" s="93" customFormat="1" ht="19.5" thickTop="1">
      <c r="C188" s="97"/>
      <c r="D188" s="96"/>
      <c r="E188" s="96"/>
      <c r="F188" s="96"/>
      <c r="G188" s="96"/>
      <c r="H188" s="96"/>
      <c r="I188" s="96"/>
    </row>
    <row r="189" spans="2:14" s="93" customFormat="1">
      <c r="C189" s="97"/>
      <c r="D189" s="96"/>
      <c r="E189" s="96"/>
      <c r="F189" s="96"/>
      <c r="G189" s="96"/>
      <c r="H189" s="96"/>
      <c r="I189" s="96"/>
    </row>
    <row r="190" spans="2:14" s="93" customFormat="1">
      <c r="C190" s="97"/>
      <c r="D190" s="96"/>
      <c r="E190" s="96"/>
      <c r="F190" s="96"/>
      <c r="G190" s="96"/>
      <c r="H190" s="96"/>
      <c r="I190" s="96"/>
    </row>
    <row r="191" spans="2:14" s="93" customFormat="1">
      <c r="C191" s="97"/>
      <c r="D191" s="96"/>
      <c r="E191" s="96"/>
      <c r="F191" s="96"/>
      <c r="G191" s="96"/>
      <c r="H191" s="96"/>
      <c r="I191" s="96"/>
    </row>
    <row r="192" spans="2:14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  <row r="638" spans="3:9" s="93" customFormat="1">
      <c r="C638" s="97"/>
      <c r="D638" s="96"/>
      <c r="E638" s="96"/>
      <c r="F638" s="96"/>
      <c r="G638" s="96"/>
      <c r="H638" s="96"/>
      <c r="I638" s="96"/>
    </row>
    <row r="639" spans="3:9" s="93" customFormat="1">
      <c r="C639" s="97"/>
      <c r="D639" s="96"/>
      <c r="E639" s="96"/>
      <c r="F639" s="96"/>
      <c r="G639" s="96"/>
      <c r="H639" s="96"/>
      <c r="I639" s="96"/>
    </row>
    <row r="640" spans="3:9" s="93" customFormat="1">
      <c r="C640" s="97"/>
      <c r="D640" s="96"/>
      <c r="E640" s="96"/>
      <c r="F640" s="96"/>
      <c r="G640" s="96"/>
      <c r="H640" s="96"/>
      <c r="I640" s="96"/>
    </row>
    <row r="641" spans="3:9" s="93" customFormat="1">
      <c r="C641" s="97"/>
      <c r="D641" s="96"/>
      <c r="E641" s="96"/>
      <c r="F641" s="96"/>
      <c r="G641" s="96"/>
      <c r="H641" s="96"/>
      <c r="I641" s="96"/>
    </row>
    <row r="642" spans="3:9" s="93" customFormat="1">
      <c r="C642" s="97"/>
      <c r="D642" s="96"/>
      <c r="E642" s="96"/>
      <c r="F642" s="96"/>
      <c r="G642" s="96"/>
      <c r="H642" s="96"/>
      <c r="I642" s="96"/>
    </row>
    <row r="643" spans="3:9" s="93" customFormat="1">
      <c r="C643" s="97"/>
      <c r="D643" s="96"/>
      <c r="E643" s="96"/>
      <c r="F643" s="96"/>
      <c r="G643" s="96"/>
      <c r="H643" s="96"/>
      <c r="I643" s="96"/>
    </row>
    <row r="644" spans="3:9" s="93" customFormat="1">
      <c r="C644" s="97"/>
      <c r="D644" s="96"/>
      <c r="E644" s="96"/>
      <c r="F644" s="96"/>
      <c r="G644" s="96"/>
      <c r="H644" s="96"/>
      <c r="I644" s="96"/>
    </row>
    <row r="645" spans="3:9" s="93" customFormat="1">
      <c r="C645" s="97"/>
      <c r="D645" s="96"/>
      <c r="E645" s="96"/>
      <c r="F645" s="96"/>
      <c r="G645" s="96"/>
      <c r="H645" s="96"/>
      <c r="I645" s="96"/>
    </row>
    <row r="646" spans="3:9" s="93" customFormat="1">
      <c r="C646" s="97"/>
      <c r="D646" s="96"/>
      <c r="E646" s="96"/>
      <c r="F646" s="96"/>
      <c r="G646" s="96"/>
      <c r="H646" s="96"/>
      <c r="I646" s="96"/>
    </row>
    <row r="647" spans="3:9" s="93" customFormat="1">
      <c r="C647" s="97"/>
      <c r="D647" s="96"/>
      <c r="E647" s="96"/>
      <c r="F647" s="96"/>
      <c r="G647" s="96"/>
      <c r="H647" s="96"/>
      <c r="I647" s="96"/>
    </row>
    <row r="648" spans="3:9" s="93" customFormat="1">
      <c r="C648" s="97"/>
      <c r="D648" s="96"/>
      <c r="E648" s="96"/>
      <c r="F648" s="96"/>
      <c r="G648" s="96"/>
      <c r="H648" s="96"/>
      <c r="I648" s="96"/>
    </row>
    <row r="649" spans="3:9" s="93" customFormat="1">
      <c r="C649" s="97"/>
      <c r="D649" s="96"/>
      <c r="E649" s="96"/>
      <c r="F649" s="96"/>
      <c r="G649" s="96"/>
      <c r="H649" s="96"/>
      <c r="I649" s="96"/>
    </row>
    <row r="650" spans="3:9" s="93" customFormat="1">
      <c r="C650" s="97"/>
      <c r="D650" s="96"/>
      <c r="E650" s="96"/>
      <c r="F650" s="96"/>
      <c r="G650" s="96"/>
      <c r="H650" s="96"/>
      <c r="I650" s="96"/>
    </row>
    <row r="651" spans="3:9" s="93" customFormat="1">
      <c r="C651" s="97"/>
      <c r="D651" s="96"/>
      <c r="E651" s="96"/>
      <c r="F651" s="96"/>
      <c r="G651" s="96"/>
      <c r="H651" s="96"/>
      <c r="I651" s="96"/>
    </row>
    <row r="652" spans="3:9" s="93" customFormat="1">
      <c r="C652" s="97"/>
      <c r="D652" s="96"/>
      <c r="E652" s="96"/>
      <c r="F652" s="96"/>
      <c r="G652" s="96"/>
      <c r="H652" s="96"/>
      <c r="I652" s="96"/>
    </row>
  </sheetData>
  <mergeCells count="239">
    <mergeCell ref="B16:N16"/>
    <mergeCell ref="B46:K46"/>
    <mergeCell ref="B47:M47"/>
    <mergeCell ref="B48:M48"/>
    <mergeCell ref="B49:M49"/>
    <mergeCell ref="B131:N131"/>
    <mergeCell ref="B143:C143"/>
    <mergeCell ref="D143:N143"/>
    <mergeCell ref="B142:C142"/>
    <mergeCell ref="D142:N142"/>
    <mergeCell ref="B141:C141"/>
    <mergeCell ref="D141:N141"/>
    <mergeCell ref="B34:K34"/>
    <mergeCell ref="B35:M35"/>
    <mergeCell ref="B36:M36"/>
    <mergeCell ref="B37:M37"/>
    <mergeCell ref="B38:N38"/>
    <mergeCell ref="B40:K40"/>
    <mergeCell ref="B41:M41"/>
    <mergeCell ref="B42:M42"/>
    <mergeCell ref="B43:M43"/>
    <mergeCell ref="B129:C129"/>
    <mergeCell ref="B103:C103"/>
    <mergeCell ref="B104:C104"/>
    <mergeCell ref="B144:C144"/>
    <mergeCell ref="D144:N144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30:C13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05:C105"/>
    <mergeCell ref="B106:C106"/>
    <mergeCell ref="B107:C107"/>
    <mergeCell ref="B108:C108"/>
    <mergeCell ref="B109:C109"/>
    <mergeCell ref="B110:C110"/>
    <mergeCell ref="B111:C111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87:C87"/>
    <mergeCell ref="B88:C88"/>
    <mergeCell ref="B89:C89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58:C58"/>
    <mergeCell ref="B59:C59"/>
    <mergeCell ref="B60:C60"/>
    <mergeCell ref="B61:C61"/>
    <mergeCell ref="B62:C62"/>
    <mergeCell ref="B90:C90"/>
    <mergeCell ref="B91:C91"/>
    <mergeCell ref="B92:C92"/>
    <mergeCell ref="B93:C93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81:C81"/>
    <mergeCell ref="B82:C82"/>
    <mergeCell ref="B83:C83"/>
    <mergeCell ref="B84:C84"/>
    <mergeCell ref="B85:C85"/>
    <mergeCell ref="B86:C86"/>
    <mergeCell ref="B150:N150"/>
    <mergeCell ref="B145:N145"/>
    <mergeCell ref="B156:C156"/>
    <mergeCell ref="D156:N156"/>
    <mergeCell ref="D164:N164"/>
    <mergeCell ref="B157:C157"/>
    <mergeCell ref="D157:N157"/>
    <mergeCell ref="B1:N5"/>
    <mergeCell ref="B11:N12"/>
    <mergeCell ref="F7:J7"/>
    <mergeCell ref="F9:J9"/>
    <mergeCell ref="B162:N162"/>
    <mergeCell ref="B163:C163"/>
    <mergeCell ref="D163:N163"/>
    <mergeCell ref="B154:N154"/>
    <mergeCell ref="B155:N155"/>
    <mergeCell ref="B146:C146"/>
    <mergeCell ref="D146:N146"/>
    <mergeCell ref="B149:C149"/>
    <mergeCell ref="D149:N149"/>
    <mergeCell ref="B153:C153"/>
    <mergeCell ref="D153:N153"/>
    <mergeCell ref="B151:C151"/>
    <mergeCell ref="D151:N151"/>
    <mergeCell ref="B57:C57"/>
    <mergeCell ref="B152:C152"/>
    <mergeCell ref="D152:N152"/>
    <mergeCell ref="D176:N176"/>
    <mergeCell ref="B176:C176"/>
    <mergeCell ref="B180:N180"/>
    <mergeCell ref="B181:N181"/>
    <mergeCell ref="B164:C164"/>
    <mergeCell ref="B159:C159"/>
    <mergeCell ref="D159:N159"/>
    <mergeCell ref="B160:C160"/>
    <mergeCell ref="D160:N160"/>
    <mergeCell ref="B161:C161"/>
    <mergeCell ref="D161:N161"/>
    <mergeCell ref="D173:N173"/>
    <mergeCell ref="B167:N167"/>
    <mergeCell ref="B170:N170"/>
    <mergeCell ref="B175:N175"/>
    <mergeCell ref="B174:C174"/>
    <mergeCell ref="D174:N174"/>
    <mergeCell ref="B168:C168"/>
    <mergeCell ref="D168:N168"/>
    <mergeCell ref="B169:C169"/>
    <mergeCell ref="D169:N169"/>
    <mergeCell ref="B39:C39"/>
    <mergeCell ref="B45:C45"/>
    <mergeCell ref="B50:C50"/>
    <mergeCell ref="B51:C51"/>
    <mergeCell ref="B52:C52"/>
    <mergeCell ref="B53:C53"/>
    <mergeCell ref="B54:C54"/>
    <mergeCell ref="B55:C55"/>
    <mergeCell ref="B56:C56"/>
    <mergeCell ref="B44:N44"/>
    <mergeCell ref="M187:N187"/>
    <mergeCell ref="B186:D186"/>
    <mergeCell ref="M186:N186"/>
    <mergeCell ref="B187:D187"/>
    <mergeCell ref="B158:C158"/>
    <mergeCell ref="D158:N158"/>
    <mergeCell ref="B165:C165"/>
    <mergeCell ref="D165:N165"/>
    <mergeCell ref="B179:C179"/>
    <mergeCell ref="D179:N179"/>
    <mergeCell ref="B177:C177"/>
    <mergeCell ref="D177:N177"/>
    <mergeCell ref="B178:C178"/>
    <mergeCell ref="D178:N178"/>
    <mergeCell ref="B166:C166"/>
    <mergeCell ref="D166:N166"/>
    <mergeCell ref="E186:L186"/>
    <mergeCell ref="E187:L187"/>
    <mergeCell ref="B182:N185"/>
    <mergeCell ref="D171:N171"/>
    <mergeCell ref="B172:C172"/>
    <mergeCell ref="D172:N172"/>
    <mergeCell ref="B173:C173"/>
    <mergeCell ref="B171:C171"/>
    <mergeCell ref="B6:J6"/>
    <mergeCell ref="M6:N6"/>
    <mergeCell ref="M9:N9"/>
    <mergeCell ref="K6:L6"/>
    <mergeCell ref="B137:N137"/>
    <mergeCell ref="B138:C138"/>
    <mergeCell ref="D138:N138"/>
    <mergeCell ref="B139:C139"/>
    <mergeCell ref="D139:N139"/>
    <mergeCell ref="I8:J8"/>
    <mergeCell ref="G8:H8"/>
    <mergeCell ref="B13:C15"/>
    <mergeCell ref="B17:C17"/>
    <mergeCell ref="B18:C18"/>
    <mergeCell ref="B19:C19"/>
    <mergeCell ref="B20:C20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47:C147"/>
    <mergeCell ref="D147:N147"/>
    <mergeCell ref="B148:C148"/>
    <mergeCell ref="D148:N148"/>
    <mergeCell ref="B21:C21"/>
    <mergeCell ref="B22:C22"/>
    <mergeCell ref="B23:C23"/>
    <mergeCell ref="B24:C24"/>
    <mergeCell ref="H13:H15"/>
    <mergeCell ref="I13:I15"/>
    <mergeCell ref="B25:C25"/>
    <mergeCell ref="B132:K132"/>
    <mergeCell ref="B133:M133"/>
    <mergeCell ref="B134:M134"/>
    <mergeCell ref="B135:M135"/>
    <mergeCell ref="B140:N140"/>
    <mergeCell ref="B26:C26"/>
    <mergeCell ref="B27:C27"/>
    <mergeCell ref="B28:C28"/>
    <mergeCell ref="B29:C29"/>
    <mergeCell ref="B30:C30"/>
    <mergeCell ref="B31:C31"/>
    <mergeCell ref="B32:C32"/>
    <mergeCell ref="B33:C3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36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G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customWidth="1"/>
    <col min="7" max="7" width="14.42578125" customWidth="1"/>
    <col min="8" max="9" width="14.28515625" bestFit="1" customWidth="1"/>
  </cols>
  <sheetData>
    <row r="1" spans="3:13" ht="13.5" thickBot="1"/>
    <row r="2" spans="3:13" ht="13.5" thickTop="1">
      <c r="C2" s="304" t="s">
        <v>373</v>
      </c>
      <c r="D2" s="305" t="str">
        <f>QUOTATION!M8</f>
        <v>R1</v>
      </c>
      <c r="E2" s="306">
        <f>QUOTATION!N8</f>
        <v>43663</v>
      </c>
      <c r="F2" s="525" t="s">
        <v>487</v>
      </c>
      <c r="G2" s="526"/>
    </row>
    <row r="3" spans="3:13" ht="12.75" customHeight="1">
      <c r="C3" s="297" t="s">
        <v>126</v>
      </c>
      <c r="D3" s="522" t="str">
        <f>QUOTATION!F7</f>
        <v>Isthana Home Villa 37</v>
      </c>
      <c r="E3" s="522"/>
      <c r="F3" s="527"/>
      <c r="G3" s="528"/>
    </row>
    <row r="4" spans="3:13">
      <c r="C4" s="297" t="s">
        <v>241</v>
      </c>
      <c r="D4" s="523" t="str">
        <f>QUOTATION!M6</f>
        <v>ABPL-DE-19.20-2114-OP-2</v>
      </c>
      <c r="E4" s="523"/>
      <c r="F4" s="527"/>
      <c r="G4" s="528"/>
    </row>
    <row r="5" spans="3:13">
      <c r="C5" s="297" t="s">
        <v>127</v>
      </c>
      <c r="D5" s="522" t="str">
        <f>QUOTATION!F8</f>
        <v>Hyderabad</v>
      </c>
      <c r="E5" s="522"/>
      <c r="F5" s="527"/>
      <c r="G5" s="528"/>
    </row>
    <row r="6" spans="3:13">
      <c r="C6" s="297" t="s">
        <v>169</v>
      </c>
      <c r="D6" s="522" t="str">
        <f>QUOTATION!F9</f>
        <v>MS. Rachana : 9154030271</v>
      </c>
      <c r="E6" s="522"/>
      <c r="F6" s="527"/>
      <c r="G6" s="528"/>
    </row>
    <row r="7" spans="3:13">
      <c r="C7" s="297" t="s">
        <v>372</v>
      </c>
      <c r="D7" s="522">
        <f>QUOTATION!M10</f>
        <v>0</v>
      </c>
      <c r="E7" s="522"/>
      <c r="F7" s="527"/>
      <c r="G7" s="528"/>
    </row>
    <row r="8" spans="3:13">
      <c r="C8" s="297" t="s">
        <v>177</v>
      </c>
      <c r="D8" s="522" t="str">
        <f>QUOTATION!F10</f>
        <v>Anodized</v>
      </c>
      <c r="E8" s="522"/>
      <c r="F8" s="527"/>
      <c r="G8" s="528"/>
    </row>
    <row r="9" spans="3:13">
      <c r="C9" s="297" t="s">
        <v>178</v>
      </c>
      <c r="D9" s="522" t="str">
        <f>QUOTATION!I10</f>
        <v>Silver</v>
      </c>
      <c r="E9" s="522"/>
      <c r="F9" s="527"/>
      <c r="G9" s="528"/>
    </row>
    <row r="10" spans="3:13">
      <c r="C10" s="297" t="s">
        <v>180</v>
      </c>
      <c r="D10" s="522" t="str">
        <f>QUOTATION!I8</f>
        <v>1.5Kpa</v>
      </c>
      <c r="E10" s="522"/>
      <c r="F10" s="527"/>
      <c r="G10" s="528"/>
    </row>
    <row r="11" spans="3:13">
      <c r="C11" s="297" t="s">
        <v>240</v>
      </c>
      <c r="D11" s="522" t="str">
        <f>QUOTATION!M9</f>
        <v>Mahesh</v>
      </c>
      <c r="E11" s="522"/>
      <c r="F11" s="527"/>
      <c r="G11" s="528"/>
    </row>
    <row r="12" spans="3:13">
      <c r="C12" s="297" t="s">
        <v>242</v>
      </c>
      <c r="D12" s="524">
        <f>QUOTATION!M7</f>
        <v>43662</v>
      </c>
      <c r="E12" s="524"/>
      <c r="F12" s="529"/>
      <c r="G12" s="530"/>
    </row>
    <row r="13" spans="3:13">
      <c r="C13" s="193" t="s">
        <v>234</v>
      </c>
      <c r="D13" s="518" t="s">
        <v>488</v>
      </c>
      <c r="E13" s="519"/>
      <c r="F13" s="520" t="s">
        <v>487</v>
      </c>
      <c r="G13" s="521"/>
    </row>
    <row r="14" spans="3:13">
      <c r="C14" s="194" t="s">
        <v>232</v>
      </c>
      <c r="D14" s="296"/>
      <c r="E14" s="244">
        <f>Pricing!L104-G14</f>
        <v>14607.960000000001</v>
      </c>
      <c r="F14" s="205"/>
      <c r="G14" s="206">
        <f>Pricing!L22</f>
        <v>10960.300000000001</v>
      </c>
    </row>
    <row r="15" spans="3:13">
      <c r="C15" s="194" t="s">
        <v>233</v>
      </c>
      <c r="D15" s="296">
        <f>'Changable Values'!D4</f>
        <v>83</v>
      </c>
      <c r="E15" s="199">
        <f>E14*D15</f>
        <v>1212460.6800000002</v>
      </c>
      <c r="F15" s="205">
        <f>D15</f>
        <v>83</v>
      </c>
      <c r="G15" s="207">
        <f>G14*F15</f>
        <v>909704.90000000014</v>
      </c>
    </row>
    <row r="16" spans="3:13">
      <c r="C16" s="195" t="s">
        <v>97</v>
      </c>
      <c r="D16" s="200">
        <f>'Changable Values'!D5</f>
        <v>0.1</v>
      </c>
      <c r="E16" s="199">
        <f>E15*D16</f>
        <v>121246.06800000003</v>
      </c>
      <c r="F16" s="208">
        <f>'Changable Values'!D5</f>
        <v>0.1</v>
      </c>
      <c r="G16" s="207">
        <f>G15*F16</f>
        <v>90970.49000000002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146707.74228000001</v>
      </c>
      <c r="F17" s="208">
        <f>'Changable Values'!D6</f>
        <v>0.11</v>
      </c>
      <c r="G17" s="207">
        <f>SUM(G15:G16)*F17</f>
        <v>110074.29290000001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7402.0724514000003</v>
      </c>
      <c r="F18" s="208">
        <f>'Changable Values'!D7</f>
        <v>5.0000000000000001E-3</v>
      </c>
      <c r="G18" s="207">
        <f>SUM(G15:G17)*F18</f>
        <v>5553.7484145000008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14878.165627314002</v>
      </c>
      <c r="F19" s="208">
        <f>'Changable Values'!D8</f>
        <v>0.01</v>
      </c>
      <c r="G19" s="207">
        <f>SUM(G15:G18)*F19</f>
        <v>11163.034313145001</v>
      </c>
    </row>
    <row r="20" spans="3:7">
      <c r="C20" s="195" t="s">
        <v>99</v>
      </c>
      <c r="D20" s="201"/>
      <c r="E20" s="199">
        <f>SUM(E15:E19)</f>
        <v>1502694.7283587141</v>
      </c>
      <c r="F20" s="208"/>
      <c r="G20" s="207">
        <f>SUM(G15:G19)</f>
        <v>1127466.4656276451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22540.420925380713</v>
      </c>
      <c r="F21" s="208">
        <f>'Changable Values'!D9</f>
        <v>1.4999999999999999E-2</v>
      </c>
      <c r="G21" s="207">
        <f>G20*F21</f>
        <v>16911.996984414676</v>
      </c>
    </row>
    <row r="22" spans="3:7">
      <c r="C22" s="195" t="s">
        <v>190</v>
      </c>
      <c r="D22" s="198"/>
      <c r="E22" s="199">
        <f>'Cost Calculation'!AB109</f>
        <v>15000</v>
      </c>
      <c r="F22" s="209"/>
      <c r="G22" s="207">
        <v>0</v>
      </c>
    </row>
    <row r="23" spans="3:7">
      <c r="C23" s="195" t="s">
        <v>229</v>
      </c>
      <c r="D23" s="198"/>
      <c r="E23" s="199">
        <f>'Cost Calculation'!AD109</f>
        <v>580162.48922199989</v>
      </c>
      <c r="F23" s="209"/>
      <c r="G23" s="207">
        <v>0</v>
      </c>
    </row>
    <row r="24" spans="3:7">
      <c r="C24" s="195" t="s">
        <v>230</v>
      </c>
      <c r="D24" s="198"/>
      <c r="E24" s="199">
        <f>'Cost Calculation'!AH111-G24</f>
        <v>41534.351836065573</v>
      </c>
      <c r="F24" s="209"/>
      <c r="G24" s="207">
        <f>SUM('Cost Calculation'!AE26:AI26)</f>
        <v>2709.9735737704918</v>
      </c>
    </row>
    <row r="25" spans="3:7">
      <c r="C25" s="196" t="s">
        <v>236</v>
      </c>
      <c r="D25" s="198"/>
      <c r="E25" s="199">
        <f>'Cost Calculation'!AJ109</f>
        <v>34597.371088799991</v>
      </c>
      <c r="F25" s="209"/>
      <c r="G25" s="207">
        <v>0</v>
      </c>
    </row>
    <row r="26" spans="3:7">
      <c r="C26" s="196" t="s">
        <v>237</v>
      </c>
      <c r="D26" s="198"/>
      <c r="E26" s="199">
        <f>'Cost Calculation'!AK109</f>
        <v>651165.47608319996</v>
      </c>
      <c r="F26" s="209"/>
      <c r="G26" s="207">
        <v>0</v>
      </c>
    </row>
    <row r="27" spans="3:7">
      <c r="C27" s="195" t="s">
        <v>86</v>
      </c>
      <c r="D27" s="198"/>
      <c r="E27" s="199">
        <f>'Cost Calculation'!AL109-G27</f>
        <v>159805.66146479995</v>
      </c>
      <c r="F27" s="209"/>
      <c r="G27" s="207">
        <f>'Cost Calculation'!AL26</f>
        <v>23879.512051199999</v>
      </c>
    </row>
    <row r="28" spans="3:7">
      <c r="C28" s="195" t="s">
        <v>88</v>
      </c>
      <c r="D28" s="198"/>
      <c r="E28" s="199">
        <f>'Cost Calculation'!AN109-G28</f>
        <v>127844.52917184</v>
      </c>
      <c r="F28" s="209"/>
      <c r="G28" s="207">
        <f>'Cost Calculation'!AN26</f>
        <v>19103.60964096</v>
      </c>
    </row>
    <row r="29" spans="3:7">
      <c r="C29" s="293" t="s">
        <v>375</v>
      </c>
      <c r="D29" s="294"/>
      <c r="E29" s="295">
        <f>SUM(E20:E28)</f>
        <v>3135345.0281508006</v>
      </c>
      <c r="F29" s="209"/>
      <c r="G29" s="207">
        <f>SUM(G20:G21,G24)</f>
        <v>1147088.4361858305</v>
      </c>
    </row>
    <row r="30" spans="3:7">
      <c r="C30" s="293" t="s">
        <v>376</v>
      </c>
      <c r="D30" s="294"/>
      <c r="E30" s="295">
        <f>E29/E33</f>
        <v>1961.9736869218589</v>
      </c>
      <c r="F30" s="209"/>
      <c r="G30" s="207"/>
    </row>
    <row r="31" spans="3:7" ht="25.5">
      <c r="C31" s="196" t="s">
        <v>484</v>
      </c>
      <c r="D31" s="202"/>
      <c r="E31" s="199">
        <f>'Cost Calculation'!AP109-G31</f>
        <v>2350154.2516802414</v>
      </c>
      <c r="F31" s="214">
        <f>'Changable Values'!D24</f>
        <v>0.9</v>
      </c>
      <c r="G31" s="207">
        <f>G29*F31</f>
        <v>1032379.5925672475</v>
      </c>
    </row>
    <row r="32" spans="3:7">
      <c r="C32" s="290" t="s">
        <v>5</v>
      </c>
      <c r="D32" s="291"/>
      <c r="E32" s="292">
        <f>E31+E29</f>
        <v>5485499.2798310425</v>
      </c>
      <c r="F32" s="205"/>
      <c r="G32" s="207">
        <f>SUM(G25:G31,G22:G23)</f>
        <v>2222451.1504452378</v>
      </c>
    </row>
    <row r="33" spans="3:7">
      <c r="C33" s="300" t="s">
        <v>231</v>
      </c>
      <c r="D33" s="301"/>
      <c r="E33" s="307">
        <f>'Cost Calculation'!K109-G33</f>
        <v>1598.0566146479998</v>
      </c>
      <c r="F33" s="210"/>
      <c r="G33" s="211">
        <f>QUOTATION!M46*10.764</f>
        <v>238.79512051199998</v>
      </c>
    </row>
    <row r="34" spans="3:7">
      <c r="C34" s="302" t="s">
        <v>9</v>
      </c>
      <c r="D34" s="303"/>
      <c r="E34" s="321">
        <f>QUOTATION!L132-G34</f>
        <v>34</v>
      </c>
      <c r="F34" s="298"/>
      <c r="G34" s="299">
        <v>1</v>
      </c>
    </row>
    <row r="35" spans="3:7" ht="13.5" thickBot="1">
      <c r="C35" s="197" t="s">
        <v>374</v>
      </c>
      <c r="D35" s="203"/>
      <c r="E35" s="204">
        <f>E32/(E33)</f>
        <v>3432.606347954275</v>
      </c>
      <c r="F35" s="212"/>
      <c r="G35" s="213">
        <f>G32/(G33)</f>
        <v>9306.9370332194649</v>
      </c>
    </row>
    <row r="36" spans="3:7" ht="13.5" thickTop="1"/>
  </sheetData>
  <mergeCells count="13">
    <mergeCell ref="D13:E13"/>
    <mergeCell ref="F13:G13"/>
    <mergeCell ref="D3:E3"/>
    <mergeCell ref="D4:E4"/>
    <mergeCell ref="D5:E5"/>
    <mergeCell ref="D12:E12"/>
    <mergeCell ref="D6:E6"/>
    <mergeCell ref="D8:E8"/>
    <mergeCell ref="D9:E9"/>
    <mergeCell ref="D10:E10"/>
    <mergeCell ref="D11:E11"/>
    <mergeCell ref="D7:E7"/>
    <mergeCell ref="F2:G1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5"/>
      <c r="C4" s="536"/>
      <c r="D4" s="53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9" t="s">
        <v>39</v>
      </c>
      <c r="C5" s="540"/>
      <c r="D5" s="53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41"/>
      <c r="C6" s="54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31" t="s">
        <v>11</v>
      </c>
      <c r="C35" s="532"/>
      <c r="D35" s="532"/>
      <c r="E35" s="532"/>
      <c r="F35" s="532"/>
      <c r="G35" s="532"/>
      <c r="H35" s="532"/>
      <c r="I35" s="532"/>
      <c r="J35" s="533"/>
      <c r="K35" s="28">
        <f>SUM(K8:K34)</f>
        <v>0</v>
      </c>
    </row>
    <row r="36" spans="2:11" ht="15.75">
      <c r="B36" s="531" t="s">
        <v>4</v>
      </c>
      <c r="C36" s="532"/>
      <c r="D36" s="532"/>
      <c r="E36" s="532"/>
      <c r="F36" s="532"/>
      <c r="G36" s="532"/>
      <c r="H36" s="532"/>
      <c r="I36" s="533"/>
      <c r="J36" s="29">
        <v>0.1</v>
      </c>
      <c r="K36" s="28">
        <f>J36*K35</f>
        <v>0</v>
      </c>
    </row>
    <row r="37" spans="2:11" ht="15.75">
      <c r="B37" s="531" t="s">
        <v>5</v>
      </c>
      <c r="C37" s="532"/>
      <c r="D37" s="532"/>
      <c r="E37" s="532"/>
      <c r="F37" s="532"/>
      <c r="G37" s="532"/>
      <c r="H37" s="532"/>
      <c r="I37" s="532"/>
      <c r="J37" s="53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4" t="s">
        <v>21</v>
      </c>
      <c r="J38" s="53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2019-07-17T11:41:05Z</cp:lastPrinted>
  <dcterms:created xsi:type="dcterms:W3CDTF">2010-12-18T06:34:46Z</dcterms:created>
  <dcterms:modified xsi:type="dcterms:W3CDTF">2019-07-18T04:57:44Z</dcterms:modified>
</cp:coreProperties>
</file>