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Drawings!$C$2:$O$832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A48" i="169"/>
  <c r="B48" i="169"/>
  <c r="C48" i="169"/>
  <c r="D48" i="169"/>
  <c r="E48" i="169"/>
  <c r="F48" i="169"/>
  <c r="I48" i="169"/>
  <c r="J48" i="169"/>
  <c r="K48" i="169"/>
  <c r="L48" i="169"/>
  <c r="M48" i="169"/>
  <c r="N48" i="169"/>
  <c r="O48" i="169"/>
  <c r="P48" i="169"/>
  <c r="Q48" i="169"/>
  <c r="R48" i="169"/>
  <c r="S48" i="169"/>
  <c r="T48" i="169"/>
  <c r="U48" i="169"/>
  <c r="A49" i="169"/>
  <c r="B49" i="169"/>
  <c r="C49" i="169"/>
  <c r="D49" i="169"/>
  <c r="E49" i="169"/>
  <c r="F49" i="169"/>
  <c r="I49" i="169"/>
  <c r="J49" i="169"/>
  <c r="K49" i="169"/>
  <c r="L49" i="169"/>
  <c r="M49" i="169"/>
  <c r="N49" i="169"/>
  <c r="O49" i="169"/>
  <c r="P49" i="169"/>
  <c r="Q49" i="169"/>
  <c r="R49" i="169"/>
  <c r="S49" i="169"/>
  <c r="T49" i="169"/>
  <c r="U49" i="169"/>
  <c r="A50" i="169"/>
  <c r="B50" i="169"/>
  <c r="C50" i="169"/>
  <c r="D50" i="169"/>
  <c r="E50" i="169"/>
  <c r="F50" i="169"/>
  <c r="I50" i="169"/>
  <c r="J50" i="169"/>
  <c r="K50" i="169"/>
  <c r="L50" i="169"/>
  <c r="M50" i="169"/>
  <c r="N50" i="169"/>
  <c r="O50" i="169"/>
  <c r="P50" i="169"/>
  <c r="Q50" i="169"/>
  <c r="R50" i="169"/>
  <c r="S50" i="169"/>
  <c r="T50" i="169"/>
  <c r="U50" i="169"/>
  <c r="A51" i="169"/>
  <c r="B51" i="169"/>
  <c r="C51" i="169"/>
  <c r="D51" i="169"/>
  <c r="E51" i="169"/>
  <c r="F51" i="169"/>
  <c r="I51" i="169"/>
  <c r="J51" i="169"/>
  <c r="K51" i="169"/>
  <c r="L51" i="169"/>
  <c r="M51" i="169"/>
  <c r="N51" i="169"/>
  <c r="O51" i="169"/>
  <c r="P51" i="169"/>
  <c r="Q51" i="169"/>
  <c r="R51" i="169"/>
  <c r="S51" i="169"/>
  <c r="T51" i="169"/>
  <c r="U51" i="169"/>
  <c r="A52" i="169"/>
  <c r="B52" i="169"/>
  <c r="C52" i="169"/>
  <c r="D52" i="169"/>
  <c r="E52" i="169"/>
  <c r="F52" i="169"/>
  <c r="I52" i="169"/>
  <c r="J52" i="169"/>
  <c r="K52" i="169"/>
  <c r="L52" i="169"/>
  <c r="M52" i="169"/>
  <c r="N52" i="169"/>
  <c r="O52" i="169"/>
  <c r="P52" i="169"/>
  <c r="Q52" i="169"/>
  <c r="R52" i="169"/>
  <c r="S52" i="169"/>
  <c r="T52" i="169"/>
  <c r="U52" i="169"/>
  <c r="A53" i="169"/>
  <c r="B53" i="169"/>
  <c r="C53" i="169"/>
  <c r="D53" i="169"/>
  <c r="E53" i="169"/>
  <c r="F53" i="169"/>
  <c r="I53" i="169"/>
  <c r="J53" i="169"/>
  <c r="K53" i="169"/>
  <c r="L53" i="169"/>
  <c r="M53" i="169"/>
  <c r="N53" i="169"/>
  <c r="O53" i="169"/>
  <c r="P53" i="169"/>
  <c r="Q53" i="169"/>
  <c r="R53" i="169"/>
  <c r="S53" i="169"/>
  <c r="T53" i="169"/>
  <c r="U53" i="169"/>
  <c r="A54" i="169"/>
  <c r="B54" i="169"/>
  <c r="C54" i="169"/>
  <c r="D54" i="169"/>
  <c r="E54" i="169"/>
  <c r="F54" i="169"/>
  <c r="I54" i="169"/>
  <c r="J54" i="169"/>
  <c r="K54" i="169"/>
  <c r="L54" i="169"/>
  <c r="M54" i="169"/>
  <c r="N54" i="169"/>
  <c r="O54" i="169"/>
  <c r="P54" i="169"/>
  <c r="Q54" i="169"/>
  <c r="R54" i="169"/>
  <c r="S54" i="169"/>
  <c r="T54" i="169"/>
  <c r="U54" i="169"/>
  <c r="A55" i="169"/>
  <c r="B55" i="169"/>
  <c r="C55" i="169"/>
  <c r="D55" i="169"/>
  <c r="E55" i="169"/>
  <c r="F55" i="169"/>
  <c r="I55" i="169"/>
  <c r="J55" i="169"/>
  <c r="K55" i="169"/>
  <c r="L55" i="169"/>
  <c r="M55" i="169"/>
  <c r="N55" i="169"/>
  <c r="O55" i="169"/>
  <c r="P55" i="169"/>
  <c r="Q55" i="169"/>
  <c r="R55" i="169"/>
  <c r="S55" i="169"/>
  <c r="T55" i="169"/>
  <c r="U55" i="169"/>
  <c r="A56" i="169"/>
  <c r="B56" i="169"/>
  <c r="C56" i="169"/>
  <c r="D56" i="169"/>
  <c r="E56" i="169"/>
  <c r="F56" i="169"/>
  <c r="I56" i="169"/>
  <c r="J56" i="169"/>
  <c r="K56" i="169"/>
  <c r="L56" i="169"/>
  <c r="M56" i="169"/>
  <c r="N56" i="169"/>
  <c r="O56" i="169"/>
  <c r="P56" i="169"/>
  <c r="Q56" i="169"/>
  <c r="R56" i="169"/>
  <c r="S56" i="169"/>
  <c r="T56" i="169"/>
  <c r="U56" i="169"/>
  <c r="A57" i="169"/>
  <c r="B57" i="169"/>
  <c r="C57" i="169"/>
  <c r="D57" i="169"/>
  <c r="E57" i="169"/>
  <c r="F57" i="169"/>
  <c r="I57" i="169"/>
  <c r="J57" i="169"/>
  <c r="K57" i="169"/>
  <c r="L57" i="169"/>
  <c r="M57" i="169"/>
  <c r="N57" i="169"/>
  <c r="O57" i="169"/>
  <c r="P57" i="169"/>
  <c r="Q57" i="169"/>
  <c r="R57" i="169"/>
  <c r="S57" i="169"/>
  <c r="T57" i="169"/>
  <c r="U57" i="169"/>
  <c r="A58" i="169"/>
  <c r="B58" i="169"/>
  <c r="C58" i="169"/>
  <c r="D58" i="169"/>
  <c r="E58" i="169"/>
  <c r="F58" i="169"/>
  <c r="I58" i="169"/>
  <c r="J58" i="169"/>
  <c r="K58" i="169"/>
  <c r="L58" i="169"/>
  <c r="M58" i="169"/>
  <c r="N58" i="169"/>
  <c r="O58" i="169"/>
  <c r="P58" i="169"/>
  <c r="Q58" i="169"/>
  <c r="R58" i="169"/>
  <c r="S58" i="169"/>
  <c r="T58" i="169"/>
  <c r="U58" i="169"/>
  <c r="A59" i="169"/>
  <c r="B59" i="169"/>
  <c r="C59" i="169"/>
  <c r="D59" i="169"/>
  <c r="E59" i="169"/>
  <c r="F59" i="169"/>
  <c r="I59" i="169"/>
  <c r="J59" i="169"/>
  <c r="K59" i="169"/>
  <c r="L59" i="169"/>
  <c r="M59" i="169"/>
  <c r="N59" i="169"/>
  <c r="O59" i="169"/>
  <c r="P59" i="169"/>
  <c r="Q59" i="169"/>
  <c r="R59" i="169"/>
  <c r="S59" i="169"/>
  <c r="T59" i="169"/>
  <c r="U59" i="169"/>
  <c r="A60" i="169"/>
  <c r="B60" i="169"/>
  <c r="C60" i="169"/>
  <c r="D60" i="169"/>
  <c r="E60" i="169"/>
  <c r="F60" i="169"/>
  <c r="I60" i="169"/>
  <c r="J60" i="169"/>
  <c r="K60" i="169"/>
  <c r="L60" i="169"/>
  <c r="M60" i="169"/>
  <c r="N60" i="169"/>
  <c r="O60" i="169"/>
  <c r="P60" i="169"/>
  <c r="Q60" i="169"/>
  <c r="R60" i="169"/>
  <c r="S60" i="169"/>
  <c r="T60" i="169"/>
  <c r="U60" i="169"/>
  <c r="A61" i="169"/>
  <c r="B61" i="169"/>
  <c r="C61" i="169"/>
  <c r="D61" i="169"/>
  <c r="E61" i="169"/>
  <c r="F61" i="169"/>
  <c r="I61" i="169"/>
  <c r="J61" i="169"/>
  <c r="K61" i="169"/>
  <c r="L61" i="169"/>
  <c r="M61" i="169"/>
  <c r="N61" i="169"/>
  <c r="O61" i="169"/>
  <c r="P61" i="169"/>
  <c r="Q61" i="169"/>
  <c r="R61" i="169"/>
  <c r="S61" i="169"/>
  <c r="T61" i="169"/>
  <c r="U61" i="169"/>
  <c r="A62" i="169"/>
  <c r="B62" i="169"/>
  <c r="C62" i="169"/>
  <c r="D62" i="169"/>
  <c r="E62" i="169"/>
  <c r="F62" i="169"/>
  <c r="I62" i="169"/>
  <c r="J62" i="169"/>
  <c r="K62" i="169"/>
  <c r="L62" i="169"/>
  <c r="M62" i="169"/>
  <c r="N62" i="169"/>
  <c r="O62" i="169"/>
  <c r="P62" i="169"/>
  <c r="Q62" i="169"/>
  <c r="R62" i="169"/>
  <c r="S62" i="169"/>
  <c r="T62" i="169"/>
  <c r="U62" i="169"/>
  <c r="A63" i="169"/>
  <c r="B63" i="169"/>
  <c r="C63" i="169"/>
  <c r="D63" i="169"/>
  <c r="E63" i="169"/>
  <c r="F63" i="169"/>
  <c r="I63" i="169"/>
  <c r="J63" i="169"/>
  <c r="K63" i="169"/>
  <c r="L63" i="169"/>
  <c r="M63" i="169"/>
  <c r="N63" i="169"/>
  <c r="O63" i="169"/>
  <c r="P63" i="169"/>
  <c r="Q63" i="169"/>
  <c r="R63" i="169"/>
  <c r="S63" i="169"/>
  <c r="T63" i="169"/>
  <c r="U63" i="169"/>
  <c r="A64" i="169"/>
  <c r="B64" i="169"/>
  <c r="C64" i="169"/>
  <c r="D64" i="169"/>
  <c r="E64" i="169"/>
  <c r="F64" i="169"/>
  <c r="I64" i="169"/>
  <c r="J64" i="169"/>
  <c r="K64" i="169"/>
  <c r="L64" i="169"/>
  <c r="M64" i="169"/>
  <c r="N64" i="169"/>
  <c r="O64" i="169"/>
  <c r="P64" i="169"/>
  <c r="Q64" i="169"/>
  <c r="R64" i="169"/>
  <c r="S64" i="169"/>
  <c r="T64" i="169"/>
  <c r="U64" i="169"/>
  <c r="A65" i="169"/>
  <c r="B65" i="169"/>
  <c r="C65" i="169"/>
  <c r="D65" i="169"/>
  <c r="E65" i="169"/>
  <c r="F65" i="169"/>
  <c r="I65" i="169"/>
  <c r="J65" i="169"/>
  <c r="K65" i="169"/>
  <c r="L65" i="169"/>
  <c r="M65" i="169"/>
  <c r="N65" i="169"/>
  <c r="O65" i="169"/>
  <c r="P65" i="169"/>
  <c r="Q65" i="169"/>
  <c r="R65" i="169"/>
  <c r="S65" i="169"/>
  <c r="T65" i="169"/>
  <c r="U65" i="169"/>
  <c r="A66" i="169"/>
  <c r="B66" i="169"/>
  <c r="C66" i="169"/>
  <c r="D66" i="169"/>
  <c r="E66" i="169"/>
  <c r="F66" i="169"/>
  <c r="I66" i="169"/>
  <c r="J66" i="169"/>
  <c r="K66" i="169"/>
  <c r="L66" i="169"/>
  <c r="M66" i="169"/>
  <c r="N66" i="169"/>
  <c r="O66" i="169"/>
  <c r="P66" i="169"/>
  <c r="Q66" i="169"/>
  <c r="R66" i="169"/>
  <c r="S66" i="169"/>
  <c r="T66" i="169"/>
  <c r="U66" i="169"/>
  <c r="A67" i="169"/>
  <c r="B67" i="169"/>
  <c r="C67" i="169"/>
  <c r="D67" i="169"/>
  <c r="E67" i="169"/>
  <c r="F67" i="169"/>
  <c r="I67" i="169"/>
  <c r="J67" i="169"/>
  <c r="K67" i="169"/>
  <c r="L67" i="169"/>
  <c r="M67" i="169"/>
  <c r="N67" i="169"/>
  <c r="O67" i="169"/>
  <c r="P67" i="169"/>
  <c r="Q67" i="169"/>
  <c r="R67" i="169"/>
  <c r="S67" i="169"/>
  <c r="T67" i="169"/>
  <c r="U67" i="169"/>
  <c r="A68" i="169"/>
  <c r="B68" i="169"/>
  <c r="C68" i="169"/>
  <c r="D68" i="169"/>
  <c r="E68" i="169"/>
  <c r="F68" i="169"/>
  <c r="I68" i="169"/>
  <c r="J68" i="169"/>
  <c r="K68" i="169"/>
  <c r="L68" i="169"/>
  <c r="M68" i="169"/>
  <c r="N68" i="169"/>
  <c r="O68" i="169"/>
  <c r="P68" i="169"/>
  <c r="Q68" i="169"/>
  <c r="R68" i="169"/>
  <c r="S68" i="169"/>
  <c r="T68" i="169"/>
  <c r="U68" i="169"/>
  <c r="A69" i="169"/>
  <c r="B69" i="169"/>
  <c r="C69" i="169"/>
  <c r="D69" i="169"/>
  <c r="E69" i="169"/>
  <c r="F69" i="169"/>
  <c r="I69" i="169"/>
  <c r="J69" i="169"/>
  <c r="K69" i="169"/>
  <c r="L69" i="169"/>
  <c r="M69" i="169"/>
  <c r="N69" i="169"/>
  <c r="O69" i="169"/>
  <c r="P69" i="169"/>
  <c r="Q69" i="169"/>
  <c r="R69" i="169"/>
  <c r="S69" i="169"/>
  <c r="T69" i="169"/>
  <c r="U69" i="169"/>
  <c r="A70" i="169"/>
  <c r="B70" i="169"/>
  <c r="C70" i="169"/>
  <c r="D70" i="169"/>
  <c r="E70" i="169"/>
  <c r="F70" i="169"/>
  <c r="I70" i="169"/>
  <c r="J70" i="169"/>
  <c r="K70" i="169"/>
  <c r="L70" i="169"/>
  <c r="M70" i="169"/>
  <c r="N70" i="169"/>
  <c r="O70" i="169"/>
  <c r="P70" i="169"/>
  <c r="Q70" i="169"/>
  <c r="R70" i="169"/>
  <c r="S70" i="169"/>
  <c r="T70" i="169"/>
  <c r="U70" i="169"/>
  <c r="A71" i="169"/>
  <c r="B71" i="169"/>
  <c r="C71" i="169"/>
  <c r="D71" i="169"/>
  <c r="E71" i="169"/>
  <c r="F71" i="169"/>
  <c r="I71" i="169"/>
  <c r="J71" i="169"/>
  <c r="K71" i="169"/>
  <c r="L71" i="169"/>
  <c r="M71" i="169"/>
  <c r="N71" i="169"/>
  <c r="O71" i="169"/>
  <c r="P71" i="169"/>
  <c r="Q71" i="169"/>
  <c r="R71" i="169"/>
  <c r="S71" i="169"/>
  <c r="T71" i="169"/>
  <c r="U71" i="169"/>
  <c r="A72" i="169"/>
  <c r="B72" i="169"/>
  <c r="C72" i="169"/>
  <c r="D72" i="169"/>
  <c r="E72" i="169"/>
  <c r="F72" i="169"/>
  <c r="I72" i="169"/>
  <c r="J72" i="169"/>
  <c r="K72" i="169"/>
  <c r="L72" i="169"/>
  <c r="M72" i="169"/>
  <c r="N72" i="169"/>
  <c r="O72" i="169"/>
  <c r="P72" i="169"/>
  <c r="Q72" i="169"/>
  <c r="R72" i="169"/>
  <c r="S72" i="169"/>
  <c r="T72" i="169"/>
  <c r="U72" i="169"/>
  <c r="A73" i="169"/>
  <c r="B73" i="169"/>
  <c r="C73" i="169"/>
  <c r="D73" i="169"/>
  <c r="E73" i="169"/>
  <c r="F73" i="169"/>
  <c r="I73" i="169"/>
  <c r="J73" i="169"/>
  <c r="K73" i="169"/>
  <c r="L73" i="169"/>
  <c r="M73" i="169"/>
  <c r="N73" i="169"/>
  <c r="O73" i="169"/>
  <c r="P73" i="169"/>
  <c r="Q73" i="169"/>
  <c r="R73" i="169"/>
  <c r="S73" i="169"/>
  <c r="T73" i="169"/>
  <c r="U73" i="169"/>
  <c r="A74" i="169"/>
  <c r="B74" i="169"/>
  <c r="C74" i="169"/>
  <c r="D74" i="169"/>
  <c r="E74" i="169"/>
  <c r="F74" i="169"/>
  <c r="I74" i="169"/>
  <c r="J74" i="169"/>
  <c r="K74" i="169"/>
  <c r="L74" i="169"/>
  <c r="M74" i="169"/>
  <c r="N74" i="169"/>
  <c r="O74" i="169"/>
  <c r="P74" i="169"/>
  <c r="Q74" i="169"/>
  <c r="R74" i="169"/>
  <c r="S74" i="169"/>
  <c r="T74" i="169"/>
  <c r="U74" i="169"/>
  <c r="A75" i="169"/>
  <c r="B75" i="169"/>
  <c r="C75" i="169"/>
  <c r="D75" i="169"/>
  <c r="E75" i="169"/>
  <c r="F75" i="169"/>
  <c r="I75" i="169"/>
  <c r="J75" i="169"/>
  <c r="K75" i="169"/>
  <c r="L75" i="169"/>
  <c r="M75" i="169"/>
  <c r="N75" i="169"/>
  <c r="O75" i="169"/>
  <c r="P75" i="169"/>
  <c r="Q75" i="169"/>
  <c r="R75" i="169"/>
  <c r="S75" i="169"/>
  <c r="T75" i="169"/>
  <c r="U75" i="169"/>
  <c r="A76" i="169"/>
  <c r="B76" i="169"/>
  <c r="C76" i="169"/>
  <c r="D76" i="169"/>
  <c r="E76" i="169"/>
  <c r="F76" i="169"/>
  <c r="I76" i="169"/>
  <c r="J76" i="169"/>
  <c r="K76" i="169"/>
  <c r="L76" i="169"/>
  <c r="M76" i="169"/>
  <c r="N76" i="169"/>
  <c r="O76" i="169"/>
  <c r="P76" i="169"/>
  <c r="Q76" i="169"/>
  <c r="R76" i="169"/>
  <c r="S76" i="169"/>
  <c r="T76" i="169"/>
  <c r="U76" i="169"/>
  <c r="Q76" i="158" l="1"/>
  <c r="Q75" i="158"/>
  <c r="Q74" i="158"/>
  <c r="Q73" i="158"/>
  <c r="Q69" i="158"/>
  <c r="Q67" i="158"/>
  <c r="Q65" i="158"/>
  <c r="Q64" i="158"/>
  <c r="Q56" i="158"/>
  <c r="Q50" i="158"/>
  <c r="Q49" i="158"/>
  <c r="Q47" i="158"/>
  <c r="Q44" i="158"/>
  <c r="Q41" i="158"/>
  <c r="Q39" i="158"/>
  <c r="Q38" i="158"/>
  <c r="Q37" i="158"/>
  <c r="Q36" i="158"/>
  <c r="Q35" i="158"/>
  <c r="Q34" i="158"/>
  <c r="Q32" i="158"/>
  <c r="Q31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79" i="158" l="1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79" i="158" l="1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79" i="158" l="1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U78" i="158"/>
  <c r="V78" i="158"/>
  <c r="Y78" i="158"/>
  <c r="T78" i="158"/>
  <c r="W78" i="158" s="1"/>
  <c r="X78" i="158" s="1"/>
  <c r="J89" i="160"/>
  <c r="M89" i="160" s="1"/>
  <c r="U77" i="158"/>
  <c r="Y77" i="158"/>
  <c r="V77" i="158"/>
  <c r="T77" i="158"/>
  <c r="W77" i="158" s="1"/>
  <c r="X77" i="158" s="1"/>
  <c r="J88" i="160"/>
  <c r="U76" i="158"/>
  <c r="Y76" i="158"/>
  <c r="V76" i="158"/>
  <c r="T76" i="158"/>
  <c r="W76" i="158" s="1"/>
  <c r="X76" i="158" s="1"/>
  <c r="J87" i="160"/>
  <c r="U75" i="158"/>
  <c r="Y75" i="158"/>
  <c r="V75" i="158"/>
  <c r="T75" i="158"/>
  <c r="W75" i="158" s="1"/>
  <c r="X75" i="158" s="1"/>
  <c r="U74" i="158"/>
  <c r="Y74" i="158"/>
  <c r="V74" i="158"/>
  <c r="T74" i="158"/>
  <c r="W74" i="158" s="1"/>
  <c r="X74" i="158" s="1"/>
  <c r="F77" i="159"/>
  <c r="U73" i="158"/>
  <c r="Y73" i="158"/>
  <c r="V73" i="158"/>
  <c r="T73" i="158"/>
  <c r="W73" i="158" s="1"/>
  <c r="X73" i="158" s="1"/>
  <c r="F76" i="159"/>
  <c r="U72" i="158"/>
  <c r="Y72" i="158"/>
  <c r="V72" i="158"/>
  <c r="T72" i="158"/>
  <c r="W72" i="158" s="1"/>
  <c r="X72" i="158" s="1"/>
  <c r="J83" i="160"/>
  <c r="M83" i="160" s="1"/>
  <c r="U71" i="158"/>
  <c r="Y71" i="158"/>
  <c r="V71" i="158"/>
  <c r="T71" i="158"/>
  <c r="W71" i="158" s="1"/>
  <c r="X71" i="158" s="1"/>
  <c r="F74" i="159"/>
  <c r="U70" i="158"/>
  <c r="Y70" i="158"/>
  <c r="V70" i="158"/>
  <c r="T70" i="158"/>
  <c r="W70" i="158" s="1"/>
  <c r="X70" i="158" s="1"/>
  <c r="J81" i="160"/>
  <c r="M81" i="160" s="1"/>
  <c r="U69" i="158"/>
  <c r="Y69" i="158"/>
  <c r="V69" i="158"/>
  <c r="T69" i="158"/>
  <c r="W69" i="158" s="1"/>
  <c r="X69" i="158" s="1"/>
  <c r="J80" i="160"/>
  <c r="U68" i="158"/>
  <c r="Y68" i="158"/>
  <c r="V68" i="158"/>
  <c r="T68" i="158"/>
  <c r="W68" i="158" s="1"/>
  <c r="X68" i="158" s="1"/>
  <c r="U67" i="158"/>
  <c r="V67" i="158"/>
  <c r="Y67" i="158"/>
  <c r="T67" i="158"/>
  <c r="W67" i="158" s="1"/>
  <c r="X67" i="158" s="1"/>
  <c r="U66" i="158"/>
  <c r="Y66" i="158"/>
  <c r="V66" i="158"/>
  <c r="T66" i="158"/>
  <c r="W66" i="158" s="1"/>
  <c r="X66" i="158" s="1"/>
  <c r="J77" i="160"/>
  <c r="U65" i="158"/>
  <c r="Y65" i="158"/>
  <c r="V65" i="158"/>
  <c r="T65" i="158"/>
  <c r="W65" i="158" s="1"/>
  <c r="X65" i="158" s="1"/>
  <c r="U64" i="158"/>
  <c r="Y64" i="158"/>
  <c r="V64" i="158"/>
  <c r="T64" i="158"/>
  <c r="W64" i="158" s="1"/>
  <c r="X64" i="158" s="1"/>
  <c r="U63" i="158"/>
  <c r="Y63" i="158"/>
  <c r="V63" i="158"/>
  <c r="T63" i="158"/>
  <c r="W63" i="158" s="1"/>
  <c r="X63" i="158" s="1"/>
  <c r="F66" i="159"/>
  <c r="U62" i="158"/>
  <c r="Y62" i="158"/>
  <c r="V62" i="158"/>
  <c r="T62" i="158"/>
  <c r="W62" i="158" s="1"/>
  <c r="X62" i="158" s="1"/>
  <c r="J73" i="160"/>
  <c r="M73" i="160" s="1"/>
  <c r="U61" i="158"/>
  <c r="Y61" i="158"/>
  <c r="V61" i="158"/>
  <c r="T61" i="158"/>
  <c r="W61" i="158" s="1"/>
  <c r="X61" i="158" s="1"/>
  <c r="J72" i="160"/>
  <c r="U60" i="158"/>
  <c r="Y60" i="158"/>
  <c r="V60" i="158"/>
  <c r="T60" i="158"/>
  <c r="W60" i="158" s="1"/>
  <c r="X60" i="158" s="1"/>
  <c r="U59" i="158"/>
  <c r="Y59" i="158"/>
  <c r="V59" i="158"/>
  <c r="T59" i="158"/>
  <c r="W59" i="158" s="1"/>
  <c r="X59" i="158" s="1"/>
  <c r="J70" i="160"/>
  <c r="U58" i="158"/>
  <c r="Y58" i="158"/>
  <c r="V58" i="158"/>
  <c r="T58" i="158"/>
  <c r="W58" i="158" s="1"/>
  <c r="X58" i="158" s="1"/>
  <c r="U57" i="158"/>
  <c r="V57" i="158"/>
  <c r="Y57" i="158"/>
  <c r="T57" i="158"/>
  <c r="W57" i="158" s="1"/>
  <c r="X57" i="158" s="1"/>
  <c r="U56" i="158"/>
  <c r="V56" i="158"/>
  <c r="Y56" i="158"/>
  <c r="T56" i="158"/>
  <c r="W56" i="158" s="1"/>
  <c r="X56" i="158" s="1"/>
  <c r="J67" i="160"/>
  <c r="U55" i="158"/>
  <c r="Y55" i="158"/>
  <c r="V55" i="158"/>
  <c r="T55" i="158"/>
  <c r="W55" i="158" s="1"/>
  <c r="X55" i="158" s="1"/>
  <c r="F58" i="159"/>
  <c r="U54" i="158"/>
  <c r="V54" i="158"/>
  <c r="Y54" i="158"/>
  <c r="T54" i="158"/>
  <c r="W54" i="158" s="1"/>
  <c r="X54" i="158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M80" i="160" l="1"/>
  <c r="M72" i="160"/>
  <c r="M70" i="160"/>
  <c r="I4" i="167"/>
  <c r="J4" i="167" s="1"/>
  <c r="K4" i="167" s="1"/>
  <c r="B2" i="167" s="1"/>
  <c r="H66" i="159"/>
  <c r="M67" i="160"/>
  <c r="H74" i="159"/>
  <c r="J74" i="159" s="1"/>
  <c r="AD74" i="159" s="1"/>
  <c r="M87" i="160"/>
  <c r="M88" i="160"/>
  <c r="H77" i="159"/>
  <c r="J77" i="159" s="1"/>
  <c r="AM77" i="159" s="1"/>
  <c r="H58" i="159"/>
  <c r="J58" i="159" s="1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K74" i="159"/>
  <c r="K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J74" i="159" l="1"/>
  <c r="AM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5" i="160" l="1"/>
  <c r="U53" i="158"/>
  <c r="Y53" i="158"/>
  <c r="V53" i="158"/>
  <c r="T53" i="158"/>
  <c r="W53" i="158" s="1"/>
  <c r="X53" i="158" s="1"/>
  <c r="J64" i="160"/>
  <c r="U52" i="158"/>
  <c r="V52" i="158"/>
  <c r="Y52" i="158"/>
  <c r="T52" i="158"/>
  <c r="W52" i="158" s="1"/>
  <c r="X52" i="158" s="1"/>
  <c r="J63" i="160"/>
  <c r="U51" i="158"/>
  <c r="Y51" i="158"/>
  <c r="V51" i="158"/>
  <c r="T51" i="158"/>
  <c r="W51" i="158" s="1"/>
  <c r="X51" i="158" s="1"/>
  <c r="J62" i="160"/>
  <c r="U50" i="158"/>
  <c r="V50" i="158"/>
  <c r="Y50" i="158"/>
  <c r="T50" i="158"/>
  <c r="W50" i="158" s="1"/>
  <c r="X50" i="158" s="1"/>
  <c r="J61" i="160"/>
  <c r="U49" i="158"/>
  <c r="V49" i="158"/>
  <c r="Y49" i="158"/>
  <c r="T49" i="158"/>
  <c r="W49" i="158" s="1"/>
  <c r="X49" i="158" s="1"/>
  <c r="J60" i="160"/>
  <c r="U48" i="158"/>
  <c r="Y48" i="158"/>
  <c r="V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V45" i="158"/>
  <c r="Y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V42" i="158"/>
  <c r="Y42" i="158"/>
  <c r="T42" i="158"/>
  <c r="W42" i="158" s="1"/>
  <c r="X42" i="158" s="1"/>
  <c r="J53" i="160"/>
  <c r="U41" i="158"/>
  <c r="V41" i="158"/>
  <c r="Y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47" i="160" l="1"/>
  <c r="M55" i="160"/>
  <c r="M52" i="160"/>
  <c r="M63" i="160"/>
  <c r="M51" i="160"/>
  <c r="M37" i="160"/>
  <c r="M64" i="160"/>
  <c r="AH57" i="159"/>
  <c r="AH33" i="159"/>
  <c r="M56" i="160"/>
  <c r="AH49" i="159"/>
  <c r="AH16" i="159"/>
  <c r="AH18" i="159"/>
  <c r="AH23" i="159"/>
  <c r="AH26" i="159"/>
  <c r="AH34" i="159"/>
  <c r="AH42" i="159"/>
  <c r="M42" i="160"/>
  <c r="M25" i="160"/>
  <c r="M59" i="160"/>
  <c r="AH32" i="159"/>
  <c r="AH40" i="159"/>
  <c r="M50" i="160"/>
  <c r="M41" i="160"/>
  <c r="M35" i="160"/>
  <c r="AH10" i="159"/>
  <c r="M26" i="160"/>
  <c r="M65" i="160"/>
  <c r="AH56" i="159"/>
  <c r="AH55" i="159"/>
  <c r="AH54" i="159"/>
  <c r="M62" i="160"/>
  <c r="AH53" i="159"/>
  <c r="AH52" i="159"/>
  <c r="AH51" i="159"/>
  <c r="AH50" i="159"/>
  <c r="M57" i="160"/>
  <c r="AH48" i="159"/>
  <c r="AH47" i="159"/>
  <c r="AH46" i="159"/>
  <c r="AH45" i="159"/>
  <c r="AH44" i="159"/>
  <c r="AH43" i="159"/>
  <c r="AH41" i="159"/>
  <c r="AH39" i="159"/>
  <c r="AH38" i="159"/>
  <c r="AH37" i="159"/>
  <c r="AH36" i="159"/>
  <c r="AH35" i="159"/>
  <c r="M40" i="160"/>
  <c r="AH31" i="159"/>
  <c r="AH30" i="159"/>
  <c r="AH29" i="159"/>
  <c r="AH28" i="159"/>
  <c r="AH27" i="159"/>
  <c r="M34" i="160"/>
  <c r="AH25" i="159"/>
  <c r="AH24" i="159"/>
  <c r="M31" i="160"/>
  <c r="AH22" i="159"/>
  <c r="M30" i="160"/>
  <c r="AH21" i="159"/>
  <c r="AH20" i="159"/>
  <c r="AH19" i="159"/>
  <c r="AH17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T18" i="159"/>
  <c r="U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<sst xmlns="http://schemas.openxmlformats.org/spreadsheetml/2006/main" count="2371" uniqueCount="573">
  <si>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</si>
  <si>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</si>
  <si>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</si>
  <si>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</si>
  <si>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</si>
  <si>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</si>
  <si>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</si>
  <si>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</si>
  <si>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</si>
  <si>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</si>
  <si>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</si>
  <si>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</si>
  <si>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</si>
  <si>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</si>
  <si>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</si>
  <si>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</si>
  <si>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</si>
  <si>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</si>
  <si>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</si>
  <si>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</si>
  <si>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</si>
  <si>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</si>
  <si>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</si>
  <si>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</si>
  <si>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</si>
  <si>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</si>
  <si>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</si>
  <si>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</si>
  <si>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</si>
  <si>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</si>
  <si>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</si>
  <si>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</si>
  <si>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</si>
  <si>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</si>
  <si>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</si>
  <si>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</si>
  <si>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</si>
  <si>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</si>
  <si>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</si>
  <si>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</si>
  <si>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</si>
  <si>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</si>
  <si>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</si>
  <si>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</si>
  <si>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</si>
  <si>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</si>
  <si>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</si>
  <si>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</si>
  <si>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</si>
  <si>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</si>
  <si>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</si>
  <si>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</si>
  <si>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</si>
  <si>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</si>
  <si>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</si>
  <si>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</si>
  <si>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</si>
  <si>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</si>
  <si>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</si>
  <si>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</si>
  <si>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</si>
  <si>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</si>
  <si>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</si>
  <si>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</si>
  <si>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</si>
  <si>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</si>
  <si>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</si>
  <si>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</si>
  <si>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</si>
  <si>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</si>
  <si>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</si>
  <si>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</si>
  <si>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</si>
  <si>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</si>
  <si>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</si>
  <si>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</si>
  <si>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</si>
  <si>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</si>
  <si>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</si>
  <si>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</si>
  <si>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</si>
  <si>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</si>
  <si>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</si>
  <si>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</si>
  <si>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</si>
  <si>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</si>
  <si>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</si>
  <si>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</si>
  <si>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</si>
  <si>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</si>
  <si>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</si>
  <si>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</si>
  <si>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</si>
  <si>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</si>
  <si>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</si>
  <si>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</si>
  <si>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</si>
  <si>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</si>
  <si>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</si>
  <si>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</si>
  <si>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</si>
  <si>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</si>
  <si>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</si>
  <si>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</si>
  <si>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</si>
  <si>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</si>
  <si>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</si>
  <si>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</si>
  <si>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</si>
  <si>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</si>
  <si>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</si>
  <si>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</si>
  <si>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</si>
  <si>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</si>
  <si>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</si>
  <si>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</si>
  <si>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</si>
  <si>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</si>
  <si>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</si>
  <si>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</si>
  <si>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</si>
  <si>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</si>
  <si>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</si>
  <si>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</si>
  <si>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</si>
  <si>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</si>
  <si>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</si>
  <si>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</si>
  <si>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</si>
  <si>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</si>
  <si>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</si>
  <si>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</si>
  <si>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</si>
  <si>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</si>
  <si>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</si>
  <si>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</si>
  <si>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</si>
  <si>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</si>
  <si>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</si>
  <si>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</si>
  <si>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</si>
  <si>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</si>
  <si>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</si>
  <si>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</si>
  <si>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</si>
  <si>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</si>
  <si>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</si>
  <si>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</si>
  <si>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</si>
  <si>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</si>
  <si>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</si>
  <si>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</si>
  <si>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</si>
  <si>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</si>
  <si>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</si>
  <si>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</si>
  <si>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</si>
  <si>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</si>
  <si>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</si>
  <si>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</si>
  <si>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</si>
  <si>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</si>
  <si>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</si>
  <si>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</si>
  <si>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</si>
  <si>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</si>
  <si>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</si>
  <si>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</si>
  <si>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</si>
  <si>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</si>
  <si>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</si>
  <si>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</si>
  <si>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</si>
  <si>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</si>
  <si>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</si>
  <si>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</si>
  <si>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</si>
  <si>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</si>
  <si>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</si>
  <si>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</si>
  <si>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</si>
  <si>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</si>
  <si>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</si>
  <si>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</si>
  <si>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</si>
  <si>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</si>
  <si>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</si>
  <si>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</si>
  <si>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</si>
  <si>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</si>
  <si>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</si>
  <si>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</si>
  <si>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</si>
  <si>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</si>
  <si>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</si>
  <si>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</si>
  <si>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</si>
  <si>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</si>
  <si>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</si>
  <si>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</si>
  <si>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</si>
  <si>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</si>
  <si>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</si>
  <si>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</si>
  <si>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</si>
  <si>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</si>
  <si>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</si>
  <si>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</si>
  <si>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</si>
  <si>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</si>
  <si>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</si>
  <si>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</si>
  <si>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</si>
  <si>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</si>
  <si>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</si>
  <si>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</si>
  <si>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</si>
  <si>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</si>
  <si>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</si>
  <si>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</si>
  <si>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</si>
  <si>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</si>
  <si>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</si>
  <si>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</si>
  <si>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</si>
  <si>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</si>
  <si>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</si>
  <si>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</si>
  <si>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</si>
  <si>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</si>
  <si>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</si>
  <si>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</si>
  <si>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</si>
  <si>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</si>
  <si>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</si>
  <si>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</si>
  <si>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</si>
  <si>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</si>
  <si>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</si>
  <si>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</si>
  <si>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</si>
  <si>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</si>
  <si>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</si>
  <si>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</si>
  <si>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</si>
  <si>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</si>
  <si>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</si>
  <si>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</si>
  <si>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</si>
  <si>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</si>
  <si>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</si>
  <si>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</si>
  <si>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</si>
  <si>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</si>
  <si>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</si>
  <si>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</si>
  <si>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</si>
  <si>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</si>
  <si>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</si>
  <si>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</si>
  <si>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</si>
  <si>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</si>
  <si>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</si>
  <si>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</si>
  <si>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</si>
  <si>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</si>
  <si>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</si>
  <si>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</si>
  <si>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</si>
  <si>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</si>
  <si>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</si>
  <si>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</si>
  <si>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</si>
  <si>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</si>
  <si>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</si>
  <si>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</si>
  <si>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</si>
  <si>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</si>
  <si>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</si>
  <si>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</si>
  <si>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</si>
  <si>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</si>
  <si>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</si>
  <si>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</si>
  <si>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</si>
  <si>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</si>
  <si>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</si>
  <si>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</si>
  <si>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</si>
  <si>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</si>
  <si>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</si>
  <si>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</si>
  <si>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</si>
  <si>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</si>
  <si>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</si>
  <si>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</si>
  <si>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</si>
  <si>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</si>
  <si>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</si>
  <si>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</si>
  <si>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</si>
  <si>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</si>
  <si>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</si>
  <si>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</si>
  <si>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</si>
  <si>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</si>
  <si>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</si>
  <si>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</si>
  <si>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</si>
  <si>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</si>
  <si>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</si>
  <si>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</si>
  <si>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</si>
  <si>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</si>
  <si>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</si>
  <si>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</si>
  <si>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</si>
  <si>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</si>
  <si>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</si>
  <si>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</si>
  <si>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</si>
  <si>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</si>
  <si>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</si>
  <si>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</si>
  <si>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</si>
  <si>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</si>
  <si>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</si>
  <si>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</si>
  <si>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</si>
  <si>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</si>
  <si>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</si>
  <si>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</si>
  <si>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</si>
  <si>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</si>
  <si>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</si>
  <si>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</si>
  <si>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</si>
  <si>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</si>
  <si>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</si>
  <si>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</si>
  <si>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</si>
  <si>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</si>
  <si>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</si>
  <si>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</si>
  <si>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</si>
  <si>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</si>
  <si>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</si>
  <si>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</si>
  <si>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</si>
  <si>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</si>
  <si>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</si>
  <si>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</si>
  <si>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</si>
  <si>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</si>
  <si>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</si>
  <si>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</si>
  <si>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</si>
  <si>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</si>
  <si>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</si>
  <si>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</si>
  <si>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</si>
  <si>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</si>
  <si>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</si>
  <si>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</si>
  <si>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</si>
  <si>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</si>
  <si>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</si>
  <si>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</si>
  <si>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</si>
  <si>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</si>
  <si>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</si>
  <si>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</si>
  <si>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</si>
  <si>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</si>
  <si>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</si>
  <si>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</si>
  <si>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</si>
  <si>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</si>
  <si>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</si>
  <si>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</si>
  <si>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</si>
  <si>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</si>
  <si>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</si>
  <si>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</si>
  <si>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</si>
  <si>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</si>
  <si>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</si>
  <si>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</si>
  <si>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</si>
  <si>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</si>
  <si>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</si>
  <si>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</si>
  <si>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</si>
  <si>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</si>
  <si>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</si>
  <si>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</si>
  <si>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</si>
  <si>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</si>
  <si>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</si>
  <si>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</si>
  <si>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</si>
  <si>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</si>
  <si>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</si>
  <si>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</si>
  <si>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</si>
  <si>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</si>
  <si>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</si>
  <si>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</si>
  <si>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</si>
  <si>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</si>
  <si>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</si>
  <si>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</si>
  <si>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</si>
  <si>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</si>
  <si>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</si>
  <si>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</si>
  <si>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</si>
  <si>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</si>
  <si>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ABPL-DE-19.20-2119</t>
  </si>
  <si>
    <t>3Kpa</t>
  </si>
  <si>
    <t>Mr. Jeevan</t>
  </si>
  <si>
    <t>Hyderabad</t>
  </si>
  <si>
    <t>Anodized</t>
  </si>
  <si>
    <t>FF-W22</t>
  </si>
  <si>
    <t>M14600</t>
  </si>
  <si>
    <t>2 TRACK 4 SHUTTER SLIDING DOOR</t>
  </si>
  <si>
    <t>NO</t>
  </si>
  <si>
    <t>BED ROOM 6</t>
  </si>
  <si>
    <t>FF-W23</t>
  </si>
  <si>
    <t>M15000</t>
  </si>
  <si>
    <t>2 DOORS WITH 2 FIXED GLASS</t>
  </si>
  <si>
    <t>BED ROOM 7</t>
  </si>
  <si>
    <t>FF-W24</t>
  </si>
  <si>
    <t>FF-W25</t>
  </si>
  <si>
    <t>FIXED GLASS 2 NO'S</t>
  </si>
  <si>
    <t>24MM (F)</t>
  </si>
  <si>
    <t>BED ROOM 7 TOILET</t>
  </si>
  <si>
    <t>FF-W26</t>
  </si>
  <si>
    <t>FIXED GLASS</t>
  </si>
  <si>
    <t>FF-W27</t>
  </si>
  <si>
    <t>STAIRCASE</t>
  </si>
  <si>
    <t>FF-W28</t>
  </si>
  <si>
    <t>FF-W29</t>
  </si>
  <si>
    <t>-</t>
  </si>
  <si>
    <t>GLASS LOUVERS</t>
  </si>
  <si>
    <t>6MM (A &amp; F)</t>
  </si>
  <si>
    <t>TOILET</t>
  </si>
  <si>
    <t>6MM (F)</t>
  </si>
  <si>
    <t>BEDROOM 8 TOILET</t>
  </si>
  <si>
    <t>2 DOORS WITH 3 FIXED GLASS</t>
  </si>
  <si>
    <t>BEDROOM 8</t>
  </si>
  <si>
    <t>FF-W33</t>
  </si>
  <si>
    <t>FF-W30</t>
  </si>
  <si>
    <t>FF-W31</t>
  </si>
  <si>
    <t>FF-W32</t>
  </si>
  <si>
    <t>FF-W34</t>
  </si>
  <si>
    <t>2 SIDE HUNG WINDOWS WITH CENTER FIXED</t>
  </si>
  <si>
    <t>LIVING &amp; DINING</t>
  </si>
  <si>
    <t>FF-W35A</t>
  </si>
  <si>
    <t>FIXED GLASS IN SHAPE</t>
  </si>
  <si>
    <t>FF-W35</t>
  </si>
  <si>
    <t>FF-W36A</t>
  </si>
  <si>
    <t>FF-W36</t>
  </si>
  <si>
    <t>2 TRACK 2 SHUTTER SLIDING DOOR</t>
  </si>
  <si>
    <t>FF-W37</t>
  </si>
  <si>
    <t>2 TRACK 2 SHUTTER SLIDING WINDOW</t>
  </si>
  <si>
    <t>SITTING AREA</t>
  </si>
  <si>
    <t>FF-W38</t>
  </si>
  <si>
    <t>LOBBY</t>
  </si>
  <si>
    <t>FF-W39</t>
  </si>
  <si>
    <t>FF-W40</t>
  </si>
  <si>
    <t>M15000 &amp; M14600</t>
  </si>
  <si>
    <t>2 TRACK 2 SHUTTER SLIDING DOOR WITH TOP FIXED</t>
  </si>
  <si>
    <t>NA</t>
  </si>
  <si>
    <t>FF-W41A</t>
  </si>
  <si>
    <t>FF-W41</t>
  </si>
  <si>
    <t>FF-W42A</t>
  </si>
  <si>
    <t>FF-W42</t>
  </si>
  <si>
    <t>FF-W43</t>
  </si>
  <si>
    <t>FF-W44 &amp; W45</t>
  </si>
  <si>
    <t>TOP HUNG WINDOW</t>
  </si>
  <si>
    <t>STORE</t>
  </si>
  <si>
    <t>KW1</t>
  </si>
  <si>
    <t>SS</t>
  </si>
  <si>
    <t>3 TRACK 2 SHUTTER SLIDING DOOR WITH FIXED GLASS</t>
  </si>
  <si>
    <t>KW2</t>
  </si>
  <si>
    <t>3 TRACK 2 SHUTTER SLIDING DOOR</t>
  </si>
  <si>
    <t>DRY KITCHEN</t>
  </si>
  <si>
    <t>KW3</t>
  </si>
  <si>
    <t>FIXED GLASS CORNOR</t>
  </si>
  <si>
    <t>17.52MM</t>
  </si>
  <si>
    <t>KW4</t>
  </si>
  <si>
    <t>3 TRACK 2 SHUTTER SLIDING WINDOW</t>
  </si>
  <si>
    <t>KW5</t>
  </si>
  <si>
    <t>KW6</t>
  </si>
  <si>
    <t>KITCHEN</t>
  </si>
  <si>
    <t>KW7</t>
  </si>
  <si>
    <t>KW8</t>
  </si>
  <si>
    <t>KW9</t>
  </si>
  <si>
    <t>KW10</t>
  </si>
  <si>
    <t>M940</t>
  </si>
  <si>
    <t>6MM</t>
  </si>
  <si>
    <t>TOILET GARDEN</t>
  </si>
  <si>
    <t>KW11</t>
  </si>
  <si>
    <t>FORMAL DINING</t>
  </si>
  <si>
    <t>KW12</t>
  </si>
  <si>
    <t>HAND WASH AREA</t>
  </si>
  <si>
    <t>KW13</t>
  </si>
  <si>
    <t>KW14</t>
  </si>
  <si>
    <t>3 TRACK 4 SHUTTER SLIDING DOOR</t>
  </si>
  <si>
    <t>KW15</t>
  </si>
  <si>
    <t>KW16</t>
  </si>
  <si>
    <t>FIXED GLASS 6 NO'S</t>
  </si>
  <si>
    <t>KW17</t>
  </si>
  <si>
    <t>KW18</t>
  </si>
  <si>
    <t>KW19</t>
  </si>
  <si>
    <t>KW21</t>
  </si>
  <si>
    <t>FIXED GLASS 4 NO'S</t>
  </si>
  <si>
    <t>KW22</t>
  </si>
  <si>
    <t>KW22A</t>
  </si>
  <si>
    <t>FIXED GLASS 3 NO'S IN SHAPE</t>
  </si>
  <si>
    <t>KW23</t>
  </si>
  <si>
    <t>FIXED GLASS 3 NO'S</t>
  </si>
  <si>
    <t>KW23A</t>
  </si>
  <si>
    <t>KW24</t>
  </si>
  <si>
    <t>KW25</t>
  </si>
  <si>
    <t>GF-W1</t>
  </si>
  <si>
    <t>GF-W2</t>
  </si>
  <si>
    <t>BEDROOM 1 TOILET</t>
  </si>
  <si>
    <t>GF-W3</t>
  </si>
  <si>
    <t>BEDROOM 1</t>
  </si>
  <si>
    <t>GF-W4</t>
  </si>
  <si>
    <t>BEDROOM 2</t>
  </si>
  <si>
    <t>GF-W5</t>
  </si>
  <si>
    <t>2 TOP HUNG WINDOWS WITH CENTER FIXED</t>
  </si>
  <si>
    <t>BEDROOM 2 TOILET</t>
  </si>
  <si>
    <t>GF-W6</t>
  </si>
  <si>
    <t>2 DOOR WITH 2 FIXED GLASS</t>
  </si>
  <si>
    <t>BEDROOM 3</t>
  </si>
  <si>
    <t>GF-W7</t>
  </si>
  <si>
    <t>GF-W8</t>
  </si>
  <si>
    <t>BEDROOM 3 TOILET GARDEN</t>
  </si>
  <si>
    <t>GF-W9</t>
  </si>
  <si>
    <t>GF-W10</t>
  </si>
  <si>
    <t>BEDROOM 4 TOILET</t>
  </si>
  <si>
    <t>GF-W12</t>
  </si>
  <si>
    <t>BEDROOM 5</t>
  </si>
  <si>
    <t>GF-W11</t>
  </si>
  <si>
    <t>BEDROOM 4</t>
  </si>
  <si>
    <t>GF-W19</t>
  </si>
  <si>
    <t>GF-W13</t>
  </si>
  <si>
    <t>GF-W14</t>
  </si>
  <si>
    <t>BEDROOM 5 TOILET</t>
  </si>
  <si>
    <t>GF-W15</t>
  </si>
  <si>
    <t>SIT OUT AREA</t>
  </si>
  <si>
    <t>GF-W16</t>
  </si>
  <si>
    <t>GF-W17</t>
  </si>
  <si>
    <t>POOJA ROOM</t>
  </si>
  <si>
    <t>GF-W18</t>
  </si>
  <si>
    <t>GF-W20</t>
  </si>
  <si>
    <t>GF-W21</t>
  </si>
  <si>
    <t>ENTRANCE LOBBY</t>
  </si>
  <si>
    <t>PASSAGE</t>
  </si>
  <si>
    <t>KW20</t>
  </si>
  <si>
    <t>OFFICE</t>
  </si>
  <si>
    <t>DRAWING ROOM</t>
  </si>
  <si>
    <t>MUD ROOM</t>
  </si>
  <si>
    <t>24mm (F) :- 6mm Frosted Toughened Glass + 12mm Spacer + 6mm Clear Toughened Glass</t>
  </si>
  <si>
    <t>6mm (F) :- 6mm Frosted Toughened Glass</t>
  </si>
  <si>
    <t>6mm (A &amp; F) :- 6mm Frosted Annealed Glass</t>
  </si>
  <si>
    <t>17.52mm :- 8mm Clear Toughened Glass + 1.52mm Clear PVB + 8mm Clear Toughened Glass</t>
  </si>
  <si>
    <t>6mm :- 6mm Clear Toughened Glass</t>
  </si>
  <si>
    <t>Glass to Glass joint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</si>
</sst>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50" Type="http://schemas.openxmlformats.org/officeDocument/2006/relationships/image" Target="../media/image52.wmf"/><Relationship Id="rId55" Type="http://schemas.openxmlformats.org/officeDocument/2006/relationships/image" Target="../media/image57.wmf"/><Relationship Id="rId63" Type="http://schemas.openxmlformats.org/officeDocument/2006/relationships/image" Target="../media/image65.wmf"/><Relationship Id="rId68" Type="http://schemas.openxmlformats.org/officeDocument/2006/relationships/image" Target="../media/image70.wmf"/><Relationship Id="rId7" Type="http://schemas.openxmlformats.org/officeDocument/2006/relationships/image" Target="../media/image9.wmf"/><Relationship Id="rId71" Type="http://schemas.openxmlformats.org/officeDocument/2006/relationships/image" Target="../media/image73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9" Type="http://schemas.openxmlformats.org/officeDocument/2006/relationships/image" Target="../media/image31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3" Type="http://schemas.openxmlformats.org/officeDocument/2006/relationships/image" Target="../media/image55.wmf"/><Relationship Id="rId58" Type="http://schemas.openxmlformats.org/officeDocument/2006/relationships/image" Target="../media/image60.wmf"/><Relationship Id="rId66" Type="http://schemas.openxmlformats.org/officeDocument/2006/relationships/image" Target="../media/image68.wmf"/><Relationship Id="rId74" Type="http://schemas.openxmlformats.org/officeDocument/2006/relationships/image" Target="../media/image7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49" Type="http://schemas.openxmlformats.org/officeDocument/2006/relationships/image" Target="../media/image51.wmf"/><Relationship Id="rId57" Type="http://schemas.openxmlformats.org/officeDocument/2006/relationships/image" Target="../media/image59.wmf"/><Relationship Id="rId61" Type="http://schemas.openxmlformats.org/officeDocument/2006/relationships/image" Target="../media/image63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52" Type="http://schemas.openxmlformats.org/officeDocument/2006/relationships/image" Target="../media/image54.wmf"/><Relationship Id="rId60" Type="http://schemas.openxmlformats.org/officeDocument/2006/relationships/image" Target="../media/image62.wmf"/><Relationship Id="rId65" Type="http://schemas.openxmlformats.org/officeDocument/2006/relationships/image" Target="../media/image67.wmf"/><Relationship Id="rId73" Type="http://schemas.openxmlformats.org/officeDocument/2006/relationships/image" Target="../media/image75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Relationship Id="rId48" Type="http://schemas.openxmlformats.org/officeDocument/2006/relationships/image" Target="../media/image50.wmf"/><Relationship Id="rId56" Type="http://schemas.openxmlformats.org/officeDocument/2006/relationships/image" Target="../media/image58.wmf"/><Relationship Id="rId64" Type="http://schemas.openxmlformats.org/officeDocument/2006/relationships/image" Target="../media/image66.wmf"/><Relationship Id="rId69" Type="http://schemas.openxmlformats.org/officeDocument/2006/relationships/image" Target="../media/image71.wmf"/><Relationship Id="rId8" Type="http://schemas.openxmlformats.org/officeDocument/2006/relationships/image" Target="../media/image10.wmf"/><Relationship Id="rId51" Type="http://schemas.openxmlformats.org/officeDocument/2006/relationships/image" Target="../media/image53.wmf"/><Relationship Id="rId72" Type="http://schemas.openxmlformats.org/officeDocument/2006/relationships/image" Target="../media/image74.wmf"/><Relationship Id="rId3" Type="http://schemas.openxmlformats.org/officeDocument/2006/relationships/image" Target="../media/image5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59" Type="http://schemas.openxmlformats.org/officeDocument/2006/relationships/image" Target="../media/image61.wmf"/><Relationship Id="rId67" Type="http://schemas.openxmlformats.org/officeDocument/2006/relationships/image" Target="../media/image69.wmf"/><Relationship Id="rId20" Type="http://schemas.openxmlformats.org/officeDocument/2006/relationships/image" Target="../media/image22.wmf"/><Relationship Id="rId41" Type="http://schemas.openxmlformats.org/officeDocument/2006/relationships/image" Target="../media/image43.wmf"/><Relationship Id="rId54" Type="http://schemas.openxmlformats.org/officeDocument/2006/relationships/image" Target="../media/image56.wmf"/><Relationship Id="rId62" Type="http://schemas.openxmlformats.org/officeDocument/2006/relationships/image" Target="../media/image64.wmf"/><Relationship Id="rId70" Type="http://schemas.openxmlformats.org/officeDocument/2006/relationships/image" Target="../media/image72.wmf"/><Relationship Id="rId75" Type="http://schemas.openxmlformats.org/officeDocument/2006/relationships/image" Target="../media/image77.wmf"/><Relationship Id="rId1" Type="http://schemas.openxmlformats.org/officeDocument/2006/relationships/image" Target="../media/image3.wmf"/><Relationship Id="rId6" Type="http://schemas.openxmlformats.org/officeDocument/2006/relationships/image" Target="../media/image8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9.png"/><Relationship Id="rId1" Type="http://schemas.openxmlformats.org/officeDocument/2006/relationships/image" Target="../media/image7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1478973</xdr:colOff>
      <xdr:row>169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248478</xdr:colOff>
      <xdr:row>8</xdr:row>
      <xdr:rowOff>124240</xdr:rowOff>
    </xdr:from>
    <xdr:to>
      <xdr:col>9</xdr:col>
      <xdr:colOff>49696</xdr:colOff>
      <xdr:row>16</xdr:row>
      <xdr:rowOff>223759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9" y="1598544"/>
          <a:ext cx="3718892" cy="2617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132521</xdr:colOff>
      <xdr:row>19</xdr:row>
      <xdr:rowOff>107676</xdr:rowOff>
    </xdr:from>
    <xdr:to>
      <xdr:col>10</xdr:col>
      <xdr:colOff>265044</xdr:colOff>
      <xdr:row>27</xdr:row>
      <xdr:rowOff>128084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717" y="4895024"/>
          <a:ext cx="5226327" cy="2538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530087</xdr:colOff>
      <xdr:row>30</xdr:row>
      <xdr:rowOff>82826</xdr:rowOff>
    </xdr:from>
    <xdr:to>
      <xdr:col>9</xdr:col>
      <xdr:colOff>215348</xdr:colOff>
      <xdr:row>38</xdr:row>
      <xdr:rowOff>214313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283" y="8183217"/>
          <a:ext cx="4191000" cy="264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422413</xdr:colOff>
      <xdr:row>41</xdr:row>
      <xdr:rowOff>157370</xdr:rowOff>
    </xdr:from>
    <xdr:to>
      <xdr:col>5</xdr:col>
      <xdr:colOff>1962979</xdr:colOff>
      <xdr:row>49</xdr:row>
      <xdr:rowOff>197726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11570805"/>
          <a:ext cx="1540566" cy="2558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521803</xdr:colOff>
      <xdr:row>52</xdr:row>
      <xdr:rowOff>298174</xdr:rowOff>
    </xdr:from>
    <xdr:to>
      <xdr:col>5</xdr:col>
      <xdr:colOff>1871869</xdr:colOff>
      <xdr:row>60</xdr:row>
      <xdr:rowOff>10807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3" y="15024652"/>
          <a:ext cx="1350066" cy="2230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99391</xdr:colOff>
      <xdr:row>65</xdr:row>
      <xdr:rowOff>190500</xdr:rowOff>
    </xdr:from>
    <xdr:to>
      <xdr:col>7</xdr:col>
      <xdr:colOff>102944</xdr:colOff>
      <xdr:row>68</xdr:row>
      <xdr:rowOff>281609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2" y="18859500"/>
          <a:ext cx="3068118" cy="1035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429038</xdr:colOff>
      <xdr:row>75</xdr:row>
      <xdr:rowOff>76199</xdr:rowOff>
    </xdr:from>
    <xdr:to>
      <xdr:col>8</xdr:col>
      <xdr:colOff>140804</xdr:colOff>
      <xdr:row>82</xdr:row>
      <xdr:rowOff>38548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299" y="21743503"/>
          <a:ext cx="3041375" cy="2165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588063</xdr:colOff>
      <xdr:row>86</xdr:row>
      <xdr:rowOff>132522</xdr:rowOff>
    </xdr:from>
    <xdr:to>
      <xdr:col>8</xdr:col>
      <xdr:colOff>345450</xdr:colOff>
      <xdr:row>91</xdr:row>
      <xdr:rowOff>41414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59" y="25112870"/>
          <a:ext cx="3675061" cy="1482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430696</xdr:colOff>
      <xdr:row>87</xdr:row>
      <xdr:rowOff>265043</xdr:rowOff>
    </xdr:from>
    <xdr:to>
      <xdr:col>6</xdr:col>
      <xdr:colOff>99392</xdr:colOff>
      <xdr:row>87</xdr:row>
      <xdr:rowOff>265043</xdr:rowOff>
    </xdr:to>
    <xdr:cxnSp macro="">
      <xdr:nvCxnSpPr>
        <xdr:cNvPr id="11" name="Straight Connector 10"/>
        <xdr:cNvCxnSpPr/>
      </xdr:nvCxnSpPr>
      <xdr:spPr>
        <a:xfrm>
          <a:off x="3478696" y="25560130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57978</xdr:rowOff>
    </xdr:from>
    <xdr:to>
      <xdr:col>6</xdr:col>
      <xdr:colOff>99392</xdr:colOff>
      <xdr:row>88</xdr:row>
      <xdr:rowOff>57978</xdr:rowOff>
    </xdr:to>
    <xdr:cxnSp macro="">
      <xdr:nvCxnSpPr>
        <xdr:cNvPr id="12" name="Straight Connector 11"/>
        <xdr:cNvCxnSpPr/>
      </xdr:nvCxnSpPr>
      <xdr:spPr>
        <a:xfrm>
          <a:off x="3478696" y="25667804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149086</xdr:rowOff>
    </xdr:from>
    <xdr:to>
      <xdr:col>6</xdr:col>
      <xdr:colOff>99392</xdr:colOff>
      <xdr:row>88</xdr:row>
      <xdr:rowOff>149086</xdr:rowOff>
    </xdr:to>
    <xdr:cxnSp macro="">
      <xdr:nvCxnSpPr>
        <xdr:cNvPr id="13" name="Straight Connector 12"/>
        <xdr:cNvCxnSpPr/>
      </xdr:nvCxnSpPr>
      <xdr:spPr>
        <a:xfrm>
          <a:off x="3478696" y="25758912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248477</xdr:rowOff>
    </xdr:from>
    <xdr:to>
      <xdr:col>6</xdr:col>
      <xdr:colOff>99392</xdr:colOff>
      <xdr:row>88</xdr:row>
      <xdr:rowOff>248477</xdr:rowOff>
    </xdr:to>
    <xdr:cxnSp macro="">
      <xdr:nvCxnSpPr>
        <xdr:cNvPr id="14" name="Straight Connector 13"/>
        <xdr:cNvCxnSpPr/>
      </xdr:nvCxnSpPr>
      <xdr:spPr>
        <a:xfrm>
          <a:off x="3478696" y="25858303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49694</xdr:rowOff>
    </xdr:from>
    <xdr:to>
      <xdr:col>6</xdr:col>
      <xdr:colOff>99392</xdr:colOff>
      <xdr:row>89</xdr:row>
      <xdr:rowOff>49694</xdr:rowOff>
    </xdr:to>
    <xdr:cxnSp macro="">
      <xdr:nvCxnSpPr>
        <xdr:cNvPr id="15" name="Straight Connector 14"/>
        <xdr:cNvCxnSpPr/>
      </xdr:nvCxnSpPr>
      <xdr:spPr>
        <a:xfrm>
          <a:off x="3478696" y="25974259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165651</xdr:rowOff>
    </xdr:from>
    <xdr:to>
      <xdr:col>6</xdr:col>
      <xdr:colOff>99392</xdr:colOff>
      <xdr:row>89</xdr:row>
      <xdr:rowOff>165651</xdr:rowOff>
    </xdr:to>
    <xdr:cxnSp macro="">
      <xdr:nvCxnSpPr>
        <xdr:cNvPr id="16" name="Straight Connector 15"/>
        <xdr:cNvCxnSpPr/>
      </xdr:nvCxnSpPr>
      <xdr:spPr>
        <a:xfrm>
          <a:off x="3478696" y="26090216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281608</xdr:rowOff>
    </xdr:from>
    <xdr:to>
      <xdr:col>6</xdr:col>
      <xdr:colOff>99392</xdr:colOff>
      <xdr:row>89</xdr:row>
      <xdr:rowOff>281608</xdr:rowOff>
    </xdr:to>
    <xdr:cxnSp macro="">
      <xdr:nvCxnSpPr>
        <xdr:cNvPr id="17" name="Straight Connector 16"/>
        <xdr:cNvCxnSpPr/>
      </xdr:nvCxnSpPr>
      <xdr:spPr>
        <a:xfrm>
          <a:off x="3478696" y="26206173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331304</xdr:colOff>
      <xdr:row>96</xdr:row>
      <xdr:rowOff>157370</xdr:rowOff>
    </xdr:from>
    <xdr:to>
      <xdr:col>5</xdr:col>
      <xdr:colOff>1954696</xdr:colOff>
      <xdr:row>104</xdr:row>
      <xdr:rowOff>198696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28136022"/>
          <a:ext cx="1623392" cy="2559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31473</xdr:colOff>
      <xdr:row>107</xdr:row>
      <xdr:rowOff>88209</xdr:rowOff>
    </xdr:from>
    <xdr:to>
      <xdr:col>9</xdr:col>
      <xdr:colOff>62603</xdr:colOff>
      <xdr:row>115</xdr:row>
      <xdr:rowOff>149087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734" y="31379905"/>
          <a:ext cx="3948804" cy="2578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447259</xdr:colOff>
      <xdr:row>119</xdr:row>
      <xdr:rowOff>149087</xdr:rowOff>
    </xdr:from>
    <xdr:to>
      <xdr:col>6</xdr:col>
      <xdr:colOff>107673</xdr:colOff>
      <xdr:row>125</xdr:row>
      <xdr:rowOff>88588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59" y="35068565"/>
          <a:ext cx="1639957" cy="1827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679172</xdr:colOff>
      <xdr:row>129</xdr:row>
      <xdr:rowOff>240195</xdr:rowOff>
    </xdr:from>
    <xdr:to>
      <xdr:col>5</xdr:col>
      <xdr:colOff>1714499</xdr:colOff>
      <xdr:row>137</xdr:row>
      <xdr:rowOff>219547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7172" y="38157978"/>
          <a:ext cx="1035327" cy="249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132521</xdr:colOff>
      <xdr:row>141</xdr:row>
      <xdr:rowOff>41412</xdr:rowOff>
    </xdr:from>
    <xdr:to>
      <xdr:col>9</xdr:col>
      <xdr:colOff>24847</xdr:colOff>
      <xdr:row>148</xdr:row>
      <xdr:rowOff>10565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2" y="41586977"/>
          <a:ext cx="3810000" cy="2172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151</xdr:row>
      <xdr:rowOff>124238</xdr:rowOff>
    </xdr:from>
    <xdr:to>
      <xdr:col>8</xdr:col>
      <xdr:colOff>207064</xdr:colOff>
      <xdr:row>159</xdr:row>
      <xdr:rowOff>143706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44668108"/>
          <a:ext cx="3230218" cy="2537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1258954</xdr:colOff>
      <xdr:row>154</xdr:row>
      <xdr:rowOff>82826</xdr:rowOff>
    </xdr:from>
    <xdr:to>
      <xdr:col>5</xdr:col>
      <xdr:colOff>1258954</xdr:colOff>
      <xdr:row>158</xdr:row>
      <xdr:rowOff>281609</xdr:rowOff>
    </xdr:to>
    <xdr:cxnSp macro="">
      <xdr:nvCxnSpPr>
        <xdr:cNvPr id="25" name="Straight Connector 24"/>
        <xdr:cNvCxnSpPr/>
      </xdr:nvCxnSpPr>
      <xdr:spPr>
        <a:xfrm flipV="1">
          <a:off x="4306954" y="45570913"/>
          <a:ext cx="0" cy="145773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654324</xdr:colOff>
      <xdr:row>162</xdr:row>
      <xdr:rowOff>74543</xdr:rowOff>
    </xdr:from>
    <xdr:to>
      <xdr:col>8</xdr:col>
      <xdr:colOff>265042</xdr:colOff>
      <xdr:row>170</xdr:row>
      <xdr:rowOff>209819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5" y="47931456"/>
          <a:ext cx="2940327" cy="2653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173</xdr:row>
      <xdr:rowOff>132521</xdr:rowOff>
    </xdr:from>
    <xdr:to>
      <xdr:col>8</xdr:col>
      <xdr:colOff>115956</xdr:colOff>
      <xdr:row>181</xdr:row>
      <xdr:rowOff>235021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51302478"/>
          <a:ext cx="2526196" cy="2620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1515717</xdr:colOff>
      <xdr:row>176</xdr:row>
      <xdr:rowOff>124238</xdr:rowOff>
    </xdr:from>
    <xdr:to>
      <xdr:col>5</xdr:col>
      <xdr:colOff>1515717</xdr:colOff>
      <xdr:row>181</xdr:row>
      <xdr:rowOff>8281</xdr:rowOff>
    </xdr:to>
    <xdr:cxnSp macro="">
      <xdr:nvCxnSpPr>
        <xdr:cNvPr id="28" name="Straight Connector 27"/>
        <xdr:cNvCxnSpPr/>
      </xdr:nvCxnSpPr>
      <xdr:spPr>
        <a:xfrm flipV="1">
          <a:off x="4563717" y="52238412"/>
          <a:ext cx="0" cy="145773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405847</xdr:colOff>
      <xdr:row>184</xdr:row>
      <xdr:rowOff>82826</xdr:rowOff>
    </xdr:from>
    <xdr:to>
      <xdr:col>7</xdr:col>
      <xdr:colOff>190500</xdr:colOff>
      <xdr:row>192</xdr:row>
      <xdr:rowOff>182495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7" y="54565826"/>
          <a:ext cx="2153479" cy="2617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496955</xdr:colOff>
      <xdr:row>195</xdr:row>
      <xdr:rowOff>57979</xdr:rowOff>
    </xdr:from>
    <xdr:to>
      <xdr:col>6</xdr:col>
      <xdr:colOff>215347</xdr:colOff>
      <xdr:row>203</xdr:row>
      <xdr:rowOff>174327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5" y="57854022"/>
          <a:ext cx="1697935" cy="2634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206</xdr:row>
      <xdr:rowOff>82826</xdr:rowOff>
    </xdr:from>
    <xdr:to>
      <xdr:col>6</xdr:col>
      <xdr:colOff>298174</xdr:colOff>
      <xdr:row>214</xdr:row>
      <xdr:rowOff>143544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61191913"/>
          <a:ext cx="2319131" cy="257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147428</xdr:colOff>
      <xdr:row>217</xdr:row>
      <xdr:rowOff>159027</xdr:rowOff>
    </xdr:from>
    <xdr:to>
      <xdr:col>7</xdr:col>
      <xdr:colOff>82825</xdr:colOff>
      <xdr:row>225</xdr:row>
      <xdr:rowOff>189270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5428" y="64581157"/>
          <a:ext cx="2304223" cy="254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255102</xdr:colOff>
      <xdr:row>228</xdr:row>
      <xdr:rowOff>75786</xdr:rowOff>
    </xdr:from>
    <xdr:to>
      <xdr:col>8</xdr:col>
      <xdr:colOff>472108</xdr:colOff>
      <xdr:row>236</xdr:row>
      <xdr:rowOff>254908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7363" y="67810960"/>
          <a:ext cx="3546615" cy="2697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239</xdr:row>
      <xdr:rowOff>157369</xdr:rowOff>
    </xdr:from>
    <xdr:to>
      <xdr:col>8</xdr:col>
      <xdr:colOff>198782</xdr:colOff>
      <xdr:row>247</xdr:row>
      <xdr:rowOff>160005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2" y="71205586"/>
          <a:ext cx="3048000" cy="252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1333500</xdr:colOff>
      <xdr:row>241</xdr:row>
      <xdr:rowOff>107673</xdr:rowOff>
    </xdr:from>
    <xdr:to>
      <xdr:col>5</xdr:col>
      <xdr:colOff>1333500</xdr:colOff>
      <xdr:row>246</xdr:row>
      <xdr:rowOff>273326</xdr:rowOff>
    </xdr:to>
    <xdr:cxnSp macro="">
      <xdr:nvCxnSpPr>
        <xdr:cNvPr id="35" name="Straight Connector 34"/>
        <xdr:cNvCxnSpPr/>
      </xdr:nvCxnSpPr>
      <xdr:spPr>
        <a:xfrm flipV="1">
          <a:off x="4381500" y="71785369"/>
          <a:ext cx="0" cy="17393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250</xdr:row>
      <xdr:rowOff>91109</xdr:rowOff>
    </xdr:from>
    <xdr:to>
      <xdr:col>7</xdr:col>
      <xdr:colOff>240196</xdr:colOff>
      <xdr:row>258</xdr:row>
      <xdr:rowOff>84343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9" y="74452370"/>
          <a:ext cx="2517913" cy="25111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91109</xdr:colOff>
      <xdr:row>261</xdr:row>
      <xdr:rowOff>216149</xdr:rowOff>
    </xdr:from>
    <xdr:to>
      <xdr:col>8</xdr:col>
      <xdr:colOff>463826</xdr:colOff>
      <xdr:row>269</xdr:row>
      <xdr:rowOff>147003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70" y="77890453"/>
          <a:ext cx="3702326" cy="2448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1093305</xdr:colOff>
      <xdr:row>264</xdr:row>
      <xdr:rowOff>91909</xdr:rowOff>
    </xdr:from>
    <xdr:to>
      <xdr:col>5</xdr:col>
      <xdr:colOff>1093305</xdr:colOff>
      <xdr:row>268</xdr:row>
      <xdr:rowOff>240196</xdr:rowOff>
    </xdr:to>
    <xdr:cxnSp macro="">
      <xdr:nvCxnSpPr>
        <xdr:cNvPr id="39" name="Straight Connector 38"/>
        <xdr:cNvCxnSpPr/>
      </xdr:nvCxnSpPr>
      <xdr:spPr>
        <a:xfrm flipV="1">
          <a:off x="4141305" y="78710431"/>
          <a:ext cx="0" cy="14072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546653</xdr:colOff>
      <xdr:row>272</xdr:row>
      <xdr:rowOff>91108</xdr:rowOff>
    </xdr:from>
    <xdr:to>
      <xdr:col>8</xdr:col>
      <xdr:colOff>273326</xdr:colOff>
      <xdr:row>280</xdr:row>
      <xdr:rowOff>257949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4" y="81078456"/>
          <a:ext cx="3056282" cy="2684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97734</xdr:colOff>
      <xdr:row>284</xdr:row>
      <xdr:rowOff>219074</xdr:rowOff>
    </xdr:from>
    <xdr:to>
      <xdr:col>8</xdr:col>
      <xdr:colOff>91108</xdr:colOff>
      <xdr:row>289</xdr:row>
      <xdr:rowOff>239931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995" y="84834204"/>
          <a:ext cx="3322983" cy="1594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205407</xdr:colOff>
      <xdr:row>296</xdr:row>
      <xdr:rowOff>414</xdr:rowOff>
    </xdr:from>
    <xdr:to>
      <xdr:col>6</xdr:col>
      <xdr:colOff>64563</xdr:colOff>
      <xdr:row>299</xdr:row>
      <xdr:rowOff>265045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407" y="88243327"/>
          <a:ext cx="1838699" cy="1208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305</xdr:row>
      <xdr:rowOff>91108</xdr:rowOff>
    </xdr:from>
    <xdr:to>
      <xdr:col>8</xdr:col>
      <xdr:colOff>414130</xdr:colOff>
      <xdr:row>313</xdr:row>
      <xdr:rowOff>83782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91017586"/>
          <a:ext cx="3296479" cy="2510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296518</xdr:colOff>
      <xdr:row>316</xdr:row>
      <xdr:rowOff>92766</xdr:rowOff>
    </xdr:from>
    <xdr:to>
      <xdr:col>7</xdr:col>
      <xdr:colOff>124240</xdr:colOff>
      <xdr:row>324</xdr:row>
      <xdr:rowOff>206695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518" y="94332288"/>
          <a:ext cx="2196548" cy="2631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327</xdr:row>
      <xdr:rowOff>107674</xdr:rowOff>
    </xdr:from>
    <xdr:to>
      <xdr:col>8</xdr:col>
      <xdr:colOff>364433</xdr:colOff>
      <xdr:row>335</xdr:row>
      <xdr:rowOff>201571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97660239"/>
          <a:ext cx="3172239" cy="2611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339</xdr:row>
      <xdr:rowOff>149087</xdr:rowOff>
    </xdr:from>
    <xdr:to>
      <xdr:col>7</xdr:col>
      <xdr:colOff>149087</xdr:colOff>
      <xdr:row>344</xdr:row>
      <xdr:rowOff>123702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101329435"/>
          <a:ext cx="2633870" cy="15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149086</xdr:colOff>
      <xdr:row>350</xdr:row>
      <xdr:rowOff>149087</xdr:rowOff>
    </xdr:from>
    <xdr:to>
      <xdr:col>6</xdr:col>
      <xdr:colOff>281609</xdr:colOff>
      <xdr:row>355</xdr:row>
      <xdr:rowOff>262787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6" y="104642478"/>
          <a:ext cx="2112066" cy="1687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553278</xdr:colOff>
      <xdr:row>361</xdr:row>
      <xdr:rowOff>28575</xdr:rowOff>
    </xdr:from>
    <xdr:to>
      <xdr:col>7</xdr:col>
      <xdr:colOff>24848</xdr:colOff>
      <xdr:row>367</xdr:row>
      <xdr:rowOff>172892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539" y="107835010"/>
          <a:ext cx="2536135" cy="2032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64603</xdr:colOff>
      <xdr:row>372</xdr:row>
      <xdr:rowOff>65433</xdr:rowOff>
    </xdr:from>
    <xdr:to>
      <xdr:col>7</xdr:col>
      <xdr:colOff>33130</xdr:colOff>
      <xdr:row>378</xdr:row>
      <xdr:rowOff>175889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2603" y="111184911"/>
          <a:ext cx="2337353" cy="1998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180559</xdr:colOff>
      <xdr:row>382</xdr:row>
      <xdr:rowOff>167309</xdr:rowOff>
    </xdr:from>
    <xdr:to>
      <xdr:col>6</xdr:col>
      <xdr:colOff>165651</xdr:colOff>
      <xdr:row>390</xdr:row>
      <xdr:rowOff>154632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559" y="114285092"/>
          <a:ext cx="1964635" cy="2505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246820</xdr:colOff>
      <xdr:row>393</xdr:row>
      <xdr:rowOff>153228</xdr:rowOff>
    </xdr:from>
    <xdr:to>
      <xdr:col>6</xdr:col>
      <xdr:colOff>149086</xdr:colOff>
      <xdr:row>401</xdr:row>
      <xdr:rowOff>155967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4820" y="117584054"/>
          <a:ext cx="1881809" cy="2520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379343</xdr:colOff>
      <xdr:row>405</xdr:row>
      <xdr:rowOff>56736</xdr:rowOff>
    </xdr:from>
    <xdr:to>
      <xdr:col>6</xdr:col>
      <xdr:colOff>198783</xdr:colOff>
      <xdr:row>411</xdr:row>
      <xdr:rowOff>115590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7343" y="121115345"/>
          <a:ext cx="1798983" cy="1947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644386</xdr:colOff>
      <xdr:row>415</xdr:row>
      <xdr:rowOff>134178</xdr:rowOff>
    </xdr:from>
    <xdr:to>
      <xdr:col>7</xdr:col>
      <xdr:colOff>124239</xdr:colOff>
      <xdr:row>423</xdr:row>
      <xdr:rowOff>195343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647" y="124191091"/>
          <a:ext cx="2544418" cy="2579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462170</xdr:colOff>
      <xdr:row>427</xdr:row>
      <xdr:rowOff>4970</xdr:rowOff>
    </xdr:from>
    <xdr:to>
      <xdr:col>5</xdr:col>
      <xdr:colOff>1859762</xdr:colOff>
      <xdr:row>433</xdr:row>
      <xdr:rowOff>248479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170" y="127689666"/>
          <a:ext cx="1397592" cy="2131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611255</xdr:colOff>
      <xdr:row>437</xdr:row>
      <xdr:rowOff>142875</xdr:rowOff>
    </xdr:from>
    <xdr:to>
      <xdr:col>6</xdr:col>
      <xdr:colOff>198783</xdr:colOff>
      <xdr:row>445</xdr:row>
      <xdr:rowOff>100380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516" y="130825875"/>
          <a:ext cx="2262810" cy="2475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405846</xdr:colOff>
      <xdr:row>448</xdr:row>
      <xdr:rowOff>99390</xdr:rowOff>
    </xdr:from>
    <xdr:to>
      <xdr:col>7</xdr:col>
      <xdr:colOff>74542</xdr:colOff>
      <xdr:row>456</xdr:row>
      <xdr:rowOff>185497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7" y="134095433"/>
          <a:ext cx="2733261" cy="2604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114299</xdr:colOff>
      <xdr:row>459</xdr:row>
      <xdr:rowOff>97320</xdr:rowOff>
    </xdr:from>
    <xdr:to>
      <xdr:col>7</xdr:col>
      <xdr:colOff>49696</xdr:colOff>
      <xdr:row>467</xdr:row>
      <xdr:rowOff>258045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299" y="137406407"/>
          <a:ext cx="2304223" cy="2678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298172</xdr:colOff>
      <xdr:row>470</xdr:row>
      <xdr:rowOff>115957</xdr:rowOff>
    </xdr:from>
    <xdr:to>
      <xdr:col>7</xdr:col>
      <xdr:colOff>256760</xdr:colOff>
      <xdr:row>478</xdr:row>
      <xdr:rowOff>236143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433" y="140738087"/>
          <a:ext cx="3023153" cy="2638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</xdr:colOff>
      <xdr:row>481</xdr:row>
      <xdr:rowOff>66262</xdr:rowOff>
    </xdr:from>
    <xdr:to>
      <xdr:col>6</xdr:col>
      <xdr:colOff>314740</xdr:colOff>
      <xdr:row>489</xdr:row>
      <xdr:rowOff>252025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4321" y="144001436"/>
          <a:ext cx="2237962" cy="2703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296517</xdr:colOff>
      <xdr:row>492</xdr:row>
      <xdr:rowOff>100632</xdr:rowOff>
    </xdr:from>
    <xdr:to>
      <xdr:col>8</xdr:col>
      <xdr:colOff>8282</xdr:colOff>
      <xdr:row>500</xdr:row>
      <xdr:rowOff>234066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778" y="147348849"/>
          <a:ext cx="3041374" cy="2651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124239</xdr:colOff>
      <xdr:row>503</xdr:row>
      <xdr:rowOff>157370</xdr:rowOff>
    </xdr:from>
    <xdr:to>
      <xdr:col>8</xdr:col>
      <xdr:colOff>530087</xdr:colOff>
      <xdr:row>511</xdr:row>
      <xdr:rowOff>91576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718631"/>
          <a:ext cx="3735457" cy="2452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213690</xdr:colOff>
      <xdr:row>514</xdr:row>
      <xdr:rowOff>183873</xdr:rowOff>
    </xdr:from>
    <xdr:to>
      <xdr:col>7</xdr:col>
      <xdr:colOff>165651</xdr:colOff>
      <xdr:row>522</xdr:row>
      <xdr:rowOff>237550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690" y="154058177"/>
          <a:ext cx="2320787" cy="2571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569841</xdr:colOff>
      <xdr:row>525</xdr:row>
      <xdr:rowOff>128380</xdr:rowOff>
    </xdr:from>
    <xdr:to>
      <xdr:col>9</xdr:col>
      <xdr:colOff>215347</xdr:colOff>
      <xdr:row>533</xdr:row>
      <xdr:rowOff>143580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4037" y="157315728"/>
          <a:ext cx="4151245" cy="2533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536</xdr:row>
      <xdr:rowOff>107674</xdr:rowOff>
    </xdr:from>
    <xdr:to>
      <xdr:col>9</xdr:col>
      <xdr:colOff>422413</xdr:colOff>
      <xdr:row>544</xdr:row>
      <xdr:rowOff>237747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160608065"/>
          <a:ext cx="4456044" cy="2647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207065</xdr:colOff>
      <xdr:row>547</xdr:row>
      <xdr:rowOff>256760</xdr:rowOff>
    </xdr:from>
    <xdr:to>
      <xdr:col>9</xdr:col>
      <xdr:colOff>430696</xdr:colOff>
      <xdr:row>554</xdr:row>
      <xdr:rowOff>216021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261" y="164070195"/>
          <a:ext cx="4729370" cy="2162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356150</xdr:colOff>
      <xdr:row>558</xdr:row>
      <xdr:rowOff>231913</xdr:rowOff>
    </xdr:from>
    <xdr:to>
      <xdr:col>8</xdr:col>
      <xdr:colOff>588063</xdr:colOff>
      <xdr:row>566</xdr:row>
      <xdr:rowOff>191932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346" y="167358391"/>
          <a:ext cx="4149587" cy="2477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306456</xdr:colOff>
      <xdr:row>570</xdr:row>
      <xdr:rowOff>8282</xdr:rowOff>
    </xdr:from>
    <xdr:to>
      <xdr:col>9</xdr:col>
      <xdr:colOff>8283</xdr:colOff>
      <xdr:row>576</xdr:row>
      <xdr:rowOff>137760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652" y="170762543"/>
          <a:ext cx="4207566" cy="2017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580</xdr:row>
      <xdr:rowOff>82826</xdr:rowOff>
    </xdr:from>
    <xdr:to>
      <xdr:col>5</xdr:col>
      <xdr:colOff>1946413</xdr:colOff>
      <xdr:row>588</xdr:row>
      <xdr:rowOff>249433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173835391"/>
          <a:ext cx="1664805" cy="268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314738</xdr:colOff>
      <xdr:row>592</xdr:row>
      <xdr:rowOff>182216</xdr:rowOff>
    </xdr:from>
    <xdr:to>
      <xdr:col>6</xdr:col>
      <xdr:colOff>24848</xdr:colOff>
      <xdr:row>596</xdr:row>
      <xdr:rowOff>147125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8" y="177562564"/>
          <a:ext cx="1689653" cy="1223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139148</xdr:colOff>
      <xdr:row>602</xdr:row>
      <xdr:rowOff>67918</xdr:rowOff>
    </xdr:from>
    <xdr:to>
      <xdr:col>6</xdr:col>
      <xdr:colOff>331305</xdr:colOff>
      <xdr:row>610</xdr:row>
      <xdr:rowOff>148181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148" y="180446570"/>
          <a:ext cx="2171700" cy="259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147430</xdr:colOff>
      <xdr:row>613</xdr:row>
      <xdr:rowOff>134178</xdr:rowOff>
    </xdr:from>
    <xdr:to>
      <xdr:col>6</xdr:col>
      <xdr:colOff>323022</xdr:colOff>
      <xdr:row>621</xdr:row>
      <xdr:rowOff>113496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5430" y="183825874"/>
          <a:ext cx="2155135" cy="2497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81169</xdr:colOff>
      <xdr:row>624</xdr:row>
      <xdr:rowOff>98977</xdr:rowOff>
    </xdr:from>
    <xdr:to>
      <xdr:col>9</xdr:col>
      <xdr:colOff>132523</xdr:colOff>
      <xdr:row>632</xdr:row>
      <xdr:rowOff>141033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430" y="187103716"/>
          <a:ext cx="3969028" cy="2559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33129</xdr:colOff>
      <xdr:row>635</xdr:row>
      <xdr:rowOff>115956</xdr:rowOff>
    </xdr:from>
    <xdr:to>
      <xdr:col>9</xdr:col>
      <xdr:colOff>231913</xdr:colOff>
      <xdr:row>643</xdr:row>
      <xdr:rowOff>252771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190433739"/>
          <a:ext cx="4116458" cy="2654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647</xdr:row>
      <xdr:rowOff>289891</xdr:rowOff>
    </xdr:from>
    <xdr:to>
      <xdr:col>8</xdr:col>
      <xdr:colOff>228261</xdr:colOff>
      <xdr:row>652</xdr:row>
      <xdr:rowOff>173934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1" y="194235456"/>
          <a:ext cx="3334240" cy="1457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578125</xdr:colOff>
      <xdr:row>657</xdr:row>
      <xdr:rowOff>253033</xdr:rowOff>
    </xdr:from>
    <xdr:to>
      <xdr:col>9</xdr:col>
      <xdr:colOff>74543</xdr:colOff>
      <xdr:row>665</xdr:row>
      <xdr:rowOff>145657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2321" y="197196903"/>
          <a:ext cx="4002157" cy="2410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503582</xdr:colOff>
      <xdr:row>668</xdr:row>
      <xdr:rowOff>203337</xdr:rowOff>
    </xdr:from>
    <xdr:to>
      <xdr:col>5</xdr:col>
      <xdr:colOff>1755913</xdr:colOff>
      <xdr:row>676</xdr:row>
      <xdr:rowOff>184373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582" y="200460250"/>
          <a:ext cx="1252331" cy="2498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298173</xdr:colOff>
      <xdr:row>679</xdr:row>
      <xdr:rowOff>66261</xdr:rowOff>
    </xdr:from>
    <xdr:to>
      <xdr:col>5</xdr:col>
      <xdr:colOff>1697934</xdr:colOff>
      <xdr:row>687</xdr:row>
      <xdr:rowOff>146809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73" y="203636218"/>
          <a:ext cx="1399761" cy="2598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339586</xdr:colOff>
      <xdr:row>691</xdr:row>
      <xdr:rowOff>240196</xdr:rowOff>
    </xdr:from>
    <xdr:to>
      <xdr:col>6</xdr:col>
      <xdr:colOff>240196</xdr:colOff>
      <xdr:row>696</xdr:row>
      <xdr:rowOff>37690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7" y="207437935"/>
          <a:ext cx="2575892" cy="1371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621196</xdr:colOff>
      <xdr:row>693</xdr:row>
      <xdr:rowOff>16566</xdr:rowOff>
    </xdr:from>
    <xdr:to>
      <xdr:col>5</xdr:col>
      <xdr:colOff>1457739</xdr:colOff>
      <xdr:row>693</xdr:row>
      <xdr:rowOff>16566</xdr:rowOff>
    </xdr:to>
    <xdr:cxnSp macro="">
      <xdr:nvCxnSpPr>
        <xdr:cNvPr id="81" name="Straight Connector 80"/>
        <xdr:cNvCxnSpPr/>
      </xdr:nvCxnSpPr>
      <xdr:spPr>
        <a:xfrm>
          <a:off x="3669196" y="207843783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621196</xdr:colOff>
      <xdr:row>693</xdr:row>
      <xdr:rowOff>157370</xdr:rowOff>
    </xdr:from>
    <xdr:to>
      <xdr:col>5</xdr:col>
      <xdr:colOff>1457739</xdr:colOff>
      <xdr:row>693</xdr:row>
      <xdr:rowOff>157370</xdr:rowOff>
    </xdr:to>
    <xdr:cxnSp macro="">
      <xdr:nvCxnSpPr>
        <xdr:cNvPr id="82" name="Straight Connector 81"/>
        <xdr:cNvCxnSpPr/>
      </xdr:nvCxnSpPr>
      <xdr:spPr>
        <a:xfrm>
          <a:off x="3669196" y="207984587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621196</xdr:colOff>
      <xdr:row>693</xdr:row>
      <xdr:rowOff>281609</xdr:rowOff>
    </xdr:from>
    <xdr:to>
      <xdr:col>5</xdr:col>
      <xdr:colOff>1457739</xdr:colOff>
      <xdr:row>693</xdr:row>
      <xdr:rowOff>281609</xdr:rowOff>
    </xdr:to>
    <xdr:cxnSp macro="">
      <xdr:nvCxnSpPr>
        <xdr:cNvPr id="83" name="Straight Connector 82"/>
        <xdr:cNvCxnSpPr/>
      </xdr:nvCxnSpPr>
      <xdr:spPr>
        <a:xfrm>
          <a:off x="3669196" y="208108826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621196</xdr:colOff>
      <xdr:row>694</xdr:row>
      <xdr:rowOff>91108</xdr:rowOff>
    </xdr:from>
    <xdr:to>
      <xdr:col>5</xdr:col>
      <xdr:colOff>1457739</xdr:colOff>
      <xdr:row>694</xdr:row>
      <xdr:rowOff>91108</xdr:rowOff>
    </xdr:to>
    <xdr:cxnSp macro="">
      <xdr:nvCxnSpPr>
        <xdr:cNvPr id="84" name="Straight Connector 83"/>
        <xdr:cNvCxnSpPr/>
      </xdr:nvCxnSpPr>
      <xdr:spPr>
        <a:xfrm>
          <a:off x="3669196" y="208233065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621196</xdr:colOff>
      <xdr:row>694</xdr:row>
      <xdr:rowOff>198782</xdr:rowOff>
    </xdr:from>
    <xdr:to>
      <xdr:col>5</xdr:col>
      <xdr:colOff>1457739</xdr:colOff>
      <xdr:row>694</xdr:row>
      <xdr:rowOff>198782</xdr:rowOff>
    </xdr:to>
    <xdr:cxnSp macro="">
      <xdr:nvCxnSpPr>
        <xdr:cNvPr id="85" name="Straight Connector 84"/>
        <xdr:cNvCxnSpPr/>
      </xdr:nvCxnSpPr>
      <xdr:spPr>
        <a:xfrm>
          <a:off x="3669196" y="208340739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621196</xdr:colOff>
      <xdr:row>694</xdr:row>
      <xdr:rowOff>314738</xdr:rowOff>
    </xdr:from>
    <xdr:to>
      <xdr:col>5</xdr:col>
      <xdr:colOff>1457739</xdr:colOff>
      <xdr:row>694</xdr:row>
      <xdr:rowOff>314738</xdr:rowOff>
    </xdr:to>
    <xdr:cxnSp macro="">
      <xdr:nvCxnSpPr>
        <xdr:cNvPr id="86" name="Straight Connector 85"/>
        <xdr:cNvCxnSpPr/>
      </xdr:nvCxnSpPr>
      <xdr:spPr>
        <a:xfrm>
          <a:off x="3669196" y="208456695"/>
          <a:ext cx="8365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380999</xdr:colOff>
      <xdr:row>701</xdr:row>
      <xdr:rowOff>149087</xdr:rowOff>
    </xdr:from>
    <xdr:to>
      <xdr:col>5</xdr:col>
      <xdr:colOff>1979543</xdr:colOff>
      <xdr:row>709</xdr:row>
      <xdr:rowOff>230673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10345130"/>
          <a:ext cx="1598544" cy="259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404191</xdr:colOff>
      <xdr:row>712</xdr:row>
      <xdr:rowOff>122168</xdr:rowOff>
    </xdr:from>
    <xdr:to>
      <xdr:col>8</xdr:col>
      <xdr:colOff>49695</xdr:colOff>
      <xdr:row>720</xdr:row>
      <xdr:rowOff>149588</xdr:rowOff>
    </xdr:to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52" y="213631255"/>
          <a:ext cx="2975113" cy="2545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8281</xdr:colOff>
      <xdr:row>723</xdr:row>
      <xdr:rowOff>91109</xdr:rowOff>
    </xdr:from>
    <xdr:to>
      <xdr:col>9</xdr:col>
      <xdr:colOff>149086</xdr:colOff>
      <xdr:row>731</xdr:row>
      <xdr:rowOff>192631</xdr:rowOff>
    </xdr:to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2" y="216913239"/>
          <a:ext cx="4058479" cy="261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</xdr:colOff>
      <xdr:row>734</xdr:row>
      <xdr:rowOff>173106</xdr:rowOff>
    </xdr:from>
    <xdr:to>
      <xdr:col>6</xdr:col>
      <xdr:colOff>347870</xdr:colOff>
      <xdr:row>742</xdr:row>
      <xdr:rowOff>174971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039" y="220308280"/>
          <a:ext cx="2279374" cy="251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296516</xdr:colOff>
      <xdr:row>745</xdr:row>
      <xdr:rowOff>80341</xdr:rowOff>
    </xdr:from>
    <xdr:to>
      <xdr:col>6</xdr:col>
      <xdr:colOff>173934</xdr:colOff>
      <xdr:row>753</xdr:row>
      <xdr:rowOff>160293</xdr:rowOff>
    </xdr:to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516" y="223528558"/>
          <a:ext cx="1856961" cy="2597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652669</xdr:colOff>
      <xdr:row>756</xdr:row>
      <xdr:rowOff>274568</xdr:rowOff>
    </xdr:from>
    <xdr:to>
      <xdr:col>6</xdr:col>
      <xdr:colOff>289892</xdr:colOff>
      <xdr:row>764</xdr:row>
      <xdr:rowOff>105939</xdr:rowOff>
    </xdr:to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4930" y="227035829"/>
          <a:ext cx="2312505" cy="2349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478734</xdr:colOff>
      <xdr:row>767</xdr:row>
      <xdr:rowOff>304800</xdr:rowOff>
    </xdr:from>
    <xdr:to>
      <xdr:col>5</xdr:col>
      <xdr:colOff>1880152</xdr:colOff>
      <xdr:row>774</xdr:row>
      <xdr:rowOff>239450</xdr:rowOff>
    </xdr:to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734" y="230379104"/>
          <a:ext cx="1401418" cy="2137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130865</xdr:colOff>
      <xdr:row>778</xdr:row>
      <xdr:rowOff>142461</xdr:rowOff>
    </xdr:from>
    <xdr:to>
      <xdr:col>6</xdr:col>
      <xdr:colOff>323022</xdr:colOff>
      <xdr:row>786</xdr:row>
      <xdr:rowOff>38534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8865" y="233529809"/>
          <a:ext cx="2171700" cy="241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122581</xdr:colOff>
      <xdr:row>789</xdr:row>
      <xdr:rowOff>124240</xdr:rowOff>
    </xdr:from>
    <xdr:to>
      <xdr:col>6</xdr:col>
      <xdr:colOff>198783</xdr:colOff>
      <xdr:row>797</xdr:row>
      <xdr:rowOff>145986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0581" y="236824631"/>
          <a:ext cx="2055745" cy="2539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180561</xdr:colOff>
      <xdr:row>800</xdr:row>
      <xdr:rowOff>251378</xdr:rowOff>
    </xdr:from>
    <xdr:to>
      <xdr:col>6</xdr:col>
      <xdr:colOff>132523</xdr:colOff>
      <xdr:row>808</xdr:row>
      <xdr:rowOff>144467</xdr:rowOff>
    </xdr:to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561" y="240264813"/>
          <a:ext cx="1931505" cy="2411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445604</xdr:colOff>
      <xdr:row>812</xdr:row>
      <xdr:rowOff>287819</xdr:rowOff>
    </xdr:from>
    <xdr:to>
      <xdr:col>5</xdr:col>
      <xdr:colOff>1789044</xdr:colOff>
      <xdr:row>817</xdr:row>
      <xdr:rowOff>221820</xdr:rowOff>
    </xdr:to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604" y="243929036"/>
          <a:ext cx="1343440" cy="1507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505238</xdr:colOff>
      <xdr:row>822</xdr:row>
      <xdr:rowOff>124239</xdr:rowOff>
    </xdr:from>
    <xdr:to>
      <xdr:col>5</xdr:col>
      <xdr:colOff>1623391</xdr:colOff>
      <xdr:row>830</xdr:row>
      <xdr:rowOff>176309</xdr:rowOff>
    </xdr:to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8" y="246763761"/>
          <a:ext cx="1118153" cy="256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10" sqref="R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ABPL-DE-19.20-2119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Mr. Jeevan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43670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180</v>
      </c>
      <c r="J4" s="540"/>
      <c r="K4" s="539" t="str">
        <f>QUOTATION!I8</f>
        <v>3Kpa</v>
      </c>
      <c r="L4" s="539"/>
      <c r="M4" s="284" t="s">
        <v>105</v>
      </c>
      <c r="N4" s="286" t="str">
        <f>QUOTATION!M8</f>
        <v>R0</v>
      </c>
      <c r="O4" s="287">
        <f>QUOTATION!N8</f>
        <v>43670</v>
      </c>
    </row>
    <row r="5" spans="2:16">
      <c r="B5" s="218"/>
      <c r="C5" s="538" t="s">
        <v>169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Mahesh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Anodized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FF-W22</v>
      </c>
      <c r="F8" s="288" t="s">
        <v>255</v>
      </c>
      <c r="G8" s="539" t="str">
        <f>'BD Team'!D9</f>
        <v>2 TRACK 4 SHUTTER SLIDING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BED ROOM 6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4889 X 2901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NO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 t="str">
        <f>'BD Team'!B10</f>
        <v>FF-W23</v>
      </c>
      <c r="F19" s="288" t="s">
        <v>255</v>
      </c>
      <c r="G19" s="539" t="str">
        <f>'BD Team'!D10</f>
        <v>2 DOORS WITH 2 FIXED GLASS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BED ROOM 7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4876 X 2437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M15000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NO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 t="str">
        <f>'BD Team'!B11</f>
        <v>FF-W24</v>
      </c>
      <c r="F30" s="288" t="s">
        <v>255</v>
      </c>
      <c r="G30" s="539" t="str">
        <f>'BD Team'!D11</f>
        <v>2 DOORS WITH 2 FIXED GLASS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BED ROOM 7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4881 X 2725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M15000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24MM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NO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 t="str">
        <f>'BD Team'!B12</f>
        <v>FF-W25</v>
      </c>
      <c r="F41" s="288" t="s">
        <v>255</v>
      </c>
      <c r="G41" s="539" t="str">
        <f>'BD Team'!D12</f>
        <v>FIXED GLASS 2 NO'S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BED ROOM 7 TOILET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1672 X 2734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1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M15000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24MM (F)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NO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 t="str">
        <f>'BD Team'!B13</f>
        <v>FF-W26</v>
      </c>
      <c r="F52" s="288" t="s">
        <v>255</v>
      </c>
      <c r="G52" s="539" t="str">
        <f>'BD Team'!D13</f>
        <v>FIXED GLASS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BED ROOM 7 TOILET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815 X 1520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M15000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24MM (F)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NO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 t="str">
        <f>'BD Team'!B14</f>
        <v>FF-W27</v>
      </c>
      <c r="F63" s="288" t="s">
        <v>255</v>
      </c>
      <c r="G63" s="539" t="str">
        <f>'BD Team'!D14</f>
        <v>FIXED GLASS 2 NO'S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STAIRCASE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>2746 X 578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1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 t="str">
        <f>'BD Team'!C14</f>
        <v>M15000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 t="str">
        <f>'BD Team'!E14</f>
        <v>24MM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 t="str">
        <f>'BD Team'!F14</f>
        <v>NO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 t="str">
        <f>'BD Team'!B15</f>
        <v>FF-W28</v>
      </c>
      <c r="F74" s="288" t="s">
        <v>255</v>
      </c>
      <c r="G74" s="539" t="str">
        <f>'BD Team'!D15</f>
        <v>FIXED GLASS 2 NO'S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STAIRCASE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>2750 X 1711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1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 t="str">
        <f>'BD Team'!C15</f>
        <v>M15000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 t="str">
        <f>'BD Team'!E15</f>
        <v>24MM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 t="str">
        <f>'BD Team'!F15</f>
        <v>NO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 t="str">
        <f>'BD Team'!B16</f>
        <v>FF-W29</v>
      </c>
      <c r="F85" s="288" t="s">
        <v>255</v>
      </c>
      <c r="G85" s="539" t="str">
        <f>'BD Team'!D16</f>
        <v>GLASS LOUVERS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 t="str">
        <f>'BD Team'!G16</f>
        <v>TOILET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>1222 X 659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1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 t="str">
        <f>'BD Team'!C16</f>
        <v>-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 t="str">
        <f>'BD Team'!E16</f>
        <v>6MM (A &amp; F)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 t="str">
        <f>'BD Team'!F16</f>
        <v>NO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 t="str">
        <f>'BD Team'!B17</f>
        <v>FF-W30</v>
      </c>
      <c r="F96" s="288" t="s">
        <v>255</v>
      </c>
      <c r="G96" s="539" t="str">
        <f>'BD Team'!D17</f>
        <v>FIXED GLASS 2 NO'S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 t="str">
        <f>'BD Team'!G17</f>
        <v>BEDROOM 8 TOILET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>1678 X 3034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1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 t="str">
        <f>'BD Team'!C17</f>
        <v>M15000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 t="str">
        <f>'BD Team'!E17</f>
        <v>6MM (F)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 t="str">
        <f>'BD Team'!F17</f>
        <v>NO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 t="str">
        <f>'BD Team'!B18</f>
        <v>FF-W31</v>
      </c>
      <c r="F107" s="288" t="s">
        <v>255</v>
      </c>
      <c r="G107" s="539" t="str">
        <f>'BD Team'!D18</f>
        <v>2 DOORS WITH 3 FIXED GLASS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 t="str">
        <f>'BD Team'!G18</f>
        <v>BEDROOM 8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>5023 X 2949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1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 t="str">
        <f>'BD Team'!C18</f>
        <v>M15000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 t="str">
        <f>'BD Team'!E18</f>
        <v>24MM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 t="str">
        <f>'BD Team'!F18</f>
        <v>NO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 t="str">
        <f>'BD Team'!B19</f>
        <v>FF-W32</v>
      </c>
      <c r="F118" s="288" t="s">
        <v>255</v>
      </c>
      <c r="G118" s="539" t="str">
        <f>'BD Team'!D19</f>
        <v>FIXED GLASS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 t="str">
        <f>'BD Team'!G19</f>
        <v>STAIRCASE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>916 X 1054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1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 t="str">
        <f>'BD Team'!C19</f>
        <v>M15000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 t="str">
        <f>'BD Team'!E19</f>
        <v>24MM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 t="str">
        <f>'BD Team'!F19</f>
        <v>NO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 t="str">
        <f>'BD Team'!B20</f>
        <v>FF-W33</v>
      </c>
      <c r="F129" s="288" t="s">
        <v>255</v>
      </c>
      <c r="G129" s="539" t="str">
        <f>'BD Team'!D20</f>
        <v>FIXED GLASS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 t="str">
        <f>'BD Team'!G20</f>
        <v>STAIRCASE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>923 X 2572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1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 t="str">
        <f>'BD Team'!C20</f>
        <v>M15000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 t="str">
        <f>'BD Team'!E20</f>
        <v>24MM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 t="str">
        <f>'BD Team'!F20</f>
        <v>NO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 t="str">
        <f>'BD Team'!B21</f>
        <v>FF-W34</v>
      </c>
      <c r="F140" s="288" t="s">
        <v>255</v>
      </c>
      <c r="G140" s="539" t="str">
        <f>'BD Team'!D21</f>
        <v>2 SIDE HUNG WINDOWS WITH CENTER FIXED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 t="str">
        <f>'BD Team'!G21</f>
        <v>LIVING &amp; DINING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>3504 X 1612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1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 t="str">
        <f>'BD Team'!C21</f>
        <v>M15000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 t="str">
        <f>'BD Team'!E21</f>
        <v>24MM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 t="str">
        <f>'BD Team'!F21</f>
        <v>NO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 t="str">
        <f>'BD Team'!B22</f>
        <v>FF-W35A</v>
      </c>
      <c r="F151" s="288" t="s">
        <v>255</v>
      </c>
      <c r="G151" s="539" t="str">
        <f>'BD Team'!D22</f>
        <v>FIXED GLASS IN SHAPE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 t="str">
        <f>'BD Team'!G22</f>
        <v>LIVING &amp; DINING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>3657 X 3001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1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 t="str">
        <f>'BD Team'!C22</f>
        <v>M15000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 t="str">
        <f>'BD Team'!E22</f>
        <v>24MM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 t="str">
        <f>'BD Team'!F22</f>
        <v>NO</v>
      </c>
      <c r="O160" s="539"/>
    </row>
    <row r="161" spans="3:15">
      <c r="C161" s="548" t="s">
        <v>572</v>
      </c>
      <c r="D161" s="548"/>
      <c r="E161" s="548"/>
      <c r="F161" s="548"/>
      <c r="G161" s="548"/>
      <c r="H161" s="548"/>
      <c r="I161" s="548"/>
      <c r="J161" s="548"/>
      <c r="K161" s="548"/>
      <c r="L161" s="548"/>
      <c r="M161" s="548"/>
      <c r="N161" s="548"/>
      <c r="O161" s="548"/>
    </row>
    <row r="162" spans="3:15" ht="25.15" customHeight="1">
      <c r="C162" s="537" t="s">
        <v>254</v>
      </c>
      <c r="D162" s="538"/>
      <c r="E162" s="286" t="str">
        <f>'BD Team'!B23</f>
        <v>FF-W35</v>
      </c>
      <c r="F162" s="288" t="s">
        <v>255</v>
      </c>
      <c r="G162" s="539" t="str">
        <f>'BD Team'!D23</f>
        <v>2 TRACK 4 SHUTTER SLIDING DOOR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 t="str">
        <f>'BD Team'!G23</f>
        <v>LIVING &amp; DINING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>3657 X 2807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1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 t="str">
        <f>'BD Team'!C23</f>
        <v>M14600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 t="str">
        <f>'BD Team'!E23</f>
        <v>24MM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 t="str">
        <f>'BD Team'!F23</f>
        <v>NO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 t="str">
        <f>'BD Team'!B24</f>
        <v>FF-W36A</v>
      </c>
      <c r="F173" s="288" t="s">
        <v>255</v>
      </c>
      <c r="G173" s="539" t="str">
        <f>'BD Team'!D24</f>
        <v>FIXED GLASS IN SHAPE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 t="str">
        <f>'BD Team'!G24</f>
        <v>LIVING &amp; DINING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>2651 X 3001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1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 t="str">
        <f>'BD Team'!C24</f>
        <v>M15000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 t="str">
        <f>'BD Team'!E24</f>
        <v>24MM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 t="str">
        <f>'BD Team'!F24</f>
        <v>NO</v>
      </c>
      <c r="O182" s="539"/>
    </row>
    <row r="183" spans="3:15">
      <c r="C183" s="548" t="s">
        <v>572</v>
      </c>
      <c r="D183" s="548"/>
      <c r="E183" s="548"/>
      <c r="F183" s="548"/>
      <c r="G183" s="548"/>
      <c r="H183" s="548"/>
      <c r="I183" s="548"/>
      <c r="J183" s="548"/>
      <c r="K183" s="548"/>
      <c r="L183" s="548"/>
      <c r="M183" s="548"/>
      <c r="N183" s="548"/>
      <c r="O183" s="548"/>
    </row>
    <row r="184" spans="3:15" ht="25.15" customHeight="1">
      <c r="C184" s="537" t="s">
        <v>254</v>
      </c>
      <c r="D184" s="538"/>
      <c r="E184" s="286" t="str">
        <f>'BD Team'!B25</f>
        <v>FF-W36</v>
      </c>
      <c r="F184" s="288" t="s">
        <v>255</v>
      </c>
      <c r="G184" s="539" t="str">
        <f>'BD Team'!D25</f>
        <v>2 TRACK 2 SHUTTER SLIDING DOOR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 t="str">
        <f>'BD Team'!G25</f>
        <v>LIVING &amp; DINING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>2650 X 2806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1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 t="str">
        <f>'BD Team'!C25</f>
        <v>M14600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 t="str">
        <f>'BD Team'!E25</f>
        <v>24MM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 t="str">
        <f>'BD Team'!F25</f>
        <v>NO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 t="str">
        <f>'BD Team'!B26</f>
        <v>FF-W37</v>
      </c>
      <c r="F195" s="288" t="s">
        <v>255</v>
      </c>
      <c r="G195" s="539" t="str">
        <f>'BD Team'!D26</f>
        <v>2 TRACK 2 SHUTTER SLIDING WINDOW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 t="str">
        <f>'BD Team'!G26</f>
        <v>SITTING AREA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>1340 X 1773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1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 t="str">
        <f>'BD Team'!C26</f>
        <v>M14600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 t="str">
        <f>'BD Team'!E26</f>
        <v>24MM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 t="str">
        <f>'BD Team'!F26</f>
        <v>NO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 t="str">
        <f>'BD Team'!B27</f>
        <v>FF-W38</v>
      </c>
      <c r="F206" s="288" t="s">
        <v>255</v>
      </c>
      <c r="G206" s="539" t="str">
        <f>'BD Team'!D27</f>
        <v>FIXED GLASS 2 NO'S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 t="str">
        <f>'BD Team'!G27</f>
        <v>LOBBY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>2703 X 2829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1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 t="str">
        <f>'BD Team'!C27</f>
        <v>M15000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 t="str">
        <f>'BD Team'!E27</f>
        <v>24MM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 t="str">
        <f>'BD Team'!F27</f>
        <v>NO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 t="str">
        <f>'BD Team'!B28</f>
        <v>FF-W39</v>
      </c>
      <c r="F217" s="288" t="s">
        <v>255</v>
      </c>
      <c r="G217" s="539" t="str">
        <f>'BD Team'!D28</f>
        <v>FIXED GLASS 2 NO'S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 t="str">
        <f>'BD Team'!G28</f>
        <v>LOBBY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>2705 X 2818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1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 t="str">
        <f>'BD Team'!C28</f>
        <v>M15000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 t="str">
        <f>'BD Team'!E28</f>
        <v>24MM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 t="str">
        <f>'BD Team'!F28</f>
        <v>NO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 t="str">
        <f>'BD Team'!B29</f>
        <v>FF-W40</v>
      </c>
      <c r="F228" s="288" t="s">
        <v>255</v>
      </c>
      <c r="G228" s="539" t="str">
        <f>'BD Team'!D29</f>
        <v>2 TRACK 2 SHUTTER SLIDING DOOR WITH TOP FIXED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 t="str">
        <f>'BD Team'!G29</f>
        <v>NA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>4226 X 4037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1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 t="str">
        <f>'BD Team'!C29</f>
        <v>M15000 &amp; M14600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 t="str">
        <f>'BD Team'!E29</f>
        <v>24MM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 t="str">
        <f>'BD Team'!F29</f>
        <v>NO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 t="str">
        <f>'BD Team'!B30</f>
        <v>FF-W41A</v>
      </c>
      <c r="F239" s="288" t="s">
        <v>255</v>
      </c>
      <c r="G239" s="539" t="str">
        <f>'BD Team'!D30</f>
        <v>FIXED GLASS IN SHAPE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 t="str">
        <f>'BD Team'!G30</f>
        <v>LIVING &amp; DINING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>3426 X 2974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1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 t="str">
        <f>'BD Team'!C30</f>
        <v>M15000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 t="str">
        <f>'BD Team'!E30</f>
        <v>24MM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 t="str">
        <f>'BD Team'!F30</f>
        <v>NO</v>
      </c>
      <c r="O248" s="539"/>
    </row>
    <row r="249" spans="3:15">
      <c r="C249" s="548" t="s">
        <v>572</v>
      </c>
      <c r="D249" s="548"/>
      <c r="E249" s="548"/>
      <c r="F249" s="548"/>
      <c r="G249" s="548"/>
      <c r="H249" s="548"/>
      <c r="I249" s="548"/>
      <c r="J249" s="548"/>
      <c r="K249" s="548"/>
      <c r="L249" s="548"/>
      <c r="M249" s="548"/>
      <c r="N249" s="548"/>
      <c r="O249" s="548"/>
    </row>
    <row r="250" spans="3:15" ht="25.15" customHeight="1">
      <c r="C250" s="537" t="s">
        <v>254</v>
      </c>
      <c r="D250" s="538"/>
      <c r="E250" s="286" t="str">
        <f>'BD Team'!B31</f>
        <v>FF-W41</v>
      </c>
      <c r="F250" s="288" t="s">
        <v>255</v>
      </c>
      <c r="G250" s="539" t="str">
        <f>'BD Team'!D31</f>
        <v>2 TRACK 4 SHUTTER SLIDING DOOR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 t="str">
        <f>'BD Team'!G31</f>
        <v>LIVING &amp; DINING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>3203 X 2738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1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 t="str">
        <f>'BD Team'!C31</f>
        <v>M14600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 t="str">
        <f>'BD Team'!E31</f>
        <v>24MM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 t="str">
        <f>'BD Team'!F31</f>
        <v>NO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 t="str">
        <f>'BD Team'!B32</f>
        <v>FF-W42A</v>
      </c>
      <c r="F261" s="288" t="s">
        <v>255</v>
      </c>
      <c r="G261" s="539" t="str">
        <f>'BD Team'!D32</f>
        <v>FIXED GLASS IN SHAPE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 t="str">
        <f>'BD Team'!G32</f>
        <v>LIVING &amp; DINING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>3658 X 2456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1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 t="str">
        <f>'BD Team'!C32</f>
        <v>M15000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 t="str">
        <f>'BD Team'!E32</f>
        <v>24MM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 t="str">
        <f>'BD Team'!F32</f>
        <v>NO</v>
      </c>
      <c r="O270" s="539"/>
    </row>
    <row r="271" spans="3:15">
      <c r="C271" s="548" t="s">
        <v>572</v>
      </c>
      <c r="D271" s="548"/>
      <c r="E271" s="548"/>
      <c r="F271" s="548"/>
      <c r="G271" s="548"/>
      <c r="H271" s="548"/>
      <c r="I271" s="548"/>
      <c r="J271" s="548"/>
      <c r="K271" s="548"/>
      <c r="L271" s="548"/>
      <c r="M271" s="548"/>
      <c r="N271" s="548"/>
      <c r="O271" s="548"/>
    </row>
    <row r="272" spans="3:15" ht="25.15" customHeight="1">
      <c r="C272" s="537" t="s">
        <v>254</v>
      </c>
      <c r="D272" s="538"/>
      <c r="E272" s="286" t="str">
        <f>'BD Team'!B33</f>
        <v>FF-W42</v>
      </c>
      <c r="F272" s="288" t="s">
        <v>255</v>
      </c>
      <c r="G272" s="539" t="str">
        <f>'BD Team'!D33</f>
        <v>2 TRACK 4 SHUTTER SLIDING DOOR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 t="str">
        <f>'BD Team'!G33</f>
        <v>LIVING &amp; DINING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>3658 X 2738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1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 t="str">
        <f>'BD Team'!C33</f>
        <v>M14600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 t="str">
        <f>'BD Team'!E33</f>
        <v>24MM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 t="str">
        <f>'BD Team'!F33</f>
        <v>NO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 t="str">
        <f>'BD Team'!B34</f>
        <v>FF-W43</v>
      </c>
      <c r="F283" s="288" t="s">
        <v>255</v>
      </c>
      <c r="G283" s="539" t="str">
        <f>'BD Team'!D34</f>
        <v>2 SIDE HUNG WINDOWS WITH CENTER FIXED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 t="str">
        <f>'BD Team'!G34</f>
        <v>LIVING &amp; DINING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>3732 X 1389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1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 t="str">
        <f>'BD Team'!C34</f>
        <v>M15000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 t="str">
        <f>'BD Team'!E34</f>
        <v>24MM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 t="str">
        <f>'BD Team'!F34</f>
        <v>NO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 t="str">
        <f>'BD Team'!B35</f>
        <v>FF-W44 &amp; W45</v>
      </c>
      <c r="F294" s="288" t="s">
        <v>255</v>
      </c>
      <c r="G294" s="539" t="str">
        <f>'BD Team'!D35</f>
        <v>TOP HUNG WINDOW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 t="str">
        <f>'BD Team'!G35</f>
        <v>STORE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>1067 X 606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2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 t="str">
        <f>'BD Team'!C35</f>
        <v>M15000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 t="str">
        <f>'BD Team'!E35</f>
        <v>24MM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 t="str">
        <f>'BD Team'!F35</f>
        <v>NO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 t="str">
        <f>'BD Team'!B36</f>
        <v>KW1</v>
      </c>
      <c r="F305" s="288" t="s">
        <v>255</v>
      </c>
      <c r="G305" s="539" t="str">
        <f>'BD Team'!D36</f>
        <v>3 TRACK 2 SHUTTER SLIDING DOOR WITH FIXED GLASS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 t="str">
        <f>'BD Team'!G36</f>
        <v>DRY KITCHEN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>3313 X 2514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1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 t="str">
        <f>'BD Team'!C36</f>
        <v>M15000 &amp; M14600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 t="str">
        <f>'BD Team'!E36</f>
        <v>24MM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 t="str">
        <f>'BD Team'!F36</f>
        <v>SS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 t="str">
        <f>'BD Team'!B37</f>
        <v>KW2</v>
      </c>
      <c r="F316" s="288" t="s">
        <v>255</v>
      </c>
      <c r="G316" s="539" t="str">
        <f>'BD Team'!D37</f>
        <v>3 TRACK 2 SHUTTER SLIDING DOOR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 t="str">
        <f>'BD Team'!G37</f>
        <v>SITTING AREA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>2678 X 2669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1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 t="str">
        <f>'BD Team'!C37</f>
        <v>M14600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 t="str">
        <f>'BD Team'!E37</f>
        <v>24MM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 t="str">
        <f>'BD Team'!F37</f>
        <v>SS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 t="str">
        <f>'BD Team'!B38</f>
        <v>KW3</v>
      </c>
      <c r="F327" s="288" t="s">
        <v>255</v>
      </c>
      <c r="G327" s="539" t="str">
        <f>'BD Team'!D38</f>
        <v>FIXED GLASS CORNOR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 t="str">
        <f>'BD Team'!G38</f>
        <v>DRY KITCHEN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>3581 X 2512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1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 t="str">
        <f>'BD Team'!C38</f>
        <v>M15000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 t="str">
        <f>'BD Team'!E38</f>
        <v>17.52MM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 t="str">
        <f>'BD Team'!F38</f>
        <v>NO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 t="str">
        <f>'BD Team'!B39</f>
        <v>KW4</v>
      </c>
      <c r="F338" s="288" t="s">
        <v>255</v>
      </c>
      <c r="G338" s="539" t="str">
        <f>'BD Team'!D39</f>
        <v>3 TRACK 2 SHUTTER SLIDING WINDOW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 t="str">
        <f>'BD Team'!G39</f>
        <v>DRY KITCHEN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>2388 X 749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1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 t="str">
        <f>'BD Team'!C39</f>
        <v>M14600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 t="str">
        <f>'BD Team'!E39</f>
        <v>24MM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 t="str">
        <f>'BD Team'!F39</f>
        <v>SS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 t="str">
        <f>'BD Team'!B40</f>
        <v>KW5</v>
      </c>
      <c r="F349" s="288" t="s">
        <v>255</v>
      </c>
      <c r="G349" s="539" t="str">
        <f>'BD Team'!D40</f>
        <v>3 TRACK 2 SHUTTER SLIDING WINDOW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 t="str">
        <f>'BD Team'!G40</f>
        <v>DRY KITCHEN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>2357 X 1287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1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 t="str">
        <f>'BD Team'!C40</f>
        <v>M14600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 t="str">
        <f>'BD Team'!E40</f>
        <v>24MM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 t="str">
        <f>'BD Team'!F40</f>
        <v>SS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 t="str">
        <f>'BD Team'!B41</f>
        <v>KW6</v>
      </c>
      <c r="F360" s="288" t="s">
        <v>255</v>
      </c>
      <c r="G360" s="539" t="str">
        <f>'BD Team'!D41</f>
        <v>3 TRACK 2 SHUTTER SLIDING WINDOW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 t="str">
        <f>'BD Team'!G41</f>
        <v>KITCHEN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>2356 X 1288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1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 t="str">
        <f>'BD Team'!C41</f>
        <v>M14600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 t="str">
        <f>'BD Team'!E41</f>
        <v>24MM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 t="str">
        <f>'BD Team'!F41</f>
        <v>SS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 t="str">
        <f>'BD Team'!B42</f>
        <v>KW7</v>
      </c>
      <c r="F371" s="288" t="s">
        <v>255</v>
      </c>
      <c r="G371" s="539" t="str">
        <f>'BD Team'!D42</f>
        <v>3 TRACK 2 SHUTTER SLIDING WINDOW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 t="str">
        <f>'BD Team'!G42</f>
        <v>KITCHEN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>2218 X 1289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1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 t="str">
        <f>'BD Team'!C42</f>
        <v>M14600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 t="str">
        <f>'BD Team'!E42</f>
        <v>24MM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 t="str">
        <f>'BD Team'!F42</f>
        <v>SS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 t="str">
        <f>'BD Team'!B43</f>
        <v>KW8</v>
      </c>
      <c r="F382" s="288" t="s">
        <v>255</v>
      </c>
      <c r="G382" s="539" t="str">
        <f>'BD Team'!D43</f>
        <v>3 TRACK 2 SHUTTER SLIDING WINDOW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 t="str">
        <f>'BD Team'!G43</f>
        <v>STORE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>1827 X 1832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1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 t="str">
        <f>'BD Team'!C43</f>
        <v>M14600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 t="str">
        <f>'BD Team'!E43</f>
        <v>24MM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 t="str">
        <f>'BD Team'!F43</f>
        <v>SS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 t="str">
        <f>'BD Team'!B44</f>
        <v>KW9</v>
      </c>
      <c r="F393" s="288" t="s">
        <v>255</v>
      </c>
      <c r="G393" s="539" t="str">
        <f>'BD Team'!D44</f>
        <v>3 TRACK 2 SHUTTER SLIDING WINDOW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 t="str">
        <f>'BD Team'!G44</f>
        <v>STORE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>1832 X 1952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1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 t="str">
        <f>'BD Team'!C44</f>
        <v>M14600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 t="str">
        <f>'BD Team'!E44</f>
        <v>24MM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 t="str">
        <f>'BD Team'!F44</f>
        <v>SS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 t="str">
        <f>'BD Team'!B45</f>
        <v>KW10</v>
      </c>
      <c r="F404" s="288" t="s">
        <v>255</v>
      </c>
      <c r="G404" s="539" t="str">
        <f>'BD Team'!D45</f>
        <v>TOP HUNG WINDOW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 t="str">
        <f>'BD Team'!G45</f>
        <v>TOILET GARDEN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Anodized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>1171 X 1272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1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 t="str">
        <f>'BD Team'!C45</f>
        <v>M940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 t="str">
        <f>'BD Team'!E45</f>
        <v>6MM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 t="str">
        <f>'BD Team'!F45</f>
        <v>NO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 t="str">
        <f>'BD Team'!B46</f>
        <v>KW11</v>
      </c>
      <c r="F415" s="288" t="s">
        <v>255</v>
      </c>
      <c r="G415" s="539" t="str">
        <f>'BD Team'!D46</f>
        <v>3 TRACK 2 SHUTTER SLIDING WINDOW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 t="str">
        <f>'BD Team'!G46</f>
        <v>FORMAL DINING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Anodized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>3083 X 2539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1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 t="str">
        <f>'BD Team'!C46</f>
        <v>M14600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 t="str">
        <f>'BD Team'!E46</f>
        <v>24MM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 t="str">
        <f>'BD Team'!F46</f>
        <v>SS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 t="str">
        <f>'BD Team'!B47</f>
        <v>KW12</v>
      </c>
      <c r="F426" s="288" t="s">
        <v>255</v>
      </c>
      <c r="G426" s="539" t="str">
        <f>'BD Team'!D47</f>
        <v>TOP HUNG WINDOW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 t="str">
        <f>'BD Team'!G47</f>
        <v>HAND WASH AREA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Anodized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>739 X 1237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1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 t="str">
        <f>'BD Team'!C47</f>
        <v>M940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 t="str">
        <f>'BD Team'!E47</f>
        <v>6MM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 t="str">
        <f>'BD Team'!F47</f>
        <v>NO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 t="str">
        <f>'BD Team'!B48</f>
        <v>KW13</v>
      </c>
      <c r="F437" s="288" t="s">
        <v>255</v>
      </c>
      <c r="G437" s="539" t="str">
        <f>'BD Team'!D48</f>
        <v>FIXED GLASS CORNOR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 t="str">
        <f>'BD Team'!G48</f>
        <v>FORMAL DINING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Anodized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>3077 X 2998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1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 t="str">
        <f>'BD Team'!C48</f>
        <v>M15000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 t="str">
        <f>'BD Team'!E48</f>
        <v>17.52MM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 t="str">
        <f>'BD Team'!F48</f>
        <v>NO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 t="str">
        <f>'BD Team'!B49</f>
        <v>KW14</v>
      </c>
      <c r="F448" s="288" t="s">
        <v>255</v>
      </c>
      <c r="G448" s="539" t="str">
        <f>'BD Team'!D49</f>
        <v>3 TRACK 4 SHUTTER SLIDING DOOR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 t="str">
        <f>'BD Team'!G49</f>
        <v>FORMAL DINING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>3851 X 3099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1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 t="str">
        <f>'BD Team'!C49</f>
        <v>M14600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 t="str">
        <f>'BD Team'!E49</f>
        <v>17.52MM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 t="str">
        <f>'BD Team'!F49</f>
        <v>SS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 t="str">
        <f>'BD Team'!B50</f>
        <v>KW15</v>
      </c>
      <c r="F459" s="288" t="s">
        <v>255</v>
      </c>
      <c r="G459" s="539" t="str">
        <f>'BD Team'!D50</f>
        <v>FIXED GLASS CORNOR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 t="str">
        <f>'BD Team'!G50</f>
        <v>FORMAL DINING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>3000 X 3112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1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 t="str">
        <f>'BD Team'!C50</f>
        <v>M15000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 t="str">
        <f>'BD Team'!E50</f>
        <v>17.52MM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 t="str">
        <f>'BD Team'!F50</f>
        <v>NO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 t="str">
        <f>'BD Team'!B51</f>
        <v>KW16</v>
      </c>
      <c r="F470" s="288" t="s">
        <v>255</v>
      </c>
      <c r="G470" s="539" t="str">
        <f>'BD Team'!D51</f>
        <v>FIXED GLASS 6 NO'S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 t="str">
        <f>'BD Team'!G51</f>
        <v>ENTRANCE LOBBY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>4630 X 3968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1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 t="str">
        <f>'BD Team'!C51</f>
        <v>M15000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 t="str">
        <f>'BD Team'!E51</f>
        <v>24MM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 t="str">
        <f>'BD Team'!F51</f>
        <v>NO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 t="str">
        <f>'BD Team'!B52</f>
        <v>KW17</v>
      </c>
      <c r="F481" s="288" t="s">
        <v>255</v>
      </c>
      <c r="G481" s="539" t="str">
        <f>'BD Team'!D52</f>
        <v>3 TRACK 2 SHUTTER SLIDING DOOR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 t="str">
        <f>'BD Team'!G52</f>
        <v>ENTRANCE LOBBY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>3040 X 3148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1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 t="str">
        <f>'BD Team'!C52</f>
        <v>M14600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 t="str">
        <f>'BD Team'!E52</f>
        <v>17.52MM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 t="str">
        <f>'BD Team'!F52</f>
        <v>SS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 t="str">
        <f>'BD Team'!B53</f>
        <v>KW18</v>
      </c>
      <c r="F492" s="288" t="s">
        <v>255</v>
      </c>
      <c r="G492" s="539" t="str">
        <f>'BD Team'!D53</f>
        <v>FIXED GLASS 6 NO'S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 t="str">
        <f>'BD Team'!G53</f>
        <v>ENTRANCE LOBBY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>4614 X 3942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1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 t="str">
        <f>'BD Team'!C53</f>
        <v>M15000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 t="str">
        <f>'BD Team'!E53</f>
        <v>24MM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 t="str">
        <f>'BD Team'!F53</f>
        <v>NO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 t="str">
        <f>'BD Team'!B54</f>
        <v>KW19</v>
      </c>
      <c r="F503" s="288" t="s">
        <v>255</v>
      </c>
      <c r="G503" s="539" t="str">
        <f>'BD Team'!D54</f>
        <v>3 TRACK 2 SHUTTER SLIDING DOOR WITH FIXED GLASS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 t="str">
        <f>'BD Team'!G54</f>
        <v>PASSAGE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>3318 X 2514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1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 t="str">
        <f>'BD Team'!C54</f>
        <v>M15000 &amp; M14600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 t="str">
        <f>'BD Team'!E54</f>
        <v>24MM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 t="str">
        <f>'BD Team'!F54</f>
        <v>SS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 t="str">
        <f>'BD Team'!B55</f>
        <v>KW20</v>
      </c>
      <c r="F514" s="288" t="s">
        <v>255</v>
      </c>
      <c r="G514" s="539" t="str">
        <f>'BD Team'!D55</f>
        <v>3 TRACK 2 SHUTTER SLIDING DOOR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 t="str">
        <f>'BD Team'!G55</f>
        <v>OFFICE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>2890 X 2658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1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 t="str">
        <f>'BD Team'!C55</f>
        <v>M14600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 t="str">
        <f>'BD Team'!E55</f>
        <v>24MM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 t="str">
        <f>'BD Team'!F55</f>
        <v>SS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 t="str">
        <f>'BD Team'!B56</f>
        <v>KW21</v>
      </c>
      <c r="F525" s="288" t="s">
        <v>255</v>
      </c>
      <c r="G525" s="539" t="str">
        <f>'BD Team'!D56</f>
        <v>FIXED GLASS 4 NO'S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 t="str">
        <f>'BD Team'!G56</f>
        <v>DRAWING ROOM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>5635 X 3148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1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 t="str">
        <f>'BD Team'!C56</f>
        <v>M15000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 t="str">
        <f>'BD Team'!E56</f>
        <v>17.52MM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 t="str">
        <f>'BD Team'!F56</f>
        <v>NO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 t="str">
        <f>'BD Team'!B57</f>
        <v>KW22</v>
      </c>
      <c r="F536" s="288" t="s">
        <v>255</v>
      </c>
      <c r="G536" s="539" t="str">
        <f>'BD Team'!D57</f>
        <v>FIXED GLASS 4 NO'S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 t="str">
        <f>'BD Team'!G57</f>
        <v>DRAWING ROOM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>5224 X 2815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1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 t="str">
        <f>'BD Team'!C57</f>
        <v>M15000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 t="str">
        <f>'BD Team'!E57</f>
        <v>17.52MM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 t="str">
        <f>'BD Team'!F57</f>
        <v>NO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 t="str">
        <f>'BD Team'!B58</f>
        <v>KW22A</v>
      </c>
      <c r="F547" s="288" t="s">
        <v>255</v>
      </c>
      <c r="G547" s="539" t="str">
        <f>'BD Team'!D58</f>
        <v>FIXED GLASS 3 NO'S IN SHAPE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 t="str">
        <f>'BD Team'!G58</f>
        <v>DRAWING ROOM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>5224 X 2165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1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 t="str">
        <f>'BD Team'!C58</f>
        <v>M15000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 t="str">
        <f>'BD Team'!E58</f>
        <v>17.52MM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 t="str">
        <f>'BD Team'!F58</f>
        <v>NO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 t="str">
        <f>'BD Team'!B59</f>
        <v>KW23</v>
      </c>
      <c r="F558" s="288" t="s">
        <v>255</v>
      </c>
      <c r="G558" s="542" t="str">
        <f>'BD Team'!D59</f>
        <v>FIXED GLASS 3 NO'S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7" t="str">
        <f>'BD Team'!G59</f>
        <v>DRAWING ROOM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>5185 X 2815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1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 t="str">
        <f>'BD Team'!C59</f>
        <v>M15000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 t="str">
        <f>'BD Team'!E59</f>
        <v>17.52MM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 t="str">
        <f>'BD Team'!F59</f>
        <v>NO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 t="str">
        <f>'BD Team'!B60</f>
        <v>KW23A</v>
      </c>
      <c r="F569" s="288" t="s">
        <v>255</v>
      </c>
      <c r="G569" s="542" t="str">
        <f>'BD Team'!D60</f>
        <v>FIXED GLASS 3 NO'S IN SHAPE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7" t="str">
        <f>'BD Team'!G60</f>
        <v>DRAWING ROOM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>5185 X 2165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1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 t="str">
        <f>'BD Team'!C60</f>
        <v>M15000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 t="str">
        <f>'BD Team'!E60</f>
        <v>17.52MM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 t="str">
        <f>'BD Team'!F60</f>
        <v>NO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 t="str">
        <f>'BD Team'!B61</f>
        <v>KW24</v>
      </c>
      <c r="F580" s="288" t="s">
        <v>255</v>
      </c>
      <c r="G580" s="542" t="str">
        <f>'BD Team'!D61</f>
        <v>3 TRACK 2 SHUTTER SLIDING DOOR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7" t="str">
        <f>'BD Team'!G61</f>
        <v>MUD ROOM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>1776 X 2440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1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 t="str">
        <f>'BD Team'!C61</f>
        <v>M14600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 t="str">
        <f>'BD Team'!E61</f>
        <v>24MM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 t="str">
        <f>'BD Team'!F61</f>
        <v>SS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 t="str">
        <f>'BD Team'!B62</f>
        <v>KW25</v>
      </c>
      <c r="F591" s="288" t="s">
        <v>255</v>
      </c>
      <c r="G591" s="542" t="str">
        <f>'BD Team'!D62</f>
        <v>TOP HUNG WINDOW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7" t="str">
        <f>'BD Team'!G62</f>
        <v>MUD ROOM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>1018 X 663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1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 t="str">
        <f>'BD Team'!C62</f>
        <v>M940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 t="str">
        <f>'BD Team'!E62</f>
        <v>6MM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 t="str">
        <f>'BD Team'!F62</f>
        <v>NO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 t="str">
        <f>'BD Team'!B63</f>
        <v>GF-W1</v>
      </c>
      <c r="F602" s="288" t="s">
        <v>255</v>
      </c>
      <c r="G602" s="542" t="str">
        <f>'BD Team'!D63</f>
        <v>2 TRACK 2 SHUTTER SLIDING DOOR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7" t="str">
        <f>'BD Team'!G63</f>
        <v>LOBBY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>2702 X 2814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1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 t="str">
        <f>'BD Team'!C63</f>
        <v>M14600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 t="str">
        <f>'BD Team'!E63</f>
        <v>24MM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 t="str">
        <f>'BD Team'!F63</f>
        <v>NO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 t="str">
        <f>'BD Team'!B64</f>
        <v>GF-W2</v>
      </c>
      <c r="F613" s="288" t="s">
        <v>255</v>
      </c>
      <c r="G613" s="542" t="str">
        <f>'BD Team'!D64</f>
        <v>2 TRACK 2 SHUTTER SLIDING DOOR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7" t="str">
        <f>'BD Team'!G64</f>
        <v>BEDROOM 1 TOILET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>2720 X 2724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1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 t="str">
        <f>'BD Team'!C64</f>
        <v>M14600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 t="str">
        <f>'BD Team'!E64</f>
        <v>24MM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 t="str">
        <f>'BD Team'!F64</f>
        <v>NO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 t="str">
        <f>'BD Team'!B65</f>
        <v>GF-W3</v>
      </c>
      <c r="F624" s="288" t="s">
        <v>255</v>
      </c>
      <c r="G624" s="542" t="str">
        <f>'BD Team'!D65</f>
        <v>2 TRACK 4 SHUTTER SLIDING DOOR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7" t="str">
        <f>'BD Team'!G65</f>
        <v>BEDROOM 1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>4878 X 2604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1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 t="str">
        <f>'BD Team'!C65</f>
        <v>M14600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 t="str">
        <f>'BD Team'!E65</f>
        <v>24MM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 t="str">
        <f>'BD Team'!F65</f>
        <v>NO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 t="str">
        <f>'BD Team'!B66</f>
        <v>GF-W4</v>
      </c>
      <c r="F635" s="288" t="s">
        <v>255</v>
      </c>
      <c r="G635" s="542" t="str">
        <f>'BD Team'!D66</f>
        <v>2 TRACK 4 SHUTTER SLIDING DOOR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7" t="str">
        <f>'BD Team'!G66</f>
        <v>BEDROOM 2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>4877 X 2598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1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 t="str">
        <f>'BD Team'!C66</f>
        <v>M14600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 t="str">
        <f>'BD Team'!E66</f>
        <v>24MM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 t="str">
        <f>'BD Team'!F66</f>
        <v>NO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 t="str">
        <f>'BD Team'!B67</f>
        <v>GF-W5</v>
      </c>
      <c r="F646" s="288" t="s">
        <v>255</v>
      </c>
      <c r="G646" s="542" t="str">
        <f>'BD Team'!D67</f>
        <v>2 TOP HUNG WINDOWS WITH CENTER FIXED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7" t="str">
        <f>'BD Team'!G67</f>
        <v>BEDROOM 2 TOILET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>2436 X 737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1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 t="str">
        <f>'BD Team'!C67</f>
        <v>M15000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 t="str">
        <f>'BD Team'!E67</f>
        <v>6MM (F)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 t="str">
        <f>'BD Team'!F67</f>
        <v>NO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 t="str">
        <f>'BD Team'!B68</f>
        <v>GF-W6</v>
      </c>
      <c r="F657" s="288" t="s">
        <v>255</v>
      </c>
      <c r="G657" s="542" t="str">
        <f>'BD Team'!D68</f>
        <v>2 DOOR WITH 2 FIXED GLASS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7" t="str">
        <f>'BD Team'!G68</f>
        <v>BEDROOM 3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>4871 X 2577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1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 t="str">
        <f>'BD Team'!C68</f>
        <v>M15000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 t="str">
        <f>'BD Team'!E68</f>
        <v>24MM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 t="str">
        <f>'BD Team'!F68</f>
        <v>NO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 t="str">
        <f>'BD Team'!B69</f>
        <v>GF-W7</v>
      </c>
      <c r="F668" s="288" t="s">
        <v>255</v>
      </c>
      <c r="G668" s="542" t="str">
        <f>'BD Team'!D69</f>
        <v>2 TRACK 2 SHUTTER SLIDING DOOR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7" t="str">
        <f>'BD Team'!G69</f>
        <v>BEDROOM 3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>1530 X 2728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1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 t="str">
        <f>'BD Team'!C69</f>
        <v>M14600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 t="str">
        <f>'BD Team'!E69</f>
        <v>24MM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 t="str">
        <f>'BD Team'!F69</f>
        <v>SS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 t="str">
        <f>'BD Team'!B70</f>
        <v>GF-W8</v>
      </c>
      <c r="F679" s="288" t="s">
        <v>255</v>
      </c>
      <c r="G679" s="542" t="str">
        <f>'BD Team'!D70</f>
        <v>2 TRACK 2 SHUTTER SLIDING DOOR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7" t="str">
        <f>'BD Team'!G70</f>
        <v>BEDROOM 3 TOILET GARDEN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>1680 X 2732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1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 t="str">
        <f>'BD Team'!C70</f>
        <v>M14600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 t="str">
        <f>'BD Team'!E70</f>
        <v>24MM (F)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 t="str">
        <f>'BD Team'!F70</f>
        <v>SS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 t="str">
        <f>'BD Team'!B71</f>
        <v>GF-W9</v>
      </c>
      <c r="F690" s="288" t="s">
        <v>255</v>
      </c>
      <c r="G690" s="542" t="str">
        <f>'BD Team'!D71</f>
        <v>GLASS LOUVERS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7" t="str">
        <f>'BD Team'!G71</f>
        <v>TOILET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>720 X 727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1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 t="str">
        <f>'BD Team'!C71</f>
        <v>-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 t="str">
        <f>'BD Team'!E71</f>
        <v>6MM (A &amp; F)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 t="str">
        <f>'BD Team'!F71</f>
        <v>NO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 t="str">
        <f>'BD Team'!B72</f>
        <v>GF-W10</v>
      </c>
      <c r="F701" s="288" t="s">
        <v>255</v>
      </c>
      <c r="G701" s="542" t="str">
        <f>'BD Team'!D72</f>
        <v>2 TRACK 2 SHUTTER SLIDING DOOR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7" t="str">
        <f>'BD Team'!G72</f>
        <v>BEDROOM 4 TOILET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>1977 X 2808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1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 t="str">
        <f>'BD Team'!C72</f>
        <v>M14600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 t="str">
        <f>'BD Team'!E72</f>
        <v>24MM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 t="str">
        <f>'BD Team'!F72</f>
        <v>SS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 t="str">
        <f>'BD Team'!B73</f>
        <v>GF-W12</v>
      </c>
      <c r="F712" s="288" t="s">
        <v>255</v>
      </c>
      <c r="G712" s="542" t="str">
        <f>'BD Team'!D73</f>
        <v>2 DOORS WITH 2 FIXED GLASS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7" t="str">
        <f>'BD Team'!G73</f>
        <v>BEDROOM 5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>3506 X 2723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1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 t="str">
        <f>'BD Team'!C73</f>
        <v>M15000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 t="str">
        <f>'BD Team'!E73</f>
        <v>24MM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 t="str">
        <f>'BD Team'!F73</f>
        <v>NO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 t="str">
        <f>'BD Team'!B74</f>
        <v>GF-W11</v>
      </c>
      <c r="F723" s="288" t="s">
        <v>255</v>
      </c>
      <c r="G723" s="542" t="str">
        <f>'BD Team'!D74</f>
        <v>3 TRACK 4 SHUTTER SLIDING DOOR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7" t="str">
        <f>'BD Team'!G74</f>
        <v>BEDROOM 4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>5031 X 2601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1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 t="str">
        <f>'BD Team'!C74</f>
        <v>M14600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 t="str">
        <f>'BD Team'!E74</f>
        <v>24MM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 t="str">
        <f>'BD Team'!F74</f>
        <v>SS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 t="str">
        <f>'BD Team'!B75</f>
        <v>GF-W19</v>
      </c>
      <c r="F734" s="288" t="s">
        <v>255</v>
      </c>
      <c r="G734" s="542" t="str">
        <f>'BD Team'!D75</f>
        <v>FIXED GLASS 2 NO'S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7" t="str">
        <f>'BD Team'!G75</f>
        <v>LOBBY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>2706 X 2816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1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 t="str">
        <f>'BD Team'!C75</f>
        <v>M15000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 t="str">
        <f>'BD Team'!E75</f>
        <v>24MM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 t="str">
        <f>'BD Team'!F75</f>
        <v>NO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 t="str">
        <f>'BD Team'!B76</f>
        <v>GF-W13</v>
      </c>
      <c r="F745" s="288" t="s">
        <v>255</v>
      </c>
      <c r="G745" s="542" t="str">
        <f>'BD Team'!D76</f>
        <v>2 TRACK 2 SHUTTER SLIDING DOOR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7" t="str">
        <f>'BD Team'!G76</f>
        <v>BEDROOM 5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>2272 X 2816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1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 t="str">
        <f>'BD Team'!C76</f>
        <v>M14600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 t="str">
        <f>'BD Team'!E76</f>
        <v>24MM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 t="str">
        <f>'BD Team'!F76</f>
        <v>NO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 t="str">
        <f>'BD Team'!B77</f>
        <v>GF-W14</v>
      </c>
      <c r="F756" s="288" t="s">
        <v>255</v>
      </c>
      <c r="G756" s="542" t="str">
        <f>'BD Team'!D77</f>
        <v>2 TRACK 2 SHUTTER SLIDING WINDOW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7" t="str">
        <f>'BD Team'!G77</f>
        <v>BEDROOM 5 TOILET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>2010 X 1584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1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 t="str">
        <f>'BD Team'!C77</f>
        <v>M14600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 t="str">
        <f>'BD Team'!E77</f>
        <v>24MM (F)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 t="str">
        <f>'BD Team'!F77</f>
        <v>NO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 t="str">
        <f>'BD Team'!B78</f>
        <v>GF-W15</v>
      </c>
      <c r="F767" s="288" t="s">
        <v>255</v>
      </c>
      <c r="G767" s="542" t="str">
        <f>'BD Team'!D78</f>
        <v>3 TRACK 2 SHUTTER SLIDING WINDOW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7" t="str">
        <f>'BD Team'!G78</f>
        <v>SIT OUT AREA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>1341 X 1630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1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 t="str">
        <f>'BD Team'!C78</f>
        <v>M14600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 t="str">
        <f>'BD Team'!E78</f>
        <v>24MM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 t="str">
        <f>'BD Team'!F78</f>
        <v>SS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 t="str">
        <f>'BD Team'!B79</f>
        <v>GF-W16</v>
      </c>
      <c r="F778" s="288" t="s">
        <v>255</v>
      </c>
      <c r="G778" s="542" t="str">
        <f>'BD Team'!D79</f>
        <v>3 TRACK 2 SHUTTER SLIDING WINDOW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7" t="str">
        <f>'BD Team'!G79</f>
        <v>SIT OUT AREA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>2308 X 2010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1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 t="str">
        <f>'BD Team'!C79</f>
        <v>M14600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 t="str">
        <f>'BD Team'!E79</f>
        <v>24MM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 t="str">
        <f>'BD Team'!F79</f>
        <v>SS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 t="str">
        <f>'BD Team'!B80</f>
        <v>GF-W17</v>
      </c>
      <c r="F789" s="288" t="s">
        <v>255</v>
      </c>
      <c r="G789" s="542" t="str">
        <f>'BD Team'!D80</f>
        <v>3 TRACK 2 SHUTTER SLIDING DOOR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7" t="str">
        <f>'BD Team'!G80</f>
        <v>POOJA ROOM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>2425 X 2498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1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 t="str">
        <f>'BD Team'!C80</f>
        <v>M14600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 t="str">
        <f>'BD Team'!E80</f>
        <v>24MM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 t="str">
        <f>'BD Team'!F80</f>
        <v>SS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 t="str">
        <f>'BD Team'!B81</f>
        <v>GF-W18</v>
      </c>
      <c r="F800" s="288" t="s">
        <v>255</v>
      </c>
      <c r="G800" s="542" t="str">
        <f>'BD Team'!D81</f>
        <v>3 TRACK 2 SHUTTER SLIDING DOOR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7" t="str">
        <f>'BD Team'!G81</f>
        <v>POOJA ROOM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>2418 X 2500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1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 t="str">
        <f>'BD Team'!C81</f>
        <v>M14600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 t="str">
        <f>'BD Team'!E81</f>
        <v>24MM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 t="str">
        <f>'BD Team'!F81</f>
        <v>SS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 t="str">
        <f>'BD Team'!B82</f>
        <v>GF-W20</v>
      </c>
      <c r="F811" s="288" t="s">
        <v>255</v>
      </c>
      <c r="G811" s="542" t="str">
        <f>'BD Team'!D82</f>
        <v>FIXED GLASS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7" t="str">
        <f>'BD Team'!G82</f>
        <v>STAIRCASE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>917 X 1054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1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 t="str">
        <f>'BD Team'!C82</f>
        <v>M15000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 t="str">
        <f>'BD Team'!E82</f>
        <v>24MM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 t="str">
        <f>'BD Team'!F82</f>
        <v>NO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 t="str">
        <f>'BD Team'!B83</f>
        <v>GF-W21</v>
      </c>
      <c r="F822" s="288" t="s">
        <v>255</v>
      </c>
      <c r="G822" s="542" t="str">
        <f>'BD Team'!D83</f>
        <v>FIXED GLASS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7" t="str">
        <f>'BD Team'!G83</f>
        <v>STAIRCASE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>917 X 2447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1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 t="str">
        <f>'BD Team'!C83</f>
        <v>M15000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 t="str">
        <f>'BD Team'!E83</f>
        <v>24MM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 t="str">
        <f>'BD Team'!F83</f>
        <v>NO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7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7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7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7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7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7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7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7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7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7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7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7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7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7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7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7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7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7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7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7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7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7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7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7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7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2616</v>
      </c>
    </row>
    <row r="5" spans="3:5">
      <c r="C5" s="236" t="s">
        <v>397</v>
      </c>
      <c r="D5" s="236" t="s">
        <v>395</v>
      </c>
      <c r="E5" s="309">
        <f>ROUND(Pricing!U104,0.1)/40</f>
        <v>78.474999999999994</v>
      </c>
    </row>
    <row r="6" spans="3:5">
      <c r="C6" s="236" t="s">
        <v>83</v>
      </c>
      <c r="D6" s="236" t="s">
        <v>394</v>
      </c>
      <c r="E6" s="309">
        <f>ROUND(Pricing!V104,0.1)</f>
        <v>163</v>
      </c>
    </row>
    <row r="7" spans="3:5">
      <c r="C7" s="236" t="s">
        <v>401</v>
      </c>
      <c r="D7" s="236" t="s">
        <v>393</v>
      </c>
      <c r="E7" s="309">
        <f>ROUND(Pricing!W104,0.1)</f>
        <v>2616</v>
      </c>
    </row>
    <row r="8" spans="3:5">
      <c r="C8" s="236" t="s">
        <v>398</v>
      </c>
      <c r="D8" s="236" t="s">
        <v>393</v>
      </c>
      <c r="E8" s="309">
        <f>ROUND(Pricing!X104,0.1)</f>
        <v>5231</v>
      </c>
    </row>
    <row r="9" spans="3:5">
      <c r="C9" t="s">
        <v>223</v>
      </c>
      <c r="D9" s="236" t="s">
        <v>396</v>
      </c>
      <c r="E9" s="309">
        <f>ROUND(Pricing!Y104,0.1)</f>
        <v>1569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6"/>
  <sheetViews>
    <sheetView workbookViewId="0">
      <selection activeCell="B69" sqref="B6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FF-W22</v>
      </c>
      <c r="B2" s="318" t="str">
        <f>'BD Team'!C9</f>
        <v>M14600</v>
      </c>
      <c r="C2" s="318" t="str">
        <f>'BD Team'!D9</f>
        <v>2 TRACK 4 SHUTTER SLIDING DOOR</v>
      </c>
      <c r="D2" s="318" t="str">
        <f>'BD Team'!E9</f>
        <v>24MM</v>
      </c>
      <c r="E2" s="318" t="str">
        <f>'BD Team'!G9</f>
        <v>BED ROOM 6</v>
      </c>
      <c r="F2" s="318" t="str">
        <f>'BD Team'!F9</f>
        <v>NO</v>
      </c>
      <c r="I2" s="318">
        <f>'BD Team'!H9</f>
        <v>4889</v>
      </c>
      <c r="J2" s="318">
        <f>'BD Team'!I9</f>
        <v>2901</v>
      </c>
      <c r="K2" s="318">
        <f>'BD Team'!J9</f>
        <v>1</v>
      </c>
      <c r="L2" s="319">
        <f>'BD Team'!K9</f>
        <v>795.04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FF-W23</v>
      </c>
      <c r="B3" s="318" t="str">
        <f>'BD Team'!C10</f>
        <v>M15000</v>
      </c>
      <c r="C3" s="318" t="str">
        <f>'BD Team'!D10</f>
        <v>2 DOORS WITH 2 FIXED GLASS</v>
      </c>
      <c r="D3" s="318" t="str">
        <f>'BD Team'!E10</f>
        <v>24MM</v>
      </c>
      <c r="E3" s="318" t="str">
        <f>'BD Team'!G10</f>
        <v>BED ROOM 7</v>
      </c>
      <c r="F3" s="318" t="str">
        <f>'BD Team'!F10</f>
        <v>NO</v>
      </c>
      <c r="I3" s="318">
        <f>'BD Team'!H10</f>
        <v>4876</v>
      </c>
      <c r="J3" s="318">
        <f>'BD Team'!I10</f>
        <v>2437</v>
      </c>
      <c r="K3" s="318">
        <f>'BD Team'!J10</f>
        <v>1</v>
      </c>
      <c r="L3" s="319">
        <f>'BD Team'!K10</f>
        <v>650.01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FF-W24</v>
      </c>
      <c r="B4" s="318" t="str">
        <f>'BD Team'!C11</f>
        <v>M15000</v>
      </c>
      <c r="C4" s="318" t="str">
        <f>'BD Team'!D11</f>
        <v>2 DOORS WITH 2 FIXED GLASS</v>
      </c>
      <c r="D4" s="318" t="str">
        <f>'BD Team'!E11</f>
        <v>24MM</v>
      </c>
      <c r="E4" s="318" t="str">
        <f>'BD Team'!G11</f>
        <v>BED ROOM 7</v>
      </c>
      <c r="F4" s="318" t="str">
        <f>'BD Team'!F11</f>
        <v>NO</v>
      </c>
      <c r="I4" s="318">
        <f>'BD Team'!H11</f>
        <v>4881</v>
      </c>
      <c r="J4" s="318">
        <f>'BD Team'!I11</f>
        <v>2725</v>
      </c>
      <c r="K4" s="318">
        <f>'BD Team'!J11</f>
        <v>1</v>
      </c>
      <c r="L4" s="319">
        <f>'BD Team'!K11</f>
        <v>909.63</v>
      </c>
      <c r="M4" s="318">
        <f>Pricing!O6</f>
        <v>2805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FF-W25</v>
      </c>
      <c r="B5" s="318" t="str">
        <f>'BD Team'!C12</f>
        <v>M15000</v>
      </c>
      <c r="C5" s="318" t="str">
        <f>'BD Team'!D12</f>
        <v>FIXED GLASS 2 NO'S</v>
      </c>
      <c r="D5" s="318" t="str">
        <f>'BD Team'!E12</f>
        <v>24MM (F)</v>
      </c>
      <c r="E5" s="318" t="str">
        <f>'BD Team'!G12</f>
        <v>BED ROOM 7 TOILET</v>
      </c>
      <c r="F5" s="318" t="str">
        <f>'BD Team'!F12</f>
        <v>NO</v>
      </c>
      <c r="I5" s="318">
        <f>'BD Team'!H12</f>
        <v>1672</v>
      </c>
      <c r="J5" s="318">
        <f>'BD Team'!I12</f>
        <v>2734</v>
      </c>
      <c r="K5" s="318">
        <f>'BD Team'!J12</f>
        <v>1</v>
      </c>
      <c r="L5" s="319">
        <f>'BD Team'!K12</f>
        <v>135</v>
      </c>
      <c r="M5" s="318">
        <f>Pricing!O7</f>
        <v>3806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FF-W26</v>
      </c>
      <c r="B6" s="318" t="str">
        <f>'BD Team'!C13</f>
        <v>M15000</v>
      </c>
      <c r="C6" s="318" t="str">
        <f>'BD Team'!D13</f>
        <v>FIXED GLASS</v>
      </c>
      <c r="D6" s="318" t="str">
        <f>'BD Team'!E13</f>
        <v>24MM (F)</v>
      </c>
      <c r="E6" s="318" t="str">
        <f>'BD Team'!G13</f>
        <v>BED ROOM 7 TOILET</v>
      </c>
      <c r="F6" s="318" t="str">
        <f>'BD Team'!F13</f>
        <v>NO</v>
      </c>
      <c r="I6" s="318">
        <f>'BD Team'!H13</f>
        <v>815</v>
      </c>
      <c r="J6" s="318">
        <f>'BD Team'!I13</f>
        <v>1520</v>
      </c>
      <c r="K6" s="318">
        <f>'BD Team'!J13</f>
        <v>1</v>
      </c>
      <c r="L6" s="319">
        <f>'BD Team'!K13</f>
        <v>41.72</v>
      </c>
      <c r="M6" s="318">
        <f>Pricing!O8</f>
        <v>3806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FF-W27</v>
      </c>
      <c r="B7" s="318" t="str">
        <f>'BD Team'!C14</f>
        <v>M15000</v>
      </c>
      <c r="C7" s="318" t="str">
        <f>'BD Team'!D14</f>
        <v>FIXED GLASS 2 NO'S</v>
      </c>
      <c r="D7" s="318" t="str">
        <f>'BD Team'!E14</f>
        <v>24MM</v>
      </c>
      <c r="E7" s="318" t="str">
        <f>'BD Team'!G14</f>
        <v>STAIRCASE</v>
      </c>
      <c r="F7" s="318" t="str">
        <f>'BD Team'!F14</f>
        <v>NO</v>
      </c>
      <c r="I7" s="318">
        <f>'BD Team'!H14</f>
        <v>2746</v>
      </c>
      <c r="J7" s="318">
        <f>'BD Team'!I14</f>
        <v>578</v>
      </c>
      <c r="K7" s="318">
        <f>'BD Team'!J14</f>
        <v>1</v>
      </c>
      <c r="L7" s="319">
        <f>'BD Team'!K14</f>
        <v>65.91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FF-W28</v>
      </c>
      <c r="B8" s="318" t="str">
        <f>'BD Team'!C15</f>
        <v>M15000</v>
      </c>
      <c r="C8" s="318" t="str">
        <f>'BD Team'!D15</f>
        <v>FIXED GLASS 2 NO'S</v>
      </c>
      <c r="D8" s="318" t="str">
        <f>'BD Team'!E15</f>
        <v>24MM</v>
      </c>
      <c r="E8" s="318" t="str">
        <f>'BD Team'!G15</f>
        <v>STAIRCASE</v>
      </c>
      <c r="F8" s="318" t="str">
        <f>'BD Team'!F15</f>
        <v>NO</v>
      </c>
      <c r="I8" s="318">
        <f>'BD Team'!H15</f>
        <v>2750</v>
      </c>
      <c r="J8" s="318">
        <f>'BD Team'!I15</f>
        <v>1711</v>
      </c>
      <c r="K8" s="318">
        <f>'BD Team'!J15</f>
        <v>1</v>
      </c>
      <c r="L8" s="319">
        <f>'BD Team'!K15</f>
        <v>95.58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FF-W29</v>
      </c>
      <c r="B9" s="318" t="str">
        <f>'BD Team'!C16</f>
        <v>-</v>
      </c>
      <c r="C9" s="318" t="str">
        <f>'BD Team'!D16</f>
        <v>GLASS LOUVERS</v>
      </c>
      <c r="D9" s="318" t="str">
        <f>'BD Team'!E16</f>
        <v>6MM (A &amp; F)</v>
      </c>
      <c r="E9" s="318" t="str">
        <f>'BD Team'!G16</f>
        <v>TOILET</v>
      </c>
      <c r="F9" s="318" t="str">
        <f>'BD Team'!F16</f>
        <v>NO</v>
      </c>
      <c r="I9" s="318">
        <f>'BD Team'!H16</f>
        <v>1222</v>
      </c>
      <c r="J9" s="318">
        <f>'BD Team'!I16</f>
        <v>659</v>
      </c>
      <c r="K9" s="318">
        <f>'BD Team'!J16</f>
        <v>1</v>
      </c>
      <c r="L9" s="319">
        <f>'BD Team'!K16</f>
        <v>125.41</v>
      </c>
      <c r="M9" s="318">
        <f>Pricing!O11</f>
        <v>2003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FF-W30</v>
      </c>
      <c r="B10" s="318" t="str">
        <f>'BD Team'!C17</f>
        <v>M15000</v>
      </c>
      <c r="C10" s="318" t="str">
        <f>'BD Team'!D17</f>
        <v>FIXED GLASS 2 NO'S</v>
      </c>
      <c r="D10" s="318" t="str">
        <f>'BD Team'!E17</f>
        <v>6MM (F)</v>
      </c>
      <c r="E10" s="318" t="str">
        <f>'BD Team'!G17</f>
        <v>BEDROOM 8 TOILET</v>
      </c>
      <c r="F10" s="318" t="str">
        <f>'BD Team'!F17</f>
        <v>NO</v>
      </c>
      <c r="I10" s="318">
        <f>'BD Team'!H17</f>
        <v>1678</v>
      </c>
      <c r="J10" s="318">
        <f>'BD Team'!I17</f>
        <v>3034</v>
      </c>
      <c r="K10" s="318">
        <f>'BD Team'!J17</f>
        <v>1</v>
      </c>
      <c r="L10" s="319">
        <f>'BD Team'!K17</f>
        <v>132.47999999999999</v>
      </c>
      <c r="M10" s="318">
        <f>Pricing!O12</f>
        <v>2003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FF-W31</v>
      </c>
      <c r="B11" s="318" t="str">
        <f>'BD Team'!C18</f>
        <v>M15000</v>
      </c>
      <c r="C11" s="318" t="str">
        <f>'BD Team'!D18</f>
        <v>2 DOORS WITH 3 FIXED GLASS</v>
      </c>
      <c r="D11" s="318" t="str">
        <f>'BD Team'!E18</f>
        <v>24MM</v>
      </c>
      <c r="E11" s="318" t="str">
        <f>'BD Team'!G18</f>
        <v>BEDROOM 8</v>
      </c>
      <c r="F11" s="318" t="str">
        <f>'BD Team'!F18</f>
        <v>NO</v>
      </c>
      <c r="I11" s="318">
        <f>'BD Team'!H18</f>
        <v>5023</v>
      </c>
      <c r="J11" s="318">
        <f>'BD Team'!I18</f>
        <v>2949</v>
      </c>
      <c r="K11" s="318">
        <f>'BD Team'!J18</f>
        <v>1</v>
      </c>
      <c r="L11" s="319">
        <f>'BD Team'!K18</f>
        <v>1005.88</v>
      </c>
      <c r="M11" s="318">
        <f>Pricing!O13</f>
        <v>2805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FF-W32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>STAIRCASE</v>
      </c>
      <c r="F12" s="318" t="str">
        <f>'BD Team'!F19</f>
        <v>NO</v>
      </c>
      <c r="I12" s="318">
        <f>'BD Team'!H19</f>
        <v>916</v>
      </c>
      <c r="J12" s="318">
        <f>'BD Team'!I19</f>
        <v>1054</v>
      </c>
      <c r="K12" s="318">
        <f>'BD Team'!J19</f>
        <v>1</v>
      </c>
      <c r="L12" s="319">
        <f>'BD Team'!K19</f>
        <v>36.54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FF-W33</v>
      </c>
      <c r="B13" s="318" t="str">
        <f>'BD Team'!C20</f>
        <v>M15000</v>
      </c>
      <c r="C13" s="318" t="str">
        <f>'BD Team'!D20</f>
        <v>FIXED GLASS</v>
      </c>
      <c r="D13" s="318" t="str">
        <f>'BD Team'!E20</f>
        <v>24MM</v>
      </c>
      <c r="E13" s="318" t="str">
        <f>'BD Team'!G20</f>
        <v>STAIRCASE</v>
      </c>
      <c r="F13" s="318" t="str">
        <f>'BD Team'!F20</f>
        <v>NO</v>
      </c>
      <c r="I13" s="318">
        <f>'BD Team'!H20</f>
        <v>923</v>
      </c>
      <c r="J13" s="318">
        <f>'BD Team'!I20</f>
        <v>2572</v>
      </c>
      <c r="K13" s="318">
        <f>'BD Team'!J20</f>
        <v>1</v>
      </c>
      <c r="L13" s="319">
        <f>'BD Team'!K20</f>
        <v>59.59</v>
      </c>
      <c r="M13" s="318">
        <f>Pricing!O15</f>
        <v>2805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FF-W34</v>
      </c>
      <c r="B14" s="318" t="str">
        <f>'BD Team'!C21</f>
        <v>M15000</v>
      </c>
      <c r="C14" s="318" t="str">
        <f>'BD Team'!D21</f>
        <v>2 SIDE HUNG WINDOWS WITH CENTER FIXED</v>
      </c>
      <c r="D14" s="318" t="str">
        <f>'BD Team'!E21</f>
        <v>24MM</v>
      </c>
      <c r="E14" s="318" t="str">
        <f>'BD Team'!G21</f>
        <v>LIVING &amp; DINING</v>
      </c>
      <c r="F14" s="318" t="str">
        <f>'BD Team'!F21</f>
        <v>NO</v>
      </c>
      <c r="I14" s="318">
        <f>'BD Team'!H21</f>
        <v>3504</v>
      </c>
      <c r="J14" s="318">
        <f>'BD Team'!I21</f>
        <v>1612</v>
      </c>
      <c r="K14" s="318">
        <f>'BD Team'!J21</f>
        <v>1</v>
      </c>
      <c r="L14" s="319">
        <f>'BD Team'!K21</f>
        <v>517.27</v>
      </c>
      <c r="M14" s="318">
        <f>Pricing!O16</f>
        <v>2805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FF-W35A</v>
      </c>
      <c r="B15" s="318" t="str">
        <f>'BD Team'!C22</f>
        <v>M15000</v>
      </c>
      <c r="C15" s="318" t="str">
        <f>'BD Team'!D22</f>
        <v>FIXED GLASS IN SHAPE</v>
      </c>
      <c r="D15" s="318" t="str">
        <f>'BD Team'!E22</f>
        <v>24MM</v>
      </c>
      <c r="E15" s="318" t="str">
        <f>'BD Team'!G22</f>
        <v>LIVING &amp; DINING</v>
      </c>
      <c r="F15" s="318" t="str">
        <f>'BD Team'!F22</f>
        <v>NO</v>
      </c>
      <c r="I15" s="318">
        <f>'BD Team'!H22</f>
        <v>3657</v>
      </c>
      <c r="J15" s="318">
        <f>'BD Team'!I22</f>
        <v>3001</v>
      </c>
      <c r="K15" s="318">
        <f>'BD Team'!J22</f>
        <v>1</v>
      </c>
      <c r="L15" s="319">
        <f>'BD Team'!K22</f>
        <v>92.39</v>
      </c>
      <c r="M15" s="318">
        <f>Pricing!O17</f>
        <v>2805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FF-W35</v>
      </c>
      <c r="B16" s="318" t="str">
        <f>'BD Team'!C23</f>
        <v>M14600</v>
      </c>
      <c r="C16" s="318" t="str">
        <f>'BD Team'!D23</f>
        <v>2 TRACK 4 SHUTTER SLIDING DOOR</v>
      </c>
      <c r="D16" s="318" t="str">
        <f>'BD Team'!E23</f>
        <v>24MM</v>
      </c>
      <c r="E16" s="318" t="str">
        <f>'BD Team'!G23</f>
        <v>LIVING &amp; DINING</v>
      </c>
      <c r="F16" s="318" t="str">
        <f>'BD Team'!F23</f>
        <v>NO</v>
      </c>
      <c r="I16" s="318">
        <f>'BD Team'!H23</f>
        <v>3657</v>
      </c>
      <c r="J16" s="318">
        <f>'BD Team'!I23</f>
        <v>2807</v>
      </c>
      <c r="K16" s="318">
        <f>'BD Team'!J23</f>
        <v>1</v>
      </c>
      <c r="L16" s="319">
        <f>'BD Team'!K23</f>
        <v>678.06</v>
      </c>
      <c r="M16" s="318">
        <f>Pricing!O18</f>
        <v>2805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FF-W36A</v>
      </c>
      <c r="B17" s="318" t="str">
        <f>'BD Team'!C24</f>
        <v>M15000</v>
      </c>
      <c r="C17" s="318" t="str">
        <f>'BD Team'!D24</f>
        <v>FIXED GLASS IN SHAPE</v>
      </c>
      <c r="D17" s="318" t="str">
        <f>'BD Team'!E24</f>
        <v>24MM</v>
      </c>
      <c r="E17" s="318" t="str">
        <f>'BD Team'!G24</f>
        <v>LIVING &amp; DINING</v>
      </c>
      <c r="F17" s="318" t="str">
        <f>'BD Team'!F24</f>
        <v>NO</v>
      </c>
      <c r="I17" s="318">
        <f>'BD Team'!H24</f>
        <v>2651</v>
      </c>
      <c r="J17" s="318">
        <f>'BD Team'!I24</f>
        <v>3001</v>
      </c>
      <c r="K17" s="318">
        <f>'BD Team'!J24</f>
        <v>1</v>
      </c>
      <c r="L17" s="319">
        <f>'BD Team'!K24</f>
        <v>78.62</v>
      </c>
      <c r="M17" s="318">
        <f>Pricing!O19</f>
        <v>2805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FF-W36</v>
      </c>
      <c r="B18" s="318" t="str">
        <f>'BD Team'!C25</f>
        <v>M14600</v>
      </c>
      <c r="C18" s="318" t="str">
        <f>'BD Team'!D25</f>
        <v>2 TRACK 2 SHUTTER SLIDING DOOR</v>
      </c>
      <c r="D18" s="318" t="str">
        <f>'BD Team'!E25</f>
        <v>24MM</v>
      </c>
      <c r="E18" s="318" t="str">
        <f>'BD Team'!G25</f>
        <v>LIVING &amp; DINING</v>
      </c>
      <c r="F18" s="318" t="str">
        <f>'BD Team'!F25</f>
        <v>NO</v>
      </c>
      <c r="I18" s="318">
        <f>'BD Team'!H25</f>
        <v>2650</v>
      </c>
      <c r="J18" s="318">
        <f>'BD Team'!I25</f>
        <v>2806</v>
      </c>
      <c r="K18" s="318">
        <f>'BD Team'!J25</f>
        <v>1</v>
      </c>
      <c r="L18" s="319">
        <f>'BD Team'!K25</f>
        <v>426.04</v>
      </c>
      <c r="M18" s="318">
        <f>Pricing!O20</f>
        <v>2805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FF-W37</v>
      </c>
      <c r="B19" s="318" t="str">
        <f>'BD Team'!C26</f>
        <v>M14600</v>
      </c>
      <c r="C19" s="318" t="str">
        <f>'BD Team'!D26</f>
        <v>2 TRACK 2 SHUTTER SLIDING WINDOW</v>
      </c>
      <c r="D19" s="318" t="str">
        <f>'BD Team'!E26</f>
        <v>24MM</v>
      </c>
      <c r="E19" s="318" t="str">
        <f>'BD Team'!G26</f>
        <v>SITTING AREA</v>
      </c>
      <c r="F19" s="318" t="str">
        <f>'BD Team'!F26</f>
        <v>NO</v>
      </c>
      <c r="I19" s="318">
        <f>'BD Team'!H26</f>
        <v>1340</v>
      </c>
      <c r="J19" s="318">
        <f>'BD Team'!I26</f>
        <v>1773</v>
      </c>
      <c r="K19" s="318">
        <f>'BD Team'!J26</f>
        <v>1</v>
      </c>
      <c r="L19" s="319">
        <f>'BD Team'!K26</f>
        <v>266.37</v>
      </c>
      <c r="M19" s="318">
        <f>Pricing!O21</f>
        <v>2805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FF-W38</v>
      </c>
      <c r="B20" s="318" t="str">
        <f>'BD Team'!C27</f>
        <v>M15000</v>
      </c>
      <c r="C20" s="318" t="str">
        <f>'BD Team'!D27</f>
        <v>FIXED GLASS 2 NO'S</v>
      </c>
      <c r="D20" s="318" t="str">
        <f>'BD Team'!E27</f>
        <v>24MM</v>
      </c>
      <c r="E20" s="318" t="str">
        <f>'BD Team'!G27</f>
        <v>LOBBY</v>
      </c>
      <c r="F20" s="318" t="str">
        <f>'BD Team'!F27</f>
        <v>NO</v>
      </c>
      <c r="I20" s="318">
        <f>'BD Team'!H27</f>
        <v>2703</v>
      </c>
      <c r="J20" s="318">
        <f>'BD Team'!I27</f>
        <v>2829</v>
      </c>
      <c r="K20" s="318">
        <f>'BD Team'!J27</f>
        <v>1</v>
      </c>
      <c r="L20" s="319">
        <f>'BD Team'!K27</f>
        <v>154.99</v>
      </c>
      <c r="M20" s="318">
        <f>Pricing!O22</f>
        <v>2805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FF-W39</v>
      </c>
      <c r="B21" s="318" t="str">
        <f>'BD Team'!C28</f>
        <v>M15000</v>
      </c>
      <c r="C21" s="318" t="str">
        <f>'BD Team'!D28</f>
        <v>FIXED GLASS 2 NO'S</v>
      </c>
      <c r="D21" s="318" t="str">
        <f>'BD Team'!E28</f>
        <v>24MM</v>
      </c>
      <c r="E21" s="318" t="str">
        <f>'BD Team'!G28</f>
        <v>LOBBY</v>
      </c>
      <c r="F21" s="318" t="str">
        <f>'BD Team'!F28</f>
        <v>NO</v>
      </c>
      <c r="I21" s="318">
        <f>'BD Team'!H28</f>
        <v>2705</v>
      </c>
      <c r="J21" s="318">
        <f>'BD Team'!I28</f>
        <v>2818</v>
      </c>
      <c r="K21" s="318">
        <f>'BD Team'!J28</f>
        <v>1</v>
      </c>
      <c r="L21" s="319">
        <f>'BD Team'!K28</f>
        <v>154.63</v>
      </c>
      <c r="M21" s="318">
        <f>Pricing!O23</f>
        <v>2805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FF-W40</v>
      </c>
      <c r="B22" s="318" t="str">
        <f>'BD Team'!C29</f>
        <v>M15000 &amp; M14600</v>
      </c>
      <c r="C22" s="318" t="str">
        <f>'BD Team'!D29</f>
        <v>2 TRACK 2 SHUTTER SLIDING DOOR WITH TOP FIXED</v>
      </c>
      <c r="D22" s="318" t="str">
        <f>'BD Team'!E29</f>
        <v>24MM</v>
      </c>
      <c r="E22" s="318" t="str">
        <f>'BD Team'!G29</f>
        <v>NA</v>
      </c>
      <c r="F22" s="318" t="str">
        <f>'BD Team'!F29</f>
        <v>NO</v>
      </c>
      <c r="I22" s="318">
        <f>'BD Team'!H29</f>
        <v>4226</v>
      </c>
      <c r="J22" s="318">
        <f>'BD Team'!I29</f>
        <v>4037</v>
      </c>
      <c r="K22" s="318">
        <f>'BD Team'!J29</f>
        <v>1</v>
      </c>
      <c r="L22" s="319">
        <f>'BD Team'!K29</f>
        <v>554.44000000000005</v>
      </c>
      <c r="M22" s="318">
        <f>Pricing!O24</f>
        <v>2805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FF-W41A</v>
      </c>
      <c r="B23" s="318" t="str">
        <f>'BD Team'!C30</f>
        <v>M15000</v>
      </c>
      <c r="C23" s="318" t="str">
        <f>'BD Team'!D30</f>
        <v>FIXED GLASS IN SHAPE</v>
      </c>
      <c r="D23" s="318" t="str">
        <f>'BD Team'!E30</f>
        <v>24MM</v>
      </c>
      <c r="E23" s="318" t="str">
        <f>'BD Team'!G30</f>
        <v>LIVING &amp; DINING</v>
      </c>
      <c r="F23" s="318" t="str">
        <f>'BD Team'!F30</f>
        <v>NO</v>
      </c>
      <c r="I23" s="318">
        <f>'BD Team'!H30</f>
        <v>3426</v>
      </c>
      <c r="J23" s="318">
        <f>'BD Team'!I30</f>
        <v>2974</v>
      </c>
      <c r="K23" s="318">
        <f>'BD Team'!J30</f>
        <v>1</v>
      </c>
      <c r="L23" s="319">
        <f>'BD Team'!K30</f>
        <v>92.66</v>
      </c>
      <c r="M23" s="318">
        <f>Pricing!O25</f>
        <v>2805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FF-W41</v>
      </c>
      <c r="B24" s="318" t="str">
        <f>'BD Team'!C31</f>
        <v>M14600</v>
      </c>
      <c r="C24" s="318" t="str">
        <f>'BD Team'!D31</f>
        <v>2 TRACK 4 SHUTTER SLIDING DOOR</v>
      </c>
      <c r="D24" s="318" t="str">
        <f>'BD Team'!E31</f>
        <v>24MM</v>
      </c>
      <c r="E24" s="318" t="str">
        <f>'BD Team'!G31</f>
        <v>LIVING &amp; DINING</v>
      </c>
      <c r="F24" s="318" t="str">
        <f>'BD Team'!F31</f>
        <v>NO</v>
      </c>
      <c r="I24" s="318">
        <f>'BD Team'!H31</f>
        <v>3203</v>
      </c>
      <c r="J24" s="318">
        <f>'BD Team'!I31</f>
        <v>2738</v>
      </c>
      <c r="K24" s="318">
        <f>'BD Team'!J31</f>
        <v>1</v>
      </c>
      <c r="L24" s="319">
        <f>'BD Team'!K31</f>
        <v>650.86</v>
      </c>
      <c r="M24" s="318">
        <f>Pricing!O26</f>
        <v>2805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FF-W42A</v>
      </c>
      <c r="B25" s="318" t="str">
        <f>'BD Team'!C32</f>
        <v>M15000</v>
      </c>
      <c r="C25" s="318" t="str">
        <f>'BD Team'!D32</f>
        <v>FIXED GLASS IN SHAPE</v>
      </c>
      <c r="D25" s="318" t="str">
        <f>'BD Team'!E32</f>
        <v>24MM</v>
      </c>
      <c r="E25" s="318" t="str">
        <f>'BD Team'!G32</f>
        <v>LIVING &amp; DINING</v>
      </c>
      <c r="F25" s="318" t="str">
        <f>'BD Team'!F32</f>
        <v>NO</v>
      </c>
      <c r="I25" s="318">
        <f>'BD Team'!H32</f>
        <v>3658</v>
      </c>
      <c r="J25" s="318">
        <f>'BD Team'!I32</f>
        <v>2456</v>
      </c>
      <c r="K25" s="318">
        <f>'BD Team'!J32</f>
        <v>1</v>
      </c>
      <c r="L25" s="319">
        <f>'BD Team'!K32</f>
        <v>86.66</v>
      </c>
      <c r="M25" s="318">
        <f>Pricing!O27</f>
        <v>2805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FF-W42</v>
      </c>
      <c r="B26" s="318" t="str">
        <f>'BD Team'!C33</f>
        <v>M14600</v>
      </c>
      <c r="C26" s="318" t="str">
        <f>'BD Team'!D33</f>
        <v>2 TRACK 4 SHUTTER SLIDING DOOR</v>
      </c>
      <c r="D26" s="318" t="str">
        <f>'BD Team'!E33</f>
        <v>24MM</v>
      </c>
      <c r="E26" s="318" t="str">
        <f>'BD Team'!G33</f>
        <v>LIVING &amp; DINING</v>
      </c>
      <c r="F26" s="318" t="str">
        <f>'BD Team'!F33</f>
        <v>NO</v>
      </c>
      <c r="I26" s="318">
        <f>'BD Team'!H33</f>
        <v>3658</v>
      </c>
      <c r="J26" s="318">
        <f>'BD Team'!I33</f>
        <v>2738</v>
      </c>
      <c r="K26" s="318">
        <f>'BD Team'!J33</f>
        <v>1</v>
      </c>
      <c r="L26" s="319">
        <f>'BD Team'!K33</f>
        <v>669.77</v>
      </c>
      <c r="M26" s="318">
        <f>Pricing!O28</f>
        <v>2805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FF-W43</v>
      </c>
      <c r="B27" s="318" t="str">
        <f>'BD Team'!C34</f>
        <v>M15000</v>
      </c>
      <c r="C27" s="318" t="str">
        <f>'BD Team'!D34</f>
        <v>2 SIDE HUNG WINDOWS WITH CENTER FIXED</v>
      </c>
      <c r="D27" s="318" t="str">
        <f>'BD Team'!E34</f>
        <v>24MM</v>
      </c>
      <c r="E27" s="318" t="str">
        <f>'BD Team'!G34</f>
        <v>LIVING &amp; DINING</v>
      </c>
      <c r="F27" s="318" t="str">
        <f>'BD Team'!F34</f>
        <v>NO</v>
      </c>
      <c r="I27" s="318">
        <f>'BD Team'!H34</f>
        <v>3732</v>
      </c>
      <c r="J27" s="318">
        <f>'BD Team'!I34</f>
        <v>1389</v>
      </c>
      <c r="K27" s="318">
        <f>'BD Team'!J34</f>
        <v>1</v>
      </c>
      <c r="L27" s="319">
        <f>'BD Team'!K34</f>
        <v>498.32</v>
      </c>
      <c r="M27" s="318">
        <f>Pricing!O29</f>
        <v>2805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FF-W44 &amp; W45</v>
      </c>
      <c r="B28" s="318" t="str">
        <f>'BD Team'!C35</f>
        <v>M15000</v>
      </c>
      <c r="C28" s="318" t="str">
        <f>'BD Team'!D35</f>
        <v>TOP HUNG WINDOW</v>
      </c>
      <c r="D28" s="318" t="str">
        <f>'BD Team'!E35</f>
        <v>24MM</v>
      </c>
      <c r="E28" s="318" t="str">
        <f>'BD Team'!G35</f>
        <v>STORE</v>
      </c>
      <c r="F28" s="318" t="str">
        <f>'BD Team'!F35</f>
        <v>NO</v>
      </c>
      <c r="I28" s="318">
        <f>'BD Team'!H35</f>
        <v>1067</v>
      </c>
      <c r="J28" s="318">
        <f>'BD Team'!I35</f>
        <v>606</v>
      </c>
      <c r="K28" s="318">
        <f>'BD Team'!J35</f>
        <v>2</v>
      </c>
      <c r="L28" s="319">
        <f>'BD Team'!K35</f>
        <v>197.82</v>
      </c>
      <c r="M28" s="318">
        <f>Pricing!O30</f>
        <v>2805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KW1</v>
      </c>
      <c r="B29" s="318" t="str">
        <f>'BD Team'!C36</f>
        <v>M15000 &amp; M14600</v>
      </c>
      <c r="C29" s="318" t="str">
        <f>'BD Team'!D36</f>
        <v>3 TRACK 2 SHUTTER SLIDING DOOR WITH FIXED GLASS</v>
      </c>
      <c r="D29" s="318" t="str">
        <f>'BD Team'!E36</f>
        <v>24MM</v>
      </c>
      <c r="E29" s="318" t="str">
        <f>'BD Team'!G36</f>
        <v>DRY KITCHEN</v>
      </c>
      <c r="F29" s="318" t="str">
        <f>'BD Team'!F36</f>
        <v>SS</v>
      </c>
      <c r="I29" s="318">
        <f>'BD Team'!H36</f>
        <v>3313</v>
      </c>
      <c r="J29" s="318">
        <f>'BD Team'!I36</f>
        <v>2514</v>
      </c>
      <c r="K29" s="318">
        <f>'BD Team'!J36</f>
        <v>1</v>
      </c>
      <c r="L29" s="319">
        <f>'BD Team'!K36</f>
        <v>511.73</v>
      </c>
      <c r="M29" s="318">
        <f>Pricing!O31</f>
        <v>2805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KW2</v>
      </c>
      <c r="B30" s="318" t="str">
        <f>'BD Team'!C37</f>
        <v>M14600</v>
      </c>
      <c r="C30" s="318" t="str">
        <f>'BD Team'!D37</f>
        <v>3 TRACK 2 SHUTTER SLIDING DOOR</v>
      </c>
      <c r="D30" s="318" t="str">
        <f>'BD Team'!E37</f>
        <v>24MM</v>
      </c>
      <c r="E30" s="318" t="str">
        <f>'BD Team'!G37</f>
        <v>SITTING AREA</v>
      </c>
      <c r="F30" s="318" t="str">
        <f>'BD Team'!F37</f>
        <v>SS</v>
      </c>
      <c r="I30" s="318">
        <f>'BD Team'!H37</f>
        <v>2678</v>
      </c>
      <c r="J30" s="318">
        <f>'BD Team'!I37</f>
        <v>2669</v>
      </c>
      <c r="K30" s="318">
        <f>'BD Team'!J37</f>
        <v>1</v>
      </c>
      <c r="L30" s="319">
        <f>'BD Team'!K37</f>
        <v>462.75</v>
      </c>
      <c r="M30" s="318">
        <f>Pricing!O32</f>
        <v>2805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KW3</v>
      </c>
      <c r="B31" s="318" t="str">
        <f>'BD Team'!C38</f>
        <v>M15000</v>
      </c>
      <c r="C31" s="318" t="str">
        <f>'BD Team'!D38</f>
        <v>FIXED GLASS CORNOR</v>
      </c>
      <c r="D31" s="318" t="str">
        <f>'BD Team'!E38</f>
        <v>17.52MM</v>
      </c>
      <c r="E31" s="318" t="str">
        <f>'BD Team'!G38</f>
        <v>DRY KITCHEN</v>
      </c>
      <c r="F31" s="318" t="str">
        <f>'BD Team'!F38</f>
        <v>NO</v>
      </c>
      <c r="I31" s="318">
        <f>'BD Team'!H38</f>
        <v>3581</v>
      </c>
      <c r="J31" s="318">
        <f>'BD Team'!I38</f>
        <v>2512</v>
      </c>
      <c r="K31" s="318">
        <f>'BD Team'!J38</f>
        <v>1</v>
      </c>
      <c r="L31" s="319">
        <f>'BD Team'!K38</f>
        <v>169.72</v>
      </c>
      <c r="M31" s="318">
        <f>Pricing!O33</f>
        <v>5049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KW4</v>
      </c>
      <c r="B32" s="318" t="str">
        <f>'BD Team'!C39</f>
        <v>M14600</v>
      </c>
      <c r="C32" s="318" t="str">
        <f>'BD Team'!D39</f>
        <v>3 TRACK 2 SHUTTER SLIDING WINDOW</v>
      </c>
      <c r="D32" s="318" t="str">
        <f>'BD Team'!E39</f>
        <v>24MM</v>
      </c>
      <c r="E32" s="318" t="str">
        <f>'BD Team'!G39</f>
        <v>DRY KITCHEN</v>
      </c>
      <c r="F32" s="318" t="str">
        <f>'BD Team'!F39</f>
        <v>SS</v>
      </c>
      <c r="I32" s="318">
        <f>'BD Team'!H39</f>
        <v>2388</v>
      </c>
      <c r="J32" s="318">
        <f>'BD Team'!I39</f>
        <v>749</v>
      </c>
      <c r="K32" s="318">
        <f>'BD Team'!J39</f>
        <v>1</v>
      </c>
      <c r="L32" s="319">
        <f>'BD Team'!K39</f>
        <v>240.03</v>
      </c>
      <c r="M32" s="318">
        <f>Pricing!O34</f>
        <v>2805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KW5</v>
      </c>
      <c r="B33" s="318" t="str">
        <f>'BD Team'!C40</f>
        <v>M14600</v>
      </c>
      <c r="C33" s="318" t="str">
        <f>'BD Team'!D40</f>
        <v>3 TRACK 2 SHUTTER SLIDING WINDOW</v>
      </c>
      <c r="D33" s="318" t="str">
        <f>'BD Team'!E40</f>
        <v>24MM</v>
      </c>
      <c r="E33" s="318" t="str">
        <f>'BD Team'!G40</f>
        <v>DRY KITCHEN</v>
      </c>
      <c r="F33" s="318" t="str">
        <f>'BD Team'!F40</f>
        <v>SS</v>
      </c>
      <c r="I33" s="318">
        <f>'BD Team'!H40</f>
        <v>2357</v>
      </c>
      <c r="J33" s="318">
        <f>'BD Team'!I40</f>
        <v>1287</v>
      </c>
      <c r="K33" s="318">
        <f>'BD Team'!J40</f>
        <v>1</v>
      </c>
      <c r="L33" s="319">
        <f>'BD Team'!K40</f>
        <v>280.83</v>
      </c>
      <c r="M33" s="318">
        <f>Pricing!O35</f>
        <v>2805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KW6</v>
      </c>
      <c r="B34" s="318" t="str">
        <f>'BD Team'!C41</f>
        <v>M14600</v>
      </c>
      <c r="C34" s="318" t="str">
        <f>'BD Team'!D41</f>
        <v>3 TRACK 2 SHUTTER SLIDING WINDOW</v>
      </c>
      <c r="D34" s="318" t="str">
        <f>'BD Team'!E41</f>
        <v>24MM</v>
      </c>
      <c r="E34" s="318" t="str">
        <f>'BD Team'!G41</f>
        <v>KITCHEN</v>
      </c>
      <c r="F34" s="318" t="str">
        <f>'BD Team'!F41</f>
        <v>SS</v>
      </c>
      <c r="I34" s="318">
        <f>'BD Team'!H41</f>
        <v>2356</v>
      </c>
      <c r="J34" s="318">
        <f>'BD Team'!I41</f>
        <v>1288</v>
      </c>
      <c r="K34" s="318">
        <f>'BD Team'!J41</f>
        <v>1</v>
      </c>
      <c r="L34" s="319">
        <f>'BD Team'!K41</f>
        <v>280.85000000000002</v>
      </c>
      <c r="M34" s="318">
        <f>Pricing!O36</f>
        <v>2805</v>
      </c>
      <c r="N34" s="318">
        <f>Pricing!Q36</f>
        <v>538.19999999999993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KW7</v>
      </c>
      <c r="B35" s="318" t="str">
        <f>'BD Team'!C42</f>
        <v>M14600</v>
      </c>
      <c r="C35" s="318" t="str">
        <f>'BD Team'!D42</f>
        <v>3 TRACK 2 SHUTTER SLIDING WINDOW</v>
      </c>
      <c r="D35" s="318" t="str">
        <f>'BD Team'!E42</f>
        <v>24MM</v>
      </c>
      <c r="E35" s="318" t="str">
        <f>'BD Team'!G42</f>
        <v>KITCHEN</v>
      </c>
      <c r="F35" s="318" t="str">
        <f>'BD Team'!F42</f>
        <v>SS</v>
      </c>
      <c r="I35" s="318">
        <f>'BD Team'!H42</f>
        <v>2218</v>
      </c>
      <c r="J35" s="318">
        <f>'BD Team'!I42</f>
        <v>1289</v>
      </c>
      <c r="K35" s="318">
        <f>'BD Team'!J42</f>
        <v>1</v>
      </c>
      <c r="L35" s="319">
        <f>'BD Team'!K42</f>
        <v>273.16000000000003</v>
      </c>
      <c r="M35" s="318">
        <f>Pricing!O37</f>
        <v>2805</v>
      </c>
      <c r="N35" s="318">
        <f>Pricing!Q37</f>
        <v>538.19999999999993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KW8</v>
      </c>
      <c r="B36" s="318" t="str">
        <f>'BD Team'!C43</f>
        <v>M14600</v>
      </c>
      <c r="C36" s="318" t="str">
        <f>'BD Team'!D43</f>
        <v>3 TRACK 2 SHUTTER SLIDING WINDOW</v>
      </c>
      <c r="D36" s="318" t="str">
        <f>'BD Team'!E43</f>
        <v>24MM</v>
      </c>
      <c r="E36" s="318" t="str">
        <f>'BD Team'!G43</f>
        <v>STORE</v>
      </c>
      <c r="F36" s="318" t="str">
        <f>'BD Team'!F43</f>
        <v>SS</v>
      </c>
      <c r="I36" s="318">
        <f>'BD Team'!H43</f>
        <v>1827</v>
      </c>
      <c r="J36" s="318">
        <f>'BD Team'!I43</f>
        <v>1832</v>
      </c>
      <c r="K36" s="318">
        <f>'BD Team'!J43</f>
        <v>1</v>
      </c>
      <c r="L36" s="319">
        <f>'BD Team'!K43</f>
        <v>332.1</v>
      </c>
      <c r="M36" s="318">
        <f>Pricing!O38</f>
        <v>2805</v>
      </c>
      <c r="N36" s="318">
        <f>Pricing!Q38</f>
        <v>538.19999999999993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KW9</v>
      </c>
      <c r="B37" s="318" t="str">
        <f>'BD Team'!C44</f>
        <v>M14600</v>
      </c>
      <c r="C37" s="318" t="str">
        <f>'BD Team'!D44</f>
        <v>3 TRACK 2 SHUTTER SLIDING WINDOW</v>
      </c>
      <c r="D37" s="318" t="str">
        <f>'BD Team'!E44</f>
        <v>24MM</v>
      </c>
      <c r="E37" s="318" t="str">
        <f>'BD Team'!G44</f>
        <v>STORE</v>
      </c>
      <c r="F37" s="318" t="str">
        <f>'BD Team'!F44</f>
        <v>SS</v>
      </c>
      <c r="I37" s="318">
        <f>'BD Team'!H44</f>
        <v>1832</v>
      </c>
      <c r="J37" s="318">
        <f>'BD Team'!I44</f>
        <v>1952</v>
      </c>
      <c r="K37" s="318">
        <f>'BD Team'!J44</f>
        <v>1</v>
      </c>
      <c r="L37" s="319">
        <f>'BD Team'!K44</f>
        <v>341.87</v>
      </c>
      <c r="M37" s="318">
        <f>Pricing!O39</f>
        <v>2805</v>
      </c>
      <c r="N37" s="318">
        <f>Pricing!Q39</f>
        <v>538.19999999999993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KW10</v>
      </c>
      <c r="B38" s="318" t="str">
        <f>'BD Team'!C45</f>
        <v>M940</v>
      </c>
      <c r="C38" s="318" t="str">
        <f>'BD Team'!D45</f>
        <v>TOP HUNG WINDOW</v>
      </c>
      <c r="D38" s="318" t="str">
        <f>'BD Team'!E45</f>
        <v>6MM</v>
      </c>
      <c r="E38" s="318" t="str">
        <f>'BD Team'!G45</f>
        <v>TOILET GARDEN</v>
      </c>
      <c r="F38" s="318" t="str">
        <f>'BD Team'!F45</f>
        <v>NO</v>
      </c>
      <c r="I38" s="318">
        <f>'BD Team'!H45</f>
        <v>1171</v>
      </c>
      <c r="J38" s="318">
        <f>'BD Team'!I45</f>
        <v>1272</v>
      </c>
      <c r="K38" s="318">
        <f>'BD Team'!J45</f>
        <v>1</v>
      </c>
      <c r="L38" s="319">
        <f>'BD Team'!K45</f>
        <v>260.58999999999997</v>
      </c>
      <c r="M38" s="318">
        <f>Pricing!O40</f>
        <v>1002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KW11</v>
      </c>
      <c r="B39" s="318" t="str">
        <f>'BD Team'!C46</f>
        <v>M14600</v>
      </c>
      <c r="C39" s="318" t="str">
        <f>'BD Team'!D46</f>
        <v>3 TRACK 2 SHUTTER SLIDING WINDOW</v>
      </c>
      <c r="D39" s="318" t="str">
        <f>'BD Team'!E46</f>
        <v>24MM</v>
      </c>
      <c r="E39" s="318" t="str">
        <f>'BD Team'!G46</f>
        <v>FORMAL DINING</v>
      </c>
      <c r="F39" s="318" t="str">
        <f>'BD Team'!F46</f>
        <v>SS</v>
      </c>
      <c r="I39" s="318">
        <f>'BD Team'!H46</f>
        <v>3083</v>
      </c>
      <c r="J39" s="318">
        <f>'BD Team'!I46</f>
        <v>2539</v>
      </c>
      <c r="K39" s="318">
        <f>'BD Team'!J46</f>
        <v>1</v>
      </c>
      <c r="L39" s="319">
        <f>'BD Team'!K46</f>
        <v>498.46</v>
      </c>
      <c r="M39" s="318">
        <f>Pricing!O41</f>
        <v>2805</v>
      </c>
      <c r="N39" s="318">
        <f>Pricing!Q41</f>
        <v>538.19999999999993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KW12</v>
      </c>
      <c r="B40" s="318" t="str">
        <f>'BD Team'!C47</f>
        <v>M940</v>
      </c>
      <c r="C40" s="318" t="str">
        <f>'BD Team'!D47</f>
        <v>TOP HUNG WINDOW</v>
      </c>
      <c r="D40" s="318" t="str">
        <f>'BD Team'!E47</f>
        <v>6MM</v>
      </c>
      <c r="E40" s="318" t="str">
        <f>'BD Team'!G47</f>
        <v>HAND WASH AREA</v>
      </c>
      <c r="F40" s="318" t="str">
        <f>'BD Team'!F47</f>
        <v>NO</v>
      </c>
      <c r="I40" s="318">
        <f>'BD Team'!H47</f>
        <v>739</v>
      </c>
      <c r="J40" s="318">
        <f>'BD Team'!I47</f>
        <v>1237</v>
      </c>
      <c r="K40" s="318">
        <f>'BD Team'!J47</f>
        <v>1</v>
      </c>
      <c r="L40" s="319">
        <f>'BD Team'!K47</f>
        <v>225.27</v>
      </c>
      <c r="M40" s="318">
        <f>Pricing!O42</f>
        <v>1002</v>
      </c>
      <c r="N40" s="318">
        <f>Pricing!Q42</f>
        <v>0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KW13</v>
      </c>
      <c r="B41" s="318" t="str">
        <f>'BD Team'!C48</f>
        <v>M15000</v>
      </c>
      <c r="C41" s="318" t="str">
        <f>'BD Team'!D48</f>
        <v>FIXED GLASS CORNOR</v>
      </c>
      <c r="D41" s="318" t="str">
        <f>'BD Team'!E48</f>
        <v>17.52MM</v>
      </c>
      <c r="E41" s="318" t="str">
        <f>'BD Team'!G48</f>
        <v>FORMAL DINING</v>
      </c>
      <c r="F41" s="318" t="str">
        <f>'BD Team'!F48</f>
        <v>NO</v>
      </c>
      <c r="I41" s="318">
        <f>'BD Team'!H48</f>
        <v>3077</v>
      </c>
      <c r="J41" s="318">
        <f>'BD Team'!I48</f>
        <v>2998</v>
      </c>
      <c r="K41" s="318">
        <f>'BD Team'!J48</f>
        <v>1</v>
      </c>
      <c r="L41" s="319">
        <f>'BD Team'!K48</f>
        <v>105.6</v>
      </c>
      <c r="M41" s="318">
        <f>Pricing!O43</f>
        <v>5049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KW14</v>
      </c>
      <c r="B42" s="318" t="str">
        <f>'BD Team'!C49</f>
        <v>M14600</v>
      </c>
      <c r="C42" s="318" t="str">
        <f>'BD Team'!D49</f>
        <v>3 TRACK 4 SHUTTER SLIDING DOOR</v>
      </c>
      <c r="D42" s="318" t="str">
        <f>'BD Team'!E49</f>
        <v>17.52MM</v>
      </c>
      <c r="E42" s="318" t="str">
        <f>'BD Team'!G49</f>
        <v>FORMAL DINING</v>
      </c>
      <c r="F42" s="318" t="str">
        <f>'BD Team'!F49</f>
        <v>SS</v>
      </c>
      <c r="I42" s="318">
        <f>'BD Team'!H49</f>
        <v>3851</v>
      </c>
      <c r="J42" s="318">
        <f>'BD Team'!I49</f>
        <v>3099</v>
      </c>
      <c r="K42" s="318">
        <f>'BD Team'!J49</f>
        <v>1</v>
      </c>
      <c r="L42" s="319">
        <f>'BD Team'!K49</f>
        <v>860.35</v>
      </c>
      <c r="M42" s="318">
        <f>Pricing!O44</f>
        <v>5049</v>
      </c>
      <c r="N42" s="318">
        <f>Pricing!Q44</f>
        <v>538.19999999999993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KW15</v>
      </c>
      <c r="B43" s="318" t="str">
        <f>'BD Team'!C50</f>
        <v>M15000</v>
      </c>
      <c r="C43" s="318" t="str">
        <f>'BD Team'!D50</f>
        <v>FIXED GLASS CORNOR</v>
      </c>
      <c r="D43" s="318" t="str">
        <f>'BD Team'!E50</f>
        <v>17.52MM</v>
      </c>
      <c r="E43" s="318" t="str">
        <f>'BD Team'!G50</f>
        <v>FORMAL DINING</v>
      </c>
      <c r="F43" s="318" t="str">
        <f>'BD Team'!F50</f>
        <v>NO</v>
      </c>
      <c r="I43" s="318">
        <f>'BD Team'!H50</f>
        <v>3000</v>
      </c>
      <c r="J43" s="318">
        <f>'BD Team'!I50</f>
        <v>3112</v>
      </c>
      <c r="K43" s="318">
        <f>'BD Team'!J50</f>
        <v>1</v>
      </c>
      <c r="L43" s="319">
        <f>'BD Team'!K50</f>
        <v>106.2</v>
      </c>
      <c r="M43" s="318">
        <f>Pricing!O45</f>
        <v>5049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KW16</v>
      </c>
      <c r="B44" s="318" t="str">
        <f>'BD Team'!C51</f>
        <v>M15000</v>
      </c>
      <c r="C44" s="318" t="str">
        <f>'BD Team'!D51</f>
        <v>FIXED GLASS 6 NO'S</v>
      </c>
      <c r="D44" s="318" t="str">
        <f>'BD Team'!E51</f>
        <v>24MM</v>
      </c>
      <c r="E44" s="318" t="str">
        <f>'BD Team'!G51</f>
        <v>ENTRANCE LOBBY</v>
      </c>
      <c r="F44" s="318" t="str">
        <f>'BD Team'!F51</f>
        <v>NO</v>
      </c>
      <c r="I44" s="318">
        <f>'BD Team'!H51</f>
        <v>4630</v>
      </c>
      <c r="J44" s="318">
        <f>'BD Team'!I51</f>
        <v>3968</v>
      </c>
      <c r="K44" s="318">
        <f>'BD Team'!J51</f>
        <v>1</v>
      </c>
      <c r="L44" s="319">
        <f>'BD Team'!K51</f>
        <v>519.16</v>
      </c>
      <c r="M44" s="318">
        <f>Pricing!O46</f>
        <v>2805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KW17</v>
      </c>
      <c r="B45" s="318" t="str">
        <f>'BD Team'!C52</f>
        <v>M14600</v>
      </c>
      <c r="C45" s="318" t="str">
        <f>'BD Team'!D52</f>
        <v>3 TRACK 2 SHUTTER SLIDING DOOR</v>
      </c>
      <c r="D45" s="318" t="str">
        <f>'BD Team'!E52</f>
        <v>17.52MM</v>
      </c>
      <c r="E45" s="318" t="str">
        <f>'BD Team'!G52</f>
        <v>ENTRANCE LOBBY</v>
      </c>
      <c r="F45" s="318" t="str">
        <f>'BD Team'!F52</f>
        <v>SS</v>
      </c>
      <c r="I45" s="318">
        <f>'BD Team'!H52</f>
        <v>3040</v>
      </c>
      <c r="J45" s="318">
        <f>'BD Team'!I52</f>
        <v>3148</v>
      </c>
      <c r="K45" s="318">
        <f>'BD Team'!J52</f>
        <v>1</v>
      </c>
      <c r="L45" s="319">
        <f>'BD Team'!K52</f>
        <v>552.62</v>
      </c>
      <c r="M45" s="318">
        <f>Pricing!O47</f>
        <v>5049</v>
      </c>
      <c r="N45" s="318">
        <f>Pricing!Q47</f>
        <v>538.19999999999993</v>
      </c>
      <c r="O45" s="318">
        <f>Pricing!R47</f>
        <v>0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KW18</v>
      </c>
      <c r="B46" s="318" t="str">
        <f>'BD Team'!C53</f>
        <v>M15000</v>
      </c>
      <c r="C46" s="318" t="str">
        <f>'BD Team'!D53</f>
        <v>FIXED GLASS 6 NO'S</v>
      </c>
      <c r="D46" s="318" t="str">
        <f>'BD Team'!E53</f>
        <v>24MM</v>
      </c>
      <c r="E46" s="318" t="str">
        <f>'BD Team'!G53</f>
        <v>ENTRANCE LOBBY</v>
      </c>
      <c r="F46" s="318" t="str">
        <f>'BD Team'!F53</f>
        <v>NO</v>
      </c>
      <c r="I46" s="318">
        <f>'BD Team'!H53</f>
        <v>4614</v>
      </c>
      <c r="J46" s="318">
        <f>'BD Team'!I53</f>
        <v>3942</v>
      </c>
      <c r="K46" s="318">
        <f>'BD Team'!J53</f>
        <v>1</v>
      </c>
      <c r="L46" s="319">
        <f>'BD Team'!K53</f>
        <v>516.54</v>
      </c>
      <c r="M46" s="318">
        <f>Pricing!O48</f>
        <v>2805</v>
      </c>
      <c r="N46" s="318">
        <f>Pricing!Q48</f>
        <v>0</v>
      </c>
      <c r="O46" s="318">
        <f>Pricing!R48</f>
        <v>0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KW19</v>
      </c>
      <c r="B47" s="318" t="str">
        <f>'BD Team'!C54</f>
        <v>M15000 &amp; M14600</v>
      </c>
      <c r="C47" s="318" t="str">
        <f>'BD Team'!D54</f>
        <v>3 TRACK 2 SHUTTER SLIDING DOOR WITH FIXED GLASS</v>
      </c>
      <c r="D47" s="318" t="str">
        <f>'BD Team'!E54</f>
        <v>24MM</v>
      </c>
      <c r="E47" s="318" t="str">
        <f>'BD Team'!G54</f>
        <v>PASSAGE</v>
      </c>
      <c r="F47" s="318" t="str">
        <f>'BD Team'!F54</f>
        <v>SS</v>
      </c>
      <c r="I47" s="318">
        <f>'BD Team'!H54</f>
        <v>3318</v>
      </c>
      <c r="J47" s="318">
        <f>'BD Team'!I54</f>
        <v>2514</v>
      </c>
      <c r="K47" s="318">
        <f>'BD Team'!J54</f>
        <v>1</v>
      </c>
      <c r="L47" s="319">
        <f>'BD Team'!K54</f>
        <v>535.05999999999995</v>
      </c>
      <c r="M47" s="318">
        <f>Pricing!O49</f>
        <v>2805</v>
      </c>
      <c r="N47" s="318">
        <f>Pricing!Q49</f>
        <v>538.19999999999993</v>
      </c>
      <c r="O47" s="318">
        <f>Pricing!R49</f>
        <v>0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  <row r="48" spans="1:21">
      <c r="A48" s="318" t="str">
        <f>'BD Team'!B55</f>
        <v>KW20</v>
      </c>
      <c r="B48" s="318" t="str">
        <f>'BD Team'!C55</f>
        <v>M14600</v>
      </c>
      <c r="C48" s="318" t="str">
        <f>'BD Team'!D55</f>
        <v>3 TRACK 2 SHUTTER SLIDING DOOR</v>
      </c>
      <c r="D48" s="318" t="str">
        <f>'BD Team'!E55</f>
        <v>24MM</v>
      </c>
      <c r="E48" s="318" t="str">
        <f>'BD Team'!G55</f>
        <v>OFFICE</v>
      </c>
      <c r="F48" s="318" t="str">
        <f>'BD Team'!F55</f>
        <v>SS</v>
      </c>
      <c r="I48" s="318">
        <f>'BD Team'!H55</f>
        <v>2890</v>
      </c>
      <c r="J48" s="318">
        <f>'BD Team'!I55</f>
        <v>2658</v>
      </c>
      <c r="K48" s="318">
        <f>'BD Team'!J55</f>
        <v>1</v>
      </c>
      <c r="L48" s="319">
        <f>'BD Team'!K55</f>
        <v>496.9</v>
      </c>
      <c r="M48" s="318">
        <f>Pricing!O50</f>
        <v>2805</v>
      </c>
      <c r="N48" s="318">
        <f>Pricing!Q50</f>
        <v>538.19999999999993</v>
      </c>
      <c r="O48" s="318">
        <f>Pricing!R50</f>
        <v>0</v>
      </c>
      <c r="P48" s="318">
        <f>Pricing!S50</f>
        <v>0</v>
      </c>
      <c r="Q48" s="319">
        <f>'Cost Calculation'!L54</f>
        <v>0</v>
      </c>
      <c r="R48" s="319">
        <f>'Cost Calculation'!M54</f>
        <v>0</v>
      </c>
      <c r="S48" s="319">
        <f>'Cost Calculation'!N54</f>
        <v>0</v>
      </c>
      <c r="T48" s="318">
        <f>Pricing!P50</f>
        <v>0</v>
      </c>
      <c r="U48" s="317">
        <f>'Cost Calculation'!AC54</f>
        <v>0</v>
      </c>
    </row>
    <row r="49" spans="1:21">
      <c r="A49" s="318" t="str">
        <f>'BD Team'!B56</f>
        <v>KW21</v>
      </c>
      <c r="B49" s="318" t="str">
        <f>'BD Team'!C56</f>
        <v>M15000</v>
      </c>
      <c r="C49" s="318" t="str">
        <f>'BD Team'!D56</f>
        <v>FIXED GLASS 4 NO'S</v>
      </c>
      <c r="D49" s="318" t="str">
        <f>'BD Team'!E56</f>
        <v>17.52MM</v>
      </c>
      <c r="E49" s="318" t="str">
        <f>'BD Team'!G56</f>
        <v>DRAWING ROOM</v>
      </c>
      <c r="F49" s="318" t="str">
        <f>'BD Team'!F56</f>
        <v>NO</v>
      </c>
      <c r="I49" s="318">
        <f>'BD Team'!H56</f>
        <v>5635</v>
      </c>
      <c r="J49" s="318">
        <f>'BD Team'!I56</f>
        <v>3148</v>
      </c>
      <c r="K49" s="318">
        <f>'BD Team'!J56</f>
        <v>1</v>
      </c>
      <c r="L49" s="319">
        <f>'BD Team'!K56</f>
        <v>477.78</v>
      </c>
      <c r="M49" s="318">
        <f>Pricing!O51</f>
        <v>5049</v>
      </c>
      <c r="N49" s="318">
        <f>Pricing!Q51</f>
        <v>0</v>
      </c>
      <c r="O49" s="318">
        <f>Pricing!R51</f>
        <v>0</v>
      </c>
      <c r="P49" s="318">
        <f>Pricing!S51</f>
        <v>0</v>
      </c>
      <c r="Q49" s="319">
        <f>'Cost Calculation'!L55</f>
        <v>0</v>
      </c>
      <c r="R49" s="319">
        <f>'Cost Calculation'!M55</f>
        <v>0</v>
      </c>
      <c r="S49" s="319">
        <f>'Cost Calculation'!N55</f>
        <v>0</v>
      </c>
      <c r="T49" s="318">
        <f>Pricing!P51</f>
        <v>0</v>
      </c>
      <c r="U49" s="317">
        <f>'Cost Calculation'!AC55</f>
        <v>0</v>
      </c>
    </row>
    <row r="50" spans="1:21">
      <c r="A50" s="318" t="str">
        <f>'BD Team'!B57</f>
        <v>KW22</v>
      </c>
      <c r="B50" s="318" t="str">
        <f>'BD Team'!C57</f>
        <v>M15000</v>
      </c>
      <c r="C50" s="318" t="str">
        <f>'BD Team'!D57</f>
        <v>FIXED GLASS 4 NO'S</v>
      </c>
      <c r="D50" s="318" t="str">
        <f>'BD Team'!E57</f>
        <v>17.52MM</v>
      </c>
      <c r="E50" s="318" t="str">
        <f>'BD Team'!G57</f>
        <v>DRAWING ROOM</v>
      </c>
      <c r="F50" s="318" t="str">
        <f>'BD Team'!F57</f>
        <v>NO</v>
      </c>
      <c r="I50" s="318">
        <f>'BD Team'!H57</f>
        <v>5224</v>
      </c>
      <c r="J50" s="318">
        <f>'BD Team'!I57</f>
        <v>2815</v>
      </c>
      <c r="K50" s="318">
        <f>'BD Team'!J57</f>
        <v>1</v>
      </c>
      <c r="L50" s="319">
        <f>'BD Team'!K57</f>
        <v>334.97</v>
      </c>
      <c r="M50" s="318">
        <f>Pricing!O52</f>
        <v>5049</v>
      </c>
      <c r="N50" s="318">
        <f>Pricing!Q52</f>
        <v>0</v>
      </c>
      <c r="O50" s="318">
        <f>Pricing!R52</f>
        <v>0</v>
      </c>
      <c r="P50" s="318">
        <f>Pricing!S52</f>
        <v>0</v>
      </c>
      <c r="Q50" s="319">
        <f>'Cost Calculation'!L56</f>
        <v>0</v>
      </c>
      <c r="R50" s="319">
        <f>'Cost Calculation'!M56</f>
        <v>0</v>
      </c>
      <c r="S50" s="319">
        <f>'Cost Calculation'!N56</f>
        <v>0</v>
      </c>
      <c r="T50" s="318">
        <f>Pricing!P52</f>
        <v>0</v>
      </c>
      <c r="U50" s="317">
        <f>'Cost Calculation'!AC56</f>
        <v>0</v>
      </c>
    </row>
    <row r="51" spans="1:21">
      <c r="A51" s="318" t="str">
        <f>'BD Team'!B58</f>
        <v>KW22A</v>
      </c>
      <c r="B51" s="318" t="str">
        <f>'BD Team'!C58</f>
        <v>M15000</v>
      </c>
      <c r="C51" s="318" t="str">
        <f>'BD Team'!D58</f>
        <v>FIXED GLASS 3 NO'S IN SHAPE</v>
      </c>
      <c r="D51" s="318" t="str">
        <f>'BD Team'!E58</f>
        <v>17.52MM</v>
      </c>
      <c r="E51" s="318" t="str">
        <f>'BD Team'!G58</f>
        <v>DRAWING ROOM</v>
      </c>
      <c r="F51" s="318" t="str">
        <f>'BD Team'!F58</f>
        <v>NO</v>
      </c>
      <c r="I51" s="318">
        <f>'BD Team'!H58</f>
        <v>5224</v>
      </c>
      <c r="J51" s="318">
        <f>'BD Team'!I58</f>
        <v>2165</v>
      </c>
      <c r="K51" s="318">
        <f>'BD Team'!J58</f>
        <v>1</v>
      </c>
      <c r="L51" s="319">
        <f>'BD Team'!K58</f>
        <v>143.63999999999999</v>
      </c>
      <c r="M51" s="318">
        <f>Pricing!O53</f>
        <v>5049</v>
      </c>
      <c r="N51" s="318">
        <f>Pricing!Q53</f>
        <v>0</v>
      </c>
      <c r="O51" s="318">
        <f>Pricing!R53</f>
        <v>0</v>
      </c>
      <c r="P51" s="318">
        <f>Pricing!S53</f>
        <v>0</v>
      </c>
      <c r="Q51" s="319">
        <f>'Cost Calculation'!L57</f>
        <v>0</v>
      </c>
      <c r="R51" s="319">
        <f>'Cost Calculation'!M57</f>
        <v>0</v>
      </c>
      <c r="S51" s="319">
        <f>'Cost Calculation'!N57</f>
        <v>0</v>
      </c>
      <c r="T51" s="318">
        <f>Pricing!P53</f>
        <v>0</v>
      </c>
      <c r="U51" s="317">
        <f>'Cost Calculation'!AC57</f>
        <v>0</v>
      </c>
    </row>
    <row r="52" spans="1:21">
      <c r="A52" s="318" t="str">
        <f>'BD Team'!B59</f>
        <v>KW23</v>
      </c>
      <c r="B52" s="318" t="str">
        <f>'BD Team'!C59</f>
        <v>M15000</v>
      </c>
      <c r="C52" s="318" t="str">
        <f>'BD Team'!D59</f>
        <v>FIXED GLASS 3 NO'S</v>
      </c>
      <c r="D52" s="318" t="str">
        <f>'BD Team'!E59</f>
        <v>17.52MM</v>
      </c>
      <c r="E52" s="318" t="str">
        <f>'BD Team'!G59</f>
        <v>DRAWING ROOM</v>
      </c>
      <c r="F52" s="318" t="str">
        <f>'BD Team'!F59</f>
        <v>NO</v>
      </c>
      <c r="I52" s="318">
        <f>'BD Team'!H59</f>
        <v>5185</v>
      </c>
      <c r="J52" s="318">
        <f>'BD Team'!I59</f>
        <v>2815</v>
      </c>
      <c r="K52" s="318">
        <f>'BD Team'!J59</f>
        <v>1</v>
      </c>
      <c r="L52" s="319">
        <f>'BD Team'!K59</f>
        <v>334.34</v>
      </c>
      <c r="M52" s="318">
        <f>Pricing!O54</f>
        <v>5049</v>
      </c>
      <c r="N52" s="318">
        <f>Pricing!Q54</f>
        <v>0</v>
      </c>
      <c r="O52" s="318">
        <f>Pricing!R54</f>
        <v>0</v>
      </c>
      <c r="P52" s="318">
        <f>Pricing!S54</f>
        <v>0</v>
      </c>
      <c r="Q52" s="319">
        <f>'Cost Calculation'!L58</f>
        <v>0</v>
      </c>
      <c r="R52" s="319">
        <f>'Cost Calculation'!M58</f>
        <v>0</v>
      </c>
      <c r="S52" s="319">
        <f>'Cost Calculation'!N58</f>
        <v>0</v>
      </c>
      <c r="T52" s="318">
        <f>Pricing!P54</f>
        <v>0</v>
      </c>
      <c r="U52" s="317">
        <f>'Cost Calculation'!AC58</f>
        <v>0</v>
      </c>
    </row>
    <row r="53" spans="1:21">
      <c r="A53" s="318" t="str">
        <f>'BD Team'!B60</f>
        <v>KW23A</v>
      </c>
      <c r="B53" s="318" t="str">
        <f>'BD Team'!C60</f>
        <v>M15000</v>
      </c>
      <c r="C53" s="318" t="str">
        <f>'BD Team'!D60</f>
        <v>FIXED GLASS 3 NO'S IN SHAPE</v>
      </c>
      <c r="D53" s="318" t="str">
        <f>'BD Team'!E60</f>
        <v>17.52MM</v>
      </c>
      <c r="E53" s="318" t="str">
        <f>'BD Team'!G60</f>
        <v>DRAWING ROOM</v>
      </c>
      <c r="F53" s="318" t="str">
        <f>'BD Team'!F60</f>
        <v>NO</v>
      </c>
      <c r="I53" s="318">
        <f>'BD Team'!H60</f>
        <v>5185</v>
      </c>
      <c r="J53" s="318">
        <f>'BD Team'!I60</f>
        <v>2165</v>
      </c>
      <c r="K53" s="318">
        <f>'BD Team'!J60</f>
        <v>1</v>
      </c>
      <c r="L53" s="319">
        <f>'BD Team'!K60</f>
        <v>143.04</v>
      </c>
      <c r="M53" s="318">
        <f>Pricing!O55</f>
        <v>5049</v>
      </c>
      <c r="N53" s="318">
        <f>Pricing!Q55</f>
        <v>0</v>
      </c>
      <c r="O53" s="318">
        <f>Pricing!R55</f>
        <v>0</v>
      </c>
      <c r="P53" s="318">
        <f>Pricing!S55</f>
        <v>0</v>
      </c>
      <c r="Q53" s="319">
        <f>'Cost Calculation'!L59</f>
        <v>0</v>
      </c>
      <c r="R53" s="319">
        <f>'Cost Calculation'!M59</f>
        <v>0</v>
      </c>
      <c r="S53" s="319">
        <f>'Cost Calculation'!N59</f>
        <v>0</v>
      </c>
      <c r="T53" s="318">
        <f>Pricing!P55</f>
        <v>0</v>
      </c>
      <c r="U53" s="317">
        <f>'Cost Calculation'!AC59</f>
        <v>0</v>
      </c>
    </row>
    <row r="54" spans="1:21">
      <c r="A54" s="318" t="str">
        <f>'BD Team'!B61</f>
        <v>KW24</v>
      </c>
      <c r="B54" s="318" t="str">
        <f>'BD Team'!C61</f>
        <v>M14600</v>
      </c>
      <c r="C54" s="318" t="str">
        <f>'BD Team'!D61</f>
        <v>3 TRACK 2 SHUTTER SLIDING DOOR</v>
      </c>
      <c r="D54" s="318" t="str">
        <f>'BD Team'!E61</f>
        <v>24MM</v>
      </c>
      <c r="E54" s="318" t="str">
        <f>'BD Team'!G61</f>
        <v>MUD ROOM</v>
      </c>
      <c r="F54" s="318" t="str">
        <f>'BD Team'!F61</f>
        <v>SS</v>
      </c>
      <c r="I54" s="318">
        <f>'BD Team'!H61</f>
        <v>1776</v>
      </c>
      <c r="J54" s="318">
        <f>'BD Team'!I61</f>
        <v>2440</v>
      </c>
      <c r="K54" s="318">
        <f>'BD Team'!J61</f>
        <v>1</v>
      </c>
      <c r="L54" s="319">
        <f>'BD Team'!K61</f>
        <v>414.67</v>
      </c>
      <c r="M54" s="318">
        <f>Pricing!O56</f>
        <v>2805</v>
      </c>
      <c r="N54" s="318">
        <f>Pricing!Q56</f>
        <v>538.19999999999993</v>
      </c>
      <c r="O54" s="318">
        <f>Pricing!R56</f>
        <v>0</v>
      </c>
      <c r="P54" s="318">
        <f>Pricing!S56</f>
        <v>0</v>
      </c>
      <c r="Q54" s="319">
        <f>'Cost Calculation'!L60</f>
        <v>0</v>
      </c>
      <c r="R54" s="319">
        <f>'Cost Calculation'!M60</f>
        <v>0</v>
      </c>
      <c r="S54" s="319">
        <f>'Cost Calculation'!N60</f>
        <v>0</v>
      </c>
      <c r="T54" s="318">
        <f>Pricing!P56</f>
        <v>0</v>
      </c>
      <c r="U54" s="317">
        <f>'Cost Calculation'!AC60</f>
        <v>0</v>
      </c>
    </row>
    <row r="55" spans="1:21">
      <c r="A55" s="318" t="str">
        <f>'BD Team'!B62</f>
        <v>KW25</v>
      </c>
      <c r="B55" s="318" t="str">
        <f>'BD Team'!C62</f>
        <v>M940</v>
      </c>
      <c r="C55" s="318" t="str">
        <f>'BD Team'!D62</f>
        <v>TOP HUNG WINDOW</v>
      </c>
      <c r="D55" s="318" t="str">
        <f>'BD Team'!E62</f>
        <v>6MM</v>
      </c>
      <c r="E55" s="318" t="str">
        <f>'BD Team'!G62</f>
        <v>MUD ROOM</v>
      </c>
      <c r="F55" s="318" t="str">
        <f>'BD Team'!F62</f>
        <v>NO</v>
      </c>
      <c r="I55" s="318">
        <f>'BD Team'!H62</f>
        <v>1018</v>
      </c>
      <c r="J55" s="318">
        <f>'BD Team'!I62</f>
        <v>663</v>
      </c>
      <c r="K55" s="318">
        <f>'BD Team'!J62</f>
        <v>1</v>
      </c>
      <c r="L55" s="319">
        <f>'BD Team'!K62</f>
        <v>186.32</v>
      </c>
      <c r="M55" s="318">
        <f>Pricing!O57</f>
        <v>1002</v>
      </c>
      <c r="N55" s="318">
        <f>Pricing!Q57</f>
        <v>0</v>
      </c>
      <c r="O55" s="318">
        <f>Pricing!R57</f>
        <v>0</v>
      </c>
      <c r="P55" s="318">
        <f>Pricing!S57</f>
        <v>0</v>
      </c>
      <c r="Q55" s="319">
        <f>'Cost Calculation'!L61</f>
        <v>0</v>
      </c>
      <c r="R55" s="319">
        <f>'Cost Calculation'!M61</f>
        <v>0</v>
      </c>
      <c r="S55" s="319">
        <f>'Cost Calculation'!N61</f>
        <v>0</v>
      </c>
      <c r="T55" s="318">
        <f>Pricing!P57</f>
        <v>0</v>
      </c>
      <c r="U55" s="317">
        <f>'Cost Calculation'!AC61</f>
        <v>0</v>
      </c>
    </row>
    <row r="56" spans="1:21">
      <c r="A56" s="318" t="str">
        <f>'BD Team'!B63</f>
        <v>GF-W1</v>
      </c>
      <c r="B56" s="318" t="str">
        <f>'BD Team'!C63</f>
        <v>M14600</v>
      </c>
      <c r="C56" s="318" t="str">
        <f>'BD Team'!D63</f>
        <v>2 TRACK 2 SHUTTER SLIDING DOOR</v>
      </c>
      <c r="D56" s="318" t="str">
        <f>'BD Team'!E63</f>
        <v>24MM</v>
      </c>
      <c r="E56" s="318" t="str">
        <f>'BD Team'!G63</f>
        <v>LOBBY</v>
      </c>
      <c r="F56" s="318" t="str">
        <f>'BD Team'!F63</f>
        <v>NO</v>
      </c>
      <c r="I56" s="318">
        <f>'BD Team'!H63</f>
        <v>2702</v>
      </c>
      <c r="J56" s="318">
        <f>'BD Team'!I63</f>
        <v>2814</v>
      </c>
      <c r="K56" s="318">
        <f>'BD Team'!J63</f>
        <v>1</v>
      </c>
      <c r="L56" s="319">
        <f>'BD Team'!K63</f>
        <v>410.36</v>
      </c>
      <c r="M56" s="318">
        <f>Pricing!O58</f>
        <v>2805</v>
      </c>
      <c r="N56" s="318">
        <f>Pricing!Q58</f>
        <v>0</v>
      </c>
      <c r="O56" s="318">
        <f>Pricing!R58</f>
        <v>0</v>
      </c>
      <c r="P56" s="318">
        <f>Pricing!S58</f>
        <v>0</v>
      </c>
      <c r="Q56" s="319">
        <f>'Cost Calculation'!L62</f>
        <v>0</v>
      </c>
      <c r="R56" s="319">
        <f>'Cost Calculation'!M62</f>
        <v>0</v>
      </c>
      <c r="S56" s="319">
        <f>'Cost Calculation'!N62</f>
        <v>0</v>
      </c>
      <c r="T56" s="318">
        <f>Pricing!P58</f>
        <v>0</v>
      </c>
      <c r="U56" s="317">
        <f>'Cost Calculation'!AC62</f>
        <v>0</v>
      </c>
    </row>
    <row r="57" spans="1:21">
      <c r="A57" s="318" t="str">
        <f>'BD Team'!B64</f>
        <v>GF-W2</v>
      </c>
      <c r="B57" s="318" t="str">
        <f>'BD Team'!C64</f>
        <v>M14600</v>
      </c>
      <c r="C57" s="318" t="str">
        <f>'BD Team'!D64</f>
        <v>2 TRACK 2 SHUTTER SLIDING DOOR</v>
      </c>
      <c r="D57" s="318" t="str">
        <f>'BD Team'!E64</f>
        <v>24MM</v>
      </c>
      <c r="E57" s="318" t="str">
        <f>'BD Team'!G64</f>
        <v>BEDROOM 1 TOILET</v>
      </c>
      <c r="F57" s="318" t="str">
        <f>'BD Team'!F64</f>
        <v>NO</v>
      </c>
      <c r="I57" s="318">
        <f>'BD Team'!H64</f>
        <v>2720</v>
      </c>
      <c r="J57" s="318">
        <f>'BD Team'!I64</f>
        <v>2724</v>
      </c>
      <c r="K57" s="318">
        <f>'BD Team'!J64</f>
        <v>1</v>
      </c>
      <c r="L57" s="319">
        <f>'BD Team'!K64</f>
        <v>404.77</v>
      </c>
      <c r="M57" s="318">
        <f>Pricing!O59</f>
        <v>2805</v>
      </c>
      <c r="N57" s="318">
        <f>Pricing!Q59</f>
        <v>0</v>
      </c>
      <c r="O57" s="318">
        <f>Pricing!R59</f>
        <v>0</v>
      </c>
      <c r="P57" s="318">
        <f>Pricing!S59</f>
        <v>0</v>
      </c>
      <c r="Q57" s="319">
        <f>'Cost Calculation'!L63</f>
        <v>0</v>
      </c>
      <c r="R57" s="319">
        <f>'Cost Calculation'!M63</f>
        <v>0</v>
      </c>
      <c r="S57" s="319">
        <f>'Cost Calculation'!N63</f>
        <v>0</v>
      </c>
      <c r="T57" s="318">
        <f>Pricing!P59</f>
        <v>0</v>
      </c>
      <c r="U57" s="317">
        <f>'Cost Calculation'!AC63</f>
        <v>0</v>
      </c>
    </row>
    <row r="58" spans="1:21">
      <c r="A58" s="318" t="str">
        <f>'BD Team'!B65</f>
        <v>GF-W3</v>
      </c>
      <c r="B58" s="318" t="str">
        <f>'BD Team'!C65</f>
        <v>M14600</v>
      </c>
      <c r="C58" s="318" t="str">
        <f>'BD Team'!D65</f>
        <v>2 TRACK 4 SHUTTER SLIDING DOOR</v>
      </c>
      <c r="D58" s="318" t="str">
        <f>'BD Team'!E65</f>
        <v>24MM</v>
      </c>
      <c r="E58" s="318" t="str">
        <f>'BD Team'!G65</f>
        <v>BEDROOM 1</v>
      </c>
      <c r="F58" s="318" t="str">
        <f>'BD Team'!F65</f>
        <v>NO</v>
      </c>
      <c r="I58" s="318">
        <f>'BD Team'!H65</f>
        <v>4878</v>
      </c>
      <c r="J58" s="318">
        <f>'BD Team'!I65</f>
        <v>2604</v>
      </c>
      <c r="K58" s="318">
        <f>'BD Team'!J65</f>
        <v>1</v>
      </c>
      <c r="L58" s="319">
        <f>'BD Team'!K65</f>
        <v>711.54</v>
      </c>
      <c r="M58" s="318">
        <f>Pricing!O60</f>
        <v>2805</v>
      </c>
      <c r="N58" s="318">
        <f>Pricing!Q60</f>
        <v>0</v>
      </c>
      <c r="O58" s="318">
        <f>Pricing!R60</f>
        <v>0</v>
      </c>
      <c r="P58" s="318">
        <f>Pricing!S60</f>
        <v>0</v>
      </c>
      <c r="Q58" s="319">
        <f>'Cost Calculation'!L64</f>
        <v>0</v>
      </c>
      <c r="R58" s="319">
        <f>'Cost Calculation'!M64</f>
        <v>0</v>
      </c>
      <c r="S58" s="319">
        <f>'Cost Calculation'!N64</f>
        <v>0</v>
      </c>
      <c r="T58" s="318">
        <f>Pricing!P60</f>
        <v>0</v>
      </c>
      <c r="U58" s="317">
        <f>'Cost Calculation'!AC64</f>
        <v>0</v>
      </c>
    </row>
    <row r="59" spans="1:21">
      <c r="A59" s="318" t="str">
        <f>'BD Team'!B66</f>
        <v>GF-W4</v>
      </c>
      <c r="B59" s="318" t="str">
        <f>'BD Team'!C66</f>
        <v>M14600</v>
      </c>
      <c r="C59" s="318" t="str">
        <f>'BD Team'!D66</f>
        <v>2 TRACK 4 SHUTTER SLIDING DOOR</v>
      </c>
      <c r="D59" s="318" t="str">
        <f>'BD Team'!E66</f>
        <v>24MM</v>
      </c>
      <c r="E59" s="318" t="str">
        <f>'BD Team'!G66</f>
        <v>BEDROOM 2</v>
      </c>
      <c r="F59" s="318" t="str">
        <f>'BD Team'!F66</f>
        <v>NO</v>
      </c>
      <c r="I59" s="318">
        <f>'BD Team'!H66</f>
        <v>4877</v>
      </c>
      <c r="J59" s="318">
        <f>'BD Team'!I66</f>
        <v>2598</v>
      </c>
      <c r="K59" s="318">
        <f>'BD Team'!J66</f>
        <v>1</v>
      </c>
      <c r="L59" s="319">
        <f>'BD Team'!K66</f>
        <v>710.74</v>
      </c>
      <c r="M59" s="318">
        <f>Pricing!O61</f>
        <v>2805</v>
      </c>
      <c r="N59" s="318">
        <f>Pricing!Q61</f>
        <v>0</v>
      </c>
      <c r="O59" s="318">
        <f>Pricing!R61</f>
        <v>0</v>
      </c>
      <c r="P59" s="318">
        <f>Pricing!S61</f>
        <v>0</v>
      </c>
      <c r="Q59" s="319">
        <f>'Cost Calculation'!L65</f>
        <v>0</v>
      </c>
      <c r="R59" s="319">
        <f>'Cost Calculation'!M65</f>
        <v>0</v>
      </c>
      <c r="S59" s="319">
        <f>'Cost Calculation'!N65</f>
        <v>0</v>
      </c>
      <c r="T59" s="318">
        <f>Pricing!P61</f>
        <v>0</v>
      </c>
      <c r="U59" s="317">
        <f>'Cost Calculation'!AC65</f>
        <v>0</v>
      </c>
    </row>
    <row r="60" spans="1:21">
      <c r="A60" s="318" t="str">
        <f>'BD Team'!B67</f>
        <v>GF-W5</v>
      </c>
      <c r="B60" s="318" t="str">
        <f>'BD Team'!C67</f>
        <v>M15000</v>
      </c>
      <c r="C60" s="318" t="str">
        <f>'BD Team'!D67</f>
        <v>2 TOP HUNG WINDOWS WITH CENTER FIXED</v>
      </c>
      <c r="D60" s="318" t="str">
        <f>'BD Team'!E67</f>
        <v>6MM (F)</v>
      </c>
      <c r="E60" s="318" t="str">
        <f>'BD Team'!G67</f>
        <v>BEDROOM 2 TOILET</v>
      </c>
      <c r="F60" s="318" t="str">
        <f>'BD Team'!F67</f>
        <v>NO</v>
      </c>
      <c r="I60" s="318">
        <f>'BD Team'!H67</f>
        <v>2436</v>
      </c>
      <c r="J60" s="318">
        <f>'BD Team'!I67</f>
        <v>737</v>
      </c>
      <c r="K60" s="318">
        <f>'BD Team'!J67</f>
        <v>1</v>
      </c>
      <c r="L60" s="319">
        <f>'BD Team'!K67</f>
        <v>419.95</v>
      </c>
      <c r="M60" s="318">
        <f>Pricing!O62</f>
        <v>2003</v>
      </c>
      <c r="N60" s="318">
        <f>Pricing!Q62</f>
        <v>0</v>
      </c>
      <c r="O60" s="318">
        <f>Pricing!R62</f>
        <v>0</v>
      </c>
      <c r="P60" s="318">
        <f>Pricing!S62</f>
        <v>0</v>
      </c>
      <c r="Q60" s="319">
        <f>'Cost Calculation'!L66</f>
        <v>0</v>
      </c>
      <c r="R60" s="319">
        <f>'Cost Calculation'!M66</f>
        <v>0</v>
      </c>
      <c r="S60" s="319">
        <f>'Cost Calculation'!N66</f>
        <v>0</v>
      </c>
      <c r="T60" s="318">
        <f>Pricing!P62</f>
        <v>0</v>
      </c>
      <c r="U60" s="317">
        <f>'Cost Calculation'!AC66</f>
        <v>0</v>
      </c>
    </row>
    <row r="61" spans="1:21">
      <c r="A61" s="318" t="str">
        <f>'BD Team'!B68</f>
        <v>GF-W6</v>
      </c>
      <c r="B61" s="318" t="str">
        <f>'BD Team'!C68</f>
        <v>M15000</v>
      </c>
      <c r="C61" s="318" t="str">
        <f>'BD Team'!D68</f>
        <v>2 DOOR WITH 2 FIXED GLASS</v>
      </c>
      <c r="D61" s="318" t="str">
        <f>'BD Team'!E68</f>
        <v>24MM</v>
      </c>
      <c r="E61" s="318" t="str">
        <f>'BD Team'!G68</f>
        <v>BEDROOM 3</v>
      </c>
      <c r="F61" s="318" t="str">
        <f>'BD Team'!F68</f>
        <v>NO</v>
      </c>
      <c r="I61" s="318">
        <f>'BD Team'!H68</f>
        <v>4871</v>
      </c>
      <c r="J61" s="318">
        <f>'BD Team'!I68</f>
        <v>2577</v>
      </c>
      <c r="K61" s="318">
        <f>'BD Team'!J68</f>
        <v>1</v>
      </c>
      <c r="L61" s="319">
        <f>'BD Team'!K68</f>
        <v>803.68</v>
      </c>
      <c r="M61" s="318">
        <f>Pricing!O63</f>
        <v>2805</v>
      </c>
      <c r="N61" s="318">
        <f>Pricing!Q63</f>
        <v>0</v>
      </c>
      <c r="O61" s="318">
        <f>Pricing!R63</f>
        <v>0</v>
      </c>
      <c r="P61" s="318">
        <f>Pricing!S63</f>
        <v>0</v>
      </c>
      <c r="Q61" s="319">
        <f>'Cost Calculation'!L67</f>
        <v>0</v>
      </c>
      <c r="R61" s="319">
        <f>'Cost Calculation'!M67</f>
        <v>0</v>
      </c>
      <c r="S61" s="319">
        <f>'Cost Calculation'!N67</f>
        <v>0</v>
      </c>
      <c r="T61" s="318">
        <f>Pricing!P63</f>
        <v>0</v>
      </c>
      <c r="U61" s="317">
        <f>'Cost Calculation'!AC67</f>
        <v>0</v>
      </c>
    </row>
    <row r="62" spans="1:21">
      <c r="A62" s="318" t="str">
        <f>'BD Team'!B69</f>
        <v>GF-W7</v>
      </c>
      <c r="B62" s="318" t="str">
        <f>'BD Team'!C69</f>
        <v>M14600</v>
      </c>
      <c r="C62" s="318" t="str">
        <f>'BD Team'!D69</f>
        <v>2 TRACK 2 SHUTTER SLIDING DOOR</v>
      </c>
      <c r="D62" s="318" t="str">
        <f>'BD Team'!E69</f>
        <v>24MM</v>
      </c>
      <c r="E62" s="318" t="str">
        <f>'BD Team'!G69</f>
        <v>BEDROOM 3</v>
      </c>
      <c r="F62" s="318" t="str">
        <f>'BD Team'!F69</f>
        <v>SS</v>
      </c>
      <c r="I62" s="318">
        <f>'BD Team'!H69</f>
        <v>1530</v>
      </c>
      <c r="J62" s="318">
        <f>'BD Team'!I69</f>
        <v>2728</v>
      </c>
      <c r="K62" s="318">
        <f>'BD Team'!J69</f>
        <v>1</v>
      </c>
      <c r="L62" s="319">
        <f>'BD Team'!K69</f>
        <v>437.69</v>
      </c>
      <c r="M62" s="318">
        <f>Pricing!O64</f>
        <v>2805</v>
      </c>
      <c r="N62" s="318">
        <f>Pricing!Q64</f>
        <v>538.19999999999993</v>
      </c>
      <c r="O62" s="318">
        <f>Pricing!R64</f>
        <v>0</v>
      </c>
      <c r="P62" s="318">
        <f>Pricing!S64</f>
        <v>0</v>
      </c>
      <c r="Q62" s="319">
        <f>'Cost Calculation'!L68</f>
        <v>0</v>
      </c>
      <c r="R62" s="319">
        <f>'Cost Calculation'!M68</f>
        <v>0</v>
      </c>
      <c r="S62" s="319">
        <f>'Cost Calculation'!N68</f>
        <v>0</v>
      </c>
      <c r="T62" s="318">
        <f>Pricing!P64</f>
        <v>0</v>
      </c>
      <c r="U62" s="317">
        <f>'Cost Calculation'!AC68</f>
        <v>0</v>
      </c>
    </row>
    <row r="63" spans="1:21">
      <c r="A63" s="318" t="str">
        <f>'BD Team'!B70</f>
        <v>GF-W8</v>
      </c>
      <c r="B63" s="318" t="str">
        <f>'BD Team'!C70</f>
        <v>M14600</v>
      </c>
      <c r="C63" s="318" t="str">
        <f>'BD Team'!D70</f>
        <v>2 TRACK 2 SHUTTER SLIDING DOOR</v>
      </c>
      <c r="D63" s="318" t="str">
        <f>'BD Team'!E70</f>
        <v>24MM (F)</v>
      </c>
      <c r="E63" s="318" t="str">
        <f>'BD Team'!G70</f>
        <v>BEDROOM 3 TOILET GARDEN</v>
      </c>
      <c r="F63" s="318" t="str">
        <f>'BD Team'!F70</f>
        <v>SS</v>
      </c>
      <c r="I63" s="318">
        <f>'BD Team'!H70</f>
        <v>1680</v>
      </c>
      <c r="J63" s="318">
        <f>'BD Team'!I70</f>
        <v>2732</v>
      </c>
      <c r="K63" s="318">
        <f>'BD Team'!J70</f>
        <v>1</v>
      </c>
      <c r="L63" s="319">
        <f>'BD Team'!K70</f>
        <v>446.48</v>
      </c>
      <c r="M63" s="318">
        <f>Pricing!O65</f>
        <v>3806</v>
      </c>
      <c r="N63" s="318">
        <f>Pricing!Q65</f>
        <v>538.19999999999993</v>
      </c>
      <c r="O63" s="318">
        <f>Pricing!R65</f>
        <v>0</v>
      </c>
      <c r="P63" s="318">
        <f>Pricing!S65</f>
        <v>0</v>
      </c>
      <c r="Q63" s="319">
        <f>'Cost Calculation'!L69</f>
        <v>0</v>
      </c>
      <c r="R63" s="319">
        <f>'Cost Calculation'!M69</f>
        <v>0</v>
      </c>
      <c r="S63" s="319">
        <f>'Cost Calculation'!N69</f>
        <v>0</v>
      </c>
      <c r="T63" s="318">
        <f>Pricing!P65</f>
        <v>0</v>
      </c>
      <c r="U63" s="317">
        <f>'Cost Calculation'!AC69</f>
        <v>0</v>
      </c>
    </row>
    <row r="64" spans="1:21">
      <c r="A64" s="318" t="str">
        <f>'BD Team'!B71</f>
        <v>GF-W9</v>
      </c>
      <c r="B64" s="318" t="str">
        <f>'BD Team'!C71</f>
        <v>-</v>
      </c>
      <c r="C64" s="318" t="str">
        <f>'BD Team'!D71</f>
        <v>GLASS LOUVERS</v>
      </c>
      <c r="D64" s="318" t="str">
        <f>'BD Team'!E71</f>
        <v>6MM (A &amp; F)</v>
      </c>
      <c r="E64" s="318" t="str">
        <f>'BD Team'!G71</f>
        <v>TOILET</v>
      </c>
      <c r="F64" s="318" t="str">
        <f>'BD Team'!F71</f>
        <v>NO</v>
      </c>
      <c r="I64" s="318">
        <f>'BD Team'!H71</f>
        <v>720</v>
      </c>
      <c r="J64" s="318">
        <f>'BD Team'!I71</f>
        <v>727</v>
      </c>
      <c r="K64" s="318">
        <f>'BD Team'!J71</f>
        <v>1</v>
      </c>
      <c r="L64" s="319">
        <f>'BD Team'!K71</f>
        <v>78.38</v>
      </c>
      <c r="M64" s="318">
        <f>Pricing!O66</f>
        <v>2003</v>
      </c>
      <c r="N64" s="318">
        <f>Pricing!Q66</f>
        <v>0</v>
      </c>
      <c r="O64" s="318">
        <f>Pricing!R66</f>
        <v>0</v>
      </c>
      <c r="P64" s="318">
        <f>Pricing!S66</f>
        <v>0</v>
      </c>
      <c r="Q64" s="319">
        <f>'Cost Calculation'!L70</f>
        <v>0</v>
      </c>
      <c r="R64" s="319">
        <f>'Cost Calculation'!M70</f>
        <v>0</v>
      </c>
      <c r="S64" s="319">
        <f>'Cost Calculation'!N70</f>
        <v>0</v>
      </c>
      <c r="T64" s="318">
        <f>Pricing!P66</f>
        <v>0</v>
      </c>
      <c r="U64" s="317">
        <f>'Cost Calculation'!AC70</f>
        <v>0</v>
      </c>
    </row>
    <row r="65" spans="1:21">
      <c r="A65" s="318" t="str">
        <f>'BD Team'!B72</f>
        <v>GF-W10</v>
      </c>
      <c r="B65" s="318" t="str">
        <f>'BD Team'!C72</f>
        <v>M14600</v>
      </c>
      <c r="C65" s="318" t="str">
        <f>'BD Team'!D72</f>
        <v>2 TRACK 2 SHUTTER SLIDING DOOR</v>
      </c>
      <c r="D65" s="318" t="str">
        <f>'BD Team'!E72</f>
        <v>24MM</v>
      </c>
      <c r="E65" s="318" t="str">
        <f>'BD Team'!G72</f>
        <v>BEDROOM 4 TOILET</v>
      </c>
      <c r="F65" s="318" t="str">
        <f>'BD Team'!F72</f>
        <v>SS</v>
      </c>
      <c r="I65" s="318">
        <f>'BD Team'!H72</f>
        <v>1977</v>
      </c>
      <c r="J65" s="318">
        <f>'BD Team'!I72</f>
        <v>2808</v>
      </c>
      <c r="K65" s="318">
        <f>'BD Team'!J72</f>
        <v>1</v>
      </c>
      <c r="L65" s="319">
        <f>'BD Team'!K72</f>
        <v>477.06</v>
      </c>
      <c r="M65" s="318">
        <f>Pricing!O67</f>
        <v>2805</v>
      </c>
      <c r="N65" s="318">
        <f>Pricing!Q67</f>
        <v>538.19999999999993</v>
      </c>
      <c r="O65" s="318">
        <f>Pricing!R67</f>
        <v>0</v>
      </c>
      <c r="P65" s="318">
        <f>Pricing!S67</f>
        <v>0</v>
      </c>
      <c r="Q65" s="319">
        <f>'Cost Calculation'!L71</f>
        <v>0</v>
      </c>
      <c r="R65" s="319">
        <f>'Cost Calculation'!M71</f>
        <v>0</v>
      </c>
      <c r="S65" s="319">
        <f>'Cost Calculation'!N71</f>
        <v>0</v>
      </c>
      <c r="T65" s="318">
        <f>Pricing!P67</f>
        <v>0</v>
      </c>
      <c r="U65" s="317">
        <f>'Cost Calculation'!AC71</f>
        <v>0</v>
      </c>
    </row>
    <row r="66" spans="1:21">
      <c r="A66" s="318" t="str">
        <f>'BD Team'!B73</f>
        <v>GF-W12</v>
      </c>
      <c r="B66" s="318" t="str">
        <f>'BD Team'!C73</f>
        <v>M15000</v>
      </c>
      <c r="C66" s="318" t="str">
        <f>'BD Team'!D73</f>
        <v>2 DOORS WITH 2 FIXED GLASS</v>
      </c>
      <c r="D66" s="318" t="str">
        <f>'BD Team'!E73</f>
        <v>24MM</v>
      </c>
      <c r="E66" s="318" t="str">
        <f>'BD Team'!G73</f>
        <v>BEDROOM 5</v>
      </c>
      <c r="F66" s="318" t="str">
        <f>'BD Team'!F73</f>
        <v>NO</v>
      </c>
      <c r="I66" s="318">
        <f>'BD Team'!H73</f>
        <v>3506</v>
      </c>
      <c r="J66" s="318">
        <f>'BD Team'!I73</f>
        <v>2723</v>
      </c>
      <c r="K66" s="318">
        <f>'BD Team'!J73</f>
        <v>1</v>
      </c>
      <c r="L66" s="319">
        <f>'BD Team'!K73</f>
        <v>798.18</v>
      </c>
      <c r="M66" s="318">
        <f>Pricing!O68</f>
        <v>2805</v>
      </c>
      <c r="N66" s="318">
        <f>Pricing!Q68</f>
        <v>0</v>
      </c>
      <c r="O66" s="318">
        <f>Pricing!R68</f>
        <v>0</v>
      </c>
      <c r="P66" s="318">
        <f>Pricing!S68</f>
        <v>0</v>
      </c>
      <c r="Q66" s="319">
        <f>'Cost Calculation'!L72</f>
        <v>0</v>
      </c>
      <c r="R66" s="319">
        <f>'Cost Calculation'!M72</f>
        <v>0</v>
      </c>
      <c r="S66" s="319">
        <f>'Cost Calculation'!N72</f>
        <v>0</v>
      </c>
      <c r="T66" s="318">
        <f>Pricing!P68</f>
        <v>0</v>
      </c>
      <c r="U66" s="317">
        <f>'Cost Calculation'!AC72</f>
        <v>0</v>
      </c>
    </row>
    <row r="67" spans="1:21">
      <c r="A67" s="318" t="str">
        <f>'BD Team'!B74</f>
        <v>GF-W11</v>
      </c>
      <c r="B67" s="318" t="str">
        <f>'BD Team'!C74</f>
        <v>M14600</v>
      </c>
      <c r="C67" s="318" t="str">
        <f>'BD Team'!D74</f>
        <v>3 TRACK 4 SHUTTER SLIDING DOOR</v>
      </c>
      <c r="D67" s="318" t="str">
        <f>'BD Team'!E74</f>
        <v>24MM</v>
      </c>
      <c r="E67" s="318" t="str">
        <f>'BD Team'!G74</f>
        <v>BEDROOM 4</v>
      </c>
      <c r="F67" s="318" t="str">
        <f>'BD Team'!F74</f>
        <v>SS</v>
      </c>
      <c r="I67" s="318">
        <f>'BD Team'!H74</f>
        <v>5031</v>
      </c>
      <c r="J67" s="318">
        <f>'BD Team'!I74</f>
        <v>2601</v>
      </c>
      <c r="K67" s="318">
        <f>'BD Team'!J74</f>
        <v>1</v>
      </c>
      <c r="L67" s="319">
        <f>'BD Team'!K74</f>
        <v>975.08</v>
      </c>
      <c r="M67" s="318">
        <f>Pricing!O69</f>
        <v>2805</v>
      </c>
      <c r="N67" s="318">
        <f>Pricing!Q69</f>
        <v>538.19999999999993</v>
      </c>
      <c r="O67" s="318">
        <f>Pricing!R69</f>
        <v>0</v>
      </c>
      <c r="P67" s="318">
        <f>Pricing!S69</f>
        <v>0</v>
      </c>
      <c r="Q67" s="319">
        <f>'Cost Calculation'!L73</f>
        <v>0</v>
      </c>
      <c r="R67" s="319">
        <f>'Cost Calculation'!M73</f>
        <v>0</v>
      </c>
      <c r="S67" s="319">
        <f>'Cost Calculation'!N73</f>
        <v>0</v>
      </c>
      <c r="T67" s="318">
        <f>Pricing!P69</f>
        <v>0</v>
      </c>
      <c r="U67" s="317">
        <f>'Cost Calculation'!AC73</f>
        <v>0</v>
      </c>
    </row>
    <row r="68" spans="1:21">
      <c r="A68" s="318" t="str">
        <f>'BD Team'!B75</f>
        <v>GF-W19</v>
      </c>
      <c r="B68" s="318" t="str">
        <f>'BD Team'!C75</f>
        <v>M15000</v>
      </c>
      <c r="C68" s="318" t="str">
        <f>'BD Team'!D75</f>
        <v>FIXED GLASS 2 NO'S</v>
      </c>
      <c r="D68" s="318" t="str">
        <f>'BD Team'!E75</f>
        <v>24MM</v>
      </c>
      <c r="E68" s="318" t="str">
        <f>'BD Team'!G75</f>
        <v>LOBBY</v>
      </c>
      <c r="F68" s="318" t="str">
        <f>'BD Team'!F75</f>
        <v>NO</v>
      </c>
      <c r="I68" s="318">
        <f>'BD Team'!H75</f>
        <v>2706</v>
      </c>
      <c r="J68" s="318">
        <f>'BD Team'!I75</f>
        <v>2816</v>
      </c>
      <c r="K68" s="318">
        <f>'BD Team'!J75</f>
        <v>1</v>
      </c>
      <c r="L68" s="319">
        <f>'BD Team'!K75</f>
        <v>153.58000000000001</v>
      </c>
      <c r="M68" s="318">
        <f>Pricing!O70</f>
        <v>2805</v>
      </c>
      <c r="N68" s="318">
        <f>Pricing!Q70</f>
        <v>0</v>
      </c>
      <c r="O68" s="318">
        <f>Pricing!R70</f>
        <v>0</v>
      </c>
      <c r="P68" s="318">
        <f>Pricing!S70</f>
        <v>0</v>
      </c>
      <c r="Q68" s="319">
        <f>'Cost Calculation'!L74</f>
        <v>0</v>
      </c>
      <c r="R68" s="319">
        <f>'Cost Calculation'!M74</f>
        <v>0</v>
      </c>
      <c r="S68" s="319">
        <f>'Cost Calculation'!N74</f>
        <v>0</v>
      </c>
      <c r="T68" s="318">
        <f>Pricing!P70</f>
        <v>0</v>
      </c>
      <c r="U68" s="317">
        <f>'Cost Calculation'!AC74</f>
        <v>0</v>
      </c>
    </row>
    <row r="69" spans="1:21">
      <c r="A69" s="318" t="str">
        <f>'BD Team'!B76</f>
        <v>GF-W13</v>
      </c>
      <c r="B69" s="318" t="str">
        <f>'BD Team'!C76</f>
        <v>M14600</v>
      </c>
      <c r="C69" s="318" t="str">
        <f>'BD Team'!D76</f>
        <v>2 TRACK 2 SHUTTER SLIDING DOOR</v>
      </c>
      <c r="D69" s="318" t="str">
        <f>'BD Team'!E76</f>
        <v>24MM</v>
      </c>
      <c r="E69" s="318" t="str">
        <f>'BD Team'!G76</f>
        <v>BEDROOM 5</v>
      </c>
      <c r="F69" s="318" t="str">
        <f>'BD Team'!F76</f>
        <v>NO</v>
      </c>
      <c r="I69" s="318">
        <f>'BD Team'!H76</f>
        <v>2272</v>
      </c>
      <c r="J69" s="318">
        <f>'BD Team'!I76</f>
        <v>2816</v>
      </c>
      <c r="K69" s="318">
        <f>'BD Team'!J76</f>
        <v>1</v>
      </c>
      <c r="L69" s="319">
        <f>'BD Team'!K76</f>
        <v>407.45</v>
      </c>
      <c r="M69" s="318">
        <f>Pricing!O71</f>
        <v>2805</v>
      </c>
      <c r="N69" s="318">
        <f>Pricing!Q71</f>
        <v>0</v>
      </c>
      <c r="O69" s="318">
        <f>Pricing!R71</f>
        <v>0</v>
      </c>
      <c r="P69" s="318">
        <f>Pricing!S71</f>
        <v>0</v>
      </c>
      <c r="Q69" s="319">
        <f>'Cost Calculation'!L75</f>
        <v>0</v>
      </c>
      <c r="R69" s="319">
        <f>'Cost Calculation'!M75</f>
        <v>0</v>
      </c>
      <c r="S69" s="319">
        <f>'Cost Calculation'!N75</f>
        <v>0</v>
      </c>
      <c r="T69" s="318">
        <f>Pricing!P71</f>
        <v>0</v>
      </c>
      <c r="U69" s="317">
        <f>'Cost Calculation'!AC75</f>
        <v>0</v>
      </c>
    </row>
    <row r="70" spans="1:21">
      <c r="A70" s="318" t="str">
        <f>'BD Team'!B77</f>
        <v>GF-W14</v>
      </c>
      <c r="B70" s="318" t="str">
        <f>'BD Team'!C77</f>
        <v>M14600</v>
      </c>
      <c r="C70" s="318" t="str">
        <f>'BD Team'!D77</f>
        <v>2 TRACK 2 SHUTTER SLIDING WINDOW</v>
      </c>
      <c r="D70" s="318" t="str">
        <f>'BD Team'!E77</f>
        <v>24MM (F)</v>
      </c>
      <c r="E70" s="318" t="str">
        <f>'BD Team'!G77</f>
        <v>BEDROOM 5 TOILET</v>
      </c>
      <c r="F70" s="318" t="str">
        <f>'BD Team'!F77</f>
        <v>NO</v>
      </c>
      <c r="I70" s="318">
        <f>'BD Team'!H77</f>
        <v>2010</v>
      </c>
      <c r="J70" s="318">
        <f>'BD Team'!I77</f>
        <v>1584</v>
      </c>
      <c r="K70" s="318">
        <f>'BD Team'!J77</f>
        <v>1</v>
      </c>
      <c r="L70" s="319">
        <f>'BD Team'!K77</f>
        <v>289.18</v>
      </c>
      <c r="M70" s="318">
        <f>Pricing!O72</f>
        <v>3806</v>
      </c>
      <c r="N70" s="318">
        <f>Pricing!Q72</f>
        <v>0</v>
      </c>
      <c r="O70" s="318">
        <f>Pricing!R72</f>
        <v>0</v>
      </c>
      <c r="P70" s="318">
        <f>Pricing!S72</f>
        <v>0</v>
      </c>
      <c r="Q70" s="319">
        <f>'Cost Calculation'!L76</f>
        <v>0</v>
      </c>
      <c r="R70" s="319">
        <f>'Cost Calculation'!M76</f>
        <v>0</v>
      </c>
      <c r="S70" s="319">
        <f>'Cost Calculation'!N76</f>
        <v>0</v>
      </c>
      <c r="T70" s="318">
        <f>Pricing!P72</f>
        <v>0</v>
      </c>
      <c r="U70" s="317">
        <f>'Cost Calculation'!AC76</f>
        <v>0</v>
      </c>
    </row>
    <row r="71" spans="1:21">
      <c r="A71" s="318" t="str">
        <f>'BD Team'!B78</f>
        <v>GF-W15</v>
      </c>
      <c r="B71" s="318" t="str">
        <f>'BD Team'!C78</f>
        <v>M14600</v>
      </c>
      <c r="C71" s="318" t="str">
        <f>'BD Team'!D78</f>
        <v>3 TRACK 2 SHUTTER SLIDING WINDOW</v>
      </c>
      <c r="D71" s="318" t="str">
        <f>'BD Team'!E78</f>
        <v>24MM</v>
      </c>
      <c r="E71" s="318" t="str">
        <f>'BD Team'!G78</f>
        <v>SIT OUT AREA</v>
      </c>
      <c r="F71" s="318" t="str">
        <f>'BD Team'!F78</f>
        <v>SS</v>
      </c>
      <c r="I71" s="318">
        <f>'BD Team'!H78</f>
        <v>1341</v>
      </c>
      <c r="J71" s="318">
        <f>'BD Team'!I78</f>
        <v>1630</v>
      </c>
      <c r="K71" s="318">
        <f>'BD Team'!J78</f>
        <v>1</v>
      </c>
      <c r="L71" s="319">
        <f>'BD Team'!K78</f>
        <v>284.22000000000003</v>
      </c>
      <c r="M71" s="318">
        <f>Pricing!O73</f>
        <v>2805</v>
      </c>
      <c r="N71" s="318">
        <f>Pricing!Q73</f>
        <v>538.19999999999993</v>
      </c>
      <c r="O71" s="318">
        <f>Pricing!R73</f>
        <v>0</v>
      </c>
      <c r="P71" s="318">
        <f>Pricing!S73</f>
        <v>0</v>
      </c>
      <c r="Q71" s="319">
        <f>'Cost Calculation'!L77</f>
        <v>0</v>
      </c>
      <c r="R71" s="319">
        <f>'Cost Calculation'!M77</f>
        <v>0</v>
      </c>
      <c r="S71" s="319">
        <f>'Cost Calculation'!N77</f>
        <v>0</v>
      </c>
      <c r="T71" s="318">
        <f>Pricing!P73</f>
        <v>0</v>
      </c>
      <c r="U71" s="317">
        <f>'Cost Calculation'!AC77</f>
        <v>0</v>
      </c>
    </row>
    <row r="72" spans="1:21">
      <c r="A72" s="318" t="str">
        <f>'BD Team'!B79</f>
        <v>GF-W16</v>
      </c>
      <c r="B72" s="318" t="str">
        <f>'BD Team'!C79</f>
        <v>M14600</v>
      </c>
      <c r="C72" s="318" t="str">
        <f>'BD Team'!D79</f>
        <v>3 TRACK 2 SHUTTER SLIDING WINDOW</v>
      </c>
      <c r="D72" s="318" t="str">
        <f>'BD Team'!E79</f>
        <v>24MM</v>
      </c>
      <c r="E72" s="318" t="str">
        <f>'BD Team'!G79</f>
        <v>SIT OUT AREA</v>
      </c>
      <c r="F72" s="318" t="str">
        <f>'BD Team'!F79</f>
        <v>SS</v>
      </c>
      <c r="I72" s="318">
        <f>'BD Team'!H79</f>
        <v>2308</v>
      </c>
      <c r="J72" s="318">
        <f>'BD Team'!I79</f>
        <v>2010</v>
      </c>
      <c r="K72" s="318">
        <f>'BD Team'!J79</f>
        <v>1</v>
      </c>
      <c r="L72" s="319">
        <f>'BD Team'!K79</f>
        <v>387.95</v>
      </c>
      <c r="M72" s="318">
        <f>Pricing!O74</f>
        <v>2805</v>
      </c>
      <c r="N72" s="318">
        <f>Pricing!Q74</f>
        <v>538.19999999999993</v>
      </c>
      <c r="O72" s="318">
        <f>Pricing!R74</f>
        <v>0</v>
      </c>
      <c r="P72" s="318">
        <f>Pricing!S74</f>
        <v>0</v>
      </c>
      <c r="Q72" s="319">
        <f>'Cost Calculation'!L78</f>
        <v>0</v>
      </c>
      <c r="R72" s="319">
        <f>'Cost Calculation'!M78</f>
        <v>0</v>
      </c>
      <c r="S72" s="319">
        <f>'Cost Calculation'!N78</f>
        <v>0</v>
      </c>
      <c r="T72" s="318">
        <f>Pricing!P74</f>
        <v>0</v>
      </c>
      <c r="U72" s="317">
        <f>'Cost Calculation'!AC78</f>
        <v>0</v>
      </c>
    </row>
    <row r="73" spans="1:21">
      <c r="A73" s="318" t="str">
        <f>'BD Team'!B80</f>
        <v>GF-W17</v>
      </c>
      <c r="B73" s="318" t="str">
        <f>'BD Team'!C80</f>
        <v>M14600</v>
      </c>
      <c r="C73" s="318" t="str">
        <f>'BD Team'!D80</f>
        <v>3 TRACK 2 SHUTTER SLIDING DOOR</v>
      </c>
      <c r="D73" s="318" t="str">
        <f>'BD Team'!E80</f>
        <v>24MM</v>
      </c>
      <c r="E73" s="318" t="str">
        <f>'BD Team'!G80</f>
        <v>POOJA ROOM</v>
      </c>
      <c r="F73" s="318" t="str">
        <f>'BD Team'!F80</f>
        <v>SS</v>
      </c>
      <c r="I73" s="318">
        <f>'BD Team'!H80</f>
        <v>2425</v>
      </c>
      <c r="J73" s="318">
        <f>'BD Team'!I80</f>
        <v>2498</v>
      </c>
      <c r="K73" s="318">
        <f>'BD Team'!J80</f>
        <v>1</v>
      </c>
      <c r="L73" s="319">
        <f>'BD Team'!K80</f>
        <v>436.17</v>
      </c>
      <c r="M73" s="318">
        <f>Pricing!O75</f>
        <v>2805</v>
      </c>
      <c r="N73" s="318">
        <f>Pricing!Q75</f>
        <v>538.19999999999993</v>
      </c>
      <c r="O73" s="318">
        <f>Pricing!R75</f>
        <v>0</v>
      </c>
      <c r="P73" s="318">
        <f>Pricing!S75</f>
        <v>0</v>
      </c>
      <c r="Q73" s="319">
        <f>'Cost Calculation'!L79</f>
        <v>0</v>
      </c>
      <c r="R73" s="319">
        <f>'Cost Calculation'!M79</f>
        <v>0</v>
      </c>
      <c r="S73" s="319">
        <f>'Cost Calculation'!N79</f>
        <v>0</v>
      </c>
      <c r="T73" s="318">
        <f>Pricing!P75</f>
        <v>0</v>
      </c>
      <c r="U73" s="317">
        <f>'Cost Calculation'!AC79</f>
        <v>0</v>
      </c>
    </row>
    <row r="74" spans="1:21">
      <c r="A74" s="318" t="str">
        <f>'BD Team'!B81</f>
        <v>GF-W18</v>
      </c>
      <c r="B74" s="318" t="str">
        <f>'BD Team'!C81</f>
        <v>M14600</v>
      </c>
      <c r="C74" s="318" t="str">
        <f>'BD Team'!D81</f>
        <v>3 TRACK 2 SHUTTER SLIDING DOOR</v>
      </c>
      <c r="D74" s="318" t="str">
        <f>'BD Team'!E81</f>
        <v>24MM</v>
      </c>
      <c r="E74" s="318" t="str">
        <f>'BD Team'!G81</f>
        <v>POOJA ROOM</v>
      </c>
      <c r="F74" s="318" t="str">
        <f>'BD Team'!F81</f>
        <v>SS</v>
      </c>
      <c r="I74" s="318">
        <f>'BD Team'!H81</f>
        <v>2418</v>
      </c>
      <c r="J74" s="318">
        <f>'BD Team'!I81</f>
        <v>2500</v>
      </c>
      <c r="K74" s="318">
        <f>'BD Team'!J81</f>
        <v>1</v>
      </c>
      <c r="L74" s="319">
        <f>'BD Team'!K81</f>
        <v>435.95</v>
      </c>
      <c r="M74" s="318">
        <f>Pricing!O76</f>
        <v>2805</v>
      </c>
      <c r="N74" s="318">
        <f>Pricing!Q76</f>
        <v>538.19999999999993</v>
      </c>
      <c r="O74" s="318">
        <f>Pricing!R76</f>
        <v>0</v>
      </c>
      <c r="P74" s="318">
        <f>Pricing!S76</f>
        <v>0</v>
      </c>
      <c r="Q74" s="319">
        <f>'Cost Calculation'!L80</f>
        <v>0</v>
      </c>
      <c r="R74" s="319">
        <f>'Cost Calculation'!M80</f>
        <v>0</v>
      </c>
      <c r="S74" s="319">
        <f>'Cost Calculation'!N80</f>
        <v>0</v>
      </c>
      <c r="T74" s="318">
        <f>Pricing!P76</f>
        <v>0</v>
      </c>
      <c r="U74" s="317">
        <f>'Cost Calculation'!AC80</f>
        <v>0</v>
      </c>
    </row>
    <row r="75" spans="1:21">
      <c r="A75" s="318" t="str">
        <f>'BD Team'!B82</f>
        <v>GF-W20</v>
      </c>
      <c r="B75" s="318" t="str">
        <f>'BD Team'!C82</f>
        <v>M15000</v>
      </c>
      <c r="C75" s="318" t="str">
        <f>'BD Team'!D82</f>
        <v>FIXED GLASS</v>
      </c>
      <c r="D75" s="318" t="str">
        <f>'BD Team'!E82</f>
        <v>24MM</v>
      </c>
      <c r="E75" s="318" t="str">
        <f>'BD Team'!G82</f>
        <v>STAIRCASE</v>
      </c>
      <c r="F75" s="318" t="str">
        <f>'BD Team'!F82</f>
        <v>NO</v>
      </c>
      <c r="I75" s="318">
        <f>'BD Team'!H82</f>
        <v>917</v>
      </c>
      <c r="J75" s="318">
        <f>'BD Team'!I82</f>
        <v>1054</v>
      </c>
      <c r="K75" s="318">
        <f>'BD Team'!J82</f>
        <v>1</v>
      </c>
      <c r="L75" s="319">
        <f>'BD Team'!K82</f>
        <v>36.22</v>
      </c>
      <c r="M75" s="318">
        <f>Pricing!O77</f>
        <v>2805</v>
      </c>
      <c r="N75" s="318">
        <f>Pricing!Q77</f>
        <v>0</v>
      </c>
      <c r="O75" s="318">
        <f>Pricing!R77</f>
        <v>0</v>
      </c>
      <c r="P75" s="318">
        <f>Pricing!S77</f>
        <v>0</v>
      </c>
      <c r="Q75" s="319">
        <f>'Cost Calculation'!L81</f>
        <v>0</v>
      </c>
      <c r="R75" s="319">
        <f>'Cost Calculation'!M81</f>
        <v>0</v>
      </c>
      <c r="S75" s="319">
        <f>'Cost Calculation'!N81</f>
        <v>0</v>
      </c>
      <c r="T75" s="318">
        <f>Pricing!P77</f>
        <v>0</v>
      </c>
      <c r="U75" s="317">
        <f>'Cost Calculation'!AC81</f>
        <v>0</v>
      </c>
    </row>
    <row r="76" spans="1:21">
      <c r="A76" s="318" t="str">
        <f>'BD Team'!B83</f>
        <v>GF-W21</v>
      </c>
      <c r="B76" s="318" t="str">
        <f>'BD Team'!C83</f>
        <v>M15000</v>
      </c>
      <c r="C76" s="318" t="str">
        <f>'BD Team'!D83</f>
        <v>FIXED GLASS</v>
      </c>
      <c r="D76" s="318" t="str">
        <f>'BD Team'!E83</f>
        <v>24MM</v>
      </c>
      <c r="E76" s="318" t="str">
        <f>'BD Team'!G83</f>
        <v>STAIRCASE</v>
      </c>
      <c r="F76" s="318" t="str">
        <f>'BD Team'!F83</f>
        <v>NO</v>
      </c>
      <c r="I76" s="318">
        <f>'BD Team'!H83</f>
        <v>917</v>
      </c>
      <c r="J76" s="318">
        <f>'BD Team'!I83</f>
        <v>2447</v>
      </c>
      <c r="K76" s="318">
        <f>'BD Team'!J83</f>
        <v>1</v>
      </c>
      <c r="L76" s="319">
        <f>'BD Team'!K83</f>
        <v>57.28</v>
      </c>
      <c r="M76" s="318">
        <f>Pricing!O78</f>
        <v>2805</v>
      </c>
      <c r="N76" s="318">
        <f>Pricing!Q78</f>
        <v>0</v>
      </c>
      <c r="O76" s="318">
        <f>Pricing!R78</f>
        <v>0</v>
      </c>
      <c r="P76" s="318">
        <f>Pricing!S78</f>
        <v>0</v>
      </c>
      <c r="Q76" s="319">
        <f>'Cost Calculation'!L82</f>
        <v>0</v>
      </c>
      <c r="R76" s="319">
        <f>'Cost Calculation'!M82</f>
        <v>0</v>
      </c>
      <c r="S76" s="319">
        <f>'Cost Calculation'!N82</f>
        <v>0</v>
      </c>
      <c r="T76" s="318">
        <f>Pricing!P78</f>
        <v>0</v>
      </c>
      <c r="U76" s="317">
        <f>'Cost Calculation'!AC82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8" zoomScale="75" zoomScaleNormal="75" zoomScaleSheetLayoutView="75" workbookViewId="0">
      <selection activeCell="E61" sqref="E6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420</v>
      </c>
      <c r="F2" s="137"/>
      <c r="G2" s="163"/>
      <c r="H2" s="322" t="s">
        <v>185</v>
      </c>
      <c r="I2" s="323"/>
      <c r="J2" s="165" t="s">
        <v>418</v>
      </c>
      <c r="K2" s="167"/>
      <c r="L2" s="104" t="s">
        <v>208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421</v>
      </c>
      <c r="F3" s="136" t="s">
        <v>183</v>
      </c>
      <c r="G3" s="162" t="s">
        <v>419</v>
      </c>
      <c r="H3" s="322" t="s">
        <v>186</v>
      </c>
      <c r="I3" s="323"/>
      <c r="J3" s="166">
        <v>43670</v>
      </c>
      <c r="K3" s="167"/>
      <c r="L3" s="104" t="s">
        <v>258</v>
      </c>
      <c r="M3" s="104" t="s">
        <v>383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386</v>
      </c>
      <c r="K4" s="167"/>
      <c r="L4" s="104" t="s">
        <v>259</v>
      </c>
      <c r="M4" s="104" t="s">
        <v>384</v>
      </c>
    </row>
    <row r="5" spans="1:13" s="104" customFormat="1">
      <c r="A5" s="321" t="s">
        <v>177</v>
      </c>
      <c r="B5" s="321"/>
      <c r="C5" s="321"/>
      <c r="D5" s="321"/>
      <c r="E5" s="162" t="s">
        <v>422</v>
      </c>
      <c r="F5" s="136" t="s">
        <v>184</v>
      </c>
      <c r="G5" s="162" t="s">
        <v>208</v>
      </c>
      <c r="H5" s="322" t="s">
        <v>376</v>
      </c>
      <c r="I5" s="323"/>
      <c r="J5" s="165"/>
      <c r="K5" s="167"/>
      <c r="L5" s="104" t="s">
        <v>260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386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404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264</v>
      </c>
      <c r="F9" s="113" t="s">
        <v>426</v>
      </c>
      <c r="G9" s="113" t="s">
        <v>427</v>
      </c>
      <c r="H9" s="113">
        <v>4889</v>
      </c>
      <c r="I9" s="113">
        <v>2901</v>
      </c>
      <c r="J9" s="113">
        <v>1</v>
      </c>
      <c r="K9" s="123">
        <v>795.04</v>
      </c>
    </row>
    <row r="10" spans="1:13" ht="20.100000000000001" customHeight="1">
      <c r="A10" s="113">
        <v>2</v>
      </c>
      <c r="B10" s="113" t="s">
        <v>428</v>
      </c>
      <c r="C10" s="113" t="s">
        <v>429</v>
      </c>
      <c r="D10" s="113" t="s">
        <v>430</v>
      </c>
      <c r="E10" s="113" t="s">
        <v>264</v>
      </c>
      <c r="F10" s="113" t="s">
        <v>426</v>
      </c>
      <c r="G10" s="113" t="s">
        <v>431</v>
      </c>
      <c r="H10" s="113">
        <v>4876</v>
      </c>
      <c r="I10" s="113">
        <v>2437</v>
      </c>
      <c r="J10" s="113">
        <v>1</v>
      </c>
      <c r="K10" s="123">
        <v>650.01</v>
      </c>
      <c r="L10" s="47" t="s">
        <v>283</v>
      </c>
    </row>
    <row r="11" spans="1:13" ht="20.100000000000001" customHeight="1">
      <c r="A11" s="113">
        <v>3</v>
      </c>
      <c r="B11" s="113" t="s">
        <v>432</v>
      </c>
      <c r="C11" s="113" t="s">
        <v>429</v>
      </c>
      <c r="D11" s="113" t="s">
        <v>430</v>
      </c>
      <c r="E11" s="113" t="s">
        <v>264</v>
      </c>
      <c r="F11" s="113" t="s">
        <v>426</v>
      </c>
      <c r="G11" s="113" t="s">
        <v>431</v>
      </c>
      <c r="H11" s="113">
        <v>4881</v>
      </c>
      <c r="I11" s="113">
        <v>2725</v>
      </c>
      <c r="J11" s="113">
        <v>1</v>
      </c>
      <c r="K11" s="123">
        <v>909.63</v>
      </c>
      <c r="L11" s="47" t="s">
        <v>282</v>
      </c>
    </row>
    <row r="12" spans="1:13" ht="20.100000000000001" customHeight="1">
      <c r="A12" s="113">
        <v>4</v>
      </c>
      <c r="B12" s="113" t="s">
        <v>433</v>
      </c>
      <c r="C12" s="113" t="s">
        <v>429</v>
      </c>
      <c r="D12" s="113" t="s">
        <v>434</v>
      </c>
      <c r="E12" s="113" t="s">
        <v>435</v>
      </c>
      <c r="F12" s="113" t="s">
        <v>426</v>
      </c>
      <c r="G12" s="113" t="s">
        <v>436</v>
      </c>
      <c r="H12" s="113">
        <v>1672</v>
      </c>
      <c r="I12" s="113">
        <v>2734</v>
      </c>
      <c r="J12" s="113">
        <v>1</v>
      </c>
      <c r="K12" s="123">
        <v>135</v>
      </c>
      <c r="L12" s="47" t="s">
        <v>366</v>
      </c>
    </row>
    <row r="13" spans="1:13" ht="20.100000000000001" customHeight="1">
      <c r="A13" s="113">
        <v>5</v>
      </c>
      <c r="B13" s="113" t="s">
        <v>437</v>
      </c>
      <c r="C13" s="113" t="s">
        <v>429</v>
      </c>
      <c r="D13" s="113" t="s">
        <v>438</v>
      </c>
      <c r="E13" s="113" t="s">
        <v>435</v>
      </c>
      <c r="F13" s="113" t="s">
        <v>426</v>
      </c>
      <c r="G13" s="113" t="s">
        <v>436</v>
      </c>
      <c r="H13" s="113">
        <v>815</v>
      </c>
      <c r="I13" s="113">
        <v>1520</v>
      </c>
      <c r="J13" s="113">
        <v>1</v>
      </c>
      <c r="K13" s="123">
        <v>41.72</v>
      </c>
      <c r="L13" s="47" t="s">
        <v>367</v>
      </c>
    </row>
    <row r="14" spans="1:13">
      <c r="A14" s="113">
        <v>6</v>
      </c>
      <c r="B14" s="113" t="s">
        <v>439</v>
      </c>
      <c r="C14" s="113" t="s">
        <v>429</v>
      </c>
      <c r="D14" s="113" t="s">
        <v>434</v>
      </c>
      <c r="E14" s="113" t="s">
        <v>264</v>
      </c>
      <c r="F14" s="113" t="s">
        <v>426</v>
      </c>
      <c r="G14" s="113" t="s">
        <v>440</v>
      </c>
      <c r="H14" s="113">
        <v>2746</v>
      </c>
      <c r="I14" s="113">
        <v>578</v>
      </c>
      <c r="J14" s="113">
        <v>1</v>
      </c>
      <c r="K14" s="123">
        <v>65.91</v>
      </c>
      <c r="L14" s="47" t="s">
        <v>368</v>
      </c>
    </row>
    <row r="15" spans="1:13" ht="20.100000000000001" customHeight="1">
      <c r="A15" s="113">
        <v>7</v>
      </c>
      <c r="B15" s="113" t="s">
        <v>441</v>
      </c>
      <c r="C15" s="113" t="s">
        <v>429</v>
      </c>
      <c r="D15" s="113" t="s">
        <v>434</v>
      </c>
      <c r="E15" s="113" t="s">
        <v>264</v>
      </c>
      <c r="F15" s="113" t="s">
        <v>426</v>
      </c>
      <c r="G15" s="113" t="s">
        <v>440</v>
      </c>
      <c r="H15" s="113">
        <v>2750</v>
      </c>
      <c r="I15" s="113">
        <v>1711</v>
      </c>
      <c r="J15" s="113">
        <v>1</v>
      </c>
      <c r="K15" s="123">
        <v>95.58</v>
      </c>
      <c r="L15" s="47" t="s">
        <v>369</v>
      </c>
    </row>
    <row r="16" spans="1:13" ht="20.100000000000001" customHeight="1">
      <c r="A16" s="113">
        <v>8</v>
      </c>
      <c r="B16" s="113" t="s">
        <v>442</v>
      </c>
      <c r="C16" s="113" t="s">
        <v>443</v>
      </c>
      <c r="D16" s="113" t="s">
        <v>444</v>
      </c>
      <c r="E16" s="113" t="s">
        <v>445</v>
      </c>
      <c r="F16" s="113" t="s">
        <v>426</v>
      </c>
      <c r="G16" s="113" t="s">
        <v>446</v>
      </c>
      <c r="H16" s="113">
        <v>1222</v>
      </c>
      <c r="I16" s="113">
        <v>659</v>
      </c>
      <c r="J16" s="113">
        <v>1</v>
      </c>
      <c r="K16" s="123">
        <v>125.41</v>
      </c>
      <c r="L16" s="47" t="s">
        <v>370</v>
      </c>
    </row>
    <row r="17" spans="1:12" ht="20.100000000000001" customHeight="1">
      <c r="A17" s="113">
        <v>9</v>
      </c>
      <c r="B17" s="113" t="s">
        <v>452</v>
      </c>
      <c r="C17" s="113" t="s">
        <v>429</v>
      </c>
      <c r="D17" s="113" t="s">
        <v>434</v>
      </c>
      <c r="E17" s="113" t="s">
        <v>447</v>
      </c>
      <c r="F17" s="113" t="s">
        <v>426</v>
      </c>
      <c r="G17" s="113" t="s">
        <v>448</v>
      </c>
      <c r="H17" s="113">
        <v>1678</v>
      </c>
      <c r="I17" s="113">
        <v>3034</v>
      </c>
      <c r="J17" s="113">
        <v>1</v>
      </c>
      <c r="K17" s="123">
        <v>132.47999999999999</v>
      </c>
      <c r="L17" s="47" t="s">
        <v>371</v>
      </c>
    </row>
    <row r="18" spans="1:12" ht="20.100000000000001" customHeight="1">
      <c r="A18" s="113">
        <v>10</v>
      </c>
      <c r="B18" s="113" t="s">
        <v>453</v>
      </c>
      <c r="C18" s="113" t="s">
        <v>429</v>
      </c>
      <c r="D18" s="113" t="s">
        <v>449</v>
      </c>
      <c r="E18" s="113" t="s">
        <v>264</v>
      </c>
      <c r="F18" s="113" t="s">
        <v>426</v>
      </c>
      <c r="G18" s="113" t="s">
        <v>450</v>
      </c>
      <c r="H18" s="113">
        <v>5023</v>
      </c>
      <c r="I18" s="113">
        <v>2949</v>
      </c>
      <c r="J18" s="113">
        <v>1</v>
      </c>
      <c r="K18" s="123">
        <v>1005.88</v>
      </c>
      <c r="L18" s="47" t="s">
        <v>372</v>
      </c>
    </row>
    <row r="19" spans="1:12" ht="20.100000000000001" customHeight="1">
      <c r="A19" s="113">
        <v>11</v>
      </c>
      <c r="B19" s="113" t="s">
        <v>454</v>
      </c>
      <c r="C19" s="113" t="s">
        <v>429</v>
      </c>
      <c r="D19" s="113" t="s">
        <v>438</v>
      </c>
      <c r="E19" s="113" t="s">
        <v>264</v>
      </c>
      <c r="F19" s="113" t="s">
        <v>426</v>
      </c>
      <c r="G19" s="113" t="s">
        <v>440</v>
      </c>
      <c r="H19" s="113">
        <v>916</v>
      </c>
      <c r="I19" s="113">
        <v>1054</v>
      </c>
      <c r="J19" s="113">
        <v>1</v>
      </c>
      <c r="K19" s="123">
        <v>36.54</v>
      </c>
      <c r="L19" s="47" t="s">
        <v>373</v>
      </c>
    </row>
    <row r="20" spans="1:12">
      <c r="A20" s="113">
        <v>12</v>
      </c>
      <c r="B20" s="113" t="s">
        <v>451</v>
      </c>
      <c r="C20" s="113" t="s">
        <v>429</v>
      </c>
      <c r="D20" s="113" t="s">
        <v>438</v>
      </c>
      <c r="E20" s="113" t="s">
        <v>264</v>
      </c>
      <c r="F20" s="113" t="s">
        <v>426</v>
      </c>
      <c r="G20" s="113" t="s">
        <v>440</v>
      </c>
      <c r="H20" s="113">
        <v>923</v>
      </c>
      <c r="I20" s="113">
        <v>2572</v>
      </c>
      <c r="J20" s="113">
        <v>1</v>
      </c>
      <c r="K20" s="123">
        <v>59.59</v>
      </c>
      <c r="L20" s="47" t="s">
        <v>387</v>
      </c>
    </row>
    <row r="21" spans="1:12" ht="20.100000000000001" customHeight="1">
      <c r="A21" s="113">
        <v>13</v>
      </c>
      <c r="B21" s="113" t="s">
        <v>455</v>
      </c>
      <c r="C21" s="113" t="s">
        <v>429</v>
      </c>
      <c r="D21" s="113" t="s">
        <v>456</v>
      </c>
      <c r="E21" s="113" t="s">
        <v>264</v>
      </c>
      <c r="F21" s="113" t="s">
        <v>426</v>
      </c>
      <c r="G21" s="113" t="s">
        <v>457</v>
      </c>
      <c r="H21" s="113">
        <v>3504</v>
      </c>
      <c r="I21" s="113">
        <v>1612</v>
      </c>
      <c r="J21" s="113">
        <v>1</v>
      </c>
      <c r="K21" s="123">
        <v>517.27</v>
      </c>
      <c r="L21" s="47" t="s">
        <v>388</v>
      </c>
    </row>
    <row r="22" spans="1:12" ht="20.100000000000001" customHeight="1">
      <c r="A22" s="113">
        <v>14</v>
      </c>
      <c r="B22" s="113" t="s">
        <v>458</v>
      </c>
      <c r="C22" s="113" t="s">
        <v>429</v>
      </c>
      <c r="D22" s="113" t="s">
        <v>459</v>
      </c>
      <c r="E22" s="113" t="s">
        <v>264</v>
      </c>
      <c r="F22" s="113" t="s">
        <v>426</v>
      </c>
      <c r="G22" s="113" t="s">
        <v>457</v>
      </c>
      <c r="H22" s="113">
        <v>3657</v>
      </c>
      <c r="I22" s="113">
        <v>3001</v>
      </c>
      <c r="J22" s="113">
        <v>1</v>
      </c>
      <c r="K22" s="123">
        <v>92.39</v>
      </c>
      <c r="L22" s="47" t="s">
        <v>389</v>
      </c>
    </row>
    <row r="23" spans="1:12" ht="20.100000000000001" customHeight="1">
      <c r="A23" s="113">
        <v>15</v>
      </c>
      <c r="B23" s="113" t="s">
        <v>460</v>
      </c>
      <c r="C23" s="113" t="s">
        <v>424</v>
      </c>
      <c r="D23" s="113" t="s">
        <v>425</v>
      </c>
      <c r="E23" s="113" t="s">
        <v>264</v>
      </c>
      <c r="F23" s="113" t="s">
        <v>426</v>
      </c>
      <c r="G23" s="113" t="s">
        <v>457</v>
      </c>
      <c r="H23" s="113">
        <v>3657</v>
      </c>
      <c r="I23" s="113">
        <v>2807</v>
      </c>
      <c r="J23" s="113">
        <v>1</v>
      </c>
      <c r="K23" s="123">
        <v>678.06</v>
      </c>
      <c r="L23" s="47" t="s">
        <v>405</v>
      </c>
    </row>
    <row r="24" spans="1:12" ht="20.100000000000001" customHeight="1">
      <c r="A24" s="113">
        <v>16</v>
      </c>
      <c r="B24" s="113" t="s">
        <v>461</v>
      </c>
      <c r="C24" s="113" t="s">
        <v>429</v>
      </c>
      <c r="D24" s="113" t="s">
        <v>459</v>
      </c>
      <c r="E24" s="113" t="s">
        <v>264</v>
      </c>
      <c r="F24" s="113" t="s">
        <v>426</v>
      </c>
      <c r="G24" s="113" t="s">
        <v>457</v>
      </c>
      <c r="H24" s="113">
        <v>2651</v>
      </c>
      <c r="I24" s="113">
        <v>3001</v>
      </c>
      <c r="J24" s="113">
        <v>1</v>
      </c>
      <c r="K24" s="123">
        <v>78.62</v>
      </c>
    </row>
    <row r="25" spans="1:12" ht="20.100000000000001" customHeight="1">
      <c r="A25" s="113">
        <v>17</v>
      </c>
      <c r="B25" s="113" t="s">
        <v>462</v>
      </c>
      <c r="C25" s="113" t="s">
        <v>424</v>
      </c>
      <c r="D25" s="113" t="s">
        <v>463</v>
      </c>
      <c r="E25" s="113" t="s">
        <v>264</v>
      </c>
      <c r="F25" s="113" t="s">
        <v>426</v>
      </c>
      <c r="G25" s="113" t="s">
        <v>457</v>
      </c>
      <c r="H25" s="113">
        <v>2650</v>
      </c>
      <c r="I25" s="113">
        <v>2806</v>
      </c>
      <c r="J25" s="113">
        <v>1</v>
      </c>
      <c r="K25" s="123">
        <v>426.04</v>
      </c>
    </row>
    <row r="26" spans="1:12">
      <c r="A26" s="113">
        <v>18</v>
      </c>
      <c r="B26" s="113" t="s">
        <v>464</v>
      </c>
      <c r="C26" s="113" t="s">
        <v>424</v>
      </c>
      <c r="D26" s="113" t="s">
        <v>465</v>
      </c>
      <c r="E26" s="113" t="s">
        <v>264</v>
      </c>
      <c r="F26" s="113" t="s">
        <v>426</v>
      </c>
      <c r="G26" s="113" t="s">
        <v>466</v>
      </c>
      <c r="H26" s="113">
        <v>1340</v>
      </c>
      <c r="I26" s="113">
        <v>1773</v>
      </c>
      <c r="J26" s="113">
        <v>1</v>
      </c>
      <c r="K26" s="123">
        <v>266.37</v>
      </c>
    </row>
    <row r="27" spans="1:12" ht="20.100000000000001" customHeight="1">
      <c r="A27" s="113">
        <v>19</v>
      </c>
      <c r="B27" s="113" t="s">
        <v>467</v>
      </c>
      <c r="C27" s="113" t="s">
        <v>429</v>
      </c>
      <c r="D27" s="113" t="s">
        <v>434</v>
      </c>
      <c r="E27" s="113" t="s">
        <v>264</v>
      </c>
      <c r="F27" s="113" t="s">
        <v>426</v>
      </c>
      <c r="G27" s="113" t="s">
        <v>468</v>
      </c>
      <c r="H27" s="113">
        <v>2703</v>
      </c>
      <c r="I27" s="113">
        <v>2829</v>
      </c>
      <c r="J27" s="113">
        <v>1</v>
      </c>
      <c r="K27" s="123">
        <v>154.99</v>
      </c>
    </row>
    <row r="28" spans="1:12" ht="20.100000000000001" customHeight="1">
      <c r="A28" s="113">
        <v>20</v>
      </c>
      <c r="B28" s="113" t="s">
        <v>469</v>
      </c>
      <c r="C28" s="113" t="s">
        <v>429</v>
      </c>
      <c r="D28" s="113" t="s">
        <v>434</v>
      </c>
      <c r="E28" s="113" t="s">
        <v>264</v>
      </c>
      <c r="F28" s="113" t="s">
        <v>426</v>
      </c>
      <c r="G28" s="113" t="s">
        <v>468</v>
      </c>
      <c r="H28" s="113">
        <v>2705</v>
      </c>
      <c r="I28" s="113">
        <v>2818</v>
      </c>
      <c r="J28" s="113">
        <v>1</v>
      </c>
      <c r="K28" s="123">
        <v>154.63</v>
      </c>
    </row>
    <row r="29" spans="1:12" ht="20.100000000000001" customHeight="1">
      <c r="A29" s="113">
        <v>21</v>
      </c>
      <c r="B29" s="113" t="s">
        <v>470</v>
      </c>
      <c r="C29" s="113" t="s">
        <v>471</v>
      </c>
      <c r="D29" s="113" t="s">
        <v>472</v>
      </c>
      <c r="E29" s="113" t="s">
        <v>264</v>
      </c>
      <c r="F29" s="113" t="s">
        <v>426</v>
      </c>
      <c r="G29" s="113" t="s">
        <v>473</v>
      </c>
      <c r="H29" s="113">
        <v>4226</v>
      </c>
      <c r="I29" s="113">
        <v>4037</v>
      </c>
      <c r="J29" s="113">
        <v>1</v>
      </c>
      <c r="K29" s="123">
        <v>554.44000000000005</v>
      </c>
    </row>
    <row r="30" spans="1:12" ht="20.100000000000001" customHeight="1">
      <c r="A30" s="113">
        <v>22</v>
      </c>
      <c r="B30" s="113" t="s">
        <v>474</v>
      </c>
      <c r="C30" s="113" t="s">
        <v>429</v>
      </c>
      <c r="D30" s="113" t="s">
        <v>459</v>
      </c>
      <c r="E30" s="113" t="s">
        <v>264</v>
      </c>
      <c r="F30" s="113" t="s">
        <v>426</v>
      </c>
      <c r="G30" s="113" t="s">
        <v>457</v>
      </c>
      <c r="H30" s="113">
        <v>3426</v>
      </c>
      <c r="I30" s="113">
        <v>2974</v>
      </c>
      <c r="J30" s="113">
        <v>1</v>
      </c>
      <c r="K30" s="123">
        <v>92.66</v>
      </c>
    </row>
    <row r="31" spans="1:12" ht="20.100000000000001" customHeight="1">
      <c r="A31" s="113">
        <v>23</v>
      </c>
      <c r="B31" s="113" t="s">
        <v>475</v>
      </c>
      <c r="C31" s="113" t="s">
        <v>424</v>
      </c>
      <c r="D31" s="113" t="s">
        <v>425</v>
      </c>
      <c r="E31" s="113" t="s">
        <v>264</v>
      </c>
      <c r="F31" s="113" t="s">
        <v>426</v>
      </c>
      <c r="G31" s="113" t="s">
        <v>457</v>
      </c>
      <c r="H31" s="113">
        <v>3203</v>
      </c>
      <c r="I31" s="113">
        <v>2738</v>
      </c>
      <c r="J31" s="113">
        <v>1</v>
      </c>
      <c r="K31" s="123">
        <v>650.86</v>
      </c>
    </row>
    <row r="32" spans="1:12">
      <c r="A32" s="113">
        <v>24</v>
      </c>
      <c r="B32" s="113" t="s">
        <v>476</v>
      </c>
      <c r="C32" s="113" t="s">
        <v>429</v>
      </c>
      <c r="D32" s="113" t="s">
        <v>459</v>
      </c>
      <c r="E32" s="113" t="s">
        <v>264</v>
      </c>
      <c r="F32" s="113" t="s">
        <v>426</v>
      </c>
      <c r="G32" s="113" t="s">
        <v>457</v>
      </c>
      <c r="H32" s="113">
        <v>3658</v>
      </c>
      <c r="I32" s="113">
        <v>2456</v>
      </c>
      <c r="J32" s="113">
        <v>1</v>
      </c>
      <c r="K32" s="123">
        <v>86.66</v>
      </c>
    </row>
    <row r="33" spans="1:11" ht="20.100000000000001" customHeight="1">
      <c r="A33" s="113">
        <v>25</v>
      </c>
      <c r="B33" s="113" t="s">
        <v>477</v>
      </c>
      <c r="C33" s="113" t="s">
        <v>424</v>
      </c>
      <c r="D33" s="113" t="s">
        <v>425</v>
      </c>
      <c r="E33" s="113" t="s">
        <v>264</v>
      </c>
      <c r="F33" s="113" t="s">
        <v>426</v>
      </c>
      <c r="G33" s="113" t="s">
        <v>457</v>
      </c>
      <c r="H33" s="113">
        <v>3658</v>
      </c>
      <c r="I33" s="113">
        <v>2738</v>
      </c>
      <c r="J33" s="113">
        <v>1</v>
      </c>
      <c r="K33" s="123">
        <v>669.77</v>
      </c>
    </row>
    <row r="34" spans="1:11" ht="20.100000000000001" customHeight="1">
      <c r="A34" s="113">
        <v>26</v>
      </c>
      <c r="B34" s="113" t="s">
        <v>478</v>
      </c>
      <c r="C34" s="113" t="s">
        <v>429</v>
      </c>
      <c r="D34" s="113" t="s">
        <v>456</v>
      </c>
      <c r="E34" s="113" t="s">
        <v>264</v>
      </c>
      <c r="F34" s="113" t="s">
        <v>426</v>
      </c>
      <c r="G34" s="113" t="s">
        <v>457</v>
      </c>
      <c r="H34" s="113">
        <v>3732</v>
      </c>
      <c r="I34" s="113">
        <v>1389</v>
      </c>
      <c r="J34" s="113">
        <v>1</v>
      </c>
      <c r="K34" s="123">
        <v>498.32</v>
      </c>
    </row>
    <row r="35" spans="1:11" ht="20.100000000000001" customHeight="1">
      <c r="A35" s="113">
        <v>27</v>
      </c>
      <c r="B35" s="113" t="s">
        <v>479</v>
      </c>
      <c r="C35" s="113" t="s">
        <v>429</v>
      </c>
      <c r="D35" s="113" t="s">
        <v>480</v>
      </c>
      <c r="E35" s="113" t="s">
        <v>264</v>
      </c>
      <c r="F35" s="113" t="s">
        <v>426</v>
      </c>
      <c r="G35" s="113" t="s">
        <v>481</v>
      </c>
      <c r="H35" s="113">
        <v>1067</v>
      </c>
      <c r="I35" s="113">
        <v>606</v>
      </c>
      <c r="J35" s="113">
        <v>2</v>
      </c>
      <c r="K35" s="123">
        <v>197.82</v>
      </c>
    </row>
    <row r="36" spans="1:11" ht="20.100000000000001" customHeight="1">
      <c r="A36" s="113">
        <v>28</v>
      </c>
      <c r="B36" s="113" t="s">
        <v>482</v>
      </c>
      <c r="C36" s="113" t="s">
        <v>471</v>
      </c>
      <c r="D36" s="113" t="s">
        <v>484</v>
      </c>
      <c r="E36" s="113" t="s">
        <v>264</v>
      </c>
      <c r="F36" s="113" t="s">
        <v>483</v>
      </c>
      <c r="G36" s="113" t="s">
        <v>487</v>
      </c>
      <c r="H36" s="113">
        <v>3313</v>
      </c>
      <c r="I36" s="113">
        <v>2514</v>
      </c>
      <c r="J36" s="113">
        <v>1</v>
      </c>
      <c r="K36" s="123">
        <v>511.73</v>
      </c>
    </row>
    <row r="37" spans="1:11" ht="20.100000000000001" customHeight="1">
      <c r="A37" s="113">
        <v>29</v>
      </c>
      <c r="B37" s="113" t="s">
        <v>485</v>
      </c>
      <c r="C37" s="113" t="s">
        <v>424</v>
      </c>
      <c r="D37" s="113" t="s">
        <v>486</v>
      </c>
      <c r="E37" s="113" t="s">
        <v>264</v>
      </c>
      <c r="F37" s="113" t="s">
        <v>483</v>
      </c>
      <c r="G37" s="113" t="s">
        <v>466</v>
      </c>
      <c r="H37" s="113">
        <v>2678</v>
      </c>
      <c r="I37" s="113">
        <v>2669</v>
      </c>
      <c r="J37" s="113">
        <v>1</v>
      </c>
      <c r="K37" s="123">
        <v>462.75</v>
      </c>
    </row>
    <row r="38" spans="1:11">
      <c r="A38" s="113">
        <v>30</v>
      </c>
      <c r="B38" s="113" t="s">
        <v>488</v>
      </c>
      <c r="C38" s="113" t="s">
        <v>429</v>
      </c>
      <c r="D38" s="113" t="s">
        <v>489</v>
      </c>
      <c r="E38" s="113" t="s">
        <v>490</v>
      </c>
      <c r="F38" s="113" t="s">
        <v>426</v>
      </c>
      <c r="G38" s="113" t="s">
        <v>487</v>
      </c>
      <c r="H38" s="113">
        <v>3581</v>
      </c>
      <c r="I38" s="113">
        <v>2512</v>
      </c>
      <c r="J38" s="113">
        <v>1</v>
      </c>
      <c r="K38" s="123">
        <v>169.72</v>
      </c>
    </row>
    <row r="39" spans="1:11" ht="20.100000000000001" customHeight="1">
      <c r="A39" s="113">
        <v>31</v>
      </c>
      <c r="B39" s="113" t="s">
        <v>491</v>
      </c>
      <c r="C39" s="113" t="s">
        <v>424</v>
      </c>
      <c r="D39" s="113" t="s">
        <v>492</v>
      </c>
      <c r="E39" s="113" t="s">
        <v>264</v>
      </c>
      <c r="F39" s="113" t="s">
        <v>483</v>
      </c>
      <c r="G39" s="113" t="s">
        <v>487</v>
      </c>
      <c r="H39" s="113">
        <v>2388</v>
      </c>
      <c r="I39" s="113">
        <v>749</v>
      </c>
      <c r="J39" s="113">
        <v>1</v>
      </c>
      <c r="K39" s="123">
        <v>240.03</v>
      </c>
    </row>
    <row r="40" spans="1:11" ht="20.100000000000001" customHeight="1">
      <c r="A40" s="113">
        <v>32</v>
      </c>
      <c r="B40" s="113" t="s">
        <v>493</v>
      </c>
      <c r="C40" s="113" t="s">
        <v>424</v>
      </c>
      <c r="D40" s="113" t="s">
        <v>492</v>
      </c>
      <c r="E40" s="113" t="s">
        <v>264</v>
      </c>
      <c r="F40" s="113" t="s">
        <v>483</v>
      </c>
      <c r="G40" s="113" t="s">
        <v>487</v>
      </c>
      <c r="H40" s="113">
        <v>2357</v>
      </c>
      <c r="I40" s="113">
        <v>1287</v>
      </c>
      <c r="J40" s="113">
        <v>1</v>
      </c>
      <c r="K40" s="123">
        <v>280.83</v>
      </c>
    </row>
    <row r="41" spans="1:11" ht="20.100000000000001" customHeight="1">
      <c r="A41" s="113">
        <v>33</v>
      </c>
      <c r="B41" s="113" t="s">
        <v>494</v>
      </c>
      <c r="C41" s="113" t="s">
        <v>424</v>
      </c>
      <c r="D41" s="113" t="s">
        <v>492</v>
      </c>
      <c r="E41" s="113" t="s">
        <v>264</v>
      </c>
      <c r="F41" s="113" t="s">
        <v>483</v>
      </c>
      <c r="G41" s="113" t="s">
        <v>495</v>
      </c>
      <c r="H41" s="113">
        <v>2356</v>
      </c>
      <c r="I41" s="113">
        <v>1288</v>
      </c>
      <c r="J41" s="113">
        <v>1</v>
      </c>
      <c r="K41" s="123">
        <v>280.85000000000002</v>
      </c>
    </row>
    <row r="42" spans="1:11">
      <c r="A42" s="113">
        <v>34</v>
      </c>
      <c r="B42" s="113" t="s">
        <v>496</v>
      </c>
      <c r="C42" s="113" t="s">
        <v>424</v>
      </c>
      <c r="D42" s="113" t="s">
        <v>492</v>
      </c>
      <c r="E42" s="113" t="s">
        <v>264</v>
      </c>
      <c r="F42" s="113" t="s">
        <v>483</v>
      </c>
      <c r="G42" s="113" t="s">
        <v>495</v>
      </c>
      <c r="H42" s="113">
        <v>2218</v>
      </c>
      <c r="I42" s="113">
        <v>1289</v>
      </c>
      <c r="J42" s="113">
        <v>1</v>
      </c>
      <c r="K42" s="123">
        <v>273.16000000000003</v>
      </c>
    </row>
    <row r="43" spans="1:11" ht="20.100000000000001" customHeight="1">
      <c r="A43" s="113">
        <v>35</v>
      </c>
      <c r="B43" s="113" t="s">
        <v>497</v>
      </c>
      <c r="C43" s="113" t="s">
        <v>424</v>
      </c>
      <c r="D43" s="113" t="s">
        <v>492</v>
      </c>
      <c r="E43" s="113" t="s">
        <v>264</v>
      </c>
      <c r="F43" s="113" t="s">
        <v>483</v>
      </c>
      <c r="G43" s="113" t="s">
        <v>481</v>
      </c>
      <c r="H43" s="113">
        <v>1827</v>
      </c>
      <c r="I43" s="113">
        <v>1832</v>
      </c>
      <c r="J43" s="113">
        <v>1</v>
      </c>
      <c r="K43" s="123">
        <v>332.1</v>
      </c>
    </row>
    <row r="44" spans="1:11" ht="20.100000000000001" customHeight="1">
      <c r="A44" s="113">
        <v>36</v>
      </c>
      <c r="B44" s="113" t="s">
        <v>498</v>
      </c>
      <c r="C44" s="113" t="s">
        <v>424</v>
      </c>
      <c r="D44" s="113" t="s">
        <v>492</v>
      </c>
      <c r="E44" s="113" t="s">
        <v>264</v>
      </c>
      <c r="F44" s="113" t="s">
        <v>483</v>
      </c>
      <c r="G44" s="113" t="s">
        <v>481</v>
      </c>
      <c r="H44" s="113">
        <v>1832</v>
      </c>
      <c r="I44" s="113">
        <v>1952</v>
      </c>
      <c r="J44" s="113">
        <v>1</v>
      </c>
      <c r="K44" s="123">
        <v>341.87</v>
      </c>
    </row>
    <row r="45" spans="1:11" ht="20.100000000000001" customHeight="1">
      <c r="A45" s="113">
        <v>37</v>
      </c>
      <c r="B45" s="113" t="s">
        <v>499</v>
      </c>
      <c r="C45" s="113" t="s">
        <v>500</v>
      </c>
      <c r="D45" s="113" t="s">
        <v>480</v>
      </c>
      <c r="E45" s="113" t="s">
        <v>501</v>
      </c>
      <c r="F45" s="113" t="s">
        <v>426</v>
      </c>
      <c r="G45" s="113" t="s">
        <v>502</v>
      </c>
      <c r="H45" s="113">
        <v>1171</v>
      </c>
      <c r="I45" s="113">
        <v>1272</v>
      </c>
      <c r="J45" s="113">
        <v>1</v>
      </c>
      <c r="K45" s="123">
        <v>260.58999999999997</v>
      </c>
    </row>
    <row r="46" spans="1:11" ht="20.100000000000001" customHeight="1">
      <c r="A46" s="113">
        <v>38</v>
      </c>
      <c r="B46" s="113" t="s">
        <v>503</v>
      </c>
      <c r="C46" s="113" t="s">
        <v>424</v>
      </c>
      <c r="D46" s="113" t="s">
        <v>492</v>
      </c>
      <c r="E46" s="113" t="s">
        <v>264</v>
      </c>
      <c r="F46" s="113" t="s">
        <v>483</v>
      </c>
      <c r="G46" s="113" t="s">
        <v>504</v>
      </c>
      <c r="H46" s="113">
        <v>3083</v>
      </c>
      <c r="I46" s="113">
        <v>2539</v>
      </c>
      <c r="J46" s="113">
        <v>1</v>
      </c>
      <c r="K46" s="123">
        <v>498.46</v>
      </c>
    </row>
    <row r="47" spans="1:11" ht="20.100000000000001" customHeight="1">
      <c r="A47" s="113">
        <v>39</v>
      </c>
      <c r="B47" s="113" t="s">
        <v>505</v>
      </c>
      <c r="C47" s="113" t="s">
        <v>500</v>
      </c>
      <c r="D47" s="113" t="s">
        <v>480</v>
      </c>
      <c r="E47" s="113" t="s">
        <v>501</v>
      </c>
      <c r="F47" s="113" t="s">
        <v>426</v>
      </c>
      <c r="G47" s="113" t="s">
        <v>506</v>
      </c>
      <c r="H47" s="113">
        <v>739</v>
      </c>
      <c r="I47" s="113">
        <v>1237</v>
      </c>
      <c r="J47" s="113">
        <v>1</v>
      </c>
      <c r="K47" s="123">
        <v>225.27</v>
      </c>
    </row>
    <row r="48" spans="1:11">
      <c r="A48" s="113">
        <v>40</v>
      </c>
      <c r="B48" s="113" t="s">
        <v>507</v>
      </c>
      <c r="C48" s="113" t="s">
        <v>429</v>
      </c>
      <c r="D48" s="113" t="s">
        <v>489</v>
      </c>
      <c r="E48" s="113" t="s">
        <v>490</v>
      </c>
      <c r="F48" s="113" t="s">
        <v>426</v>
      </c>
      <c r="G48" s="113" t="s">
        <v>504</v>
      </c>
      <c r="H48" s="113">
        <v>3077</v>
      </c>
      <c r="I48" s="113">
        <v>2998</v>
      </c>
      <c r="J48" s="113">
        <v>1</v>
      </c>
      <c r="K48" s="123">
        <v>105.6</v>
      </c>
    </row>
    <row r="49" spans="1:11" ht="20.100000000000001" customHeight="1">
      <c r="A49" s="113">
        <v>41</v>
      </c>
      <c r="B49" s="113" t="s">
        <v>508</v>
      </c>
      <c r="C49" s="113" t="s">
        <v>424</v>
      </c>
      <c r="D49" s="113" t="s">
        <v>509</v>
      </c>
      <c r="E49" s="113" t="s">
        <v>490</v>
      </c>
      <c r="F49" s="113" t="s">
        <v>483</v>
      </c>
      <c r="G49" s="113" t="s">
        <v>504</v>
      </c>
      <c r="H49" s="113">
        <v>3851</v>
      </c>
      <c r="I49" s="113">
        <v>3099</v>
      </c>
      <c r="J49" s="113">
        <v>1</v>
      </c>
      <c r="K49" s="123">
        <v>860.35</v>
      </c>
    </row>
    <row r="50" spans="1:11" ht="20.100000000000001" customHeight="1">
      <c r="A50" s="113">
        <v>42</v>
      </c>
      <c r="B50" s="113" t="s">
        <v>510</v>
      </c>
      <c r="C50" s="113" t="s">
        <v>429</v>
      </c>
      <c r="D50" s="113" t="s">
        <v>489</v>
      </c>
      <c r="E50" s="113" t="s">
        <v>490</v>
      </c>
      <c r="F50" s="113" t="s">
        <v>426</v>
      </c>
      <c r="G50" s="113" t="s">
        <v>504</v>
      </c>
      <c r="H50" s="113">
        <v>3000</v>
      </c>
      <c r="I50" s="113">
        <v>3112</v>
      </c>
      <c r="J50" s="113">
        <v>1</v>
      </c>
      <c r="K50" s="123">
        <v>106.2</v>
      </c>
    </row>
    <row r="51" spans="1:11" ht="20.100000000000001" customHeight="1">
      <c r="A51" s="113">
        <v>43</v>
      </c>
      <c r="B51" s="113" t="s">
        <v>511</v>
      </c>
      <c r="C51" s="113" t="s">
        <v>429</v>
      </c>
      <c r="D51" s="113" t="s">
        <v>512</v>
      </c>
      <c r="E51" s="113" t="s">
        <v>264</v>
      </c>
      <c r="F51" s="113" t="s">
        <v>426</v>
      </c>
      <c r="G51" s="113" t="s">
        <v>561</v>
      </c>
      <c r="H51" s="113">
        <v>4630</v>
      </c>
      <c r="I51" s="113">
        <v>3968</v>
      </c>
      <c r="J51" s="113">
        <v>1</v>
      </c>
      <c r="K51" s="123">
        <v>519.16</v>
      </c>
    </row>
    <row r="52" spans="1:11" ht="20.100000000000001" customHeight="1">
      <c r="A52" s="113">
        <v>44</v>
      </c>
      <c r="B52" s="113" t="s">
        <v>513</v>
      </c>
      <c r="C52" s="113" t="s">
        <v>424</v>
      </c>
      <c r="D52" s="113" t="s">
        <v>486</v>
      </c>
      <c r="E52" s="113" t="s">
        <v>490</v>
      </c>
      <c r="F52" s="113" t="s">
        <v>483</v>
      </c>
      <c r="G52" s="113" t="s">
        <v>561</v>
      </c>
      <c r="H52" s="113">
        <v>3040</v>
      </c>
      <c r="I52" s="113">
        <v>3148</v>
      </c>
      <c r="J52" s="113">
        <v>1</v>
      </c>
      <c r="K52" s="123">
        <v>552.62</v>
      </c>
    </row>
    <row r="53" spans="1:11" ht="20.100000000000001" customHeight="1">
      <c r="A53" s="113">
        <v>45</v>
      </c>
      <c r="B53" s="113" t="s">
        <v>514</v>
      </c>
      <c r="C53" s="113" t="s">
        <v>429</v>
      </c>
      <c r="D53" s="113" t="s">
        <v>512</v>
      </c>
      <c r="E53" s="113" t="s">
        <v>264</v>
      </c>
      <c r="F53" s="113" t="s">
        <v>426</v>
      </c>
      <c r="G53" s="113" t="s">
        <v>561</v>
      </c>
      <c r="H53" s="113">
        <v>4614</v>
      </c>
      <c r="I53" s="113">
        <v>3942</v>
      </c>
      <c r="J53" s="113">
        <v>1</v>
      </c>
      <c r="K53" s="123">
        <v>516.54</v>
      </c>
    </row>
    <row r="54" spans="1:11">
      <c r="A54" s="113">
        <v>46</v>
      </c>
      <c r="B54" s="113" t="s">
        <v>515</v>
      </c>
      <c r="C54" s="113" t="s">
        <v>471</v>
      </c>
      <c r="D54" s="113" t="s">
        <v>484</v>
      </c>
      <c r="E54" s="113" t="s">
        <v>264</v>
      </c>
      <c r="F54" s="113" t="s">
        <v>483</v>
      </c>
      <c r="G54" s="113" t="s">
        <v>562</v>
      </c>
      <c r="H54" s="113">
        <v>3318</v>
      </c>
      <c r="I54" s="113">
        <v>2514</v>
      </c>
      <c r="J54" s="113">
        <v>1</v>
      </c>
      <c r="K54" s="123">
        <v>535.05999999999995</v>
      </c>
    </row>
    <row r="55" spans="1:11" ht="20.100000000000001" customHeight="1">
      <c r="A55" s="113">
        <v>47</v>
      </c>
      <c r="B55" s="113" t="s">
        <v>563</v>
      </c>
      <c r="C55" s="113" t="s">
        <v>424</v>
      </c>
      <c r="D55" s="113" t="s">
        <v>486</v>
      </c>
      <c r="E55" s="113" t="s">
        <v>264</v>
      </c>
      <c r="F55" s="113" t="s">
        <v>483</v>
      </c>
      <c r="G55" s="113" t="s">
        <v>564</v>
      </c>
      <c r="H55" s="113">
        <v>2890</v>
      </c>
      <c r="I55" s="113">
        <v>2658</v>
      </c>
      <c r="J55" s="113">
        <v>1</v>
      </c>
      <c r="K55" s="123">
        <v>496.9</v>
      </c>
    </row>
    <row r="56" spans="1:11" ht="20.100000000000001" customHeight="1">
      <c r="A56" s="113">
        <v>48</v>
      </c>
      <c r="B56" s="113" t="s">
        <v>516</v>
      </c>
      <c r="C56" s="113" t="s">
        <v>429</v>
      </c>
      <c r="D56" s="113" t="s">
        <v>517</v>
      </c>
      <c r="E56" s="113" t="s">
        <v>490</v>
      </c>
      <c r="F56" s="113" t="s">
        <v>426</v>
      </c>
      <c r="G56" s="113" t="s">
        <v>565</v>
      </c>
      <c r="H56" s="113">
        <v>5635</v>
      </c>
      <c r="I56" s="113">
        <v>3148</v>
      </c>
      <c r="J56" s="113">
        <v>1</v>
      </c>
      <c r="K56" s="123">
        <v>477.78</v>
      </c>
    </row>
    <row r="57" spans="1:11" ht="20.100000000000001" customHeight="1">
      <c r="A57" s="113">
        <v>49</v>
      </c>
      <c r="B57" s="113" t="s">
        <v>518</v>
      </c>
      <c r="C57" s="113" t="s">
        <v>429</v>
      </c>
      <c r="D57" s="113" t="s">
        <v>517</v>
      </c>
      <c r="E57" s="113" t="s">
        <v>490</v>
      </c>
      <c r="F57" s="113" t="s">
        <v>426</v>
      </c>
      <c r="G57" s="113" t="s">
        <v>565</v>
      </c>
      <c r="H57" s="113">
        <v>5224</v>
      </c>
      <c r="I57" s="113">
        <v>2815</v>
      </c>
      <c r="J57" s="113">
        <v>1</v>
      </c>
      <c r="K57" s="123">
        <v>334.97</v>
      </c>
    </row>
    <row r="58" spans="1:11" ht="20.100000000000001" customHeight="1">
      <c r="A58" s="113">
        <v>50</v>
      </c>
      <c r="B58" s="113" t="s">
        <v>519</v>
      </c>
      <c r="C58" s="113" t="s">
        <v>429</v>
      </c>
      <c r="D58" s="113" t="s">
        <v>520</v>
      </c>
      <c r="E58" s="113" t="s">
        <v>490</v>
      </c>
      <c r="F58" s="113" t="s">
        <v>426</v>
      </c>
      <c r="G58" s="113" t="s">
        <v>565</v>
      </c>
      <c r="H58" s="113">
        <v>5224</v>
      </c>
      <c r="I58" s="113">
        <v>2165</v>
      </c>
      <c r="J58" s="113">
        <v>1</v>
      </c>
      <c r="K58" s="123">
        <v>143.63999999999999</v>
      </c>
    </row>
    <row r="59" spans="1:11" ht="20.100000000000001" customHeight="1">
      <c r="A59" s="113">
        <v>51</v>
      </c>
      <c r="B59" s="113" t="s">
        <v>521</v>
      </c>
      <c r="C59" s="113" t="s">
        <v>429</v>
      </c>
      <c r="D59" s="113" t="s">
        <v>522</v>
      </c>
      <c r="E59" s="113" t="s">
        <v>490</v>
      </c>
      <c r="F59" s="113" t="s">
        <v>426</v>
      </c>
      <c r="G59" s="113" t="s">
        <v>565</v>
      </c>
      <c r="H59" s="113">
        <v>5185</v>
      </c>
      <c r="I59" s="113">
        <v>2815</v>
      </c>
      <c r="J59" s="113">
        <v>1</v>
      </c>
      <c r="K59" s="123">
        <v>334.34</v>
      </c>
    </row>
    <row r="60" spans="1:11" ht="20.100000000000001" customHeight="1">
      <c r="A60" s="113">
        <v>52</v>
      </c>
      <c r="B60" s="113" t="s">
        <v>523</v>
      </c>
      <c r="C60" s="113" t="s">
        <v>429</v>
      </c>
      <c r="D60" s="113" t="s">
        <v>520</v>
      </c>
      <c r="E60" s="113" t="s">
        <v>490</v>
      </c>
      <c r="F60" s="113" t="s">
        <v>426</v>
      </c>
      <c r="G60" s="113" t="s">
        <v>565</v>
      </c>
      <c r="H60" s="113">
        <v>5185</v>
      </c>
      <c r="I60" s="113">
        <v>2165</v>
      </c>
      <c r="J60" s="113">
        <v>1</v>
      </c>
      <c r="K60" s="123">
        <v>143.04</v>
      </c>
    </row>
    <row r="61" spans="1:11" ht="20.100000000000001" customHeight="1">
      <c r="A61" s="113">
        <v>53</v>
      </c>
      <c r="B61" s="113" t="s">
        <v>524</v>
      </c>
      <c r="C61" s="113" t="s">
        <v>424</v>
      </c>
      <c r="D61" s="113" t="s">
        <v>486</v>
      </c>
      <c r="E61" s="234" t="s">
        <v>264</v>
      </c>
      <c r="F61" s="113" t="s">
        <v>483</v>
      </c>
      <c r="G61" s="113" t="s">
        <v>566</v>
      </c>
      <c r="H61" s="113">
        <v>1776</v>
      </c>
      <c r="I61" s="113">
        <v>2440</v>
      </c>
      <c r="J61" s="113">
        <v>1</v>
      </c>
      <c r="K61" s="123">
        <v>414.67</v>
      </c>
    </row>
    <row r="62" spans="1:11" ht="20.100000000000001" customHeight="1">
      <c r="A62" s="113">
        <v>54</v>
      </c>
      <c r="B62" s="113" t="s">
        <v>525</v>
      </c>
      <c r="C62" s="113" t="s">
        <v>500</v>
      </c>
      <c r="D62" s="113" t="s">
        <v>480</v>
      </c>
      <c r="E62" s="113" t="s">
        <v>501</v>
      </c>
      <c r="F62" s="113" t="s">
        <v>426</v>
      </c>
      <c r="G62" s="113" t="s">
        <v>566</v>
      </c>
      <c r="H62" s="113">
        <v>1018</v>
      </c>
      <c r="I62" s="113">
        <v>663</v>
      </c>
      <c r="J62" s="113">
        <v>1</v>
      </c>
      <c r="K62" s="123">
        <v>186.32</v>
      </c>
    </row>
    <row r="63" spans="1:11" ht="20.100000000000001" customHeight="1">
      <c r="A63" s="113">
        <v>55</v>
      </c>
      <c r="B63" s="113" t="s">
        <v>526</v>
      </c>
      <c r="C63" s="113" t="s">
        <v>424</v>
      </c>
      <c r="D63" s="113" t="s">
        <v>463</v>
      </c>
      <c r="E63" s="234" t="s">
        <v>264</v>
      </c>
      <c r="F63" s="113" t="s">
        <v>426</v>
      </c>
      <c r="G63" s="113" t="s">
        <v>468</v>
      </c>
      <c r="H63" s="113">
        <v>2702</v>
      </c>
      <c r="I63" s="113">
        <v>2814</v>
      </c>
      <c r="J63" s="113">
        <v>1</v>
      </c>
      <c r="K63" s="123">
        <v>410.36</v>
      </c>
    </row>
    <row r="64" spans="1:11">
      <c r="A64" s="113">
        <v>56</v>
      </c>
      <c r="B64" s="113" t="s">
        <v>527</v>
      </c>
      <c r="C64" s="113" t="s">
        <v>424</v>
      </c>
      <c r="D64" s="113" t="s">
        <v>463</v>
      </c>
      <c r="E64" s="234" t="s">
        <v>264</v>
      </c>
      <c r="F64" s="113" t="s">
        <v>426</v>
      </c>
      <c r="G64" s="113" t="s">
        <v>528</v>
      </c>
      <c r="H64" s="113">
        <v>2720</v>
      </c>
      <c r="I64" s="113">
        <v>2724</v>
      </c>
      <c r="J64" s="113">
        <v>1</v>
      </c>
      <c r="K64" s="123">
        <v>404.77</v>
      </c>
    </row>
    <row r="65" spans="1:11" ht="20.100000000000001" customHeight="1">
      <c r="A65" s="113">
        <v>57</v>
      </c>
      <c r="B65" s="113" t="s">
        <v>529</v>
      </c>
      <c r="C65" s="113" t="s">
        <v>424</v>
      </c>
      <c r="D65" s="113" t="s">
        <v>425</v>
      </c>
      <c r="E65" s="234" t="s">
        <v>264</v>
      </c>
      <c r="F65" s="113" t="s">
        <v>426</v>
      </c>
      <c r="G65" s="113" t="s">
        <v>530</v>
      </c>
      <c r="H65" s="113">
        <v>4878</v>
      </c>
      <c r="I65" s="113">
        <v>2604</v>
      </c>
      <c r="J65" s="113">
        <v>1</v>
      </c>
      <c r="K65" s="123">
        <v>711.54</v>
      </c>
    </row>
    <row r="66" spans="1:11" ht="20.100000000000001" customHeight="1">
      <c r="A66" s="113">
        <v>58</v>
      </c>
      <c r="B66" s="113" t="s">
        <v>531</v>
      </c>
      <c r="C66" s="113" t="s">
        <v>424</v>
      </c>
      <c r="D66" s="113" t="s">
        <v>425</v>
      </c>
      <c r="E66" s="234" t="s">
        <v>264</v>
      </c>
      <c r="F66" s="113" t="s">
        <v>426</v>
      </c>
      <c r="G66" s="113" t="s">
        <v>532</v>
      </c>
      <c r="H66" s="113">
        <v>4877</v>
      </c>
      <c r="I66" s="113">
        <v>2598</v>
      </c>
      <c r="J66" s="113">
        <v>1</v>
      </c>
      <c r="K66" s="123">
        <v>710.74</v>
      </c>
    </row>
    <row r="67" spans="1:11" ht="20.100000000000001" customHeight="1">
      <c r="A67" s="113">
        <v>59</v>
      </c>
      <c r="B67" s="113" t="s">
        <v>533</v>
      </c>
      <c r="C67" s="113" t="s">
        <v>429</v>
      </c>
      <c r="D67" s="113" t="s">
        <v>534</v>
      </c>
      <c r="E67" s="113" t="s">
        <v>447</v>
      </c>
      <c r="F67" s="113" t="s">
        <v>426</v>
      </c>
      <c r="G67" s="113" t="s">
        <v>535</v>
      </c>
      <c r="H67" s="113">
        <v>2436</v>
      </c>
      <c r="I67" s="113">
        <v>737</v>
      </c>
      <c r="J67" s="113">
        <v>1</v>
      </c>
      <c r="K67" s="123">
        <v>419.95</v>
      </c>
    </row>
    <row r="68" spans="1:11" ht="20.100000000000001" customHeight="1">
      <c r="A68" s="113">
        <v>60</v>
      </c>
      <c r="B68" s="113" t="s">
        <v>536</v>
      </c>
      <c r="C68" s="113" t="s">
        <v>429</v>
      </c>
      <c r="D68" s="113" t="s">
        <v>537</v>
      </c>
      <c r="E68" s="234" t="s">
        <v>264</v>
      </c>
      <c r="F68" s="113" t="s">
        <v>426</v>
      </c>
      <c r="G68" s="113" t="s">
        <v>538</v>
      </c>
      <c r="H68" s="113">
        <v>4871</v>
      </c>
      <c r="I68" s="113">
        <v>2577</v>
      </c>
      <c r="J68" s="113">
        <v>1</v>
      </c>
      <c r="K68" s="123">
        <v>803.68</v>
      </c>
    </row>
    <row r="69" spans="1:11" ht="20.100000000000001" customHeight="1">
      <c r="A69" s="113">
        <v>61</v>
      </c>
      <c r="B69" s="113" t="s">
        <v>539</v>
      </c>
      <c r="C69" s="113" t="s">
        <v>424</v>
      </c>
      <c r="D69" s="113" t="s">
        <v>463</v>
      </c>
      <c r="E69" s="234" t="s">
        <v>264</v>
      </c>
      <c r="F69" s="113" t="s">
        <v>483</v>
      </c>
      <c r="G69" s="113" t="s">
        <v>538</v>
      </c>
      <c r="H69" s="113">
        <v>1530</v>
      </c>
      <c r="I69" s="113">
        <v>2728</v>
      </c>
      <c r="J69" s="113">
        <v>1</v>
      </c>
      <c r="K69" s="123">
        <v>437.69</v>
      </c>
    </row>
    <row r="70" spans="1:11" ht="20.100000000000001" customHeight="1">
      <c r="A70" s="113">
        <v>62</v>
      </c>
      <c r="B70" s="113" t="s">
        <v>540</v>
      </c>
      <c r="C70" s="113" t="s">
        <v>424</v>
      </c>
      <c r="D70" s="113" t="s">
        <v>463</v>
      </c>
      <c r="E70" s="234" t="s">
        <v>435</v>
      </c>
      <c r="F70" s="113" t="s">
        <v>483</v>
      </c>
      <c r="G70" s="113" t="s">
        <v>541</v>
      </c>
      <c r="H70" s="113">
        <v>1680</v>
      </c>
      <c r="I70" s="113">
        <v>2732</v>
      </c>
      <c r="J70" s="113">
        <v>1</v>
      </c>
      <c r="K70" s="123">
        <v>446.48</v>
      </c>
    </row>
    <row r="71" spans="1:11" ht="20.100000000000001" customHeight="1">
      <c r="A71" s="113">
        <v>63</v>
      </c>
      <c r="B71" s="113" t="s">
        <v>542</v>
      </c>
      <c r="C71" s="113" t="s">
        <v>443</v>
      </c>
      <c r="D71" s="113" t="s">
        <v>444</v>
      </c>
      <c r="E71" s="113" t="s">
        <v>445</v>
      </c>
      <c r="F71" s="113" t="s">
        <v>426</v>
      </c>
      <c r="G71" s="113" t="s">
        <v>446</v>
      </c>
      <c r="H71" s="113">
        <v>720</v>
      </c>
      <c r="I71" s="113">
        <v>727</v>
      </c>
      <c r="J71" s="113">
        <v>1</v>
      </c>
      <c r="K71" s="123">
        <v>78.38</v>
      </c>
    </row>
    <row r="72" spans="1:11" ht="20.100000000000001" customHeight="1">
      <c r="A72" s="113">
        <v>64</v>
      </c>
      <c r="B72" s="113" t="s">
        <v>543</v>
      </c>
      <c r="C72" s="113" t="s">
        <v>424</v>
      </c>
      <c r="D72" s="113" t="s">
        <v>463</v>
      </c>
      <c r="E72" s="113" t="s">
        <v>264</v>
      </c>
      <c r="F72" s="113" t="s">
        <v>483</v>
      </c>
      <c r="G72" s="113" t="s">
        <v>544</v>
      </c>
      <c r="H72" s="113">
        <v>1977</v>
      </c>
      <c r="I72" s="113">
        <v>2808</v>
      </c>
      <c r="J72" s="113">
        <v>1</v>
      </c>
      <c r="K72" s="123">
        <v>477.06</v>
      </c>
    </row>
    <row r="73" spans="1:11" ht="20.100000000000001" customHeight="1">
      <c r="A73" s="113">
        <v>65</v>
      </c>
      <c r="B73" s="113" t="s">
        <v>545</v>
      </c>
      <c r="C73" s="113" t="s">
        <v>429</v>
      </c>
      <c r="D73" s="113" t="s">
        <v>430</v>
      </c>
      <c r="E73" s="113" t="s">
        <v>264</v>
      </c>
      <c r="F73" s="113" t="s">
        <v>426</v>
      </c>
      <c r="G73" s="113" t="s">
        <v>546</v>
      </c>
      <c r="H73" s="113">
        <v>3506</v>
      </c>
      <c r="I73" s="113">
        <v>2723</v>
      </c>
      <c r="J73" s="113">
        <v>1</v>
      </c>
      <c r="K73" s="123">
        <v>798.18</v>
      </c>
    </row>
    <row r="74" spans="1:11">
      <c r="A74" s="113">
        <v>66</v>
      </c>
      <c r="B74" s="113" t="s">
        <v>547</v>
      </c>
      <c r="C74" s="113" t="s">
        <v>424</v>
      </c>
      <c r="D74" s="113" t="s">
        <v>509</v>
      </c>
      <c r="E74" s="113" t="s">
        <v>264</v>
      </c>
      <c r="F74" s="113" t="s">
        <v>483</v>
      </c>
      <c r="G74" s="113" t="s">
        <v>548</v>
      </c>
      <c r="H74" s="113">
        <v>5031</v>
      </c>
      <c r="I74" s="113">
        <v>2601</v>
      </c>
      <c r="J74" s="113">
        <v>1</v>
      </c>
      <c r="K74" s="123">
        <v>975.08</v>
      </c>
    </row>
    <row r="75" spans="1:11" ht="20.100000000000001" customHeight="1">
      <c r="A75" s="113">
        <v>67</v>
      </c>
      <c r="B75" s="113" t="s">
        <v>549</v>
      </c>
      <c r="C75" s="113" t="s">
        <v>429</v>
      </c>
      <c r="D75" s="113" t="s">
        <v>434</v>
      </c>
      <c r="E75" s="113" t="s">
        <v>264</v>
      </c>
      <c r="F75" s="113" t="s">
        <v>426</v>
      </c>
      <c r="G75" s="113" t="s">
        <v>468</v>
      </c>
      <c r="H75" s="113">
        <v>2706</v>
      </c>
      <c r="I75" s="113">
        <v>2816</v>
      </c>
      <c r="J75" s="113">
        <v>1</v>
      </c>
      <c r="K75" s="123">
        <v>153.58000000000001</v>
      </c>
    </row>
    <row r="76" spans="1:11" ht="20.100000000000001" customHeight="1">
      <c r="A76" s="113">
        <v>68</v>
      </c>
      <c r="B76" s="113" t="s">
        <v>550</v>
      </c>
      <c r="C76" s="113" t="s">
        <v>424</v>
      </c>
      <c r="D76" s="113" t="s">
        <v>463</v>
      </c>
      <c r="E76" s="113" t="s">
        <v>264</v>
      </c>
      <c r="F76" s="113" t="s">
        <v>426</v>
      </c>
      <c r="G76" s="113" t="s">
        <v>546</v>
      </c>
      <c r="H76" s="113">
        <v>2272</v>
      </c>
      <c r="I76" s="113">
        <v>2816</v>
      </c>
      <c r="J76" s="113">
        <v>1</v>
      </c>
      <c r="K76" s="123">
        <v>407.45</v>
      </c>
    </row>
    <row r="77" spans="1:11" ht="20.100000000000001" customHeight="1">
      <c r="A77" s="113">
        <v>69</v>
      </c>
      <c r="B77" s="113" t="s">
        <v>551</v>
      </c>
      <c r="C77" s="113" t="s">
        <v>424</v>
      </c>
      <c r="D77" s="113" t="s">
        <v>465</v>
      </c>
      <c r="E77" s="113" t="s">
        <v>435</v>
      </c>
      <c r="F77" s="113" t="s">
        <v>426</v>
      </c>
      <c r="G77" s="113" t="s">
        <v>552</v>
      </c>
      <c r="H77" s="113">
        <v>2010</v>
      </c>
      <c r="I77" s="113">
        <v>1584</v>
      </c>
      <c r="J77" s="113">
        <v>1</v>
      </c>
      <c r="K77" s="123">
        <v>289.18</v>
      </c>
    </row>
    <row r="78" spans="1:11" ht="20.100000000000001" customHeight="1">
      <c r="A78" s="113">
        <v>70</v>
      </c>
      <c r="B78" s="113" t="s">
        <v>553</v>
      </c>
      <c r="C78" s="113" t="s">
        <v>424</v>
      </c>
      <c r="D78" s="113" t="s">
        <v>492</v>
      </c>
      <c r="E78" s="113" t="s">
        <v>264</v>
      </c>
      <c r="F78" s="113" t="s">
        <v>483</v>
      </c>
      <c r="G78" s="113" t="s">
        <v>554</v>
      </c>
      <c r="H78" s="113">
        <v>1341</v>
      </c>
      <c r="I78" s="113">
        <v>1630</v>
      </c>
      <c r="J78" s="113">
        <v>1</v>
      </c>
      <c r="K78" s="123">
        <v>284.22000000000003</v>
      </c>
    </row>
    <row r="79" spans="1:11" ht="20.100000000000001" customHeight="1">
      <c r="A79" s="113">
        <v>71</v>
      </c>
      <c r="B79" s="113" t="s">
        <v>555</v>
      </c>
      <c r="C79" s="113" t="s">
        <v>424</v>
      </c>
      <c r="D79" s="113" t="s">
        <v>492</v>
      </c>
      <c r="E79" s="113" t="s">
        <v>264</v>
      </c>
      <c r="F79" s="113" t="s">
        <v>483</v>
      </c>
      <c r="G79" s="113" t="s">
        <v>554</v>
      </c>
      <c r="H79" s="113">
        <v>2308</v>
      </c>
      <c r="I79" s="113">
        <v>2010</v>
      </c>
      <c r="J79" s="113">
        <v>1</v>
      </c>
      <c r="K79" s="123">
        <v>387.95</v>
      </c>
    </row>
    <row r="80" spans="1:11" ht="20.100000000000001" customHeight="1">
      <c r="A80" s="113">
        <v>72</v>
      </c>
      <c r="B80" s="113" t="s">
        <v>556</v>
      </c>
      <c r="C80" s="113" t="s">
        <v>424</v>
      </c>
      <c r="D80" s="113" t="s">
        <v>486</v>
      </c>
      <c r="E80" s="113" t="s">
        <v>264</v>
      </c>
      <c r="F80" s="113" t="s">
        <v>483</v>
      </c>
      <c r="G80" s="113" t="s">
        <v>557</v>
      </c>
      <c r="H80" s="113">
        <v>2425</v>
      </c>
      <c r="I80" s="113">
        <v>2498</v>
      </c>
      <c r="J80" s="113">
        <v>1</v>
      </c>
      <c r="K80" s="123">
        <v>436.17</v>
      </c>
    </row>
    <row r="81" spans="1:11" ht="20.100000000000001" customHeight="1">
      <c r="A81" s="113">
        <v>73</v>
      </c>
      <c r="B81" s="113" t="s">
        <v>558</v>
      </c>
      <c r="C81" s="113" t="s">
        <v>424</v>
      </c>
      <c r="D81" s="113" t="s">
        <v>486</v>
      </c>
      <c r="E81" s="113" t="s">
        <v>264</v>
      </c>
      <c r="F81" s="113" t="s">
        <v>483</v>
      </c>
      <c r="G81" s="113" t="s">
        <v>557</v>
      </c>
      <c r="H81" s="113">
        <v>2418</v>
      </c>
      <c r="I81" s="113">
        <v>2500</v>
      </c>
      <c r="J81" s="113">
        <v>1</v>
      </c>
      <c r="K81" s="123">
        <v>435.95</v>
      </c>
    </row>
    <row r="82" spans="1:11" ht="20.100000000000001" customHeight="1">
      <c r="A82" s="113">
        <v>74</v>
      </c>
      <c r="B82" s="113" t="s">
        <v>559</v>
      </c>
      <c r="C82" s="113" t="s">
        <v>429</v>
      </c>
      <c r="D82" s="113" t="s">
        <v>438</v>
      </c>
      <c r="E82" s="113" t="s">
        <v>264</v>
      </c>
      <c r="F82" s="113" t="s">
        <v>426</v>
      </c>
      <c r="G82" s="113" t="s">
        <v>440</v>
      </c>
      <c r="H82" s="113">
        <v>917</v>
      </c>
      <c r="I82" s="113">
        <v>1054</v>
      </c>
      <c r="J82" s="113">
        <v>1</v>
      </c>
      <c r="K82" s="123">
        <v>36.22</v>
      </c>
    </row>
    <row r="83" spans="1:11" ht="20.100000000000001" customHeight="1">
      <c r="A83" s="113">
        <v>75</v>
      </c>
      <c r="B83" s="113" t="s">
        <v>560</v>
      </c>
      <c r="C83" s="113" t="s">
        <v>429</v>
      </c>
      <c r="D83" s="113" t="s">
        <v>438</v>
      </c>
      <c r="E83" s="113" t="s">
        <v>264</v>
      </c>
      <c r="F83" s="113" t="s">
        <v>426</v>
      </c>
      <c r="G83" s="113" t="s">
        <v>440</v>
      </c>
      <c r="H83" s="113">
        <v>917</v>
      </c>
      <c r="I83" s="113">
        <v>2447</v>
      </c>
      <c r="J83" s="113">
        <v>1</v>
      </c>
      <c r="K83" s="123">
        <v>57.28</v>
      </c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29" sqref="P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FF-W22</v>
      </c>
      <c r="C4" s="118" t="str">
        <f>'BD Team'!C9</f>
        <v>M14600</v>
      </c>
      <c r="D4" s="118" t="str">
        <f>'BD Team'!D9</f>
        <v>2 TRACK 4 SHUTTER SLIDING DOOR</v>
      </c>
      <c r="E4" s="118" t="str">
        <f>'BD Team'!F9</f>
        <v>NO</v>
      </c>
      <c r="F4" s="121" t="str">
        <f>'BD Team'!G9</f>
        <v>BED ROOM 6</v>
      </c>
      <c r="G4" s="118">
        <f>'BD Team'!H9</f>
        <v>4889</v>
      </c>
      <c r="H4" s="118">
        <f>'BD Team'!I9</f>
        <v>2901</v>
      </c>
      <c r="I4" s="118">
        <f>'BD Team'!J9</f>
        <v>1</v>
      </c>
      <c r="J4" s="103">
        <f t="shared" ref="J4:J53" si="0">G4*H4*I4*10.764/1000000</f>
        <v>152.66569359599998</v>
      </c>
      <c r="K4" s="172">
        <f>'BD Team'!K9</f>
        <v>795.04</v>
      </c>
      <c r="L4" s="171">
        <f>K4*I4</f>
        <v>795.04</v>
      </c>
      <c r="M4" s="170">
        <f>L4*'Changable Values'!$D$4</f>
        <v>65988.319999999992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51.93333333333333</v>
      </c>
      <c r="U4" s="313">
        <f>SUM(G4:H4)*I4*2*4/1000</f>
        <v>62.32</v>
      </c>
      <c r="V4" s="313">
        <f>SUM(G4:H4)*I4*5*5*4/(1000*240)</f>
        <v>3.2458333333333331</v>
      </c>
      <c r="W4" s="313">
        <f>T4</f>
        <v>51.93333333333333</v>
      </c>
      <c r="X4" s="313">
        <f>W4*2</f>
        <v>103.86666666666666</v>
      </c>
      <c r="Y4" s="313">
        <f>SUM(G4:H4)*I4*4/1000</f>
        <v>31.16</v>
      </c>
    </row>
    <row r="5" spans="1:25">
      <c r="A5" s="118">
        <f>'BD Team'!A10</f>
        <v>2</v>
      </c>
      <c r="B5" s="118" t="str">
        <f>'BD Team'!B10</f>
        <v>FF-W23</v>
      </c>
      <c r="C5" s="118" t="str">
        <f>'BD Team'!C10</f>
        <v>M15000</v>
      </c>
      <c r="D5" s="118" t="str">
        <f>'BD Team'!D10</f>
        <v>2 DOORS WITH 2 FIXED GLASS</v>
      </c>
      <c r="E5" s="118" t="str">
        <f>'BD Team'!F10</f>
        <v>NO</v>
      </c>
      <c r="F5" s="121" t="str">
        <f>'BD Team'!G10</f>
        <v>BED ROOM 7</v>
      </c>
      <c r="G5" s="118">
        <f>'BD Team'!H10</f>
        <v>4876</v>
      </c>
      <c r="H5" s="118">
        <f>'BD Team'!I10</f>
        <v>2437</v>
      </c>
      <c r="I5" s="118">
        <f>'BD Team'!J10</f>
        <v>1</v>
      </c>
      <c r="J5" s="103">
        <f t="shared" si="0"/>
        <v>127.90658836799999</v>
      </c>
      <c r="K5" s="172">
        <f>'BD Team'!K10</f>
        <v>650.01</v>
      </c>
      <c r="L5" s="171">
        <f t="shared" ref="L5:L53" si="1">K5*I5</f>
        <v>650.01</v>
      </c>
      <c r="M5" s="170">
        <f>L5*'Changable Values'!$D$4</f>
        <v>53950.83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48.75333333333333</v>
      </c>
      <c r="U5" s="313">
        <f t="shared" ref="U5:U68" si="3">SUM(G5:H5)*I5*2*4/1000</f>
        <v>58.503999999999998</v>
      </c>
      <c r="V5" s="313">
        <f t="shared" ref="V5:V68" si="4">SUM(G5:H5)*I5*5*5*4/(1000*240)</f>
        <v>3.0470833333333331</v>
      </c>
      <c r="W5" s="313">
        <f t="shared" ref="W5:W68" si="5">T5</f>
        <v>48.75333333333333</v>
      </c>
      <c r="X5" s="313">
        <f t="shared" ref="X5:X68" si="6">W5*2</f>
        <v>97.506666666666661</v>
      </c>
      <c r="Y5" s="313">
        <f t="shared" ref="Y5:Y68" si="7">SUM(G5:H5)*I5*4/1000</f>
        <v>29.251999999999999</v>
      </c>
    </row>
    <row r="6" spans="1:25">
      <c r="A6" s="118">
        <f>'BD Team'!A11</f>
        <v>3</v>
      </c>
      <c r="B6" s="118" t="str">
        <f>'BD Team'!B11</f>
        <v>FF-W24</v>
      </c>
      <c r="C6" s="118" t="str">
        <f>'BD Team'!C11</f>
        <v>M15000</v>
      </c>
      <c r="D6" s="118" t="str">
        <f>'BD Team'!D11</f>
        <v>2 DOORS WITH 2 FIXED GLASS</v>
      </c>
      <c r="E6" s="118" t="str">
        <f>'BD Team'!F11</f>
        <v>NO</v>
      </c>
      <c r="F6" s="121" t="str">
        <f>'BD Team'!G11</f>
        <v>BED ROOM 7</v>
      </c>
      <c r="G6" s="118">
        <f>'BD Team'!H11</f>
        <v>4881</v>
      </c>
      <c r="H6" s="118">
        <f>'BD Team'!I11</f>
        <v>2725</v>
      </c>
      <c r="I6" s="118">
        <f>'BD Team'!J11</f>
        <v>1</v>
      </c>
      <c r="J6" s="103">
        <f t="shared" si="0"/>
        <v>143.16900390000001</v>
      </c>
      <c r="K6" s="172">
        <f>'BD Team'!K11</f>
        <v>909.63</v>
      </c>
      <c r="L6" s="171">
        <f t="shared" si="1"/>
        <v>909.63</v>
      </c>
      <c r="M6" s="170">
        <f>L6*'Changable Values'!$D$4</f>
        <v>75499.289999999994</v>
      </c>
      <c r="N6" s="170" t="str">
        <f>'BD Team'!E11</f>
        <v>24MM</v>
      </c>
      <c r="O6" s="172">
        <v>2805</v>
      </c>
      <c r="P6" s="241"/>
      <c r="Q6" s="173"/>
      <c r="R6" s="185"/>
      <c r="S6" s="312"/>
      <c r="T6" s="313">
        <f t="shared" si="2"/>
        <v>50.706666666666663</v>
      </c>
      <c r="U6" s="313">
        <f t="shared" si="3"/>
        <v>60.847999999999999</v>
      </c>
      <c r="V6" s="313">
        <f t="shared" si="4"/>
        <v>3.1691666666666665</v>
      </c>
      <c r="W6" s="313">
        <f t="shared" si="5"/>
        <v>50.706666666666663</v>
      </c>
      <c r="X6" s="313">
        <f t="shared" si="6"/>
        <v>101.41333333333333</v>
      </c>
      <c r="Y6" s="313">
        <f t="shared" si="7"/>
        <v>30.423999999999999</v>
      </c>
    </row>
    <row r="7" spans="1:25">
      <c r="A7" s="118">
        <f>'BD Team'!A12</f>
        <v>4</v>
      </c>
      <c r="B7" s="118" t="str">
        <f>'BD Team'!B12</f>
        <v>FF-W25</v>
      </c>
      <c r="C7" s="118" t="str">
        <f>'BD Team'!C12</f>
        <v>M15000</v>
      </c>
      <c r="D7" s="118" t="str">
        <f>'BD Team'!D12</f>
        <v>FIXED GLASS 2 NO'S</v>
      </c>
      <c r="E7" s="118" t="str">
        <f>'BD Team'!F12</f>
        <v>NO</v>
      </c>
      <c r="F7" s="121" t="str">
        <f>'BD Team'!G12</f>
        <v>BED ROOM 7 TOILET</v>
      </c>
      <c r="G7" s="118">
        <f>'BD Team'!H12</f>
        <v>1672</v>
      </c>
      <c r="H7" s="118">
        <f>'BD Team'!I12</f>
        <v>2734</v>
      </c>
      <c r="I7" s="118">
        <f>'BD Team'!J12</f>
        <v>1</v>
      </c>
      <c r="J7" s="103">
        <f t="shared" si="0"/>
        <v>49.204913471999994</v>
      </c>
      <c r="K7" s="172">
        <f>'BD Team'!K12</f>
        <v>135</v>
      </c>
      <c r="L7" s="171">
        <f t="shared" si="1"/>
        <v>135</v>
      </c>
      <c r="M7" s="170">
        <f>L7*'Changable Values'!$D$4</f>
        <v>11205</v>
      </c>
      <c r="N7" s="170" t="str">
        <f>'BD Team'!E12</f>
        <v>24MM (F)</v>
      </c>
      <c r="O7" s="172">
        <v>3806</v>
      </c>
      <c r="P7" s="241"/>
      <c r="Q7" s="173"/>
      <c r="R7" s="185"/>
      <c r="S7" s="312"/>
      <c r="T7" s="313">
        <f t="shared" si="2"/>
        <v>29.373333333333335</v>
      </c>
      <c r="U7" s="313">
        <f t="shared" si="3"/>
        <v>35.247999999999998</v>
      </c>
      <c r="V7" s="313">
        <f t="shared" si="4"/>
        <v>1.8358333333333334</v>
      </c>
      <c r="W7" s="313">
        <f t="shared" si="5"/>
        <v>29.373333333333335</v>
      </c>
      <c r="X7" s="313">
        <f t="shared" si="6"/>
        <v>58.74666666666667</v>
      </c>
      <c r="Y7" s="313">
        <f t="shared" si="7"/>
        <v>17.623999999999999</v>
      </c>
    </row>
    <row r="8" spans="1:25">
      <c r="A8" s="118">
        <f>'BD Team'!A13</f>
        <v>5</v>
      </c>
      <c r="B8" s="118" t="str">
        <f>'BD Team'!B13</f>
        <v>FF-W26</v>
      </c>
      <c r="C8" s="118" t="str">
        <f>'BD Team'!C13</f>
        <v>M15000</v>
      </c>
      <c r="D8" s="118" t="str">
        <f>'BD Team'!D13</f>
        <v>FIXED GLASS</v>
      </c>
      <c r="E8" s="118" t="str">
        <f>'BD Team'!F13</f>
        <v>NO</v>
      </c>
      <c r="F8" s="121" t="str">
        <f>'BD Team'!G13</f>
        <v>BED ROOM 7 TOILET</v>
      </c>
      <c r="G8" s="118">
        <f>'BD Team'!H13</f>
        <v>815</v>
      </c>
      <c r="H8" s="118">
        <f>'BD Team'!I13</f>
        <v>1520</v>
      </c>
      <c r="I8" s="118">
        <f>'BD Team'!J13</f>
        <v>1</v>
      </c>
      <c r="J8" s="103">
        <f t="shared" si="0"/>
        <v>13.334443199999999</v>
      </c>
      <c r="K8" s="172">
        <f>'BD Team'!K13</f>
        <v>41.72</v>
      </c>
      <c r="L8" s="171">
        <f t="shared" si="1"/>
        <v>41.72</v>
      </c>
      <c r="M8" s="170">
        <f>L8*'Changable Values'!$D$4</f>
        <v>3462.7599999999998</v>
      </c>
      <c r="N8" s="170" t="str">
        <f>'BD Team'!E13</f>
        <v>24MM (F)</v>
      </c>
      <c r="O8" s="172">
        <v>3806</v>
      </c>
      <c r="P8" s="241"/>
      <c r="Q8" s="173"/>
      <c r="R8" s="185"/>
      <c r="S8" s="312"/>
      <c r="T8" s="313">
        <f t="shared" si="2"/>
        <v>15.566666666666666</v>
      </c>
      <c r="U8" s="313">
        <f t="shared" si="3"/>
        <v>18.68</v>
      </c>
      <c r="V8" s="313">
        <f t="shared" si="4"/>
        <v>0.97291666666666665</v>
      </c>
      <c r="W8" s="313">
        <f t="shared" si="5"/>
        <v>15.566666666666666</v>
      </c>
      <c r="X8" s="313">
        <f t="shared" si="6"/>
        <v>31.133333333333333</v>
      </c>
      <c r="Y8" s="313">
        <f t="shared" si="7"/>
        <v>9.34</v>
      </c>
    </row>
    <row r="9" spans="1:25">
      <c r="A9" s="118">
        <f>'BD Team'!A14</f>
        <v>6</v>
      </c>
      <c r="B9" s="118" t="str">
        <f>'BD Team'!B14</f>
        <v>FF-W27</v>
      </c>
      <c r="C9" s="118" t="str">
        <f>'BD Team'!C14</f>
        <v>M15000</v>
      </c>
      <c r="D9" s="118" t="str">
        <f>'BD Team'!D14</f>
        <v>FIXED GLASS 2 NO'S</v>
      </c>
      <c r="E9" s="118" t="str">
        <f>'BD Team'!F14</f>
        <v>NO</v>
      </c>
      <c r="F9" s="121" t="str">
        <f>'BD Team'!G14</f>
        <v>STAIRCASE</v>
      </c>
      <c r="G9" s="118">
        <f>'BD Team'!H14</f>
        <v>2746</v>
      </c>
      <c r="H9" s="118">
        <f>'BD Team'!I14</f>
        <v>578</v>
      </c>
      <c r="I9" s="118">
        <f>'BD Team'!J14</f>
        <v>1</v>
      </c>
      <c r="J9" s="103">
        <f t="shared" si="0"/>
        <v>17.084491631999999</v>
      </c>
      <c r="K9" s="172">
        <f>'BD Team'!K14</f>
        <v>65.91</v>
      </c>
      <c r="L9" s="171">
        <f t="shared" si="1"/>
        <v>65.91</v>
      </c>
      <c r="M9" s="170">
        <f>L9*'Changable Values'!$D$4</f>
        <v>5470.53</v>
      </c>
      <c r="N9" s="170" t="str">
        <f>'BD Team'!E14</f>
        <v>24MM</v>
      </c>
      <c r="O9" s="172">
        <v>2805</v>
      </c>
      <c r="P9" s="241"/>
      <c r="Q9" s="173"/>
      <c r="R9" s="185"/>
      <c r="S9" s="312"/>
      <c r="T9" s="313">
        <f t="shared" si="2"/>
        <v>22.16</v>
      </c>
      <c r="U9" s="313">
        <f t="shared" si="3"/>
        <v>26.591999999999999</v>
      </c>
      <c r="V9" s="313">
        <f t="shared" si="4"/>
        <v>1.385</v>
      </c>
      <c r="W9" s="313">
        <f t="shared" si="5"/>
        <v>22.16</v>
      </c>
      <c r="X9" s="313">
        <f t="shared" si="6"/>
        <v>44.32</v>
      </c>
      <c r="Y9" s="313">
        <f t="shared" si="7"/>
        <v>13.295999999999999</v>
      </c>
    </row>
    <row r="10" spans="1:25">
      <c r="A10" s="118">
        <f>'BD Team'!A15</f>
        <v>7</v>
      </c>
      <c r="B10" s="118" t="str">
        <f>'BD Team'!B15</f>
        <v>FF-W28</v>
      </c>
      <c r="C10" s="118" t="str">
        <f>'BD Team'!C15</f>
        <v>M15000</v>
      </c>
      <c r="D10" s="118" t="str">
        <f>'BD Team'!D15</f>
        <v>FIXED GLASS 2 NO'S</v>
      </c>
      <c r="E10" s="118" t="str">
        <f>'BD Team'!F15</f>
        <v>NO</v>
      </c>
      <c r="F10" s="121" t="str">
        <f>'BD Team'!G15</f>
        <v>STAIRCASE</v>
      </c>
      <c r="G10" s="118">
        <f>'BD Team'!H15</f>
        <v>2750</v>
      </c>
      <c r="H10" s="118">
        <f>'BD Team'!I15</f>
        <v>1711</v>
      </c>
      <c r="I10" s="118">
        <f>'BD Team'!J15</f>
        <v>1</v>
      </c>
      <c r="J10" s="103">
        <f t="shared" si="0"/>
        <v>50.647311000000002</v>
      </c>
      <c r="K10" s="172">
        <f>'BD Team'!K15</f>
        <v>95.58</v>
      </c>
      <c r="L10" s="171">
        <f t="shared" si="1"/>
        <v>95.58</v>
      </c>
      <c r="M10" s="170">
        <f>L10*'Changable Values'!$D$4</f>
        <v>7933.1399999999994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2"/>
        <v>29.74</v>
      </c>
      <c r="U10" s="313">
        <f t="shared" si="3"/>
        <v>35.688000000000002</v>
      </c>
      <c r="V10" s="313">
        <f t="shared" si="4"/>
        <v>1.8587499999999999</v>
      </c>
      <c r="W10" s="313">
        <f t="shared" si="5"/>
        <v>29.74</v>
      </c>
      <c r="X10" s="313">
        <f t="shared" si="6"/>
        <v>59.48</v>
      </c>
      <c r="Y10" s="313">
        <f t="shared" si="7"/>
        <v>17.844000000000001</v>
      </c>
    </row>
    <row r="11" spans="1:25">
      <c r="A11" s="118">
        <f>'BD Team'!A16</f>
        <v>8</v>
      </c>
      <c r="B11" s="118" t="str">
        <f>'BD Team'!B16</f>
        <v>FF-W29</v>
      </c>
      <c r="C11" s="118" t="str">
        <f>'BD Team'!C16</f>
        <v>-</v>
      </c>
      <c r="D11" s="118" t="str">
        <f>'BD Team'!D16</f>
        <v>GLASS LOUVERS</v>
      </c>
      <c r="E11" s="118" t="str">
        <f>'BD Team'!F16</f>
        <v>NO</v>
      </c>
      <c r="F11" s="121" t="str">
        <f>'BD Team'!G16</f>
        <v>TOILET</v>
      </c>
      <c r="G11" s="118">
        <f>'BD Team'!H16</f>
        <v>1222</v>
      </c>
      <c r="H11" s="118">
        <f>'BD Team'!I16</f>
        <v>659</v>
      </c>
      <c r="I11" s="118">
        <f>'BD Team'!J16</f>
        <v>1</v>
      </c>
      <c r="J11" s="103">
        <f t="shared" si="0"/>
        <v>8.6682276720000004</v>
      </c>
      <c r="K11" s="172">
        <f>'BD Team'!K16</f>
        <v>125.41</v>
      </c>
      <c r="L11" s="171">
        <f t="shared" si="1"/>
        <v>125.41</v>
      </c>
      <c r="M11" s="170">
        <f>L11*'Changable Values'!$D$4</f>
        <v>10409.029999999999</v>
      </c>
      <c r="N11" s="170" t="str">
        <f>'BD Team'!E16</f>
        <v>6MM (A &amp; F)</v>
      </c>
      <c r="O11" s="172">
        <v>2003</v>
      </c>
      <c r="P11" s="241"/>
      <c r="Q11" s="173"/>
      <c r="R11" s="185"/>
      <c r="S11" s="312"/>
      <c r="T11" s="313">
        <f t="shared" si="2"/>
        <v>12.54</v>
      </c>
      <c r="U11" s="313">
        <f t="shared" si="3"/>
        <v>15.048</v>
      </c>
      <c r="V11" s="313">
        <f t="shared" si="4"/>
        <v>0.78374999999999995</v>
      </c>
      <c r="W11" s="313">
        <f t="shared" si="5"/>
        <v>12.54</v>
      </c>
      <c r="X11" s="313">
        <f t="shared" si="6"/>
        <v>25.08</v>
      </c>
      <c r="Y11" s="313">
        <f t="shared" si="7"/>
        <v>7.524</v>
      </c>
    </row>
    <row r="12" spans="1:25">
      <c r="A12" s="118">
        <f>'BD Team'!A17</f>
        <v>9</v>
      </c>
      <c r="B12" s="118" t="str">
        <f>'BD Team'!B17</f>
        <v>FF-W30</v>
      </c>
      <c r="C12" s="118" t="str">
        <f>'BD Team'!C17</f>
        <v>M15000</v>
      </c>
      <c r="D12" s="118" t="str">
        <f>'BD Team'!D17</f>
        <v>FIXED GLASS 2 NO'S</v>
      </c>
      <c r="E12" s="118" t="str">
        <f>'BD Team'!F17</f>
        <v>NO</v>
      </c>
      <c r="F12" s="121" t="str">
        <f>'BD Team'!G17</f>
        <v>BEDROOM 8 TOILET</v>
      </c>
      <c r="G12" s="118">
        <f>'BD Team'!H17</f>
        <v>1678</v>
      </c>
      <c r="H12" s="118">
        <f>'BD Team'!I17</f>
        <v>3034</v>
      </c>
      <c r="I12" s="118">
        <f>'BD Team'!J17</f>
        <v>1</v>
      </c>
      <c r="J12" s="103">
        <f t="shared" si="0"/>
        <v>54.800083727999997</v>
      </c>
      <c r="K12" s="172">
        <f>'BD Team'!K17</f>
        <v>132.47999999999999</v>
      </c>
      <c r="L12" s="171">
        <f t="shared" si="1"/>
        <v>132.47999999999999</v>
      </c>
      <c r="M12" s="170">
        <f>L12*'Changable Values'!$D$4</f>
        <v>10995.839999999998</v>
      </c>
      <c r="N12" s="170" t="str">
        <f>'BD Team'!E17</f>
        <v>6MM (F)</v>
      </c>
      <c r="O12" s="172">
        <v>2003</v>
      </c>
      <c r="P12" s="241"/>
      <c r="Q12" s="173"/>
      <c r="R12" s="185"/>
      <c r="S12" s="312"/>
      <c r="T12" s="313">
        <f t="shared" si="2"/>
        <v>31.413333333333334</v>
      </c>
      <c r="U12" s="313">
        <f t="shared" si="3"/>
        <v>37.695999999999998</v>
      </c>
      <c r="V12" s="313">
        <f t="shared" si="4"/>
        <v>1.9633333333333334</v>
      </c>
      <c r="W12" s="313">
        <f t="shared" si="5"/>
        <v>31.413333333333334</v>
      </c>
      <c r="X12" s="313">
        <f t="shared" si="6"/>
        <v>62.826666666666668</v>
      </c>
      <c r="Y12" s="313">
        <f t="shared" si="7"/>
        <v>18.847999999999999</v>
      </c>
    </row>
    <row r="13" spans="1:25">
      <c r="A13" s="118">
        <f>'BD Team'!A18</f>
        <v>10</v>
      </c>
      <c r="B13" s="118" t="str">
        <f>'BD Team'!B18</f>
        <v>FF-W31</v>
      </c>
      <c r="C13" s="118" t="str">
        <f>'BD Team'!C18</f>
        <v>M15000</v>
      </c>
      <c r="D13" s="118" t="str">
        <f>'BD Team'!D18</f>
        <v>2 DOORS WITH 3 FIXED GLASS</v>
      </c>
      <c r="E13" s="118" t="str">
        <f>'BD Team'!F18</f>
        <v>NO</v>
      </c>
      <c r="F13" s="121" t="str">
        <f>'BD Team'!G18</f>
        <v>BEDROOM 8</v>
      </c>
      <c r="G13" s="118">
        <f>'BD Team'!H18</f>
        <v>5023</v>
      </c>
      <c r="H13" s="118">
        <f>'BD Team'!I18</f>
        <v>2949</v>
      </c>
      <c r="I13" s="118">
        <f>'BD Team'!J18</f>
        <v>1</v>
      </c>
      <c r="J13" s="103">
        <f t="shared" si="0"/>
        <v>159.44526982799997</v>
      </c>
      <c r="K13" s="172">
        <f>'BD Team'!K18</f>
        <v>1005.88</v>
      </c>
      <c r="L13" s="171">
        <f t="shared" si="1"/>
        <v>1005.88</v>
      </c>
      <c r="M13" s="170">
        <f>L13*'Changable Values'!$D$4</f>
        <v>83488.039999999994</v>
      </c>
      <c r="N13" s="170" t="str">
        <f>'BD Team'!E18</f>
        <v>24MM</v>
      </c>
      <c r="O13" s="172">
        <v>2805</v>
      </c>
      <c r="P13" s="241"/>
      <c r="Q13" s="173"/>
      <c r="R13" s="185"/>
      <c r="S13" s="312"/>
      <c r="T13" s="313">
        <f t="shared" si="2"/>
        <v>53.146666666666668</v>
      </c>
      <c r="U13" s="313">
        <f t="shared" si="3"/>
        <v>63.776000000000003</v>
      </c>
      <c r="V13" s="313">
        <f t="shared" si="4"/>
        <v>3.3216666666666668</v>
      </c>
      <c r="W13" s="313">
        <f t="shared" si="5"/>
        <v>53.146666666666668</v>
      </c>
      <c r="X13" s="313">
        <f t="shared" si="6"/>
        <v>106.29333333333334</v>
      </c>
      <c r="Y13" s="313">
        <f t="shared" si="7"/>
        <v>31.888000000000002</v>
      </c>
    </row>
    <row r="14" spans="1:25">
      <c r="A14" s="118">
        <f>'BD Team'!A19</f>
        <v>11</v>
      </c>
      <c r="B14" s="118" t="str">
        <f>'BD Team'!B19</f>
        <v>FF-W32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STAIRCASE</v>
      </c>
      <c r="G14" s="118">
        <f>'BD Team'!H19</f>
        <v>916</v>
      </c>
      <c r="H14" s="118">
        <f>'BD Team'!I19</f>
        <v>1054</v>
      </c>
      <c r="I14" s="118">
        <f>'BD Team'!J19</f>
        <v>1</v>
      </c>
      <c r="J14" s="103">
        <f t="shared" si="0"/>
        <v>10.392254496</v>
      </c>
      <c r="K14" s="172">
        <f>'BD Team'!K19</f>
        <v>36.54</v>
      </c>
      <c r="L14" s="171">
        <f t="shared" si="1"/>
        <v>36.54</v>
      </c>
      <c r="M14" s="170">
        <f>L14*'Changable Values'!$D$4</f>
        <v>3032.8199999999997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2"/>
        <v>13.133333333333333</v>
      </c>
      <c r="U14" s="313">
        <f t="shared" si="3"/>
        <v>15.76</v>
      </c>
      <c r="V14" s="313">
        <f t="shared" si="4"/>
        <v>0.8208333333333333</v>
      </c>
      <c r="W14" s="313">
        <f t="shared" si="5"/>
        <v>13.133333333333333</v>
      </c>
      <c r="X14" s="313">
        <f t="shared" si="6"/>
        <v>26.266666666666666</v>
      </c>
      <c r="Y14" s="313">
        <f t="shared" si="7"/>
        <v>7.88</v>
      </c>
    </row>
    <row r="15" spans="1:25">
      <c r="A15" s="118">
        <f>'BD Team'!A20</f>
        <v>12</v>
      </c>
      <c r="B15" s="118" t="str">
        <f>'BD Team'!B20</f>
        <v>FF-W33</v>
      </c>
      <c r="C15" s="118" t="str">
        <f>'BD Team'!C20</f>
        <v>M15000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STAIRCASE</v>
      </c>
      <c r="G15" s="118">
        <f>'BD Team'!H20</f>
        <v>923</v>
      </c>
      <c r="H15" s="118">
        <f>'BD Team'!I20</f>
        <v>2572</v>
      </c>
      <c r="I15" s="118">
        <f>'BD Team'!J20</f>
        <v>1</v>
      </c>
      <c r="J15" s="103">
        <f t="shared" si="0"/>
        <v>25.553262384</v>
      </c>
      <c r="K15" s="172">
        <f>'BD Team'!K20</f>
        <v>59.59</v>
      </c>
      <c r="L15" s="171">
        <f t="shared" si="1"/>
        <v>59.59</v>
      </c>
      <c r="M15" s="170">
        <f>L15*'Changable Values'!$D$4</f>
        <v>4945.97</v>
      </c>
      <c r="N15" s="170" t="str">
        <f>'BD Team'!E20</f>
        <v>24MM</v>
      </c>
      <c r="O15" s="172">
        <v>2805</v>
      </c>
      <c r="P15" s="241"/>
      <c r="Q15" s="173"/>
      <c r="R15" s="185"/>
      <c r="S15" s="312"/>
      <c r="T15" s="313">
        <f t="shared" si="2"/>
        <v>23.3</v>
      </c>
      <c r="U15" s="313">
        <f t="shared" si="3"/>
        <v>27.96</v>
      </c>
      <c r="V15" s="313">
        <f t="shared" si="4"/>
        <v>1.45625</v>
      </c>
      <c r="W15" s="313">
        <f t="shared" si="5"/>
        <v>23.3</v>
      </c>
      <c r="X15" s="313">
        <f t="shared" si="6"/>
        <v>46.6</v>
      </c>
      <c r="Y15" s="313">
        <f t="shared" si="7"/>
        <v>13.98</v>
      </c>
    </row>
    <row r="16" spans="1:25">
      <c r="A16" s="118">
        <f>'BD Team'!A21</f>
        <v>13</v>
      </c>
      <c r="B16" s="118" t="str">
        <f>'BD Team'!B21</f>
        <v>FF-W34</v>
      </c>
      <c r="C16" s="118" t="str">
        <f>'BD Team'!C21</f>
        <v>M15000</v>
      </c>
      <c r="D16" s="118" t="str">
        <f>'BD Team'!D21</f>
        <v>2 SIDE HUNG WINDOWS WITH CENTER FIXED</v>
      </c>
      <c r="E16" s="118" t="str">
        <f>'BD Team'!F21</f>
        <v>NO</v>
      </c>
      <c r="F16" s="121" t="str">
        <f>'BD Team'!G21</f>
        <v>LIVING &amp; DINING</v>
      </c>
      <c r="G16" s="118">
        <f>'BD Team'!H21</f>
        <v>3504</v>
      </c>
      <c r="H16" s="118">
        <f>'BD Team'!I21</f>
        <v>1612</v>
      </c>
      <c r="I16" s="118">
        <f>'BD Team'!J21</f>
        <v>1</v>
      </c>
      <c r="J16" s="103">
        <f t="shared" si="0"/>
        <v>60.799894272000003</v>
      </c>
      <c r="K16" s="172">
        <f>'BD Team'!K21</f>
        <v>517.27</v>
      </c>
      <c r="L16" s="171">
        <f t="shared" si="1"/>
        <v>517.27</v>
      </c>
      <c r="M16" s="170">
        <f>L16*'Changable Values'!$D$4</f>
        <v>42933.409999999996</v>
      </c>
      <c r="N16" s="170" t="str">
        <f>'BD Team'!E21</f>
        <v>24MM</v>
      </c>
      <c r="O16" s="172">
        <v>2805</v>
      </c>
      <c r="P16" s="241"/>
      <c r="Q16" s="173"/>
      <c r="R16" s="185"/>
      <c r="S16" s="312"/>
      <c r="T16" s="313">
        <f t="shared" si="2"/>
        <v>34.106666666666669</v>
      </c>
      <c r="U16" s="313">
        <f t="shared" si="3"/>
        <v>40.927999999999997</v>
      </c>
      <c r="V16" s="313">
        <f t="shared" si="4"/>
        <v>2.1316666666666668</v>
      </c>
      <c r="W16" s="313">
        <f t="shared" si="5"/>
        <v>34.106666666666669</v>
      </c>
      <c r="X16" s="313">
        <f t="shared" si="6"/>
        <v>68.213333333333338</v>
      </c>
      <c r="Y16" s="313">
        <f t="shared" si="7"/>
        <v>20.463999999999999</v>
      </c>
    </row>
    <row r="17" spans="1:25">
      <c r="A17" s="118">
        <f>'BD Team'!A22</f>
        <v>14</v>
      </c>
      <c r="B17" s="118" t="str">
        <f>'BD Team'!B22</f>
        <v>FF-W35A</v>
      </c>
      <c r="C17" s="118" t="str">
        <f>'BD Team'!C22</f>
        <v>M15000</v>
      </c>
      <c r="D17" s="118" t="str">
        <f>'BD Team'!D22</f>
        <v>FIXED GLASS IN SHAPE</v>
      </c>
      <c r="E17" s="118" t="str">
        <f>'BD Team'!F22</f>
        <v>NO</v>
      </c>
      <c r="F17" s="121" t="str">
        <f>'BD Team'!G22</f>
        <v>LIVING &amp; DINING</v>
      </c>
      <c r="G17" s="118">
        <f>'BD Team'!H22</f>
        <v>3657</v>
      </c>
      <c r="H17" s="118">
        <f>'BD Team'!I22</f>
        <v>3001</v>
      </c>
      <c r="I17" s="118">
        <f>'BD Team'!J22</f>
        <v>1</v>
      </c>
      <c r="J17" s="103">
        <f t="shared" si="0"/>
        <v>118.131207948</v>
      </c>
      <c r="K17" s="172">
        <f>'BD Team'!K22</f>
        <v>92.39</v>
      </c>
      <c r="L17" s="171">
        <f t="shared" si="1"/>
        <v>92.39</v>
      </c>
      <c r="M17" s="170">
        <f>L17*'Changable Values'!$D$4</f>
        <v>7668.37</v>
      </c>
      <c r="N17" s="170" t="str">
        <f>'BD Team'!E22</f>
        <v>24MM</v>
      </c>
      <c r="O17" s="172">
        <v>2805</v>
      </c>
      <c r="P17" s="241"/>
      <c r="Q17" s="173"/>
      <c r="R17" s="185"/>
      <c r="S17" s="312"/>
      <c r="T17" s="313">
        <f t="shared" si="2"/>
        <v>44.386666666666663</v>
      </c>
      <c r="U17" s="313">
        <f t="shared" si="3"/>
        <v>53.264000000000003</v>
      </c>
      <c r="V17" s="313">
        <f t="shared" si="4"/>
        <v>2.7741666666666664</v>
      </c>
      <c r="W17" s="313">
        <f t="shared" si="5"/>
        <v>44.386666666666663</v>
      </c>
      <c r="X17" s="313">
        <f t="shared" si="6"/>
        <v>88.773333333333326</v>
      </c>
      <c r="Y17" s="313">
        <f t="shared" si="7"/>
        <v>26.632000000000001</v>
      </c>
    </row>
    <row r="18" spans="1:25">
      <c r="A18" s="118">
        <f>'BD Team'!A23</f>
        <v>15</v>
      </c>
      <c r="B18" s="118" t="str">
        <f>'BD Team'!B23</f>
        <v>FF-W35</v>
      </c>
      <c r="C18" s="118" t="str">
        <f>'BD Team'!C23</f>
        <v>M14600</v>
      </c>
      <c r="D18" s="118" t="str">
        <f>'BD Team'!D23</f>
        <v>2 TRACK 4 SHUTTER SLIDING DOOR</v>
      </c>
      <c r="E18" s="118" t="str">
        <f>'BD Team'!F23</f>
        <v>NO</v>
      </c>
      <c r="F18" s="121" t="str">
        <f>'BD Team'!G23</f>
        <v>LIVING &amp; DINING</v>
      </c>
      <c r="G18" s="118">
        <f>'BD Team'!H23</f>
        <v>3657</v>
      </c>
      <c r="H18" s="118">
        <f>'BD Team'!I23</f>
        <v>2807</v>
      </c>
      <c r="I18" s="118">
        <f>'BD Team'!J23</f>
        <v>1</v>
      </c>
      <c r="J18" s="103">
        <f t="shared" si="0"/>
        <v>110.494602036</v>
      </c>
      <c r="K18" s="172">
        <f>'BD Team'!K23</f>
        <v>678.06</v>
      </c>
      <c r="L18" s="171">
        <f t="shared" si="1"/>
        <v>678.06</v>
      </c>
      <c r="M18" s="170">
        <f>L18*'Changable Values'!$D$4</f>
        <v>56278.979999999996</v>
      </c>
      <c r="N18" s="170" t="str">
        <f>'BD Team'!E23</f>
        <v>24MM</v>
      </c>
      <c r="O18" s="172">
        <v>2805</v>
      </c>
      <c r="P18" s="241"/>
      <c r="Q18" s="173"/>
      <c r="R18" s="185"/>
      <c r="S18" s="312"/>
      <c r="T18" s="313">
        <f t="shared" si="2"/>
        <v>43.093333333333334</v>
      </c>
      <c r="U18" s="313">
        <f t="shared" si="3"/>
        <v>51.712000000000003</v>
      </c>
      <c r="V18" s="313">
        <f t="shared" si="4"/>
        <v>2.6933333333333334</v>
      </c>
      <c r="W18" s="313">
        <f t="shared" si="5"/>
        <v>43.093333333333334</v>
      </c>
      <c r="X18" s="313">
        <f t="shared" si="6"/>
        <v>86.186666666666667</v>
      </c>
      <c r="Y18" s="313">
        <f t="shared" si="7"/>
        <v>25.856000000000002</v>
      </c>
    </row>
    <row r="19" spans="1:25">
      <c r="A19" s="118">
        <f>'BD Team'!A24</f>
        <v>16</v>
      </c>
      <c r="B19" s="118" t="str">
        <f>'BD Team'!B24</f>
        <v>FF-W36A</v>
      </c>
      <c r="C19" s="118" t="str">
        <f>'BD Team'!C24</f>
        <v>M15000</v>
      </c>
      <c r="D19" s="118" t="str">
        <f>'BD Team'!D24</f>
        <v>FIXED GLASS IN SHAPE</v>
      </c>
      <c r="E19" s="118" t="str">
        <f>'BD Team'!F24</f>
        <v>NO</v>
      </c>
      <c r="F19" s="121" t="str">
        <f>'BD Team'!G24</f>
        <v>LIVING &amp; DINING</v>
      </c>
      <c r="G19" s="118">
        <f>'BD Team'!H24</f>
        <v>2651</v>
      </c>
      <c r="H19" s="118">
        <f>'BD Team'!I24</f>
        <v>3001</v>
      </c>
      <c r="I19" s="118">
        <f>'BD Team'!J24</f>
        <v>1</v>
      </c>
      <c r="J19" s="103">
        <f t="shared" si="0"/>
        <v>85.634627363999996</v>
      </c>
      <c r="K19" s="172">
        <f>'BD Team'!K24</f>
        <v>78.62</v>
      </c>
      <c r="L19" s="171">
        <f t="shared" si="1"/>
        <v>78.62</v>
      </c>
      <c r="M19" s="170">
        <f>L19*'Changable Values'!$D$4</f>
        <v>6525.46</v>
      </c>
      <c r="N19" s="170" t="str">
        <f>'BD Team'!E24</f>
        <v>24MM</v>
      </c>
      <c r="O19" s="172">
        <v>2805</v>
      </c>
      <c r="P19" s="241"/>
      <c r="Q19" s="173"/>
      <c r="R19" s="185"/>
      <c r="S19" s="312"/>
      <c r="T19" s="313">
        <f t="shared" si="2"/>
        <v>37.68</v>
      </c>
      <c r="U19" s="313">
        <f t="shared" si="3"/>
        <v>45.216000000000001</v>
      </c>
      <c r="V19" s="313">
        <f t="shared" si="4"/>
        <v>2.355</v>
      </c>
      <c r="W19" s="313">
        <f t="shared" si="5"/>
        <v>37.68</v>
      </c>
      <c r="X19" s="313">
        <f t="shared" si="6"/>
        <v>75.36</v>
      </c>
      <c r="Y19" s="313">
        <f t="shared" si="7"/>
        <v>22.608000000000001</v>
      </c>
    </row>
    <row r="20" spans="1:25">
      <c r="A20" s="118">
        <f>'BD Team'!A25</f>
        <v>17</v>
      </c>
      <c r="B20" s="118" t="str">
        <f>'BD Team'!B25</f>
        <v>FF-W36</v>
      </c>
      <c r="C20" s="118" t="str">
        <f>'BD Team'!C25</f>
        <v>M14600</v>
      </c>
      <c r="D20" s="118" t="str">
        <f>'BD Team'!D25</f>
        <v>2 TRACK 2 SHUTTER SLIDING DOOR</v>
      </c>
      <c r="E20" s="118" t="str">
        <f>'BD Team'!F25</f>
        <v>NO</v>
      </c>
      <c r="F20" s="121" t="str">
        <f>'BD Team'!G25</f>
        <v>LIVING &amp; DINING</v>
      </c>
      <c r="G20" s="118">
        <f>'BD Team'!H25</f>
        <v>2650</v>
      </c>
      <c r="H20" s="118">
        <f>'BD Team'!I25</f>
        <v>2806</v>
      </c>
      <c r="I20" s="118">
        <f>'BD Team'!J25</f>
        <v>1</v>
      </c>
      <c r="J20" s="103">
        <f t="shared" si="0"/>
        <v>80.040027599999988</v>
      </c>
      <c r="K20" s="172">
        <f>'BD Team'!K25</f>
        <v>426.04</v>
      </c>
      <c r="L20" s="171">
        <f t="shared" si="1"/>
        <v>426.04</v>
      </c>
      <c r="M20" s="170">
        <f>L20*'Changable Values'!$D$4</f>
        <v>35361.32</v>
      </c>
      <c r="N20" s="170" t="str">
        <f>'BD Team'!E25</f>
        <v>24MM</v>
      </c>
      <c r="O20" s="172">
        <v>2805</v>
      </c>
      <c r="P20" s="241"/>
      <c r="Q20" s="173"/>
      <c r="R20" s="185"/>
      <c r="S20" s="312"/>
      <c r="T20" s="313">
        <f t="shared" si="2"/>
        <v>36.373333333333335</v>
      </c>
      <c r="U20" s="313">
        <f t="shared" si="3"/>
        <v>43.648000000000003</v>
      </c>
      <c r="V20" s="313">
        <f t="shared" si="4"/>
        <v>2.2733333333333334</v>
      </c>
      <c r="W20" s="313">
        <f t="shared" si="5"/>
        <v>36.373333333333335</v>
      </c>
      <c r="X20" s="313">
        <f t="shared" si="6"/>
        <v>72.74666666666667</v>
      </c>
      <c r="Y20" s="313">
        <f t="shared" si="7"/>
        <v>21.824000000000002</v>
      </c>
    </row>
    <row r="21" spans="1:25">
      <c r="A21" s="118">
        <f>'BD Team'!A26</f>
        <v>18</v>
      </c>
      <c r="B21" s="118" t="str">
        <f>'BD Team'!B26</f>
        <v>FF-W37</v>
      </c>
      <c r="C21" s="118" t="str">
        <f>'BD Team'!C26</f>
        <v>M14600</v>
      </c>
      <c r="D21" s="118" t="str">
        <f>'BD Team'!D26</f>
        <v>2 TRACK 2 SHUTTER SLIDING WINDOW</v>
      </c>
      <c r="E21" s="118" t="str">
        <f>'BD Team'!F26</f>
        <v>NO</v>
      </c>
      <c r="F21" s="121" t="str">
        <f>'BD Team'!G26</f>
        <v>SITTING AREA</v>
      </c>
      <c r="G21" s="118">
        <f>'BD Team'!H26</f>
        <v>1340</v>
      </c>
      <c r="H21" s="118">
        <f>'BD Team'!I26</f>
        <v>1773</v>
      </c>
      <c r="I21" s="118">
        <f>'BD Team'!J26</f>
        <v>1</v>
      </c>
      <c r="J21" s="103">
        <f t="shared" si="0"/>
        <v>25.573326479999995</v>
      </c>
      <c r="K21" s="172">
        <f>'BD Team'!K26</f>
        <v>266.37</v>
      </c>
      <c r="L21" s="171">
        <f t="shared" si="1"/>
        <v>266.37</v>
      </c>
      <c r="M21" s="170">
        <f>L21*'Changable Values'!$D$4</f>
        <v>22108.71</v>
      </c>
      <c r="N21" s="170" t="str">
        <f>'BD Team'!E26</f>
        <v>24MM</v>
      </c>
      <c r="O21" s="172">
        <v>2805</v>
      </c>
      <c r="P21" s="241"/>
      <c r="Q21" s="173"/>
      <c r="R21" s="185"/>
      <c r="S21" s="312"/>
      <c r="T21" s="313">
        <f t="shared" si="2"/>
        <v>20.753333333333334</v>
      </c>
      <c r="U21" s="313">
        <f t="shared" si="3"/>
        <v>24.904</v>
      </c>
      <c r="V21" s="313">
        <f t="shared" si="4"/>
        <v>1.2970833333333334</v>
      </c>
      <c r="W21" s="313">
        <f t="shared" si="5"/>
        <v>20.753333333333334</v>
      </c>
      <c r="X21" s="313">
        <f t="shared" si="6"/>
        <v>41.506666666666668</v>
      </c>
      <c r="Y21" s="313">
        <f t="shared" si="7"/>
        <v>12.452</v>
      </c>
    </row>
    <row r="22" spans="1:25">
      <c r="A22" s="118">
        <f>'BD Team'!A27</f>
        <v>19</v>
      </c>
      <c r="B22" s="118" t="str">
        <f>'BD Team'!B27</f>
        <v>FF-W38</v>
      </c>
      <c r="C22" s="118" t="str">
        <f>'BD Team'!C27</f>
        <v>M15000</v>
      </c>
      <c r="D22" s="118" t="str">
        <f>'BD Team'!D27</f>
        <v>FIXED GLASS 2 NO'S</v>
      </c>
      <c r="E22" s="118" t="str">
        <f>'BD Team'!F27</f>
        <v>NO</v>
      </c>
      <c r="F22" s="121" t="str">
        <f>'BD Team'!G27</f>
        <v>LOBBY</v>
      </c>
      <c r="G22" s="118">
        <f>'BD Team'!H27</f>
        <v>2703</v>
      </c>
      <c r="H22" s="118">
        <f>'BD Team'!I27</f>
        <v>2829</v>
      </c>
      <c r="I22" s="118">
        <f>'BD Team'!J27</f>
        <v>1</v>
      </c>
      <c r="J22" s="103">
        <f t="shared" si="0"/>
        <v>82.310015267999987</v>
      </c>
      <c r="K22" s="172">
        <f>'BD Team'!K27</f>
        <v>154.99</v>
      </c>
      <c r="L22" s="171">
        <f t="shared" si="1"/>
        <v>154.99</v>
      </c>
      <c r="M22" s="170">
        <f>L22*'Changable Values'!$D$4</f>
        <v>12864.17</v>
      </c>
      <c r="N22" s="170" t="str">
        <f>'BD Team'!E27</f>
        <v>24MM</v>
      </c>
      <c r="O22" s="172">
        <v>2805</v>
      </c>
      <c r="P22" s="241"/>
      <c r="Q22" s="173"/>
      <c r="R22" s="185"/>
      <c r="S22" s="312"/>
      <c r="T22" s="313">
        <f t="shared" si="2"/>
        <v>36.880000000000003</v>
      </c>
      <c r="U22" s="313">
        <f t="shared" si="3"/>
        <v>44.256</v>
      </c>
      <c r="V22" s="313">
        <f t="shared" si="4"/>
        <v>2.3050000000000002</v>
      </c>
      <c r="W22" s="313">
        <f t="shared" si="5"/>
        <v>36.880000000000003</v>
      </c>
      <c r="X22" s="313">
        <f t="shared" si="6"/>
        <v>73.760000000000005</v>
      </c>
      <c r="Y22" s="313">
        <f t="shared" si="7"/>
        <v>22.128</v>
      </c>
    </row>
    <row r="23" spans="1:25">
      <c r="A23" s="118">
        <f>'BD Team'!A28</f>
        <v>20</v>
      </c>
      <c r="B23" s="118" t="str">
        <f>'BD Team'!B28</f>
        <v>FF-W39</v>
      </c>
      <c r="C23" s="118" t="str">
        <f>'BD Team'!C28</f>
        <v>M15000</v>
      </c>
      <c r="D23" s="118" t="str">
        <f>'BD Team'!D28</f>
        <v>FIXED GLASS 2 NO'S</v>
      </c>
      <c r="E23" s="118" t="str">
        <f>'BD Team'!F28</f>
        <v>NO</v>
      </c>
      <c r="F23" s="121" t="str">
        <f>'BD Team'!G28</f>
        <v>LOBBY</v>
      </c>
      <c r="G23" s="118">
        <f>'BD Team'!H28</f>
        <v>2705</v>
      </c>
      <c r="H23" s="118">
        <f>'BD Team'!I28</f>
        <v>2818</v>
      </c>
      <c r="I23" s="118">
        <f>'BD Team'!J28</f>
        <v>1</v>
      </c>
      <c r="J23" s="103">
        <f t="shared" si="0"/>
        <v>82.050635159999999</v>
      </c>
      <c r="K23" s="172">
        <f>'BD Team'!K28</f>
        <v>154.63</v>
      </c>
      <c r="L23" s="171">
        <f t="shared" si="1"/>
        <v>154.63</v>
      </c>
      <c r="M23" s="170">
        <f>L23*'Changable Values'!$D$4</f>
        <v>12834.289999999999</v>
      </c>
      <c r="N23" s="170" t="str">
        <f>'BD Team'!E28</f>
        <v>24MM</v>
      </c>
      <c r="O23" s="172">
        <v>2805</v>
      </c>
      <c r="P23" s="241"/>
      <c r="Q23" s="173"/>
      <c r="R23" s="185"/>
      <c r="S23" s="312"/>
      <c r="T23" s="313">
        <f t="shared" si="2"/>
        <v>36.82</v>
      </c>
      <c r="U23" s="313">
        <f t="shared" si="3"/>
        <v>44.183999999999997</v>
      </c>
      <c r="V23" s="313">
        <f t="shared" si="4"/>
        <v>2.30125</v>
      </c>
      <c r="W23" s="313">
        <f t="shared" si="5"/>
        <v>36.82</v>
      </c>
      <c r="X23" s="313">
        <f t="shared" si="6"/>
        <v>73.64</v>
      </c>
      <c r="Y23" s="313">
        <f t="shared" si="7"/>
        <v>22.091999999999999</v>
      </c>
    </row>
    <row r="24" spans="1:25">
      <c r="A24" s="118">
        <f>'BD Team'!A29</f>
        <v>21</v>
      </c>
      <c r="B24" s="118" t="str">
        <f>'BD Team'!B29</f>
        <v>FF-W40</v>
      </c>
      <c r="C24" s="118" t="str">
        <f>'BD Team'!C29</f>
        <v>M15000 &amp; M14600</v>
      </c>
      <c r="D24" s="118" t="str">
        <f>'BD Team'!D29</f>
        <v>2 TRACK 2 SHUTTER SLIDING DOOR WITH TOP FIXED</v>
      </c>
      <c r="E24" s="118" t="str">
        <f>'BD Team'!F29</f>
        <v>NO</v>
      </c>
      <c r="F24" s="121" t="str">
        <f>'BD Team'!G29</f>
        <v>NA</v>
      </c>
      <c r="G24" s="118">
        <f>'BD Team'!H29</f>
        <v>4226</v>
      </c>
      <c r="H24" s="118">
        <f>'BD Team'!I29</f>
        <v>4037</v>
      </c>
      <c r="I24" s="118">
        <f>'BD Team'!J29</f>
        <v>1</v>
      </c>
      <c r="J24" s="103">
        <f t="shared" si="0"/>
        <v>183.63773656799998</v>
      </c>
      <c r="K24" s="172">
        <f>'BD Team'!K29</f>
        <v>554.44000000000005</v>
      </c>
      <c r="L24" s="171">
        <f t="shared" si="1"/>
        <v>554.44000000000005</v>
      </c>
      <c r="M24" s="170">
        <f>L24*'Changable Values'!$D$4</f>
        <v>46018.520000000004</v>
      </c>
      <c r="N24" s="170" t="str">
        <f>'BD Team'!E29</f>
        <v>24MM</v>
      </c>
      <c r="O24" s="172">
        <v>2805</v>
      </c>
      <c r="P24" s="241"/>
      <c r="Q24" s="173"/>
      <c r="R24" s="185"/>
      <c r="S24" s="312"/>
      <c r="T24" s="313">
        <f t="shared" si="2"/>
        <v>55.086666666666666</v>
      </c>
      <c r="U24" s="313">
        <f t="shared" si="3"/>
        <v>66.103999999999999</v>
      </c>
      <c r="V24" s="313">
        <f t="shared" si="4"/>
        <v>3.4429166666666666</v>
      </c>
      <c r="W24" s="313">
        <f t="shared" si="5"/>
        <v>55.086666666666666</v>
      </c>
      <c r="X24" s="313">
        <f t="shared" si="6"/>
        <v>110.17333333333333</v>
      </c>
      <c r="Y24" s="313">
        <f t="shared" si="7"/>
        <v>33.052</v>
      </c>
    </row>
    <row r="25" spans="1:25">
      <c r="A25" s="118">
        <f>'BD Team'!A30</f>
        <v>22</v>
      </c>
      <c r="B25" s="118" t="str">
        <f>'BD Team'!B30</f>
        <v>FF-W41A</v>
      </c>
      <c r="C25" s="118" t="str">
        <f>'BD Team'!C30</f>
        <v>M15000</v>
      </c>
      <c r="D25" s="118" t="str">
        <f>'BD Team'!D30</f>
        <v>FIXED GLASS IN SHAPE</v>
      </c>
      <c r="E25" s="118" t="str">
        <f>'BD Team'!F30</f>
        <v>NO</v>
      </c>
      <c r="F25" s="121" t="str">
        <f>'BD Team'!G30</f>
        <v>LIVING &amp; DINING</v>
      </c>
      <c r="G25" s="118">
        <f>'BD Team'!H30</f>
        <v>3426</v>
      </c>
      <c r="H25" s="118">
        <f>'BD Team'!I30</f>
        <v>2974</v>
      </c>
      <c r="I25" s="118">
        <f>'BD Team'!J30</f>
        <v>1</v>
      </c>
      <c r="J25" s="103">
        <f t="shared" si="0"/>
        <v>109.67357793599999</v>
      </c>
      <c r="K25" s="172">
        <f>'BD Team'!K30</f>
        <v>92.66</v>
      </c>
      <c r="L25" s="171">
        <f t="shared" si="1"/>
        <v>92.66</v>
      </c>
      <c r="M25" s="170">
        <f>L25*'Changable Values'!$D$4</f>
        <v>7690.78</v>
      </c>
      <c r="N25" s="170" t="str">
        <f>'BD Team'!E30</f>
        <v>24MM</v>
      </c>
      <c r="O25" s="172">
        <v>2805</v>
      </c>
      <c r="P25" s="241"/>
      <c r="Q25" s="173"/>
      <c r="R25" s="185"/>
      <c r="S25" s="312"/>
      <c r="T25" s="313">
        <f t="shared" si="2"/>
        <v>42.666666666666664</v>
      </c>
      <c r="U25" s="313">
        <f t="shared" si="3"/>
        <v>51.2</v>
      </c>
      <c r="V25" s="313">
        <f t="shared" si="4"/>
        <v>2.6666666666666665</v>
      </c>
      <c r="W25" s="313">
        <f t="shared" si="5"/>
        <v>42.666666666666664</v>
      </c>
      <c r="X25" s="313">
        <f t="shared" si="6"/>
        <v>85.333333333333329</v>
      </c>
      <c r="Y25" s="313">
        <f t="shared" si="7"/>
        <v>25.6</v>
      </c>
    </row>
    <row r="26" spans="1:25">
      <c r="A26" s="118">
        <f>'BD Team'!A31</f>
        <v>23</v>
      </c>
      <c r="B26" s="118" t="str">
        <f>'BD Team'!B31</f>
        <v>FF-W41</v>
      </c>
      <c r="C26" s="118" t="str">
        <f>'BD Team'!C31</f>
        <v>M14600</v>
      </c>
      <c r="D26" s="118" t="str">
        <f>'BD Team'!D31</f>
        <v>2 TRACK 4 SHUTTER SLIDING DOOR</v>
      </c>
      <c r="E26" s="118" t="str">
        <f>'BD Team'!F31</f>
        <v>NO</v>
      </c>
      <c r="F26" s="121" t="str">
        <f>'BD Team'!G31</f>
        <v>LIVING &amp; DINING</v>
      </c>
      <c r="G26" s="118">
        <f>'BD Team'!H31</f>
        <v>3203</v>
      </c>
      <c r="H26" s="118">
        <f>'BD Team'!I31</f>
        <v>2738</v>
      </c>
      <c r="I26" s="118">
        <f>'BD Team'!J31</f>
        <v>1</v>
      </c>
      <c r="J26" s="103">
        <f t="shared" si="0"/>
        <v>94.398277895999996</v>
      </c>
      <c r="K26" s="172">
        <f>'BD Team'!K31</f>
        <v>650.86</v>
      </c>
      <c r="L26" s="171">
        <f t="shared" si="1"/>
        <v>650.86</v>
      </c>
      <c r="M26" s="170">
        <f>L26*'Changable Values'!$D$4</f>
        <v>54021.380000000005</v>
      </c>
      <c r="N26" s="170" t="str">
        <f>'BD Team'!E31</f>
        <v>24MM</v>
      </c>
      <c r="O26" s="172">
        <v>2805</v>
      </c>
      <c r="P26" s="241"/>
      <c r="Q26" s="173"/>
      <c r="R26" s="185"/>
      <c r="S26" s="312"/>
      <c r="T26" s="313">
        <f t="shared" si="2"/>
        <v>39.606666666666669</v>
      </c>
      <c r="U26" s="313">
        <f t="shared" si="3"/>
        <v>47.527999999999999</v>
      </c>
      <c r="V26" s="313">
        <f t="shared" si="4"/>
        <v>2.4754166666666668</v>
      </c>
      <c r="W26" s="313">
        <f t="shared" si="5"/>
        <v>39.606666666666669</v>
      </c>
      <c r="X26" s="313">
        <f t="shared" si="6"/>
        <v>79.213333333333338</v>
      </c>
      <c r="Y26" s="313">
        <f t="shared" si="7"/>
        <v>23.763999999999999</v>
      </c>
    </row>
    <row r="27" spans="1:25">
      <c r="A27" s="118">
        <f>'BD Team'!A32</f>
        <v>24</v>
      </c>
      <c r="B27" s="118" t="str">
        <f>'BD Team'!B32</f>
        <v>FF-W42A</v>
      </c>
      <c r="C27" s="118" t="str">
        <f>'BD Team'!C32</f>
        <v>M15000</v>
      </c>
      <c r="D27" s="118" t="str">
        <f>'BD Team'!D32</f>
        <v>FIXED GLASS IN SHAPE</v>
      </c>
      <c r="E27" s="118" t="str">
        <f>'BD Team'!F32</f>
        <v>NO</v>
      </c>
      <c r="F27" s="121" t="str">
        <f>'BD Team'!G32</f>
        <v>LIVING &amp; DINING</v>
      </c>
      <c r="G27" s="118">
        <f>'BD Team'!H32</f>
        <v>3658</v>
      </c>
      <c r="H27" s="118">
        <f>'BD Team'!I32</f>
        <v>2456</v>
      </c>
      <c r="I27" s="118">
        <f>'BD Team'!J32</f>
        <v>1</v>
      </c>
      <c r="J27" s="103">
        <f t="shared" si="0"/>
        <v>96.704292671999994</v>
      </c>
      <c r="K27" s="172">
        <f>'BD Team'!K32</f>
        <v>86.66</v>
      </c>
      <c r="L27" s="171">
        <f t="shared" si="1"/>
        <v>86.66</v>
      </c>
      <c r="M27" s="170">
        <f>L27*'Changable Values'!$D$4</f>
        <v>7192.78</v>
      </c>
      <c r="N27" s="170" t="str">
        <f>'BD Team'!E32</f>
        <v>24MM</v>
      </c>
      <c r="O27" s="172">
        <v>2805</v>
      </c>
      <c r="P27" s="241"/>
      <c r="Q27" s="173"/>
      <c r="R27" s="185"/>
      <c r="S27" s="312"/>
      <c r="T27" s="313">
        <f t="shared" si="2"/>
        <v>40.76</v>
      </c>
      <c r="U27" s="313">
        <f t="shared" si="3"/>
        <v>48.911999999999999</v>
      </c>
      <c r="V27" s="313">
        <f t="shared" si="4"/>
        <v>2.5474999999999999</v>
      </c>
      <c r="W27" s="313">
        <f t="shared" si="5"/>
        <v>40.76</v>
      </c>
      <c r="X27" s="313">
        <f t="shared" si="6"/>
        <v>81.52</v>
      </c>
      <c r="Y27" s="313">
        <f t="shared" si="7"/>
        <v>24.456</v>
      </c>
    </row>
    <row r="28" spans="1:25">
      <c r="A28" s="118">
        <f>'BD Team'!A33</f>
        <v>25</v>
      </c>
      <c r="B28" s="118" t="str">
        <f>'BD Team'!B33</f>
        <v>FF-W42</v>
      </c>
      <c r="C28" s="118" t="str">
        <f>'BD Team'!C33</f>
        <v>M14600</v>
      </c>
      <c r="D28" s="118" t="str">
        <f>'BD Team'!D33</f>
        <v>2 TRACK 4 SHUTTER SLIDING DOOR</v>
      </c>
      <c r="E28" s="118" t="str">
        <f>'BD Team'!F33</f>
        <v>NO</v>
      </c>
      <c r="F28" s="121" t="str">
        <f>'BD Team'!G33</f>
        <v>LIVING &amp; DINING</v>
      </c>
      <c r="G28" s="118">
        <f>'BD Team'!H33</f>
        <v>3658</v>
      </c>
      <c r="H28" s="118">
        <f>'BD Team'!I33</f>
        <v>2738</v>
      </c>
      <c r="I28" s="118">
        <f>'BD Team'!J33</f>
        <v>1</v>
      </c>
      <c r="J28" s="103">
        <f t="shared" si="0"/>
        <v>107.807961456</v>
      </c>
      <c r="K28" s="172">
        <f>'BD Team'!K33</f>
        <v>669.77</v>
      </c>
      <c r="L28" s="171">
        <f t="shared" si="1"/>
        <v>669.77</v>
      </c>
      <c r="M28" s="170">
        <f>L28*'Changable Values'!$D$4</f>
        <v>55590.909999999996</v>
      </c>
      <c r="N28" s="170" t="str">
        <f>'BD Team'!E33</f>
        <v>24MM</v>
      </c>
      <c r="O28" s="172">
        <v>2805</v>
      </c>
      <c r="P28" s="241"/>
      <c r="Q28" s="173"/>
      <c r="R28" s="185"/>
      <c r="S28" s="312"/>
      <c r="T28" s="313">
        <f t="shared" si="2"/>
        <v>42.64</v>
      </c>
      <c r="U28" s="313">
        <f t="shared" si="3"/>
        <v>51.167999999999999</v>
      </c>
      <c r="V28" s="313">
        <f t="shared" si="4"/>
        <v>2.665</v>
      </c>
      <c r="W28" s="313">
        <f t="shared" si="5"/>
        <v>42.64</v>
      </c>
      <c r="X28" s="313">
        <f t="shared" si="6"/>
        <v>85.28</v>
      </c>
      <c r="Y28" s="313">
        <f t="shared" si="7"/>
        <v>25.584</v>
      </c>
    </row>
    <row r="29" spans="1:25">
      <c r="A29" s="118">
        <f>'BD Team'!A34</f>
        <v>26</v>
      </c>
      <c r="B29" s="118" t="str">
        <f>'BD Team'!B34</f>
        <v>FF-W43</v>
      </c>
      <c r="C29" s="118" t="str">
        <f>'BD Team'!C34</f>
        <v>M15000</v>
      </c>
      <c r="D29" s="118" t="str">
        <f>'BD Team'!D34</f>
        <v>2 SIDE HUNG WINDOWS WITH CENTER FIXED</v>
      </c>
      <c r="E29" s="118" t="str">
        <f>'BD Team'!F34</f>
        <v>NO</v>
      </c>
      <c r="F29" s="121" t="str">
        <f>'BD Team'!G34</f>
        <v>LIVING &amp; DINING</v>
      </c>
      <c r="G29" s="118">
        <f>'BD Team'!H34</f>
        <v>3732</v>
      </c>
      <c r="H29" s="118">
        <f>'BD Team'!I34</f>
        <v>1389</v>
      </c>
      <c r="I29" s="118">
        <f>'BD Team'!J34</f>
        <v>1</v>
      </c>
      <c r="J29" s="103">
        <f t="shared" si="0"/>
        <v>55.797863471999996</v>
      </c>
      <c r="K29" s="172">
        <f>'BD Team'!K34</f>
        <v>498.32</v>
      </c>
      <c r="L29" s="171">
        <f t="shared" si="1"/>
        <v>498.32</v>
      </c>
      <c r="M29" s="170">
        <f>L29*'Changable Values'!$D$4</f>
        <v>41360.559999999998</v>
      </c>
      <c r="N29" s="170" t="str">
        <f>'BD Team'!E34</f>
        <v>24MM</v>
      </c>
      <c r="O29" s="172">
        <v>2805</v>
      </c>
      <c r="P29" s="241"/>
      <c r="Q29" s="173"/>
      <c r="R29" s="185"/>
      <c r="S29" s="312"/>
      <c r="T29" s="313">
        <f t="shared" si="2"/>
        <v>34.14</v>
      </c>
      <c r="U29" s="313">
        <f t="shared" si="3"/>
        <v>40.968000000000004</v>
      </c>
      <c r="V29" s="313">
        <f t="shared" si="4"/>
        <v>2.13375</v>
      </c>
      <c r="W29" s="313">
        <f t="shared" si="5"/>
        <v>34.14</v>
      </c>
      <c r="X29" s="313">
        <f t="shared" si="6"/>
        <v>68.28</v>
      </c>
      <c r="Y29" s="313">
        <f t="shared" si="7"/>
        <v>20.484000000000002</v>
      </c>
    </row>
    <row r="30" spans="1:25">
      <c r="A30" s="118">
        <f>'BD Team'!A35</f>
        <v>27</v>
      </c>
      <c r="B30" s="118" t="str">
        <f>'BD Team'!B35</f>
        <v>FF-W44 &amp; W45</v>
      </c>
      <c r="C30" s="118" t="str">
        <f>'BD Team'!C35</f>
        <v>M15000</v>
      </c>
      <c r="D30" s="118" t="str">
        <f>'BD Team'!D35</f>
        <v>TOP HUNG WINDOW</v>
      </c>
      <c r="E30" s="118" t="str">
        <f>'BD Team'!F35</f>
        <v>NO</v>
      </c>
      <c r="F30" s="121" t="str">
        <f>'BD Team'!G35</f>
        <v>STORE</v>
      </c>
      <c r="G30" s="118">
        <f>'BD Team'!H35</f>
        <v>1067</v>
      </c>
      <c r="H30" s="118">
        <f>'BD Team'!I35</f>
        <v>606</v>
      </c>
      <c r="I30" s="118">
        <f>'BD Team'!J35</f>
        <v>2</v>
      </c>
      <c r="J30" s="103">
        <f t="shared" si="0"/>
        <v>13.920047855999998</v>
      </c>
      <c r="K30" s="172">
        <f>'BD Team'!K35</f>
        <v>197.82</v>
      </c>
      <c r="L30" s="171">
        <f t="shared" si="1"/>
        <v>395.64</v>
      </c>
      <c r="M30" s="170">
        <f>L30*'Changable Values'!$D$4</f>
        <v>32838.119999999995</v>
      </c>
      <c r="N30" s="170" t="str">
        <f>'BD Team'!E35</f>
        <v>24MM</v>
      </c>
      <c r="O30" s="172">
        <v>2805</v>
      </c>
      <c r="P30" s="241"/>
      <c r="Q30" s="173"/>
      <c r="R30" s="185"/>
      <c r="S30" s="312"/>
      <c r="T30" s="313">
        <f t="shared" si="2"/>
        <v>22.306666666666668</v>
      </c>
      <c r="U30" s="313">
        <f t="shared" si="3"/>
        <v>26.768000000000001</v>
      </c>
      <c r="V30" s="313">
        <f t="shared" si="4"/>
        <v>1.3941666666666668</v>
      </c>
      <c r="W30" s="313">
        <f t="shared" si="5"/>
        <v>22.306666666666668</v>
      </c>
      <c r="X30" s="313">
        <f t="shared" si="6"/>
        <v>44.613333333333337</v>
      </c>
      <c r="Y30" s="313">
        <f t="shared" si="7"/>
        <v>13.384</v>
      </c>
    </row>
    <row r="31" spans="1:25">
      <c r="A31" s="118">
        <f>'BD Team'!A36</f>
        <v>28</v>
      </c>
      <c r="B31" s="118" t="str">
        <f>'BD Team'!B36</f>
        <v>KW1</v>
      </c>
      <c r="C31" s="118" t="str">
        <f>'BD Team'!C36</f>
        <v>M15000 &amp; M14600</v>
      </c>
      <c r="D31" s="118" t="str">
        <f>'BD Team'!D36</f>
        <v>3 TRACK 2 SHUTTER SLIDING DOOR WITH FIXED GLASS</v>
      </c>
      <c r="E31" s="118" t="str">
        <f>'BD Team'!F36</f>
        <v>SS</v>
      </c>
      <c r="F31" s="121" t="str">
        <f>'BD Team'!G36</f>
        <v>DRY KITCHEN</v>
      </c>
      <c r="G31" s="118">
        <f>'BD Team'!H36</f>
        <v>3313</v>
      </c>
      <c r="H31" s="118">
        <f>'BD Team'!I36</f>
        <v>2514</v>
      </c>
      <c r="I31" s="118">
        <f>'BD Team'!J36</f>
        <v>1</v>
      </c>
      <c r="J31" s="103">
        <f t="shared" si="0"/>
        <v>89.652085847999984</v>
      </c>
      <c r="K31" s="172">
        <f>'BD Team'!K36</f>
        <v>511.73</v>
      </c>
      <c r="L31" s="171">
        <f t="shared" si="1"/>
        <v>511.73</v>
      </c>
      <c r="M31" s="170">
        <f>L31*'Changable Values'!$D$4</f>
        <v>42473.590000000004</v>
      </c>
      <c r="N31" s="170" t="str">
        <f>'BD Team'!E36</f>
        <v>24MM</v>
      </c>
      <c r="O31" s="172">
        <v>2805</v>
      </c>
      <c r="P31" s="241"/>
      <c r="Q31" s="173">
        <f>50*10.764</f>
        <v>538.19999999999993</v>
      </c>
      <c r="R31" s="185"/>
      <c r="S31" s="312"/>
      <c r="T31" s="313">
        <f t="shared" si="2"/>
        <v>38.846666666666664</v>
      </c>
      <c r="U31" s="313">
        <f t="shared" si="3"/>
        <v>46.616</v>
      </c>
      <c r="V31" s="313">
        <f t="shared" si="4"/>
        <v>2.4279166666666665</v>
      </c>
      <c r="W31" s="313">
        <f t="shared" si="5"/>
        <v>38.846666666666664</v>
      </c>
      <c r="X31" s="313">
        <f t="shared" si="6"/>
        <v>77.693333333333328</v>
      </c>
      <c r="Y31" s="313">
        <f t="shared" si="7"/>
        <v>23.308</v>
      </c>
    </row>
    <row r="32" spans="1:25">
      <c r="A32" s="118">
        <f>'BD Team'!A37</f>
        <v>29</v>
      </c>
      <c r="B32" s="118" t="str">
        <f>'BD Team'!B37</f>
        <v>KW2</v>
      </c>
      <c r="C32" s="118" t="str">
        <f>'BD Team'!C37</f>
        <v>M14600</v>
      </c>
      <c r="D32" s="118" t="str">
        <f>'BD Team'!D37</f>
        <v>3 TRACK 2 SHUTTER SLIDING DOOR</v>
      </c>
      <c r="E32" s="118" t="str">
        <f>'BD Team'!F37</f>
        <v>SS</v>
      </c>
      <c r="F32" s="121" t="str">
        <f>'BD Team'!G37</f>
        <v>SITTING AREA</v>
      </c>
      <c r="G32" s="118">
        <f>'BD Team'!H37</f>
        <v>2678</v>
      </c>
      <c r="H32" s="118">
        <f>'BD Team'!I37</f>
        <v>2669</v>
      </c>
      <c r="I32" s="118">
        <f>'BD Team'!J37</f>
        <v>1</v>
      </c>
      <c r="J32" s="103">
        <f t="shared" si="0"/>
        <v>76.936572647999995</v>
      </c>
      <c r="K32" s="172">
        <f>'BD Team'!K37</f>
        <v>462.75</v>
      </c>
      <c r="L32" s="171">
        <f t="shared" si="1"/>
        <v>462.75</v>
      </c>
      <c r="M32" s="170">
        <f>L32*'Changable Values'!$D$4</f>
        <v>38408.25</v>
      </c>
      <c r="N32" s="170" t="str">
        <f>'BD Team'!E37</f>
        <v>24MM</v>
      </c>
      <c r="O32" s="172">
        <v>2805</v>
      </c>
      <c r="P32" s="241"/>
      <c r="Q32" s="173">
        <f>50*10.764</f>
        <v>538.19999999999993</v>
      </c>
      <c r="R32" s="185"/>
      <c r="S32" s="312"/>
      <c r="T32" s="313">
        <f t="shared" si="2"/>
        <v>35.646666666666668</v>
      </c>
      <c r="U32" s="313">
        <f t="shared" si="3"/>
        <v>42.776000000000003</v>
      </c>
      <c r="V32" s="313">
        <f t="shared" si="4"/>
        <v>2.2279166666666668</v>
      </c>
      <c r="W32" s="313">
        <f t="shared" si="5"/>
        <v>35.646666666666668</v>
      </c>
      <c r="X32" s="313">
        <f t="shared" si="6"/>
        <v>71.293333333333337</v>
      </c>
      <c r="Y32" s="313">
        <f t="shared" si="7"/>
        <v>21.388000000000002</v>
      </c>
    </row>
    <row r="33" spans="1:25">
      <c r="A33" s="118">
        <f>'BD Team'!A38</f>
        <v>30</v>
      </c>
      <c r="B33" s="118" t="str">
        <f>'BD Team'!B38</f>
        <v>KW3</v>
      </c>
      <c r="C33" s="118" t="str">
        <f>'BD Team'!C38</f>
        <v>M15000</v>
      </c>
      <c r="D33" s="118" t="str">
        <f>'BD Team'!D38</f>
        <v>FIXED GLASS CORNOR</v>
      </c>
      <c r="E33" s="118" t="str">
        <f>'BD Team'!F38</f>
        <v>NO</v>
      </c>
      <c r="F33" s="121" t="str">
        <f>'BD Team'!G38</f>
        <v>DRY KITCHEN</v>
      </c>
      <c r="G33" s="118">
        <f>'BD Team'!H38</f>
        <v>3581</v>
      </c>
      <c r="H33" s="118">
        <f>'BD Team'!I38</f>
        <v>2512</v>
      </c>
      <c r="I33" s="118">
        <f>'BD Team'!J38</f>
        <v>1</v>
      </c>
      <c r="J33" s="103">
        <f t="shared" si="0"/>
        <v>96.827260607999989</v>
      </c>
      <c r="K33" s="172">
        <f>'BD Team'!K38</f>
        <v>169.72</v>
      </c>
      <c r="L33" s="171">
        <f t="shared" si="1"/>
        <v>169.72</v>
      </c>
      <c r="M33" s="170">
        <f>L33*'Changable Values'!$D$4</f>
        <v>14086.76</v>
      </c>
      <c r="N33" s="170" t="str">
        <f>'BD Team'!E38</f>
        <v>17.52MM</v>
      </c>
      <c r="O33" s="172">
        <v>5049</v>
      </c>
      <c r="P33" s="241"/>
      <c r="Q33" s="173"/>
      <c r="R33" s="185"/>
      <c r="S33" s="312"/>
      <c r="T33" s="313">
        <f t="shared" si="2"/>
        <v>40.619999999999997</v>
      </c>
      <c r="U33" s="313">
        <f t="shared" si="3"/>
        <v>48.744</v>
      </c>
      <c r="V33" s="313">
        <f t="shared" si="4"/>
        <v>2.5387499999999998</v>
      </c>
      <c r="W33" s="313">
        <f t="shared" si="5"/>
        <v>40.619999999999997</v>
      </c>
      <c r="X33" s="313">
        <f t="shared" si="6"/>
        <v>81.239999999999995</v>
      </c>
      <c r="Y33" s="313">
        <f t="shared" si="7"/>
        <v>24.372</v>
      </c>
    </row>
    <row r="34" spans="1:25">
      <c r="A34" s="118">
        <f>'BD Team'!A39</f>
        <v>31</v>
      </c>
      <c r="B34" s="118" t="str">
        <f>'BD Team'!B39</f>
        <v>KW4</v>
      </c>
      <c r="C34" s="118" t="str">
        <f>'BD Team'!C39</f>
        <v>M14600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DRY KITCHEN</v>
      </c>
      <c r="G34" s="118">
        <f>'BD Team'!H39</f>
        <v>2388</v>
      </c>
      <c r="H34" s="118">
        <f>'BD Team'!I39</f>
        <v>749</v>
      </c>
      <c r="I34" s="118">
        <f>'BD Team'!J39</f>
        <v>1</v>
      </c>
      <c r="J34" s="103">
        <f t="shared" si="0"/>
        <v>19.252619568</v>
      </c>
      <c r="K34" s="172">
        <f>'BD Team'!K39</f>
        <v>240.03</v>
      </c>
      <c r="L34" s="171">
        <f t="shared" si="1"/>
        <v>240.03</v>
      </c>
      <c r="M34" s="170">
        <f>L34*'Changable Values'!$D$4</f>
        <v>19922.490000000002</v>
      </c>
      <c r="N34" s="170" t="str">
        <f>'BD Team'!E39</f>
        <v>24MM</v>
      </c>
      <c r="O34" s="172">
        <v>2805</v>
      </c>
      <c r="P34" s="241"/>
      <c r="Q34" s="173">
        <f t="shared" ref="Q34:Q39" si="8">50*10.764</f>
        <v>538.19999999999993</v>
      </c>
      <c r="R34" s="185"/>
      <c r="S34" s="312"/>
      <c r="T34" s="313">
        <f t="shared" si="2"/>
        <v>20.913333333333334</v>
      </c>
      <c r="U34" s="313">
        <f t="shared" si="3"/>
        <v>25.096</v>
      </c>
      <c r="V34" s="313">
        <f t="shared" si="4"/>
        <v>1.3070833333333334</v>
      </c>
      <c r="W34" s="313">
        <f t="shared" si="5"/>
        <v>20.913333333333334</v>
      </c>
      <c r="X34" s="313">
        <f t="shared" si="6"/>
        <v>41.826666666666668</v>
      </c>
      <c r="Y34" s="313">
        <f t="shared" si="7"/>
        <v>12.548</v>
      </c>
    </row>
    <row r="35" spans="1:25">
      <c r="A35" s="118">
        <f>'BD Team'!A40</f>
        <v>32</v>
      </c>
      <c r="B35" s="118" t="str">
        <f>'BD Team'!B40</f>
        <v>KW5</v>
      </c>
      <c r="C35" s="118" t="str">
        <f>'BD Team'!C40</f>
        <v>M14600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DRY KITCHEN</v>
      </c>
      <c r="G35" s="118">
        <f>'BD Team'!H40</f>
        <v>2357</v>
      </c>
      <c r="H35" s="118">
        <f>'BD Team'!I40</f>
        <v>1287</v>
      </c>
      <c r="I35" s="118">
        <f>'BD Team'!J40</f>
        <v>1</v>
      </c>
      <c r="J35" s="103">
        <f t="shared" si="0"/>
        <v>32.652152676</v>
      </c>
      <c r="K35" s="172">
        <f>'BD Team'!K40</f>
        <v>280.83</v>
      </c>
      <c r="L35" s="171">
        <f t="shared" si="1"/>
        <v>280.83</v>
      </c>
      <c r="M35" s="170">
        <f>L35*'Changable Values'!$D$4</f>
        <v>23308.89</v>
      </c>
      <c r="N35" s="170" t="str">
        <f>'BD Team'!E40</f>
        <v>24MM</v>
      </c>
      <c r="O35" s="172">
        <v>2805</v>
      </c>
      <c r="P35" s="241"/>
      <c r="Q35" s="173">
        <f t="shared" si="8"/>
        <v>538.19999999999993</v>
      </c>
      <c r="R35" s="185"/>
      <c r="S35" s="312"/>
      <c r="T35" s="313">
        <f t="shared" si="2"/>
        <v>24.293333333333333</v>
      </c>
      <c r="U35" s="313">
        <f t="shared" si="3"/>
        <v>29.152000000000001</v>
      </c>
      <c r="V35" s="313">
        <f t="shared" si="4"/>
        <v>1.5183333333333333</v>
      </c>
      <c r="W35" s="313">
        <f t="shared" si="5"/>
        <v>24.293333333333333</v>
      </c>
      <c r="X35" s="313">
        <f t="shared" si="6"/>
        <v>48.586666666666666</v>
      </c>
      <c r="Y35" s="313">
        <f t="shared" si="7"/>
        <v>14.576000000000001</v>
      </c>
    </row>
    <row r="36" spans="1:25">
      <c r="A36" s="118">
        <f>'BD Team'!A41</f>
        <v>33</v>
      </c>
      <c r="B36" s="118" t="str">
        <f>'BD Team'!B41</f>
        <v>KW6</v>
      </c>
      <c r="C36" s="118" t="str">
        <f>'BD Team'!C41</f>
        <v>M14600</v>
      </c>
      <c r="D36" s="118" t="str">
        <f>'BD Team'!D41</f>
        <v>3 TRACK 2 SHUTTER SLIDING WINDOW</v>
      </c>
      <c r="E36" s="118" t="str">
        <f>'BD Team'!F41</f>
        <v>SS</v>
      </c>
      <c r="F36" s="121" t="str">
        <f>'BD Team'!G41</f>
        <v>KITCHEN</v>
      </c>
      <c r="G36" s="118">
        <f>'BD Team'!H41</f>
        <v>2356</v>
      </c>
      <c r="H36" s="118">
        <f>'BD Team'!I41</f>
        <v>1288</v>
      </c>
      <c r="I36" s="118">
        <f>'BD Team'!J41</f>
        <v>1</v>
      </c>
      <c r="J36" s="103">
        <f t="shared" si="0"/>
        <v>32.663659392</v>
      </c>
      <c r="K36" s="172">
        <f>'BD Team'!K41</f>
        <v>280.85000000000002</v>
      </c>
      <c r="L36" s="171">
        <f t="shared" si="1"/>
        <v>280.85000000000002</v>
      </c>
      <c r="M36" s="170">
        <f>L36*'Changable Values'!$D$4</f>
        <v>23310.550000000003</v>
      </c>
      <c r="N36" s="170" t="str">
        <f>'BD Team'!E41</f>
        <v>24MM</v>
      </c>
      <c r="O36" s="172">
        <v>2805</v>
      </c>
      <c r="P36" s="241"/>
      <c r="Q36" s="173">
        <f t="shared" si="8"/>
        <v>538.19999999999993</v>
      </c>
      <c r="R36" s="185"/>
      <c r="S36" s="312"/>
      <c r="T36" s="313">
        <f t="shared" si="2"/>
        <v>24.293333333333333</v>
      </c>
      <c r="U36" s="313">
        <f t="shared" si="3"/>
        <v>29.152000000000001</v>
      </c>
      <c r="V36" s="313">
        <f t="shared" si="4"/>
        <v>1.5183333333333333</v>
      </c>
      <c r="W36" s="313">
        <f t="shared" si="5"/>
        <v>24.293333333333333</v>
      </c>
      <c r="X36" s="313">
        <f t="shared" si="6"/>
        <v>48.586666666666666</v>
      </c>
      <c r="Y36" s="313">
        <f t="shared" si="7"/>
        <v>14.576000000000001</v>
      </c>
    </row>
    <row r="37" spans="1:25">
      <c r="A37" s="118">
        <f>'BD Team'!A42</f>
        <v>34</v>
      </c>
      <c r="B37" s="118" t="str">
        <f>'BD Team'!B42</f>
        <v>KW7</v>
      </c>
      <c r="C37" s="118" t="str">
        <f>'BD Team'!C42</f>
        <v>M14600</v>
      </c>
      <c r="D37" s="118" t="str">
        <f>'BD Team'!D42</f>
        <v>3 TRACK 2 SHUTTER SLIDING WINDOW</v>
      </c>
      <c r="E37" s="118" t="str">
        <f>'BD Team'!F42</f>
        <v>SS</v>
      </c>
      <c r="F37" s="121" t="str">
        <f>'BD Team'!G42</f>
        <v>KITCHEN</v>
      </c>
      <c r="G37" s="118">
        <f>'BD Team'!H42</f>
        <v>2218</v>
      </c>
      <c r="H37" s="118">
        <f>'BD Team'!I42</f>
        <v>1289</v>
      </c>
      <c r="I37" s="118">
        <f>'BD Team'!J42</f>
        <v>1</v>
      </c>
      <c r="J37" s="103">
        <f t="shared" si="0"/>
        <v>30.774297527999998</v>
      </c>
      <c r="K37" s="172">
        <f>'BD Team'!K42</f>
        <v>273.16000000000003</v>
      </c>
      <c r="L37" s="171">
        <f t="shared" si="1"/>
        <v>273.16000000000003</v>
      </c>
      <c r="M37" s="170">
        <f>L37*'Changable Values'!$D$4</f>
        <v>22672.280000000002</v>
      </c>
      <c r="N37" s="170" t="str">
        <f>'BD Team'!E42</f>
        <v>24MM</v>
      </c>
      <c r="O37" s="172">
        <v>2805</v>
      </c>
      <c r="P37" s="241"/>
      <c r="Q37" s="173">
        <f t="shared" si="8"/>
        <v>538.19999999999993</v>
      </c>
      <c r="R37" s="185"/>
      <c r="S37" s="312"/>
      <c r="T37" s="313">
        <f t="shared" si="2"/>
        <v>23.38</v>
      </c>
      <c r="U37" s="313">
        <f t="shared" si="3"/>
        <v>28.056000000000001</v>
      </c>
      <c r="V37" s="313">
        <f t="shared" si="4"/>
        <v>1.4612499999999999</v>
      </c>
      <c r="W37" s="313">
        <f t="shared" si="5"/>
        <v>23.38</v>
      </c>
      <c r="X37" s="313">
        <f t="shared" si="6"/>
        <v>46.76</v>
      </c>
      <c r="Y37" s="313">
        <f t="shared" si="7"/>
        <v>14.028</v>
      </c>
    </row>
    <row r="38" spans="1:25">
      <c r="A38" s="118">
        <f>'BD Team'!A43</f>
        <v>35</v>
      </c>
      <c r="B38" s="118" t="str">
        <f>'BD Team'!B43</f>
        <v>KW8</v>
      </c>
      <c r="C38" s="118" t="str">
        <f>'BD Team'!C43</f>
        <v>M14600</v>
      </c>
      <c r="D38" s="118" t="str">
        <f>'BD Team'!D43</f>
        <v>3 TRACK 2 SHUTTER SLIDING WINDOW</v>
      </c>
      <c r="E38" s="118" t="str">
        <f>'BD Team'!F43</f>
        <v>SS</v>
      </c>
      <c r="F38" s="121" t="str">
        <f>'BD Team'!G43</f>
        <v>STORE</v>
      </c>
      <c r="G38" s="118">
        <f>'BD Team'!H43</f>
        <v>1827</v>
      </c>
      <c r="H38" s="118">
        <f>'BD Team'!I43</f>
        <v>1832</v>
      </c>
      <c r="I38" s="118">
        <f>'BD Team'!J43</f>
        <v>1</v>
      </c>
      <c r="J38" s="103">
        <f t="shared" si="0"/>
        <v>36.027796895999998</v>
      </c>
      <c r="K38" s="172">
        <f>'BD Team'!K43</f>
        <v>332.1</v>
      </c>
      <c r="L38" s="171">
        <f t="shared" si="1"/>
        <v>332.1</v>
      </c>
      <c r="M38" s="170">
        <f>L38*'Changable Values'!$D$4</f>
        <v>27564.300000000003</v>
      </c>
      <c r="N38" s="170" t="str">
        <f>'BD Team'!E43</f>
        <v>24MM</v>
      </c>
      <c r="O38" s="172">
        <v>2805</v>
      </c>
      <c r="P38" s="241"/>
      <c r="Q38" s="173">
        <f t="shared" si="8"/>
        <v>538.19999999999993</v>
      </c>
      <c r="R38" s="185"/>
      <c r="S38" s="312"/>
      <c r="T38" s="313">
        <f t="shared" si="2"/>
        <v>24.393333333333334</v>
      </c>
      <c r="U38" s="313">
        <f t="shared" si="3"/>
        <v>29.271999999999998</v>
      </c>
      <c r="V38" s="313">
        <f t="shared" si="4"/>
        <v>1.5245833333333334</v>
      </c>
      <c r="W38" s="313">
        <f t="shared" si="5"/>
        <v>24.393333333333334</v>
      </c>
      <c r="X38" s="313">
        <f t="shared" si="6"/>
        <v>48.786666666666669</v>
      </c>
      <c r="Y38" s="313">
        <f t="shared" si="7"/>
        <v>14.635999999999999</v>
      </c>
    </row>
    <row r="39" spans="1:25">
      <c r="A39" s="118">
        <f>'BD Team'!A44</f>
        <v>36</v>
      </c>
      <c r="B39" s="118" t="str">
        <f>'BD Team'!B44</f>
        <v>KW9</v>
      </c>
      <c r="C39" s="118" t="str">
        <f>'BD Team'!C44</f>
        <v>M14600</v>
      </c>
      <c r="D39" s="118" t="str">
        <f>'BD Team'!D44</f>
        <v>3 TRACK 2 SHUTTER SLIDING WINDOW</v>
      </c>
      <c r="E39" s="118" t="str">
        <f>'BD Team'!F44</f>
        <v>SS</v>
      </c>
      <c r="F39" s="121" t="str">
        <f>'BD Team'!G44</f>
        <v>STORE</v>
      </c>
      <c r="G39" s="118">
        <f>'BD Team'!H44</f>
        <v>1832</v>
      </c>
      <c r="H39" s="118">
        <f>'BD Team'!I44</f>
        <v>1952</v>
      </c>
      <c r="I39" s="118">
        <f>'BD Team'!J44</f>
        <v>1</v>
      </c>
      <c r="J39" s="103">
        <f t="shared" si="0"/>
        <v>38.492752895999999</v>
      </c>
      <c r="K39" s="172">
        <f>'BD Team'!K44</f>
        <v>341.87</v>
      </c>
      <c r="L39" s="171">
        <f t="shared" si="1"/>
        <v>341.87</v>
      </c>
      <c r="M39" s="170">
        <f>L39*'Changable Values'!$D$4</f>
        <v>28375.21</v>
      </c>
      <c r="N39" s="170" t="str">
        <f>'BD Team'!E44</f>
        <v>24MM</v>
      </c>
      <c r="O39" s="172">
        <v>2805</v>
      </c>
      <c r="P39" s="241"/>
      <c r="Q39" s="173">
        <f t="shared" si="8"/>
        <v>538.19999999999993</v>
      </c>
      <c r="R39" s="185"/>
      <c r="S39" s="312"/>
      <c r="T39" s="313">
        <f t="shared" si="2"/>
        <v>25.226666666666667</v>
      </c>
      <c r="U39" s="313">
        <f t="shared" si="3"/>
        <v>30.271999999999998</v>
      </c>
      <c r="V39" s="313">
        <f t="shared" si="4"/>
        <v>1.5766666666666667</v>
      </c>
      <c r="W39" s="313">
        <f t="shared" si="5"/>
        <v>25.226666666666667</v>
      </c>
      <c r="X39" s="313">
        <f t="shared" si="6"/>
        <v>50.453333333333333</v>
      </c>
      <c r="Y39" s="313">
        <f t="shared" si="7"/>
        <v>15.135999999999999</v>
      </c>
    </row>
    <row r="40" spans="1:25">
      <c r="A40" s="118">
        <f>'BD Team'!A45</f>
        <v>37</v>
      </c>
      <c r="B40" s="118" t="str">
        <f>'BD Team'!B45</f>
        <v>KW10</v>
      </c>
      <c r="C40" s="118" t="str">
        <f>'BD Team'!C45</f>
        <v>M940</v>
      </c>
      <c r="D40" s="118" t="str">
        <f>'BD Team'!D45</f>
        <v>TOP HUNG WINDOW</v>
      </c>
      <c r="E40" s="118" t="str">
        <f>'BD Team'!F45</f>
        <v>NO</v>
      </c>
      <c r="F40" s="121" t="str">
        <f>'BD Team'!G45</f>
        <v>TOILET GARDEN</v>
      </c>
      <c r="G40" s="118">
        <f>'BD Team'!H45</f>
        <v>1171</v>
      </c>
      <c r="H40" s="118">
        <f>'BD Team'!I45</f>
        <v>1272</v>
      </c>
      <c r="I40" s="118">
        <f>'BD Team'!J45</f>
        <v>1</v>
      </c>
      <c r="J40" s="103">
        <f t="shared" si="0"/>
        <v>16.033107168000001</v>
      </c>
      <c r="K40" s="172">
        <f>'BD Team'!K45</f>
        <v>260.58999999999997</v>
      </c>
      <c r="L40" s="171">
        <f t="shared" si="1"/>
        <v>260.58999999999997</v>
      </c>
      <c r="M40" s="170">
        <f>L40*'Changable Values'!$D$4</f>
        <v>21628.969999999998</v>
      </c>
      <c r="N40" s="170" t="str">
        <f>'BD Team'!E45</f>
        <v>6MM</v>
      </c>
      <c r="O40" s="172">
        <v>1002</v>
      </c>
      <c r="P40" s="241"/>
      <c r="Q40" s="173"/>
      <c r="R40" s="185"/>
      <c r="S40" s="312"/>
      <c r="T40" s="313">
        <f t="shared" si="2"/>
        <v>16.286666666666665</v>
      </c>
      <c r="U40" s="313">
        <f t="shared" si="3"/>
        <v>19.544</v>
      </c>
      <c r="V40" s="313">
        <f t="shared" si="4"/>
        <v>1.0179166666666666</v>
      </c>
      <c r="W40" s="313">
        <f t="shared" si="5"/>
        <v>16.286666666666665</v>
      </c>
      <c r="X40" s="313">
        <f t="shared" si="6"/>
        <v>32.573333333333331</v>
      </c>
      <c r="Y40" s="313">
        <f t="shared" si="7"/>
        <v>9.7720000000000002</v>
      </c>
    </row>
    <row r="41" spans="1:25">
      <c r="A41" s="118">
        <f>'BD Team'!A46</f>
        <v>38</v>
      </c>
      <c r="B41" s="118" t="str">
        <f>'BD Team'!B46</f>
        <v>KW11</v>
      </c>
      <c r="C41" s="118" t="str">
        <f>'BD Team'!C46</f>
        <v>M14600</v>
      </c>
      <c r="D41" s="118" t="str">
        <f>'BD Team'!D46</f>
        <v>3 TRACK 2 SHUTTER SLIDING WINDOW</v>
      </c>
      <c r="E41" s="118" t="str">
        <f>'BD Team'!F46</f>
        <v>SS</v>
      </c>
      <c r="F41" s="121" t="str">
        <f>'BD Team'!G46</f>
        <v>FORMAL DINING</v>
      </c>
      <c r="G41" s="118">
        <f>'BD Team'!H46</f>
        <v>3083</v>
      </c>
      <c r="H41" s="118">
        <f>'BD Team'!I46</f>
        <v>2539</v>
      </c>
      <c r="I41" s="118">
        <f>'BD Team'!J46</f>
        <v>1</v>
      </c>
      <c r="J41" s="103">
        <f t="shared" si="0"/>
        <v>84.257761067999994</v>
      </c>
      <c r="K41" s="172">
        <f>'BD Team'!K46</f>
        <v>498.46</v>
      </c>
      <c r="L41" s="171">
        <f t="shared" si="1"/>
        <v>498.46</v>
      </c>
      <c r="M41" s="170">
        <f>L41*'Changable Values'!$D$4</f>
        <v>41372.18</v>
      </c>
      <c r="N41" s="170" t="str">
        <f>'BD Team'!E46</f>
        <v>24MM</v>
      </c>
      <c r="O41" s="172">
        <v>2805</v>
      </c>
      <c r="P41" s="241"/>
      <c r="Q41" s="173">
        <f>50*10.764</f>
        <v>538.19999999999993</v>
      </c>
      <c r="R41" s="185"/>
      <c r="S41" s="312"/>
      <c r="T41" s="313">
        <f t="shared" si="2"/>
        <v>37.479999999999997</v>
      </c>
      <c r="U41" s="313">
        <f t="shared" si="3"/>
        <v>44.975999999999999</v>
      </c>
      <c r="V41" s="313">
        <f t="shared" si="4"/>
        <v>2.3424999999999998</v>
      </c>
      <c r="W41" s="313">
        <f t="shared" si="5"/>
        <v>37.479999999999997</v>
      </c>
      <c r="X41" s="313">
        <f t="shared" si="6"/>
        <v>74.959999999999994</v>
      </c>
      <c r="Y41" s="313">
        <f t="shared" si="7"/>
        <v>22.488</v>
      </c>
    </row>
    <row r="42" spans="1:25">
      <c r="A42" s="118">
        <f>'BD Team'!A47</f>
        <v>39</v>
      </c>
      <c r="B42" s="118" t="str">
        <f>'BD Team'!B47</f>
        <v>KW12</v>
      </c>
      <c r="C42" s="118" t="str">
        <f>'BD Team'!C47</f>
        <v>M940</v>
      </c>
      <c r="D42" s="118" t="str">
        <f>'BD Team'!D47</f>
        <v>TOP HUNG WINDOW</v>
      </c>
      <c r="E42" s="118" t="str">
        <f>'BD Team'!F47</f>
        <v>NO</v>
      </c>
      <c r="F42" s="121" t="str">
        <f>'BD Team'!G47</f>
        <v>HAND WASH AREA</v>
      </c>
      <c r="G42" s="118">
        <f>'BD Team'!H47</f>
        <v>739</v>
      </c>
      <c r="H42" s="118">
        <f>'BD Team'!I47</f>
        <v>1237</v>
      </c>
      <c r="I42" s="118">
        <f>'BD Team'!J47</f>
        <v>1</v>
      </c>
      <c r="J42" s="103">
        <f t="shared" si="0"/>
        <v>9.8398352520000003</v>
      </c>
      <c r="K42" s="172">
        <f>'BD Team'!K47</f>
        <v>225.27</v>
      </c>
      <c r="L42" s="171">
        <f t="shared" si="1"/>
        <v>225.27</v>
      </c>
      <c r="M42" s="170">
        <f>L42*'Changable Values'!$D$4</f>
        <v>18697.41</v>
      </c>
      <c r="N42" s="170" t="str">
        <f>'BD Team'!E47</f>
        <v>6MM</v>
      </c>
      <c r="O42" s="172">
        <v>1002</v>
      </c>
      <c r="P42" s="241"/>
      <c r="Q42" s="173"/>
      <c r="R42" s="185"/>
      <c r="S42" s="312"/>
      <c r="T42" s="313">
        <f t="shared" si="2"/>
        <v>13.173333333333334</v>
      </c>
      <c r="U42" s="313">
        <f t="shared" si="3"/>
        <v>15.808</v>
      </c>
      <c r="V42" s="313">
        <f t="shared" si="4"/>
        <v>0.82333333333333336</v>
      </c>
      <c r="W42" s="313">
        <f t="shared" si="5"/>
        <v>13.173333333333334</v>
      </c>
      <c r="X42" s="313">
        <f t="shared" si="6"/>
        <v>26.346666666666668</v>
      </c>
      <c r="Y42" s="313">
        <f t="shared" si="7"/>
        <v>7.9039999999999999</v>
      </c>
    </row>
    <row r="43" spans="1:25">
      <c r="A43" s="118">
        <f>'BD Team'!A48</f>
        <v>40</v>
      </c>
      <c r="B43" s="118" t="str">
        <f>'BD Team'!B48</f>
        <v>KW13</v>
      </c>
      <c r="C43" s="118" t="str">
        <f>'BD Team'!C48</f>
        <v>M15000</v>
      </c>
      <c r="D43" s="118" t="str">
        <f>'BD Team'!D48</f>
        <v>FIXED GLASS CORNOR</v>
      </c>
      <c r="E43" s="118" t="str">
        <f>'BD Team'!F48</f>
        <v>NO</v>
      </c>
      <c r="F43" s="121" t="str">
        <f>'BD Team'!G48</f>
        <v>FORMAL DINING</v>
      </c>
      <c r="G43" s="118">
        <f>'BD Team'!H48</f>
        <v>3077</v>
      </c>
      <c r="H43" s="118">
        <f>'BD Team'!I48</f>
        <v>2998</v>
      </c>
      <c r="I43" s="118">
        <f>'BD Team'!J48</f>
        <v>1</v>
      </c>
      <c r="J43" s="103">
        <f t="shared" si="0"/>
        <v>99.296242343999992</v>
      </c>
      <c r="K43" s="172">
        <f>'BD Team'!K48</f>
        <v>105.6</v>
      </c>
      <c r="L43" s="171">
        <f t="shared" si="1"/>
        <v>105.6</v>
      </c>
      <c r="M43" s="170">
        <f>L43*'Changable Values'!$D$4</f>
        <v>8764.7999999999993</v>
      </c>
      <c r="N43" s="170" t="str">
        <f>'BD Team'!E48</f>
        <v>17.52MM</v>
      </c>
      <c r="O43" s="172">
        <v>5049</v>
      </c>
      <c r="P43" s="241"/>
      <c r="Q43" s="173"/>
      <c r="R43" s="185"/>
      <c r="S43" s="312"/>
      <c r="T43" s="313">
        <f t="shared" si="2"/>
        <v>40.5</v>
      </c>
      <c r="U43" s="313">
        <f t="shared" si="3"/>
        <v>48.6</v>
      </c>
      <c r="V43" s="313">
        <f t="shared" si="4"/>
        <v>2.53125</v>
      </c>
      <c r="W43" s="313">
        <f t="shared" si="5"/>
        <v>40.5</v>
      </c>
      <c r="X43" s="313">
        <f t="shared" si="6"/>
        <v>81</v>
      </c>
      <c r="Y43" s="313">
        <f t="shared" si="7"/>
        <v>24.3</v>
      </c>
    </row>
    <row r="44" spans="1:25">
      <c r="A44" s="118">
        <f>'BD Team'!A49</f>
        <v>41</v>
      </c>
      <c r="B44" s="118" t="str">
        <f>'BD Team'!B49</f>
        <v>KW14</v>
      </c>
      <c r="C44" s="118" t="str">
        <f>'BD Team'!C49</f>
        <v>M14600</v>
      </c>
      <c r="D44" s="118" t="str">
        <f>'BD Team'!D49</f>
        <v>3 TRACK 4 SHUTTER SLIDING DOOR</v>
      </c>
      <c r="E44" s="118" t="str">
        <f>'BD Team'!F49</f>
        <v>SS</v>
      </c>
      <c r="F44" s="121" t="str">
        <f>'BD Team'!G49</f>
        <v>FORMAL DINING</v>
      </c>
      <c r="G44" s="118">
        <f>'BD Team'!H49</f>
        <v>3851</v>
      </c>
      <c r="H44" s="118">
        <f>'BD Team'!I49</f>
        <v>3099</v>
      </c>
      <c r="I44" s="118">
        <f>'BD Team'!J49</f>
        <v>1</v>
      </c>
      <c r="J44" s="103">
        <f t="shared" si="0"/>
        <v>128.46025623599999</v>
      </c>
      <c r="K44" s="172">
        <f>'BD Team'!K49</f>
        <v>860.35</v>
      </c>
      <c r="L44" s="171">
        <f t="shared" si="1"/>
        <v>860.35</v>
      </c>
      <c r="M44" s="170">
        <f>L44*'Changable Values'!$D$4</f>
        <v>71409.05</v>
      </c>
      <c r="N44" s="170" t="str">
        <f>'BD Team'!E49</f>
        <v>17.52MM</v>
      </c>
      <c r="O44" s="172">
        <v>5049</v>
      </c>
      <c r="P44" s="241"/>
      <c r="Q44" s="173">
        <f>50*10.764</f>
        <v>538.19999999999993</v>
      </c>
      <c r="R44" s="185"/>
      <c r="S44" s="312"/>
      <c r="T44" s="313">
        <f t="shared" si="2"/>
        <v>46.333333333333336</v>
      </c>
      <c r="U44" s="313">
        <f t="shared" si="3"/>
        <v>55.6</v>
      </c>
      <c r="V44" s="313">
        <f t="shared" si="4"/>
        <v>2.8958333333333335</v>
      </c>
      <c r="W44" s="313">
        <f t="shared" si="5"/>
        <v>46.333333333333336</v>
      </c>
      <c r="X44" s="313">
        <f t="shared" si="6"/>
        <v>92.666666666666671</v>
      </c>
      <c r="Y44" s="313">
        <f t="shared" si="7"/>
        <v>27.8</v>
      </c>
    </row>
    <row r="45" spans="1:25">
      <c r="A45" s="118">
        <f>'BD Team'!A50</f>
        <v>42</v>
      </c>
      <c r="B45" s="118" t="str">
        <f>'BD Team'!B50</f>
        <v>KW15</v>
      </c>
      <c r="C45" s="118" t="str">
        <f>'BD Team'!C50</f>
        <v>M15000</v>
      </c>
      <c r="D45" s="118" t="str">
        <f>'BD Team'!D50</f>
        <v>FIXED GLASS CORNOR</v>
      </c>
      <c r="E45" s="118" t="str">
        <f>'BD Team'!F50</f>
        <v>NO</v>
      </c>
      <c r="F45" s="121" t="str">
        <f>'BD Team'!G50</f>
        <v>FORMAL DINING</v>
      </c>
      <c r="G45" s="118">
        <f>'BD Team'!H50</f>
        <v>3000</v>
      </c>
      <c r="H45" s="118">
        <f>'BD Team'!I50</f>
        <v>3112</v>
      </c>
      <c r="I45" s="118">
        <f>'BD Team'!J50</f>
        <v>1</v>
      </c>
      <c r="J45" s="103">
        <f t="shared" si="0"/>
        <v>100.492704</v>
      </c>
      <c r="K45" s="172">
        <f>'BD Team'!K50</f>
        <v>106.2</v>
      </c>
      <c r="L45" s="171">
        <f t="shared" si="1"/>
        <v>106.2</v>
      </c>
      <c r="M45" s="170">
        <f>L45*'Changable Values'!$D$4</f>
        <v>8814.6</v>
      </c>
      <c r="N45" s="170" t="str">
        <f>'BD Team'!E50</f>
        <v>17.52MM</v>
      </c>
      <c r="O45" s="172">
        <v>5049</v>
      </c>
      <c r="P45" s="241"/>
      <c r="Q45" s="173"/>
      <c r="R45" s="185"/>
      <c r="S45" s="312"/>
      <c r="T45" s="313">
        <f t="shared" si="2"/>
        <v>40.74666666666667</v>
      </c>
      <c r="U45" s="313">
        <f t="shared" si="3"/>
        <v>48.896000000000001</v>
      </c>
      <c r="V45" s="313">
        <f t="shared" si="4"/>
        <v>2.5466666666666669</v>
      </c>
      <c r="W45" s="313">
        <f t="shared" si="5"/>
        <v>40.74666666666667</v>
      </c>
      <c r="X45" s="313">
        <f t="shared" si="6"/>
        <v>81.493333333333339</v>
      </c>
      <c r="Y45" s="313">
        <f t="shared" si="7"/>
        <v>24.448</v>
      </c>
    </row>
    <row r="46" spans="1:25">
      <c r="A46" s="118">
        <f>'BD Team'!A51</f>
        <v>43</v>
      </c>
      <c r="B46" s="118" t="str">
        <f>'BD Team'!B51</f>
        <v>KW16</v>
      </c>
      <c r="C46" s="118" t="str">
        <f>'BD Team'!C51</f>
        <v>M15000</v>
      </c>
      <c r="D46" s="118" t="str">
        <f>'BD Team'!D51</f>
        <v>FIXED GLASS 6 NO'S</v>
      </c>
      <c r="E46" s="118" t="str">
        <f>'BD Team'!F51</f>
        <v>NO</v>
      </c>
      <c r="F46" s="121" t="str">
        <f>'BD Team'!G51</f>
        <v>ENTRANCE LOBBY</v>
      </c>
      <c r="G46" s="118">
        <f>'BD Team'!H51</f>
        <v>4630</v>
      </c>
      <c r="H46" s="118">
        <f>'BD Team'!I51</f>
        <v>3968</v>
      </c>
      <c r="I46" s="118">
        <f>'BD Team'!J51</f>
        <v>1</v>
      </c>
      <c r="J46" s="103">
        <f t="shared" si="0"/>
        <v>197.75448575999999</v>
      </c>
      <c r="K46" s="172">
        <f>'BD Team'!K51</f>
        <v>519.16</v>
      </c>
      <c r="L46" s="171">
        <f t="shared" si="1"/>
        <v>519.16</v>
      </c>
      <c r="M46" s="170">
        <f>L46*'Changable Values'!$D$4</f>
        <v>43090.28</v>
      </c>
      <c r="N46" s="170" t="str">
        <f>'BD Team'!E51</f>
        <v>24MM</v>
      </c>
      <c r="O46" s="172">
        <v>2805</v>
      </c>
      <c r="P46" s="241"/>
      <c r="Q46" s="173"/>
      <c r="R46" s="185"/>
      <c r="S46" s="312"/>
      <c r="T46" s="313">
        <f t="shared" si="2"/>
        <v>57.32</v>
      </c>
      <c r="U46" s="313">
        <f t="shared" si="3"/>
        <v>68.784000000000006</v>
      </c>
      <c r="V46" s="313">
        <f t="shared" si="4"/>
        <v>3.5825</v>
      </c>
      <c r="W46" s="313">
        <f t="shared" si="5"/>
        <v>57.32</v>
      </c>
      <c r="X46" s="313">
        <f t="shared" si="6"/>
        <v>114.64</v>
      </c>
      <c r="Y46" s="313">
        <f t="shared" si="7"/>
        <v>34.392000000000003</v>
      </c>
    </row>
    <row r="47" spans="1:25">
      <c r="A47" s="118">
        <f>'BD Team'!A52</f>
        <v>44</v>
      </c>
      <c r="B47" s="118" t="str">
        <f>'BD Team'!B52</f>
        <v>KW17</v>
      </c>
      <c r="C47" s="118" t="str">
        <f>'BD Team'!C52</f>
        <v>M14600</v>
      </c>
      <c r="D47" s="118" t="str">
        <f>'BD Team'!D52</f>
        <v>3 TRACK 2 SHUTTER SLIDING DOOR</v>
      </c>
      <c r="E47" s="118" t="str">
        <f>'BD Team'!F52</f>
        <v>SS</v>
      </c>
      <c r="F47" s="121" t="str">
        <f>'BD Team'!G52</f>
        <v>ENTRANCE LOBBY</v>
      </c>
      <c r="G47" s="118">
        <f>'BD Team'!H52</f>
        <v>3040</v>
      </c>
      <c r="H47" s="118">
        <f>'BD Team'!I52</f>
        <v>3148</v>
      </c>
      <c r="I47" s="118">
        <f>'BD Team'!J52</f>
        <v>1</v>
      </c>
      <c r="J47" s="103">
        <f t="shared" si="0"/>
        <v>103.01061888</v>
      </c>
      <c r="K47" s="172">
        <f>'BD Team'!K52</f>
        <v>552.62</v>
      </c>
      <c r="L47" s="171">
        <f t="shared" si="1"/>
        <v>552.62</v>
      </c>
      <c r="M47" s="170">
        <f>L47*'Changable Values'!$D$4</f>
        <v>45867.46</v>
      </c>
      <c r="N47" s="170" t="str">
        <f>'BD Team'!E52</f>
        <v>17.52MM</v>
      </c>
      <c r="O47" s="172">
        <v>5049</v>
      </c>
      <c r="P47" s="241"/>
      <c r="Q47" s="173">
        <f>50*10.764</f>
        <v>538.19999999999993</v>
      </c>
      <c r="R47" s="185"/>
      <c r="S47" s="312"/>
      <c r="T47" s="313">
        <f t="shared" si="2"/>
        <v>41.25333333333333</v>
      </c>
      <c r="U47" s="313">
        <f t="shared" si="3"/>
        <v>49.503999999999998</v>
      </c>
      <c r="V47" s="313">
        <f t="shared" si="4"/>
        <v>2.5783333333333331</v>
      </c>
      <c r="W47" s="313">
        <f t="shared" si="5"/>
        <v>41.25333333333333</v>
      </c>
      <c r="X47" s="313">
        <f t="shared" si="6"/>
        <v>82.506666666666661</v>
      </c>
      <c r="Y47" s="313">
        <f t="shared" si="7"/>
        <v>24.751999999999999</v>
      </c>
    </row>
    <row r="48" spans="1:25">
      <c r="A48" s="118">
        <f>'BD Team'!A53</f>
        <v>45</v>
      </c>
      <c r="B48" s="118" t="str">
        <f>'BD Team'!B53</f>
        <v>KW18</v>
      </c>
      <c r="C48" s="118" t="str">
        <f>'BD Team'!C53</f>
        <v>M15000</v>
      </c>
      <c r="D48" s="118" t="str">
        <f>'BD Team'!D53</f>
        <v>FIXED GLASS 6 NO'S</v>
      </c>
      <c r="E48" s="118" t="str">
        <f>'BD Team'!F53</f>
        <v>NO</v>
      </c>
      <c r="F48" s="121" t="str">
        <f>'BD Team'!G53</f>
        <v>ENTRANCE LOBBY</v>
      </c>
      <c r="G48" s="118">
        <f>'BD Team'!H53</f>
        <v>4614</v>
      </c>
      <c r="H48" s="118">
        <f>'BD Team'!I53</f>
        <v>3942</v>
      </c>
      <c r="I48" s="118">
        <f>'BD Team'!J53</f>
        <v>1</v>
      </c>
      <c r="J48" s="103">
        <f t="shared" si="0"/>
        <v>195.77980843199998</v>
      </c>
      <c r="K48" s="172">
        <f>'BD Team'!K53</f>
        <v>516.54</v>
      </c>
      <c r="L48" s="171">
        <f t="shared" si="1"/>
        <v>516.54</v>
      </c>
      <c r="M48" s="170">
        <f>L48*'Changable Values'!$D$4</f>
        <v>42872.82</v>
      </c>
      <c r="N48" s="170" t="str">
        <f>'BD Team'!E53</f>
        <v>24MM</v>
      </c>
      <c r="O48" s="172">
        <v>2805</v>
      </c>
      <c r="P48" s="241"/>
      <c r="Q48" s="173"/>
      <c r="R48" s="185"/>
      <c r="S48" s="312"/>
      <c r="T48" s="313">
        <f t="shared" si="2"/>
        <v>57.04</v>
      </c>
      <c r="U48" s="313">
        <f t="shared" si="3"/>
        <v>68.447999999999993</v>
      </c>
      <c r="V48" s="313">
        <f t="shared" si="4"/>
        <v>3.5649999999999999</v>
      </c>
      <c r="W48" s="313">
        <f t="shared" si="5"/>
        <v>57.04</v>
      </c>
      <c r="X48" s="313">
        <f t="shared" si="6"/>
        <v>114.08</v>
      </c>
      <c r="Y48" s="313">
        <f t="shared" si="7"/>
        <v>34.223999999999997</v>
      </c>
    </row>
    <row r="49" spans="1:25">
      <c r="A49" s="118">
        <f>'BD Team'!A54</f>
        <v>46</v>
      </c>
      <c r="B49" s="118" t="str">
        <f>'BD Team'!B54</f>
        <v>KW19</v>
      </c>
      <c r="C49" s="118" t="str">
        <f>'BD Team'!C54</f>
        <v>M15000 &amp; M14600</v>
      </c>
      <c r="D49" s="118" t="str">
        <f>'BD Team'!D54</f>
        <v>3 TRACK 2 SHUTTER SLIDING DOOR WITH FIXED GLASS</v>
      </c>
      <c r="E49" s="118" t="str">
        <f>'BD Team'!F54</f>
        <v>SS</v>
      </c>
      <c r="F49" s="121" t="str">
        <f>'BD Team'!G54</f>
        <v>PASSAGE</v>
      </c>
      <c r="G49" s="118">
        <f>'BD Team'!H54</f>
        <v>3318</v>
      </c>
      <c r="H49" s="118">
        <f>'BD Team'!I54</f>
        <v>2514</v>
      </c>
      <c r="I49" s="118">
        <f>'BD Team'!J54</f>
        <v>1</v>
      </c>
      <c r="J49" s="103">
        <f t="shared" si="0"/>
        <v>89.787389327999989</v>
      </c>
      <c r="K49" s="172">
        <f>'BD Team'!K54</f>
        <v>535.05999999999995</v>
      </c>
      <c r="L49" s="171">
        <f t="shared" si="1"/>
        <v>535.05999999999995</v>
      </c>
      <c r="M49" s="170">
        <f>L49*'Changable Values'!$D$4</f>
        <v>44409.979999999996</v>
      </c>
      <c r="N49" s="170" t="str">
        <f>'BD Team'!E54</f>
        <v>24MM</v>
      </c>
      <c r="O49" s="172">
        <v>2805</v>
      </c>
      <c r="P49" s="241"/>
      <c r="Q49" s="173">
        <f t="shared" ref="Q49:Q50" si="9">50*10.764</f>
        <v>538.19999999999993</v>
      </c>
      <c r="R49" s="185"/>
      <c r="S49" s="312"/>
      <c r="T49" s="313">
        <f t="shared" si="2"/>
        <v>38.880000000000003</v>
      </c>
      <c r="U49" s="313">
        <f t="shared" si="3"/>
        <v>46.655999999999999</v>
      </c>
      <c r="V49" s="313">
        <f t="shared" si="4"/>
        <v>2.4300000000000002</v>
      </c>
      <c r="W49" s="313">
        <f t="shared" si="5"/>
        <v>38.880000000000003</v>
      </c>
      <c r="X49" s="313">
        <f t="shared" si="6"/>
        <v>77.760000000000005</v>
      </c>
      <c r="Y49" s="313">
        <f t="shared" si="7"/>
        <v>23.327999999999999</v>
      </c>
    </row>
    <row r="50" spans="1:25">
      <c r="A50" s="118">
        <f>'BD Team'!A55</f>
        <v>47</v>
      </c>
      <c r="B50" s="118" t="str">
        <f>'BD Team'!B55</f>
        <v>KW20</v>
      </c>
      <c r="C50" s="118" t="str">
        <f>'BD Team'!C55</f>
        <v>M14600</v>
      </c>
      <c r="D50" s="118" t="str">
        <f>'BD Team'!D55</f>
        <v>3 TRACK 2 SHUTTER SLIDING DOOR</v>
      </c>
      <c r="E50" s="118" t="str">
        <f>'BD Team'!F55</f>
        <v>SS</v>
      </c>
      <c r="F50" s="121" t="str">
        <f>'BD Team'!G55</f>
        <v>OFFICE</v>
      </c>
      <c r="G50" s="118">
        <f>'BD Team'!H55</f>
        <v>2890</v>
      </c>
      <c r="H50" s="118">
        <f>'BD Team'!I55</f>
        <v>2658</v>
      </c>
      <c r="I50" s="118">
        <f>'BD Team'!J55</f>
        <v>1</v>
      </c>
      <c r="J50" s="103">
        <f t="shared" si="0"/>
        <v>82.684957679999997</v>
      </c>
      <c r="K50" s="172">
        <f>'BD Team'!K55</f>
        <v>496.9</v>
      </c>
      <c r="L50" s="171">
        <f t="shared" si="1"/>
        <v>496.9</v>
      </c>
      <c r="M50" s="170">
        <f>L50*'Changable Values'!$D$4</f>
        <v>41242.699999999997</v>
      </c>
      <c r="N50" s="170" t="str">
        <f>'BD Team'!E55</f>
        <v>24MM</v>
      </c>
      <c r="O50" s="172">
        <v>2805</v>
      </c>
      <c r="P50" s="241"/>
      <c r="Q50" s="173">
        <f t="shared" si="9"/>
        <v>538.19999999999993</v>
      </c>
      <c r="R50" s="185"/>
      <c r="S50" s="312"/>
      <c r="T50" s="313">
        <f t="shared" si="2"/>
        <v>36.986666666666665</v>
      </c>
      <c r="U50" s="313">
        <f t="shared" si="3"/>
        <v>44.384</v>
      </c>
      <c r="V50" s="313">
        <f t="shared" si="4"/>
        <v>2.3116666666666665</v>
      </c>
      <c r="W50" s="313">
        <f t="shared" si="5"/>
        <v>36.986666666666665</v>
      </c>
      <c r="X50" s="313">
        <f t="shared" si="6"/>
        <v>73.973333333333329</v>
      </c>
      <c r="Y50" s="313">
        <f t="shared" si="7"/>
        <v>22.192</v>
      </c>
    </row>
    <row r="51" spans="1:25">
      <c r="A51" s="118">
        <f>'BD Team'!A56</f>
        <v>48</v>
      </c>
      <c r="B51" s="118" t="str">
        <f>'BD Team'!B56</f>
        <v>KW21</v>
      </c>
      <c r="C51" s="118" t="str">
        <f>'BD Team'!C56</f>
        <v>M15000</v>
      </c>
      <c r="D51" s="118" t="str">
        <f>'BD Team'!D56</f>
        <v>FIXED GLASS 4 NO'S</v>
      </c>
      <c r="E51" s="118" t="str">
        <f>'BD Team'!F56</f>
        <v>NO</v>
      </c>
      <c r="F51" s="121" t="str">
        <f>'BD Team'!G56</f>
        <v>DRAWING ROOM</v>
      </c>
      <c r="G51" s="118">
        <f>'BD Team'!H56</f>
        <v>5635</v>
      </c>
      <c r="H51" s="118">
        <f>'BD Team'!I56</f>
        <v>3148</v>
      </c>
      <c r="I51" s="118">
        <f>'BD Team'!J56</f>
        <v>1</v>
      </c>
      <c r="J51" s="103">
        <f t="shared" si="0"/>
        <v>190.94238071999999</v>
      </c>
      <c r="K51" s="172">
        <f>'BD Team'!K56</f>
        <v>477.78</v>
      </c>
      <c r="L51" s="171">
        <f t="shared" si="1"/>
        <v>477.78</v>
      </c>
      <c r="M51" s="170">
        <f>L51*'Changable Values'!$D$4</f>
        <v>39655.74</v>
      </c>
      <c r="N51" s="170" t="str">
        <f>'BD Team'!E56</f>
        <v>17.52MM</v>
      </c>
      <c r="O51" s="172">
        <v>5049</v>
      </c>
      <c r="P51" s="241"/>
      <c r="Q51" s="173"/>
      <c r="R51" s="185"/>
      <c r="S51" s="312"/>
      <c r="T51" s="313">
        <f t="shared" si="2"/>
        <v>58.553333333333335</v>
      </c>
      <c r="U51" s="313">
        <f t="shared" si="3"/>
        <v>70.263999999999996</v>
      </c>
      <c r="V51" s="313">
        <f t="shared" si="4"/>
        <v>3.6595833333333334</v>
      </c>
      <c r="W51" s="313">
        <f t="shared" si="5"/>
        <v>58.553333333333335</v>
      </c>
      <c r="X51" s="313">
        <f t="shared" si="6"/>
        <v>117.10666666666667</v>
      </c>
      <c r="Y51" s="313">
        <f t="shared" si="7"/>
        <v>35.131999999999998</v>
      </c>
    </row>
    <row r="52" spans="1:25">
      <c r="A52" s="118">
        <f>'BD Team'!A57</f>
        <v>49</v>
      </c>
      <c r="B52" s="118" t="str">
        <f>'BD Team'!B57</f>
        <v>KW22</v>
      </c>
      <c r="C52" s="118" t="str">
        <f>'BD Team'!C57</f>
        <v>M15000</v>
      </c>
      <c r="D52" s="118" t="str">
        <f>'BD Team'!D57</f>
        <v>FIXED GLASS 4 NO'S</v>
      </c>
      <c r="E52" s="118" t="str">
        <f>'BD Team'!F57</f>
        <v>NO</v>
      </c>
      <c r="F52" s="121" t="str">
        <f>'BD Team'!G57</f>
        <v>DRAWING ROOM</v>
      </c>
      <c r="G52" s="118">
        <f>'BD Team'!H57</f>
        <v>5224</v>
      </c>
      <c r="H52" s="118">
        <f>'BD Team'!I57</f>
        <v>2815</v>
      </c>
      <c r="I52" s="118">
        <f>'BD Team'!J57</f>
        <v>1</v>
      </c>
      <c r="J52" s="103">
        <f t="shared" si="0"/>
        <v>158.29064783999999</v>
      </c>
      <c r="K52" s="172">
        <f>'BD Team'!K57</f>
        <v>334.97</v>
      </c>
      <c r="L52" s="171">
        <f t="shared" si="1"/>
        <v>334.97</v>
      </c>
      <c r="M52" s="170">
        <f>L52*'Changable Values'!$D$4</f>
        <v>27802.510000000002</v>
      </c>
      <c r="N52" s="170" t="str">
        <f>'BD Team'!E57</f>
        <v>17.52MM</v>
      </c>
      <c r="O52" s="172">
        <v>5049</v>
      </c>
      <c r="P52" s="241"/>
      <c r="Q52" s="173"/>
      <c r="R52" s="185"/>
      <c r="S52" s="312"/>
      <c r="T52" s="313">
        <f t="shared" si="2"/>
        <v>53.593333333333334</v>
      </c>
      <c r="U52" s="313">
        <f t="shared" si="3"/>
        <v>64.311999999999998</v>
      </c>
      <c r="V52" s="313">
        <f t="shared" si="4"/>
        <v>3.3495833333333334</v>
      </c>
      <c r="W52" s="313">
        <f t="shared" si="5"/>
        <v>53.593333333333334</v>
      </c>
      <c r="X52" s="313">
        <f t="shared" si="6"/>
        <v>107.18666666666667</v>
      </c>
      <c r="Y52" s="313">
        <f t="shared" si="7"/>
        <v>32.155999999999999</v>
      </c>
    </row>
    <row r="53" spans="1:25">
      <c r="A53" s="118">
        <f>'BD Team'!A58</f>
        <v>50</v>
      </c>
      <c r="B53" s="118" t="str">
        <f>'BD Team'!B58</f>
        <v>KW22A</v>
      </c>
      <c r="C53" s="118" t="str">
        <f>'BD Team'!C58</f>
        <v>M15000</v>
      </c>
      <c r="D53" s="118" t="str">
        <f>'BD Team'!D58</f>
        <v>FIXED GLASS 3 NO'S IN SHAPE</v>
      </c>
      <c r="E53" s="118" t="str">
        <f>'BD Team'!F58</f>
        <v>NO</v>
      </c>
      <c r="F53" s="121" t="str">
        <f>'BD Team'!G58</f>
        <v>DRAWING ROOM</v>
      </c>
      <c r="G53" s="118">
        <f>'BD Team'!H58</f>
        <v>5224</v>
      </c>
      <c r="H53" s="118">
        <f>'BD Team'!I58</f>
        <v>2165</v>
      </c>
      <c r="I53" s="118">
        <f>'BD Team'!J58</f>
        <v>1</v>
      </c>
      <c r="J53" s="103">
        <f t="shared" si="0"/>
        <v>121.74040943999999</v>
      </c>
      <c r="K53" s="172">
        <f>'BD Team'!K58</f>
        <v>143.63999999999999</v>
      </c>
      <c r="L53" s="171">
        <f t="shared" si="1"/>
        <v>143.63999999999999</v>
      </c>
      <c r="M53" s="170">
        <f>L53*'Changable Values'!$D$4</f>
        <v>11922.119999999999</v>
      </c>
      <c r="N53" s="170" t="str">
        <f>'BD Team'!E58</f>
        <v>17.52MM</v>
      </c>
      <c r="O53" s="172">
        <v>5049</v>
      </c>
      <c r="P53" s="241"/>
      <c r="Q53" s="173"/>
      <c r="R53" s="185"/>
      <c r="S53" s="312"/>
      <c r="T53" s="313">
        <f t="shared" si="2"/>
        <v>49.26</v>
      </c>
      <c r="U53" s="313">
        <f t="shared" si="3"/>
        <v>59.112000000000002</v>
      </c>
      <c r="V53" s="313">
        <f t="shared" si="4"/>
        <v>3.0787499999999999</v>
      </c>
      <c r="W53" s="313">
        <f t="shared" si="5"/>
        <v>49.26</v>
      </c>
      <c r="X53" s="313">
        <f t="shared" si="6"/>
        <v>98.52</v>
      </c>
      <c r="Y53" s="313">
        <f t="shared" si="7"/>
        <v>29.556000000000001</v>
      </c>
    </row>
    <row r="54" spans="1:25">
      <c r="A54" s="118">
        <f>'BD Team'!A59</f>
        <v>51</v>
      </c>
      <c r="B54" s="118" t="str">
        <f>'BD Team'!B59</f>
        <v>KW23</v>
      </c>
      <c r="C54" s="118" t="str">
        <f>'BD Team'!C59</f>
        <v>M15000</v>
      </c>
      <c r="D54" s="118" t="str">
        <f>'BD Team'!D59</f>
        <v>FIXED GLASS 3 NO'S</v>
      </c>
      <c r="E54" s="118" t="str">
        <f>'BD Team'!F59</f>
        <v>NO</v>
      </c>
      <c r="F54" s="121" t="str">
        <f>'BD Team'!G59</f>
        <v>DRAWING ROOM</v>
      </c>
      <c r="G54" s="118">
        <f>'BD Team'!H59</f>
        <v>5185</v>
      </c>
      <c r="H54" s="118">
        <f>'BD Team'!I59</f>
        <v>2815</v>
      </c>
      <c r="I54" s="118">
        <f>'BD Team'!J59</f>
        <v>1</v>
      </c>
      <c r="J54" s="103">
        <f t="shared" ref="J54:J103" si="10">G54*H54*I54*10.764/1000000</f>
        <v>157.1089221</v>
      </c>
      <c r="K54" s="172">
        <f>'BD Team'!K59</f>
        <v>334.34</v>
      </c>
      <c r="L54" s="171">
        <f>K54*I54</f>
        <v>334.34</v>
      </c>
      <c r="M54" s="170">
        <f>L54*'Changable Values'!$D$4</f>
        <v>27750.219999999998</v>
      </c>
      <c r="N54" s="170" t="str">
        <f>'BD Team'!E59</f>
        <v>17.52MM</v>
      </c>
      <c r="O54" s="172">
        <v>5049</v>
      </c>
      <c r="P54" s="241"/>
      <c r="Q54" s="173"/>
      <c r="R54" s="185"/>
      <c r="S54" s="312"/>
      <c r="T54" s="313">
        <f t="shared" si="2"/>
        <v>53.333333333333336</v>
      </c>
      <c r="U54" s="313">
        <f t="shared" si="3"/>
        <v>64</v>
      </c>
      <c r="V54" s="313">
        <f t="shared" si="4"/>
        <v>3.3333333333333335</v>
      </c>
      <c r="W54" s="313">
        <f t="shared" si="5"/>
        <v>53.333333333333336</v>
      </c>
      <c r="X54" s="313">
        <f t="shared" si="6"/>
        <v>106.66666666666667</v>
      </c>
      <c r="Y54" s="313">
        <f t="shared" si="7"/>
        <v>32</v>
      </c>
    </row>
    <row r="55" spans="1:25">
      <c r="A55" s="118">
        <f>'BD Team'!A60</f>
        <v>52</v>
      </c>
      <c r="B55" s="118" t="str">
        <f>'BD Team'!B60</f>
        <v>KW23A</v>
      </c>
      <c r="C55" s="118" t="str">
        <f>'BD Team'!C60</f>
        <v>M15000</v>
      </c>
      <c r="D55" s="118" t="str">
        <f>'BD Team'!D60</f>
        <v>FIXED GLASS 3 NO'S IN SHAPE</v>
      </c>
      <c r="E55" s="118" t="str">
        <f>'BD Team'!F60</f>
        <v>NO</v>
      </c>
      <c r="F55" s="121" t="str">
        <f>'BD Team'!G60</f>
        <v>DRAWING ROOM</v>
      </c>
      <c r="G55" s="118">
        <f>'BD Team'!H60</f>
        <v>5185</v>
      </c>
      <c r="H55" s="118">
        <f>'BD Team'!I60</f>
        <v>2165</v>
      </c>
      <c r="I55" s="118">
        <f>'BD Team'!J60</f>
        <v>1</v>
      </c>
      <c r="J55" s="103">
        <f t="shared" si="10"/>
        <v>120.8315511</v>
      </c>
      <c r="K55" s="172">
        <f>'BD Team'!K60</f>
        <v>143.04</v>
      </c>
      <c r="L55" s="171">
        <f t="shared" ref="L55:L103" si="11">K55*I55</f>
        <v>143.04</v>
      </c>
      <c r="M55" s="170">
        <f>L55*'Changable Values'!$D$4</f>
        <v>11872.32</v>
      </c>
      <c r="N55" s="170" t="str">
        <f>'BD Team'!E60</f>
        <v>17.52MM</v>
      </c>
      <c r="O55" s="172">
        <v>5049</v>
      </c>
      <c r="P55" s="241"/>
      <c r="Q55" s="173"/>
      <c r="R55" s="185"/>
      <c r="S55" s="312"/>
      <c r="T55" s="313">
        <f t="shared" si="2"/>
        <v>49</v>
      </c>
      <c r="U55" s="313">
        <f t="shared" si="3"/>
        <v>58.8</v>
      </c>
      <c r="V55" s="313">
        <f t="shared" si="4"/>
        <v>3.0625</v>
      </c>
      <c r="W55" s="313">
        <f t="shared" si="5"/>
        <v>49</v>
      </c>
      <c r="X55" s="313">
        <f t="shared" si="6"/>
        <v>98</v>
      </c>
      <c r="Y55" s="313">
        <f t="shared" si="7"/>
        <v>29.4</v>
      </c>
    </row>
    <row r="56" spans="1:25">
      <c r="A56" s="118">
        <f>'BD Team'!A61</f>
        <v>53</v>
      </c>
      <c r="B56" s="118" t="str">
        <f>'BD Team'!B61</f>
        <v>KW24</v>
      </c>
      <c r="C56" s="118" t="str">
        <f>'BD Team'!C61</f>
        <v>M14600</v>
      </c>
      <c r="D56" s="118" t="str">
        <f>'BD Team'!D61</f>
        <v>3 TRACK 2 SHUTTER SLIDING DOOR</v>
      </c>
      <c r="E56" s="118" t="str">
        <f>'BD Team'!F61</f>
        <v>SS</v>
      </c>
      <c r="F56" s="121" t="str">
        <f>'BD Team'!G61</f>
        <v>MUD ROOM</v>
      </c>
      <c r="G56" s="118">
        <f>'BD Team'!H61</f>
        <v>1776</v>
      </c>
      <c r="H56" s="118">
        <f>'BD Team'!I61</f>
        <v>2440</v>
      </c>
      <c r="I56" s="118">
        <f>'BD Team'!J61</f>
        <v>1</v>
      </c>
      <c r="J56" s="103">
        <f t="shared" si="10"/>
        <v>46.645148159999998</v>
      </c>
      <c r="K56" s="172">
        <f>'BD Team'!K61</f>
        <v>414.67</v>
      </c>
      <c r="L56" s="171">
        <f t="shared" si="11"/>
        <v>414.67</v>
      </c>
      <c r="M56" s="170">
        <f>L56*'Changable Values'!$D$4</f>
        <v>34417.61</v>
      </c>
      <c r="N56" s="170" t="str">
        <f>'BD Team'!E61</f>
        <v>24MM</v>
      </c>
      <c r="O56" s="172">
        <v>2805</v>
      </c>
      <c r="P56" s="241"/>
      <c r="Q56" s="173">
        <f>50*10.764</f>
        <v>538.19999999999993</v>
      </c>
      <c r="R56" s="185"/>
      <c r="S56" s="312"/>
      <c r="T56" s="313">
        <f t="shared" si="2"/>
        <v>28.106666666666666</v>
      </c>
      <c r="U56" s="313">
        <f t="shared" si="3"/>
        <v>33.728000000000002</v>
      </c>
      <c r="V56" s="313">
        <f t="shared" si="4"/>
        <v>1.7566666666666666</v>
      </c>
      <c r="W56" s="313">
        <f t="shared" si="5"/>
        <v>28.106666666666666</v>
      </c>
      <c r="X56" s="313">
        <f t="shared" si="6"/>
        <v>56.213333333333331</v>
      </c>
      <c r="Y56" s="313">
        <f t="shared" si="7"/>
        <v>16.864000000000001</v>
      </c>
    </row>
    <row r="57" spans="1:25">
      <c r="A57" s="118">
        <f>'BD Team'!A62</f>
        <v>54</v>
      </c>
      <c r="B57" s="118" t="str">
        <f>'BD Team'!B62</f>
        <v>KW25</v>
      </c>
      <c r="C57" s="118" t="str">
        <f>'BD Team'!C62</f>
        <v>M940</v>
      </c>
      <c r="D57" s="118" t="str">
        <f>'BD Team'!D62</f>
        <v>TOP HUNG WINDOW</v>
      </c>
      <c r="E57" s="118" t="str">
        <f>'BD Team'!F62</f>
        <v>NO</v>
      </c>
      <c r="F57" s="121" t="str">
        <f>'BD Team'!G62</f>
        <v>MUD ROOM</v>
      </c>
      <c r="G57" s="118">
        <f>'BD Team'!H62</f>
        <v>1018</v>
      </c>
      <c r="H57" s="118">
        <f>'BD Team'!I62</f>
        <v>663</v>
      </c>
      <c r="I57" s="118">
        <f>'BD Team'!J62</f>
        <v>1</v>
      </c>
      <c r="J57" s="103">
        <f t="shared" si="10"/>
        <v>7.2649895759999996</v>
      </c>
      <c r="K57" s="172">
        <f>'BD Team'!K62</f>
        <v>186.32</v>
      </c>
      <c r="L57" s="171">
        <f t="shared" si="11"/>
        <v>186.32</v>
      </c>
      <c r="M57" s="170">
        <f>L57*'Changable Values'!$D$4</f>
        <v>15464.56</v>
      </c>
      <c r="N57" s="170" t="str">
        <f>'BD Team'!E62</f>
        <v>6MM</v>
      </c>
      <c r="O57" s="172">
        <v>1002</v>
      </c>
      <c r="P57" s="241"/>
      <c r="Q57" s="173"/>
      <c r="R57" s="185"/>
      <c r="S57" s="312"/>
      <c r="T57" s="313">
        <f t="shared" si="2"/>
        <v>11.206666666666667</v>
      </c>
      <c r="U57" s="313">
        <f t="shared" si="3"/>
        <v>13.448</v>
      </c>
      <c r="V57" s="313">
        <f t="shared" si="4"/>
        <v>0.70041666666666669</v>
      </c>
      <c r="W57" s="313">
        <f t="shared" si="5"/>
        <v>11.206666666666667</v>
      </c>
      <c r="X57" s="313">
        <f t="shared" si="6"/>
        <v>22.413333333333334</v>
      </c>
      <c r="Y57" s="313">
        <f t="shared" si="7"/>
        <v>6.7240000000000002</v>
      </c>
    </row>
    <row r="58" spans="1:25">
      <c r="A58" s="118">
        <f>'BD Team'!A63</f>
        <v>55</v>
      </c>
      <c r="B58" s="118" t="str">
        <f>'BD Team'!B63</f>
        <v>GF-W1</v>
      </c>
      <c r="C58" s="118" t="str">
        <f>'BD Team'!C63</f>
        <v>M14600</v>
      </c>
      <c r="D58" s="118" t="str">
        <f>'BD Team'!D63</f>
        <v>2 TRACK 2 SHUTTER SLIDING DOOR</v>
      </c>
      <c r="E58" s="118" t="str">
        <f>'BD Team'!F63</f>
        <v>NO</v>
      </c>
      <c r="F58" s="121" t="str">
        <f>'BD Team'!G63</f>
        <v>LOBBY</v>
      </c>
      <c r="G58" s="118">
        <f>'BD Team'!H63</f>
        <v>2702</v>
      </c>
      <c r="H58" s="118">
        <f>'BD Team'!I63</f>
        <v>2814</v>
      </c>
      <c r="I58" s="118">
        <f>'BD Team'!J63</f>
        <v>1</v>
      </c>
      <c r="J58" s="103">
        <f t="shared" si="10"/>
        <v>81.843298992000001</v>
      </c>
      <c r="K58" s="172">
        <f>'BD Team'!K63</f>
        <v>410.36</v>
      </c>
      <c r="L58" s="171">
        <f t="shared" si="11"/>
        <v>410.36</v>
      </c>
      <c r="M58" s="170">
        <f>L58*'Changable Values'!$D$4</f>
        <v>34059.880000000005</v>
      </c>
      <c r="N58" s="170" t="str">
        <f>'BD Team'!E63</f>
        <v>24MM</v>
      </c>
      <c r="O58" s="172">
        <v>2805</v>
      </c>
      <c r="P58" s="241"/>
      <c r="Q58" s="173"/>
      <c r="R58" s="185"/>
      <c r="S58" s="312"/>
      <c r="T58" s="313">
        <f t="shared" si="2"/>
        <v>36.773333333333333</v>
      </c>
      <c r="U58" s="313">
        <f t="shared" si="3"/>
        <v>44.128</v>
      </c>
      <c r="V58" s="313">
        <f t="shared" si="4"/>
        <v>2.2983333333333333</v>
      </c>
      <c r="W58" s="313">
        <f t="shared" si="5"/>
        <v>36.773333333333333</v>
      </c>
      <c r="X58" s="313">
        <f t="shared" si="6"/>
        <v>73.546666666666667</v>
      </c>
      <c r="Y58" s="313">
        <f t="shared" si="7"/>
        <v>22.064</v>
      </c>
    </row>
    <row r="59" spans="1:25">
      <c r="A59" s="118">
        <f>'BD Team'!A64</f>
        <v>56</v>
      </c>
      <c r="B59" s="118" t="str">
        <f>'BD Team'!B64</f>
        <v>GF-W2</v>
      </c>
      <c r="C59" s="118" t="str">
        <f>'BD Team'!C64</f>
        <v>M14600</v>
      </c>
      <c r="D59" s="118" t="str">
        <f>'BD Team'!D64</f>
        <v>2 TRACK 2 SHUTTER SLIDING DOOR</v>
      </c>
      <c r="E59" s="118" t="str">
        <f>'BD Team'!F64</f>
        <v>NO</v>
      </c>
      <c r="F59" s="121" t="str">
        <f>'BD Team'!G64</f>
        <v>BEDROOM 1 TOILET</v>
      </c>
      <c r="G59" s="118">
        <f>'BD Team'!H64</f>
        <v>2720</v>
      </c>
      <c r="H59" s="118">
        <f>'BD Team'!I64</f>
        <v>2724</v>
      </c>
      <c r="I59" s="118">
        <f>'BD Team'!J64</f>
        <v>1</v>
      </c>
      <c r="J59" s="103">
        <f t="shared" si="10"/>
        <v>79.753489920000007</v>
      </c>
      <c r="K59" s="172">
        <f>'BD Team'!K64</f>
        <v>404.77</v>
      </c>
      <c r="L59" s="171">
        <f t="shared" si="11"/>
        <v>404.77</v>
      </c>
      <c r="M59" s="170">
        <f>L59*'Changable Values'!$D$4</f>
        <v>33595.909999999996</v>
      </c>
      <c r="N59" s="170" t="str">
        <f>'BD Team'!E64</f>
        <v>24MM</v>
      </c>
      <c r="O59" s="172">
        <v>2805</v>
      </c>
      <c r="P59" s="241"/>
      <c r="Q59" s="173"/>
      <c r="R59" s="185"/>
      <c r="S59" s="312"/>
      <c r="T59" s="313">
        <f t="shared" si="2"/>
        <v>36.293333333333337</v>
      </c>
      <c r="U59" s="313">
        <f t="shared" si="3"/>
        <v>43.552</v>
      </c>
      <c r="V59" s="313">
        <f t="shared" si="4"/>
        <v>2.2683333333333335</v>
      </c>
      <c r="W59" s="313">
        <f t="shared" si="5"/>
        <v>36.293333333333337</v>
      </c>
      <c r="X59" s="313">
        <f t="shared" si="6"/>
        <v>72.586666666666673</v>
      </c>
      <c r="Y59" s="313">
        <f t="shared" si="7"/>
        <v>21.776</v>
      </c>
    </row>
    <row r="60" spans="1:25">
      <c r="A60" s="118">
        <f>'BD Team'!A65</f>
        <v>57</v>
      </c>
      <c r="B60" s="118" t="str">
        <f>'BD Team'!B65</f>
        <v>GF-W3</v>
      </c>
      <c r="C60" s="118" t="str">
        <f>'BD Team'!C65</f>
        <v>M14600</v>
      </c>
      <c r="D60" s="118" t="str">
        <f>'BD Team'!D65</f>
        <v>2 TRACK 4 SHUTTER SLIDING DOOR</v>
      </c>
      <c r="E60" s="118" t="str">
        <f>'BD Team'!F65</f>
        <v>NO</v>
      </c>
      <c r="F60" s="121" t="str">
        <f>'BD Team'!G65</f>
        <v>BEDROOM 1</v>
      </c>
      <c r="G60" s="118">
        <f>'BD Team'!H65</f>
        <v>4878</v>
      </c>
      <c r="H60" s="118">
        <f>'BD Team'!I65</f>
        <v>2604</v>
      </c>
      <c r="I60" s="118">
        <f>'BD Team'!J65</f>
        <v>1</v>
      </c>
      <c r="J60" s="103">
        <f t="shared" si="10"/>
        <v>136.72768636800001</v>
      </c>
      <c r="K60" s="172">
        <f>'BD Team'!K65</f>
        <v>711.54</v>
      </c>
      <c r="L60" s="171">
        <f t="shared" si="11"/>
        <v>711.54</v>
      </c>
      <c r="M60" s="170">
        <f>L60*'Changable Values'!$D$4</f>
        <v>59057.82</v>
      </c>
      <c r="N60" s="170" t="str">
        <f>'BD Team'!E65</f>
        <v>24MM</v>
      </c>
      <c r="O60" s="172">
        <v>2805</v>
      </c>
      <c r="P60" s="241"/>
      <c r="Q60" s="173"/>
      <c r="R60" s="185"/>
      <c r="S60" s="312"/>
      <c r="T60" s="313">
        <f t="shared" si="2"/>
        <v>49.88</v>
      </c>
      <c r="U60" s="313">
        <f t="shared" si="3"/>
        <v>59.856000000000002</v>
      </c>
      <c r="V60" s="313">
        <f t="shared" si="4"/>
        <v>3.1175000000000002</v>
      </c>
      <c r="W60" s="313">
        <f t="shared" si="5"/>
        <v>49.88</v>
      </c>
      <c r="X60" s="313">
        <f t="shared" si="6"/>
        <v>99.76</v>
      </c>
      <c r="Y60" s="313">
        <f t="shared" si="7"/>
        <v>29.928000000000001</v>
      </c>
    </row>
    <row r="61" spans="1:25">
      <c r="A61" s="118">
        <f>'BD Team'!A66</f>
        <v>58</v>
      </c>
      <c r="B61" s="118" t="str">
        <f>'BD Team'!B66</f>
        <v>GF-W4</v>
      </c>
      <c r="C61" s="118" t="str">
        <f>'BD Team'!C66</f>
        <v>M14600</v>
      </c>
      <c r="D61" s="118" t="str">
        <f>'BD Team'!D66</f>
        <v>2 TRACK 4 SHUTTER SLIDING DOOR</v>
      </c>
      <c r="E61" s="118" t="str">
        <f>'BD Team'!F66</f>
        <v>NO</v>
      </c>
      <c r="F61" s="121" t="str">
        <f>'BD Team'!G66</f>
        <v>BEDROOM 2</v>
      </c>
      <c r="G61" s="118">
        <f>'BD Team'!H66</f>
        <v>4877</v>
      </c>
      <c r="H61" s="118">
        <f>'BD Team'!I66</f>
        <v>2598</v>
      </c>
      <c r="I61" s="118">
        <f>'BD Team'!J66</f>
        <v>1</v>
      </c>
      <c r="J61" s="103">
        <f t="shared" si="10"/>
        <v>136.38468074399998</v>
      </c>
      <c r="K61" s="172">
        <f>'BD Team'!K66</f>
        <v>710.74</v>
      </c>
      <c r="L61" s="171">
        <f t="shared" si="11"/>
        <v>710.74</v>
      </c>
      <c r="M61" s="170">
        <f>L61*'Changable Values'!$D$4</f>
        <v>58991.42</v>
      </c>
      <c r="N61" s="170" t="str">
        <f>'BD Team'!E66</f>
        <v>24MM</v>
      </c>
      <c r="O61" s="172">
        <v>2805</v>
      </c>
      <c r="P61" s="241"/>
      <c r="Q61" s="173"/>
      <c r="R61" s="185"/>
      <c r="S61" s="312"/>
      <c r="T61" s="313">
        <f t="shared" si="2"/>
        <v>49.833333333333336</v>
      </c>
      <c r="U61" s="313">
        <f t="shared" si="3"/>
        <v>59.8</v>
      </c>
      <c r="V61" s="313">
        <f t="shared" si="4"/>
        <v>3.1145833333333335</v>
      </c>
      <c r="W61" s="313">
        <f t="shared" si="5"/>
        <v>49.833333333333336</v>
      </c>
      <c r="X61" s="313">
        <f t="shared" si="6"/>
        <v>99.666666666666671</v>
      </c>
      <c r="Y61" s="313">
        <f t="shared" si="7"/>
        <v>29.9</v>
      </c>
    </row>
    <row r="62" spans="1:25">
      <c r="A62" s="118">
        <f>'BD Team'!A67</f>
        <v>59</v>
      </c>
      <c r="B62" s="118" t="str">
        <f>'BD Team'!B67</f>
        <v>GF-W5</v>
      </c>
      <c r="C62" s="118" t="str">
        <f>'BD Team'!C67</f>
        <v>M15000</v>
      </c>
      <c r="D62" s="118" t="str">
        <f>'BD Team'!D67</f>
        <v>2 TOP HUNG WINDOWS WITH CENTER FIXED</v>
      </c>
      <c r="E62" s="118" t="str">
        <f>'BD Team'!F67</f>
        <v>NO</v>
      </c>
      <c r="F62" s="121" t="str">
        <f>'BD Team'!G67</f>
        <v>BEDROOM 2 TOILET</v>
      </c>
      <c r="G62" s="118">
        <f>'BD Team'!H67</f>
        <v>2436</v>
      </c>
      <c r="H62" s="118">
        <f>'BD Team'!I67</f>
        <v>737</v>
      </c>
      <c r="I62" s="118">
        <f>'BD Team'!J67</f>
        <v>1</v>
      </c>
      <c r="J62" s="103">
        <f t="shared" si="10"/>
        <v>19.324953647999997</v>
      </c>
      <c r="K62" s="172">
        <f>'BD Team'!K67</f>
        <v>419.95</v>
      </c>
      <c r="L62" s="171">
        <f t="shared" si="11"/>
        <v>419.95</v>
      </c>
      <c r="M62" s="170">
        <f>L62*'Changable Values'!$D$4</f>
        <v>34855.85</v>
      </c>
      <c r="N62" s="170" t="str">
        <f>'BD Team'!E67</f>
        <v>6MM (F)</v>
      </c>
      <c r="O62" s="172">
        <v>2003</v>
      </c>
      <c r="P62" s="241"/>
      <c r="Q62" s="173"/>
      <c r="R62" s="185"/>
      <c r="S62" s="312"/>
      <c r="T62" s="313">
        <f t="shared" si="2"/>
        <v>21.153333333333332</v>
      </c>
      <c r="U62" s="313">
        <f t="shared" si="3"/>
        <v>25.384</v>
      </c>
      <c r="V62" s="313">
        <f t="shared" si="4"/>
        <v>1.3220833333333333</v>
      </c>
      <c r="W62" s="313">
        <f t="shared" si="5"/>
        <v>21.153333333333332</v>
      </c>
      <c r="X62" s="313">
        <f t="shared" si="6"/>
        <v>42.306666666666665</v>
      </c>
      <c r="Y62" s="313">
        <f t="shared" si="7"/>
        <v>12.692</v>
      </c>
    </row>
    <row r="63" spans="1:25">
      <c r="A63" s="118">
        <f>'BD Team'!A68</f>
        <v>60</v>
      </c>
      <c r="B63" s="118" t="str">
        <f>'BD Team'!B68</f>
        <v>GF-W6</v>
      </c>
      <c r="C63" s="118" t="str">
        <f>'BD Team'!C68</f>
        <v>M15000</v>
      </c>
      <c r="D63" s="118" t="str">
        <f>'BD Team'!D68</f>
        <v>2 DOOR WITH 2 FIXED GLASS</v>
      </c>
      <c r="E63" s="118" t="str">
        <f>'BD Team'!F68</f>
        <v>NO</v>
      </c>
      <c r="F63" s="121" t="str">
        <f>'BD Team'!G68</f>
        <v>BEDROOM 3</v>
      </c>
      <c r="G63" s="118">
        <f>'BD Team'!H68</f>
        <v>4871</v>
      </c>
      <c r="H63" s="118">
        <f>'BD Team'!I68</f>
        <v>2577</v>
      </c>
      <c r="I63" s="118">
        <f>'BD Team'!J68</f>
        <v>1</v>
      </c>
      <c r="J63" s="103">
        <f t="shared" si="10"/>
        <v>135.11583118799999</v>
      </c>
      <c r="K63" s="172">
        <f>'BD Team'!K68</f>
        <v>803.68</v>
      </c>
      <c r="L63" s="171">
        <f t="shared" si="11"/>
        <v>803.68</v>
      </c>
      <c r="M63" s="170">
        <f>L63*'Changable Values'!$D$4</f>
        <v>66705.440000000002</v>
      </c>
      <c r="N63" s="170" t="str">
        <f>'BD Team'!E68</f>
        <v>24MM</v>
      </c>
      <c r="O63" s="172">
        <v>2805</v>
      </c>
      <c r="P63" s="241"/>
      <c r="Q63" s="173"/>
      <c r="R63" s="185"/>
      <c r="S63" s="312"/>
      <c r="T63" s="313">
        <f t="shared" si="2"/>
        <v>49.653333333333336</v>
      </c>
      <c r="U63" s="313">
        <f t="shared" si="3"/>
        <v>59.584000000000003</v>
      </c>
      <c r="V63" s="313">
        <f t="shared" si="4"/>
        <v>3.1033333333333335</v>
      </c>
      <c r="W63" s="313">
        <f t="shared" si="5"/>
        <v>49.653333333333336</v>
      </c>
      <c r="X63" s="313">
        <f t="shared" si="6"/>
        <v>99.306666666666672</v>
      </c>
      <c r="Y63" s="313">
        <f t="shared" si="7"/>
        <v>29.792000000000002</v>
      </c>
    </row>
    <row r="64" spans="1:25">
      <c r="A64" s="118">
        <f>'BD Team'!A69</f>
        <v>61</v>
      </c>
      <c r="B64" s="118" t="str">
        <f>'BD Team'!B69</f>
        <v>GF-W7</v>
      </c>
      <c r="C64" s="118" t="str">
        <f>'BD Team'!C69</f>
        <v>M14600</v>
      </c>
      <c r="D64" s="118" t="str">
        <f>'BD Team'!D69</f>
        <v>2 TRACK 2 SHUTTER SLIDING DOOR</v>
      </c>
      <c r="E64" s="118" t="str">
        <f>'BD Team'!F69</f>
        <v>SS</v>
      </c>
      <c r="F64" s="121" t="str">
        <f>'BD Team'!G69</f>
        <v>BEDROOM 3</v>
      </c>
      <c r="G64" s="118">
        <f>'BD Team'!H69</f>
        <v>1530</v>
      </c>
      <c r="H64" s="118">
        <f>'BD Team'!I69</f>
        <v>2728</v>
      </c>
      <c r="I64" s="118">
        <f>'BD Team'!J69</f>
        <v>1</v>
      </c>
      <c r="J64" s="103">
        <f t="shared" si="10"/>
        <v>44.927213760000001</v>
      </c>
      <c r="K64" s="172">
        <f>'BD Team'!K69</f>
        <v>437.69</v>
      </c>
      <c r="L64" s="171">
        <f t="shared" si="11"/>
        <v>437.69</v>
      </c>
      <c r="M64" s="170">
        <f>L64*'Changable Values'!$D$4</f>
        <v>36328.269999999997</v>
      </c>
      <c r="N64" s="170" t="str">
        <f>'BD Team'!E69</f>
        <v>24MM</v>
      </c>
      <c r="O64" s="172">
        <v>2805</v>
      </c>
      <c r="P64" s="241"/>
      <c r="Q64" s="173">
        <f t="shared" ref="Q64:Q65" si="12">50*10.764</f>
        <v>538.19999999999993</v>
      </c>
      <c r="R64" s="185"/>
      <c r="S64" s="312"/>
      <c r="T64" s="313">
        <f t="shared" si="2"/>
        <v>28.386666666666667</v>
      </c>
      <c r="U64" s="313">
        <f t="shared" si="3"/>
        <v>34.064</v>
      </c>
      <c r="V64" s="313">
        <f t="shared" si="4"/>
        <v>1.7741666666666667</v>
      </c>
      <c r="W64" s="313">
        <f t="shared" si="5"/>
        <v>28.386666666666667</v>
      </c>
      <c r="X64" s="313">
        <f t="shared" si="6"/>
        <v>56.773333333333333</v>
      </c>
      <c r="Y64" s="313">
        <f t="shared" si="7"/>
        <v>17.032</v>
      </c>
    </row>
    <row r="65" spans="1:25" ht="28.5">
      <c r="A65" s="118">
        <f>'BD Team'!A70</f>
        <v>62</v>
      </c>
      <c r="B65" s="118" t="str">
        <f>'BD Team'!B70</f>
        <v>GF-W8</v>
      </c>
      <c r="C65" s="118" t="str">
        <f>'BD Team'!C70</f>
        <v>M14600</v>
      </c>
      <c r="D65" s="118" t="str">
        <f>'BD Team'!D70</f>
        <v>2 TRACK 2 SHUTTER SLIDING DOOR</v>
      </c>
      <c r="E65" s="118" t="str">
        <f>'BD Team'!F70</f>
        <v>SS</v>
      </c>
      <c r="F65" s="121" t="str">
        <f>'BD Team'!G70</f>
        <v>BEDROOM 3 TOILET GARDEN</v>
      </c>
      <c r="G65" s="118">
        <f>'BD Team'!H70</f>
        <v>1680</v>
      </c>
      <c r="H65" s="118">
        <f>'BD Team'!I70</f>
        <v>2732</v>
      </c>
      <c r="I65" s="118">
        <f>'BD Team'!J70</f>
        <v>1</v>
      </c>
      <c r="J65" s="103">
        <f t="shared" si="10"/>
        <v>49.404176640000003</v>
      </c>
      <c r="K65" s="172">
        <f>'BD Team'!K70</f>
        <v>446.48</v>
      </c>
      <c r="L65" s="171">
        <f t="shared" si="11"/>
        <v>446.48</v>
      </c>
      <c r="M65" s="170">
        <f>L65*'Changable Values'!$D$4</f>
        <v>37057.840000000004</v>
      </c>
      <c r="N65" s="170" t="str">
        <f>'BD Team'!E70</f>
        <v>24MM (F)</v>
      </c>
      <c r="O65" s="172">
        <v>3806</v>
      </c>
      <c r="P65" s="241"/>
      <c r="Q65" s="173">
        <f t="shared" si="12"/>
        <v>538.19999999999993</v>
      </c>
      <c r="R65" s="185"/>
      <c r="S65" s="312"/>
      <c r="T65" s="313">
        <f t="shared" si="2"/>
        <v>29.413333333333334</v>
      </c>
      <c r="U65" s="313">
        <f t="shared" si="3"/>
        <v>35.295999999999999</v>
      </c>
      <c r="V65" s="313">
        <f t="shared" si="4"/>
        <v>1.8383333333333334</v>
      </c>
      <c r="W65" s="313">
        <f t="shared" si="5"/>
        <v>29.413333333333334</v>
      </c>
      <c r="X65" s="313">
        <f t="shared" si="6"/>
        <v>58.826666666666668</v>
      </c>
      <c r="Y65" s="313">
        <f t="shared" si="7"/>
        <v>17.648</v>
      </c>
    </row>
    <row r="66" spans="1:25">
      <c r="A66" s="118">
        <f>'BD Team'!A71</f>
        <v>63</v>
      </c>
      <c r="B66" s="118" t="str">
        <f>'BD Team'!B71</f>
        <v>GF-W9</v>
      </c>
      <c r="C66" s="118" t="str">
        <f>'BD Team'!C71</f>
        <v>-</v>
      </c>
      <c r="D66" s="118" t="str">
        <f>'BD Team'!D71</f>
        <v>GLASS LOUVERS</v>
      </c>
      <c r="E66" s="118" t="str">
        <f>'BD Team'!F71</f>
        <v>NO</v>
      </c>
      <c r="F66" s="121" t="str">
        <f>'BD Team'!G71</f>
        <v>TOILET</v>
      </c>
      <c r="G66" s="118">
        <f>'BD Team'!H71</f>
        <v>720</v>
      </c>
      <c r="H66" s="118">
        <f>'BD Team'!I71</f>
        <v>727</v>
      </c>
      <c r="I66" s="118">
        <f>'BD Team'!J71</f>
        <v>1</v>
      </c>
      <c r="J66" s="103">
        <f t="shared" si="10"/>
        <v>5.6343081599999989</v>
      </c>
      <c r="K66" s="172">
        <f>'BD Team'!K71</f>
        <v>78.38</v>
      </c>
      <c r="L66" s="171">
        <f t="shared" si="11"/>
        <v>78.38</v>
      </c>
      <c r="M66" s="170">
        <f>L66*'Changable Values'!$D$4</f>
        <v>6505.54</v>
      </c>
      <c r="N66" s="170" t="str">
        <f>'BD Team'!E71</f>
        <v>6MM (A &amp; F)</v>
      </c>
      <c r="O66" s="172">
        <v>2003</v>
      </c>
      <c r="P66" s="241"/>
      <c r="Q66" s="173"/>
      <c r="R66" s="185"/>
      <c r="S66" s="312"/>
      <c r="T66" s="313">
        <f t="shared" si="2"/>
        <v>9.6466666666666665</v>
      </c>
      <c r="U66" s="313">
        <f t="shared" si="3"/>
        <v>11.576000000000001</v>
      </c>
      <c r="V66" s="313">
        <f t="shared" si="4"/>
        <v>0.60291666666666666</v>
      </c>
      <c r="W66" s="313">
        <f t="shared" si="5"/>
        <v>9.6466666666666665</v>
      </c>
      <c r="X66" s="313">
        <f t="shared" si="6"/>
        <v>19.293333333333333</v>
      </c>
      <c r="Y66" s="313">
        <f t="shared" si="7"/>
        <v>5.7880000000000003</v>
      </c>
    </row>
    <row r="67" spans="1:25">
      <c r="A67" s="118">
        <f>'BD Team'!A72</f>
        <v>64</v>
      </c>
      <c r="B67" s="118" t="str">
        <f>'BD Team'!B72</f>
        <v>GF-W10</v>
      </c>
      <c r="C67" s="118" t="str">
        <f>'BD Team'!C72</f>
        <v>M14600</v>
      </c>
      <c r="D67" s="118" t="str">
        <f>'BD Team'!D72</f>
        <v>2 TRACK 2 SHUTTER SLIDING DOOR</v>
      </c>
      <c r="E67" s="118" t="str">
        <f>'BD Team'!F72</f>
        <v>SS</v>
      </c>
      <c r="F67" s="121" t="str">
        <f>'BD Team'!G72</f>
        <v>BEDROOM 4 TOILET</v>
      </c>
      <c r="G67" s="118">
        <f>'BD Team'!H72</f>
        <v>1977</v>
      </c>
      <c r="H67" s="118">
        <f>'BD Team'!I72</f>
        <v>2808</v>
      </c>
      <c r="I67" s="118">
        <f>'BD Team'!J72</f>
        <v>1</v>
      </c>
      <c r="J67" s="103">
        <f t="shared" si="10"/>
        <v>59.755441823999995</v>
      </c>
      <c r="K67" s="172">
        <f>'BD Team'!K72</f>
        <v>477.06</v>
      </c>
      <c r="L67" s="171">
        <f t="shared" si="11"/>
        <v>477.06</v>
      </c>
      <c r="M67" s="170">
        <f>L67*'Changable Values'!$D$4</f>
        <v>39595.980000000003</v>
      </c>
      <c r="N67" s="170" t="str">
        <f>'BD Team'!E72</f>
        <v>24MM</v>
      </c>
      <c r="O67" s="172">
        <v>2805</v>
      </c>
      <c r="P67" s="241"/>
      <c r="Q67" s="173">
        <f>50*10.764</f>
        <v>538.19999999999993</v>
      </c>
      <c r="R67" s="185"/>
      <c r="S67" s="312"/>
      <c r="T67" s="313">
        <f t="shared" si="2"/>
        <v>31.9</v>
      </c>
      <c r="U67" s="313">
        <f t="shared" si="3"/>
        <v>38.28</v>
      </c>
      <c r="V67" s="313">
        <f t="shared" si="4"/>
        <v>1.9937499999999999</v>
      </c>
      <c r="W67" s="313">
        <f t="shared" si="5"/>
        <v>31.9</v>
      </c>
      <c r="X67" s="313">
        <f t="shared" si="6"/>
        <v>63.8</v>
      </c>
      <c r="Y67" s="313">
        <f t="shared" si="7"/>
        <v>19.14</v>
      </c>
    </row>
    <row r="68" spans="1:25">
      <c r="A68" s="118">
        <f>'BD Team'!A73</f>
        <v>65</v>
      </c>
      <c r="B68" s="118" t="str">
        <f>'BD Team'!B73</f>
        <v>GF-W12</v>
      </c>
      <c r="C68" s="118" t="str">
        <f>'BD Team'!C73</f>
        <v>M15000</v>
      </c>
      <c r="D68" s="118" t="str">
        <f>'BD Team'!D73</f>
        <v>2 DOORS WITH 2 FIXED GLASS</v>
      </c>
      <c r="E68" s="118" t="str">
        <f>'BD Team'!F73</f>
        <v>NO</v>
      </c>
      <c r="F68" s="121" t="str">
        <f>'BD Team'!G73</f>
        <v>BEDROOM 5</v>
      </c>
      <c r="G68" s="118">
        <f>'BD Team'!H73</f>
        <v>3506</v>
      </c>
      <c r="H68" s="118">
        <f>'BD Team'!I73</f>
        <v>2723</v>
      </c>
      <c r="I68" s="118">
        <f>'BD Team'!J73</f>
        <v>1</v>
      </c>
      <c r="J68" s="103">
        <f t="shared" si="10"/>
        <v>102.76216423199999</v>
      </c>
      <c r="K68" s="172">
        <f>'BD Team'!K73</f>
        <v>798.18</v>
      </c>
      <c r="L68" s="171">
        <f t="shared" si="11"/>
        <v>798.18</v>
      </c>
      <c r="M68" s="170">
        <f>L68*'Changable Values'!$D$4</f>
        <v>66248.94</v>
      </c>
      <c r="N68" s="170" t="str">
        <f>'BD Team'!E73</f>
        <v>24MM</v>
      </c>
      <c r="O68" s="172">
        <v>2805</v>
      </c>
      <c r="P68" s="241"/>
      <c r="Q68" s="173"/>
      <c r="R68" s="185"/>
      <c r="S68" s="312"/>
      <c r="T68" s="313">
        <f t="shared" si="2"/>
        <v>41.526666666666664</v>
      </c>
      <c r="U68" s="313">
        <f t="shared" si="3"/>
        <v>49.832000000000001</v>
      </c>
      <c r="V68" s="313">
        <f t="shared" si="4"/>
        <v>2.5954166666666665</v>
      </c>
      <c r="W68" s="313">
        <f t="shared" si="5"/>
        <v>41.526666666666664</v>
      </c>
      <c r="X68" s="313">
        <f t="shared" si="6"/>
        <v>83.053333333333327</v>
      </c>
      <c r="Y68" s="313">
        <f t="shared" si="7"/>
        <v>24.916</v>
      </c>
    </row>
    <row r="69" spans="1:25">
      <c r="A69" s="118">
        <f>'BD Team'!A74</f>
        <v>66</v>
      </c>
      <c r="B69" s="118" t="str">
        <f>'BD Team'!B74</f>
        <v>GF-W11</v>
      </c>
      <c r="C69" s="118" t="str">
        <f>'BD Team'!C74</f>
        <v>M14600</v>
      </c>
      <c r="D69" s="118" t="str">
        <f>'BD Team'!D74</f>
        <v>3 TRACK 4 SHUTTER SLIDING DOOR</v>
      </c>
      <c r="E69" s="118" t="str">
        <f>'BD Team'!F74</f>
        <v>SS</v>
      </c>
      <c r="F69" s="121" t="str">
        <f>'BD Team'!G74</f>
        <v>BEDROOM 4</v>
      </c>
      <c r="G69" s="118">
        <f>'BD Team'!H74</f>
        <v>5031</v>
      </c>
      <c r="H69" s="118">
        <f>'BD Team'!I74</f>
        <v>2601</v>
      </c>
      <c r="I69" s="118">
        <f>'BD Team'!J74</f>
        <v>1</v>
      </c>
      <c r="J69" s="103">
        <f t="shared" si="10"/>
        <v>140.853732084</v>
      </c>
      <c r="K69" s="172">
        <f>'BD Team'!K74</f>
        <v>975.08</v>
      </c>
      <c r="L69" s="171">
        <f t="shared" si="11"/>
        <v>975.08</v>
      </c>
      <c r="M69" s="170">
        <f>L69*'Changable Values'!$D$4</f>
        <v>80931.64</v>
      </c>
      <c r="N69" s="170" t="str">
        <f>'BD Team'!E74</f>
        <v>24MM</v>
      </c>
      <c r="O69" s="172">
        <v>2805</v>
      </c>
      <c r="P69" s="241"/>
      <c r="Q69" s="173">
        <f>50*10.764</f>
        <v>538.19999999999993</v>
      </c>
      <c r="R69" s="185"/>
      <c r="S69" s="312"/>
      <c r="T69" s="313">
        <f t="shared" ref="T69:T103" si="13">(G69+H69)*I69*2/300</f>
        <v>50.88</v>
      </c>
      <c r="U69" s="313">
        <f t="shared" ref="U69:U103" si="14">SUM(G69:H69)*I69*2*4/1000</f>
        <v>61.055999999999997</v>
      </c>
      <c r="V69" s="313">
        <f t="shared" ref="V69:V103" si="15">SUM(G69:H69)*I69*5*5*4/(1000*240)</f>
        <v>3.18</v>
      </c>
      <c r="W69" s="313">
        <f t="shared" ref="W69:W103" si="16">T69</f>
        <v>50.88</v>
      </c>
      <c r="X69" s="313">
        <f t="shared" ref="X69:X103" si="17">W69*2</f>
        <v>101.76</v>
      </c>
      <c r="Y69" s="313">
        <f t="shared" ref="Y69:Y103" si="18">SUM(G69:H69)*I69*4/1000</f>
        <v>30.527999999999999</v>
      </c>
    </row>
    <row r="70" spans="1:25">
      <c r="A70" s="118">
        <f>'BD Team'!A75</f>
        <v>67</v>
      </c>
      <c r="B70" s="118" t="str">
        <f>'BD Team'!B75</f>
        <v>GF-W19</v>
      </c>
      <c r="C70" s="118" t="str">
        <f>'BD Team'!C75</f>
        <v>M15000</v>
      </c>
      <c r="D70" s="118" t="str">
        <f>'BD Team'!D75</f>
        <v>FIXED GLASS 2 NO'S</v>
      </c>
      <c r="E70" s="118" t="str">
        <f>'BD Team'!F75</f>
        <v>NO</v>
      </c>
      <c r="F70" s="121" t="str">
        <f>'BD Team'!G75</f>
        <v>LOBBY</v>
      </c>
      <c r="G70" s="118">
        <f>'BD Team'!H75</f>
        <v>2706</v>
      </c>
      <c r="H70" s="118">
        <f>'BD Team'!I75</f>
        <v>2816</v>
      </c>
      <c r="I70" s="118">
        <f>'BD Team'!J75</f>
        <v>1</v>
      </c>
      <c r="J70" s="103">
        <f t="shared" si="10"/>
        <v>82.022713343999996</v>
      </c>
      <c r="K70" s="172">
        <f>'BD Team'!K75</f>
        <v>153.58000000000001</v>
      </c>
      <c r="L70" s="171">
        <f t="shared" si="11"/>
        <v>153.58000000000001</v>
      </c>
      <c r="M70" s="170">
        <f>L70*'Changable Values'!$D$4</f>
        <v>12747.140000000001</v>
      </c>
      <c r="N70" s="170" t="str">
        <f>'BD Team'!E75</f>
        <v>24MM</v>
      </c>
      <c r="O70" s="172">
        <v>2805</v>
      </c>
      <c r="P70" s="241"/>
      <c r="Q70" s="173"/>
      <c r="R70" s="185"/>
      <c r="S70" s="312"/>
      <c r="T70" s="313">
        <f t="shared" si="13"/>
        <v>36.813333333333333</v>
      </c>
      <c r="U70" s="313">
        <f t="shared" si="14"/>
        <v>44.176000000000002</v>
      </c>
      <c r="V70" s="313">
        <f t="shared" si="15"/>
        <v>2.3008333333333333</v>
      </c>
      <c r="W70" s="313">
        <f t="shared" si="16"/>
        <v>36.813333333333333</v>
      </c>
      <c r="X70" s="313">
        <f t="shared" si="17"/>
        <v>73.626666666666665</v>
      </c>
      <c r="Y70" s="313">
        <f t="shared" si="18"/>
        <v>22.088000000000001</v>
      </c>
    </row>
    <row r="71" spans="1:25">
      <c r="A71" s="118">
        <f>'BD Team'!A76</f>
        <v>68</v>
      </c>
      <c r="B71" s="118" t="str">
        <f>'BD Team'!B76</f>
        <v>GF-W13</v>
      </c>
      <c r="C71" s="118" t="str">
        <f>'BD Team'!C76</f>
        <v>M14600</v>
      </c>
      <c r="D71" s="118" t="str">
        <f>'BD Team'!D76</f>
        <v>2 TRACK 2 SHUTTER SLIDING DOOR</v>
      </c>
      <c r="E71" s="118" t="str">
        <f>'BD Team'!F76</f>
        <v>NO</v>
      </c>
      <c r="F71" s="121" t="str">
        <f>'BD Team'!G76</f>
        <v>BEDROOM 5</v>
      </c>
      <c r="G71" s="118">
        <f>'BD Team'!H76</f>
        <v>2272</v>
      </c>
      <c r="H71" s="118">
        <f>'BD Team'!I76</f>
        <v>2816</v>
      </c>
      <c r="I71" s="118">
        <f>'BD Team'!J76</f>
        <v>1</v>
      </c>
      <c r="J71" s="103">
        <f t="shared" si="10"/>
        <v>68.867555327999995</v>
      </c>
      <c r="K71" s="172">
        <f>'BD Team'!K76</f>
        <v>407.45</v>
      </c>
      <c r="L71" s="171">
        <f t="shared" si="11"/>
        <v>407.45</v>
      </c>
      <c r="M71" s="170">
        <f>L71*'Changable Values'!$D$4</f>
        <v>33818.35</v>
      </c>
      <c r="N71" s="170" t="str">
        <f>'BD Team'!E76</f>
        <v>24MM</v>
      </c>
      <c r="O71" s="172">
        <v>2805</v>
      </c>
      <c r="P71" s="241"/>
      <c r="Q71" s="173"/>
      <c r="R71" s="185"/>
      <c r="S71" s="312"/>
      <c r="T71" s="313">
        <f t="shared" si="13"/>
        <v>33.92</v>
      </c>
      <c r="U71" s="313">
        <f t="shared" si="14"/>
        <v>40.704000000000001</v>
      </c>
      <c r="V71" s="313">
        <f t="shared" si="15"/>
        <v>2.12</v>
      </c>
      <c r="W71" s="313">
        <f t="shared" si="16"/>
        <v>33.92</v>
      </c>
      <c r="X71" s="313">
        <f t="shared" si="17"/>
        <v>67.84</v>
      </c>
      <c r="Y71" s="313">
        <f t="shared" si="18"/>
        <v>20.352</v>
      </c>
    </row>
    <row r="72" spans="1:25">
      <c r="A72" s="118">
        <f>'BD Team'!A77</f>
        <v>69</v>
      </c>
      <c r="B72" s="118" t="str">
        <f>'BD Team'!B77</f>
        <v>GF-W14</v>
      </c>
      <c r="C72" s="118" t="str">
        <f>'BD Team'!C77</f>
        <v>M14600</v>
      </c>
      <c r="D72" s="118" t="str">
        <f>'BD Team'!D77</f>
        <v>2 TRACK 2 SHUTTER SLIDING WINDOW</v>
      </c>
      <c r="E72" s="118" t="str">
        <f>'BD Team'!F77</f>
        <v>NO</v>
      </c>
      <c r="F72" s="121" t="str">
        <f>'BD Team'!G77</f>
        <v>BEDROOM 5 TOILET</v>
      </c>
      <c r="G72" s="118">
        <f>'BD Team'!H77</f>
        <v>2010</v>
      </c>
      <c r="H72" s="118">
        <f>'BD Team'!I77</f>
        <v>1584</v>
      </c>
      <c r="I72" s="118">
        <f>'BD Team'!J77</f>
        <v>1</v>
      </c>
      <c r="J72" s="103">
        <f t="shared" si="10"/>
        <v>34.270853760000001</v>
      </c>
      <c r="K72" s="172">
        <f>'BD Team'!K77</f>
        <v>289.18</v>
      </c>
      <c r="L72" s="171">
        <f t="shared" si="11"/>
        <v>289.18</v>
      </c>
      <c r="M72" s="170">
        <f>L72*'Changable Values'!$D$4</f>
        <v>24001.940000000002</v>
      </c>
      <c r="N72" s="170" t="str">
        <f>'BD Team'!E77</f>
        <v>24MM (F)</v>
      </c>
      <c r="O72" s="172">
        <v>3806</v>
      </c>
      <c r="P72" s="241"/>
      <c r="Q72" s="173"/>
      <c r="R72" s="185"/>
      <c r="S72" s="312"/>
      <c r="T72" s="313">
        <f t="shared" si="13"/>
        <v>23.96</v>
      </c>
      <c r="U72" s="313">
        <f t="shared" si="14"/>
        <v>28.751999999999999</v>
      </c>
      <c r="V72" s="313">
        <f t="shared" si="15"/>
        <v>1.4975000000000001</v>
      </c>
      <c r="W72" s="313">
        <f t="shared" si="16"/>
        <v>23.96</v>
      </c>
      <c r="X72" s="313">
        <f t="shared" si="17"/>
        <v>47.92</v>
      </c>
      <c r="Y72" s="313">
        <f t="shared" si="18"/>
        <v>14.375999999999999</v>
      </c>
    </row>
    <row r="73" spans="1:25">
      <c r="A73" s="118">
        <f>'BD Team'!A78</f>
        <v>70</v>
      </c>
      <c r="B73" s="118" t="str">
        <f>'BD Team'!B78</f>
        <v>GF-W15</v>
      </c>
      <c r="C73" s="118" t="str">
        <f>'BD Team'!C78</f>
        <v>M14600</v>
      </c>
      <c r="D73" s="118" t="str">
        <f>'BD Team'!D78</f>
        <v>3 TRACK 2 SHUTTER SLIDING WINDOW</v>
      </c>
      <c r="E73" s="118" t="str">
        <f>'BD Team'!F78</f>
        <v>SS</v>
      </c>
      <c r="F73" s="121" t="str">
        <f>'BD Team'!G78</f>
        <v>SIT OUT AREA</v>
      </c>
      <c r="G73" s="118">
        <f>'BD Team'!H78</f>
        <v>1341</v>
      </c>
      <c r="H73" s="118">
        <f>'BD Team'!I78</f>
        <v>1630</v>
      </c>
      <c r="I73" s="118">
        <f>'BD Team'!J78</f>
        <v>1</v>
      </c>
      <c r="J73" s="103">
        <f t="shared" si="10"/>
        <v>23.528274119999999</v>
      </c>
      <c r="K73" s="172">
        <f>'BD Team'!K78</f>
        <v>284.22000000000003</v>
      </c>
      <c r="L73" s="171">
        <f t="shared" si="11"/>
        <v>284.22000000000003</v>
      </c>
      <c r="M73" s="170">
        <f>L73*'Changable Values'!$D$4</f>
        <v>23590.260000000002</v>
      </c>
      <c r="N73" s="170" t="str">
        <f>'BD Team'!E78</f>
        <v>24MM</v>
      </c>
      <c r="O73" s="172">
        <v>2805</v>
      </c>
      <c r="P73" s="241"/>
      <c r="Q73" s="173">
        <f t="shared" ref="Q73:Q76" si="19">50*10.764</f>
        <v>538.19999999999993</v>
      </c>
      <c r="R73" s="185"/>
      <c r="S73" s="312"/>
      <c r="T73" s="313">
        <f t="shared" si="13"/>
        <v>19.806666666666668</v>
      </c>
      <c r="U73" s="313">
        <f t="shared" si="14"/>
        <v>23.768000000000001</v>
      </c>
      <c r="V73" s="313">
        <f t="shared" si="15"/>
        <v>1.2379166666666668</v>
      </c>
      <c r="W73" s="313">
        <f t="shared" si="16"/>
        <v>19.806666666666668</v>
      </c>
      <c r="X73" s="313">
        <f t="shared" si="17"/>
        <v>39.613333333333337</v>
      </c>
      <c r="Y73" s="313">
        <f t="shared" si="18"/>
        <v>11.884</v>
      </c>
    </row>
    <row r="74" spans="1:25">
      <c r="A74" s="118">
        <f>'BD Team'!A79</f>
        <v>71</v>
      </c>
      <c r="B74" s="118" t="str">
        <f>'BD Team'!B79</f>
        <v>GF-W16</v>
      </c>
      <c r="C74" s="118" t="str">
        <f>'BD Team'!C79</f>
        <v>M14600</v>
      </c>
      <c r="D74" s="118" t="str">
        <f>'BD Team'!D79</f>
        <v>3 TRACK 2 SHUTTER SLIDING WINDOW</v>
      </c>
      <c r="E74" s="118" t="str">
        <f>'BD Team'!F79</f>
        <v>SS</v>
      </c>
      <c r="F74" s="121" t="str">
        <f>'BD Team'!G79</f>
        <v>SIT OUT AREA</v>
      </c>
      <c r="G74" s="118">
        <f>'BD Team'!H79</f>
        <v>2308</v>
      </c>
      <c r="H74" s="118">
        <f>'BD Team'!I79</f>
        <v>2010</v>
      </c>
      <c r="I74" s="118">
        <f>'BD Team'!J79</f>
        <v>1</v>
      </c>
      <c r="J74" s="103">
        <f t="shared" si="10"/>
        <v>49.935057119999996</v>
      </c>
      <c r="K74" s="172">
        <f>'BD Team'!K79</f>
        <v>387.95</v>
      </c>
      <c r="L74" s="171">
        <f t="shared" si="11"/>
        <v>387.95</v>
      </c>
      <c r="M74" s="170">
        <f>L74*'Changable Values'!$D$4</f>
        <v>32199.85</v>
      </c>
      <c r="N74" s="170" t="str">
        <f>'BD Team'!E79</f>
        <v>24MM</v>
      </c>
      <c r="O74" s="172">
        <v>2805</v>
      </c>
      <c r="P74" s="241"/>
      <c r="Q74" s="173">
        <f t="shared" si="19"/>
        <v>538.19999999999993</v>
      </c>
      <c r="R74" s="185"/>
      <c r="S74" s="312"/>
      <c r="T74" s="313">
        <f t="shared" si="13"/>
        <v>28.786666666666665</v>
      </c>
      <c r="U74" s="313">
        <f t="shared" si="14"/>
        <v>34.543999999999997</v>
      </c>
      <c r="V74" s="313">
        <f t="shared" si="15"/>
        <v>1.7991666666666666</v>
      </c>
      <c r="W74" s="313">
        <f t="shared" si="16"/>
        <v>28.786666666666665</v>
      </c>
      <c r="X74" s="313">
        <f t="shared" si="17"/>
        <v>57.573333333333331</v>
      </c>
      <c r="Y74" s="313">
        <f t="shared" si="18"/>
        <v>17.271999999999998</v>
      </c>
    </row>
    <row r="75" spans="1:25">
      <c r="A75" s="118">
        <f>'BD Team'!A80</f>
        <v>72</v>
      </c>
      <c r="B75" s="118" t="str">
        <f>'BD Team'!B80</f>
        <v>GF-W17</v>
      </c>
      <c r="C75" s="118" t="str">
        <f>'BD Team'!C80</f>
        <v>M14600</v>
      </c>
      <c r="D75" s="118" t="str">
        <f>'BD Team'!D80</f>
        <v>3 TRACK 2 SHUTTER SLIDING DOOR</v>
      </c>
      <c r="E75" s="118" t="str">
        <f>'BD Team'!F80</f>
        <v>SS</v>
      </c>
      <c r="F75" s="121" t="str">
        <f>'BD Team'!G80</f>
        <v>POOJA ROOM</v>
      </c>
      <c r="G75" s="118">
        <f>'BD Team'!H80</f>
        <v>2425</v>
      </c>
      <c r="H75" s="118">
        <f>'BD Team'!I80</f>
        <v>2498</v>
      </c>
      <c r="I75" s="118">
        <f>'BD Team'!J80</f>
        <v>1</v>
      </c>
      <c r="J75" s="103">
        <f t="shared" si="10"/>
        <v>65.204544599999991</v>
      </c>
      <c r="K75" s="172">
        <f>'BD Team'!K80</f>
        <v>436.17</v>
      </c>
      <c r="L75" s="171">
        <f t="shared" si="11"/>
        <v>436.17</v>
      </c>
      <c r="M75" s="170">
        <f>L75*'Changable Values'!$D$4</f>
        <v>36202.11</v>
      </c>
      <c r="N75" s="170" t="str">
        <f>'BD Team'!E80</f>
        <v>24MM</v>
      </c>
      <c r="O75" s="172">
        <v>2805</v>
      </c>
      <c r="P75" s="241"/>
      <c r="Q75" s="173">
        <f t="shared" si="19"/>
        <v>538.19999999999993</v>
      </c>
      <c r="R75" s="185"/>
      <c r="S75" s="312"/>
      <c r="T75" s="313">
        <f t="shared" si="13"/>
        <v>32.82</v>
      </c>
      <c r="U75" s="313">
        <f t="shared" si="14"/>
        <v>39.384</v>
      </c>
      <c r="V75" s="313">
        <f t="shared" si="15"/>
        <v>2.05125</v>
      </c>
      <c r="W75" s="313">
        <f t="shared" si="16"/>
        <v>32.82</v>
      </c>
      <c r="X75" s="313">
        <f t="shared" si="17"/>
        <v>65.64</v>
      </c>
      <c r="Y75" s="313">
        <f t="shared" si="18"/>
        <v>19.692</v>
      </c>
    </row>
    <row r="76" spans="1:25">
      <c r="A76" s="118">
        <f>'BD Team'!A81</f>
        <v>73</v>
      </c>
      <c r="B76" s="118" t="str">
        <f>'BD Team'!B81</f>
        <v>GF-W18</v>
      </c>
      <c r="C76" s="118" t="str">
        <f>'BD Team'!C81</f>
        <v>M14600</v>
      </c>
      <c r="D76" s="118" t="str">
        <f>'BD Team'!D81</f>
        <v>3 TRACK 2 SHUTTER SLIDING DOOR</v>
      </c>
      <c r="E76" s="118" t="str">
        <f>'BD Team'!F81</f>
        <v>SS</v>
      </c>
      <c r="F76" s="121" t="str">
        <f>'BD Team'!G81</f>
        <v>POOJA ROOM</v>
      </c>
      <c r="G76" s="118">
        <f>'BD Team'!H81</f>
        <v>2418</v>
      </c>
      <c r="H76" s="118">
        <f>'BD Team'!I81</f>
        <v>2500</v>
      </c>
      <c r="I76" s="118">
        <f>'BD Team'!J81</f>
        <v>1</v>
      </c>
      <c r="J76" s="103">
        <f t="shared" si="10"/>
        <v>65.068379999999991</v>
      </c>
      <c r="K76" s="172">
        <f>'BD Team'!K81</f>
        <v>435.95</v>
      </c>
      <c r="L76" s="171">
        <f t="shared" si="11"/>
        <v>435.95</v>
      </c>
      <c r="M76" s="170">
        <f>L76*'Changable Values'!$D$4</f>
        <v>36183.85</v>
      </c>
      <c r="N76" s="170" t="str">
        <f>'BD Team'!E81</f>
        <v>24MM</v>
      </c>
      <c r="O76" s="172">
        <v>2805</v>
      </c>
      <c r="P76" s="241"/>
      <c r="Q76" s="173">
        <f t="shared" si="19"/>
        <v>538.19999999999993</v>
      </c>
      <c r="R76" s="185"/>
      <c r="S76" s="312"/>
      <c r="T76" s="313">
        <f t="shared" si="13"/>
        <v>32.786666666666669</v>
      </c>
      <c r="U76" s="313">
        <f t="shared" si="14"/>
        <v>39.344000000000001</v>
      </c>
      <c r="V76" s="313">
        <f t="shared" si="15"/>
        <v>2.0491666666666668</v>
      </c>
      <c r="W76" s="313">
        <f t="shared" si="16"/>
        <v>32.786666666666669</v>
      </c>
      <c r="X76" s="313">
        <f t="shared" si="17"/>
        <v>65.573333333333338</v>
      </c>
      <c r="Y76" s="313">
        <f t="shared" si="18"/>
        <v>19.672000000000001</v>
      </c>
    </row>
    <row r="77" spans="1:25">
      <c r="A77" s="118">
        <f>'BD Team'!A82</f>
        <v>74</v>
      </c>
      <c r="B77" s="118" t="str">
        <f>'BD Team'!B82</f>
        <v>GF-W20</v>
      </c>
      <c r="C77" s="118" t="str">
        <f>'BD Team'!C82</f>
        <v>M15000</v>
      </c>
      <c r="D77" s="118" t="str">
        <f>'BD Team'!D82</f>
        <v>FIXED GLASS</v>
      </c>
      <c r="E77" s="118" t="str">
        <f>'BD Team'!F82</f>
        <v>NO</v>
      </c>
      <c r="F77" s="121" t="str">
        <f>'BD Team'!G82</f>
        <v>STAIRCASE</v>
      </c>
      <c r="G77" s="118">
        <f>'BD Team'!H82</f>
        <v>917</v>
      </c>
      <c r="H77" s="118">
        <f>'BD Team'!I82</f>
        <v>1054</v>
      </c>
      <c r="I77" s="118">
        <f>'BD Team'!J82</f>
        <v>1</v>
      </c>
      <c r="J77" s="103">
        <f t="shared" si="10"/>
        <v>10.403599751999998</v>
      </c>
      <c r="K77" s="172">
        <f>'BD Team'!K82</f>
        <v>36.22</v>
      </c>
      <c r="L77" s="171">
        <f t="shared" si="11"/>
        <v>36.22</v>
      </c>
      <c r="M77" s="170">
        <f>L77*'Changable Values'!$D$4</f>
        <v>3006.2599999999998</v>
      </c>
      <c r="N77" s="170" t="str">
        <f>'BD Team'!E82</f>
        <v>24MM</v>
      </c>
      <c r="O77" s="172">
        <v>2805</v>
      </c>
      <c r="P77" s="241"/>
      <c r="Q77" s="173"/>
      <c r="R77" s="185"/>
      <c r="S77" s="312"/>
      <c r="T77" s="313">
        <f t="shared" si="13"/>
        <v>13.14</v>
      </c>
      <c r="U77" s="313">
        <f t="shared" si="14"/>
        <v>15.768000000000001</v>
      </c>
      <c r="V77" s="313">
        <f t="shared" si="15"/>
        <v>0.82125000000000004</v>
      </c>
      <c r="W77" s="313">
        <f t="shared" si="16"/>
        <v>13.14</v>
      </c>
      <c r="X77" s="313">
        <f t="shared" si="17"/>
        <v>26.28</v>
      </c>
      <c r="Y77" s="313">
        <f t="shared" si="18"/>
        <v>7.8840000000000003</v>
      </c>
    </row>
    <row r="78" spans="1:25">
      <c r="A78" s="118">
        <f>'BD Team'!A83</f>
        <v>75</v>
      </c>
      <c r="B78" s="118" t="str">
        <f>'BD Team'!B83</f>
        <v>GF-W21</v>
      </c>
      <c r="C78" s="118" t="str">
        <f>'BD Team'!C83</f>
        <v>M15000</v>
      </c>
      <c r="D78" s="118" t="str">
        <f>'BD Team'!D83</f>
        <v>FIXED GLASS</v>
      </c>
      <c r="E78" s="118" t="str">
        <f>'BD Team'!F83</f>
        <v>NO</v>
      </c>
      <c r="F78" s="121" t="str">
        <f>'BD Team'!G83</f>
        <v>STAIRCASE</v>
      </c>
      <c r="G78" s="118">
        <f>'BD Team'!H83</f>
        <v>917</v>
      </c>
      <c r="H78" s="118">
        <f>'BD Team'!I83</f>
        <v>2447</v>
      </c>
      <c r="I78" s="118">
        <f>'BD Team'!J83</f>
        <v>1</v>
      </c>
      <c r="J78" s="103">
        <f t="shared" si="10"/>
        <v>24.153328836</v>
      </c>
      <c r="K78" s="172">
        <f>'BD Team'!K83</f>
        <v>57.28</v>
      </c>
      <c r="L78" s="171">
        <f t="shared" si="11"/>
        <v>57.28</v>
      </c>
      <c r="M78" s="170">
        <f>L78*'Changable Values'!$D$4</f>
        <v>4754.24</v>
      </c>
      <c r="N78" s="170" t="str">
        <f>'BD Team'!E83</f>
        <v>24MM</v>
      </c>
      <c r="O78" s="172">
        <v>2805</v>
      </c>
      <c r="P78" s="241"/>
      <c r="Q78" s="173"/>
      <c r="R78" s="185"/>
      <c r="S78" s="312"/>
      <c r="T78" s="313">
        <f t="shared" si="13"/>
        <v>22.426666666666666</v>
      </c>
      <c r="U78" s="313">
        <f t="shared" si="14"/>
        <v>26.911999999999999</v>
      </c>
      <c r="V78" s="313">
        <f t="shared" si="15"/>
        <v>1.4016666666666666</v>
      </c>
      <c r="W78" s="313">
        <f t="shared" si="16"/>
        <v>22.426666666666666</v>
      </c>
      <c r="X78" s="313">
        <f t="shared" si="17"/>
        <v>44.853333333333332</v>
      </c>
      <c r="Y78" s="313">
        <f t="shared" si="18"/>
        <v>13.456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27938.150000000009</v>
      </c>
      <c r="L104" s="168">
        <f>SUM(L4:L103)</f>
        <v>28135.970000000012</v>
      </c>
      <c r="M104" s="168">
        <f>SUM(M4:M103)</f>
        <v>2335285.5100000002</v>
      </c>
      <c r="T104" s="314">
        <f t="shared" ref="T104:Y104" si="20">SUM(T4:T103)</f>
        <v>2615.5333333333342</v>
      </c>
      <c r="U104" s="314">
        <f t="shared" si="20"/>
        <v>3138.6400000000003</v>
      </c>
      <c r="V104" s="314">
        <f t="shared" si="20"/>
        <v>163.47083333333339</v>
      </c>
      <c r="W104" s="314">
        <f t="shared" si="20"/>
        <v>2615.5333333333342</v>
      </c>
      <c r="X104" s="314">
        <f t="shared" si="20"/>
        <v>5231.0666666666684</v>
      </c>
      <c r="Y104" s="314">
        <f t="shared" si="20"/>
        <v>1569.3200000000002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1001.7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0</v>
      </c>
      <c r="C7" s="271">
        <v>0</v>
      </c>
      <c r="D7" s="270">
        <v>0</v>
      </c>
      <c r="E7" s="271">
        <v>0</v>
      </c>
      <c r="F7" s="270">
        <v>6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4 SHUTTER SLIDING DOOR</v>
      </c>
      <c r="D8" s="131" t="str">
        <f>Pricing!B4</f>
        <v>FF-W22</v>
      </c>
      <c r="E8" s="132" t="str">
        <f>Pricing!N4</f>
        <v>24MM</v>
      </c>
      <c r="F8" s="68">
        <f>Pricing!G4</f>
        <v>4889</v>
      </c>
      <c r="G8" s="68">
        <f>Pricing!H4</f>
        <v>2901</v>
      </c>
      <c r="H8" s="100">
        <f t="shared" ref="H8:H57" si="0">(F8*G8)/1000000</f>
        <v>14.182988999999999</v>
      </c>
      <c r="I8" s="70">
        <f>Pricing!I4</f>
        <v>1</v>
      </c>
      <c r="J8" s="69">
        <f t="shared" ref="J8" si="1">H8*I8</f>
        <v>14.182988999999999</v>
      </c>
      <c r="K8" s="71">
        <f t="shared" ref="K8" si="2">J8*10.764</f>
        <v>152.66569359599998</v>
      </c>
      <c r="L8" s="69"/>
      <c r="M8" s="72"/>
      <c r="N8" s="72"/>
      <c r="O8" s="72">
        <f t="shared" ref="O8:O35" si="3">N8*M8*L8/1000000</f>
        <v>0</v>
      </c>
      <c r="P8" s="73">
        <f>Pricing!M4</f>
        <v>65988.319999999992</v>
      </c>
      <c r="Q8" s="74">
        <f t="shared" ref="Q8:Q56" si="4">P8*$Q$6</f>
        <v>6598.8319999999994</v>
      </c>
      <c r="R8" s="74">
        <f t="shared" ref="R8:R56" si="5">(P8+Q8)*$R$6</f>
        <v>7984.5867199999984</v>
      </c>
      <c r="S8" s="74">
        <f t="shared" ref="S8:S56" si="6">(P8+Q8+R8)*$S$6</f>
        <v>402.85869359999992</v>
      </c>
      <c r="T8" s="74">
        <f t="shared" ref="T8:T56" si="7">(P8+Q8+R8+S8)*$T$6</f>
        <v>809.74597413599986</v>
      </c>
      <c r="U8" s="72">
        <f t="shared" ref="U8:U56" si="8">SUM(P8:T8)</f>
        <v>81784.343387735978</v>
      </c>
      <c r="V8" s="74">
        <f t="shared" ref="V8:V56" si="9">U8*$V$6</f>
        <v>1226.7651508160395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39783.284144999998</v>
      </c>
      <c r="AE8" s="76">
        <f>((((F8+G8)*2)/305)*I8*$AE$7)</f>
        <v>1277.0491803278687</v>
      </c>
      <c r="AF8" s="345">
        <f>(((((F8*4)+(G8*4))/1000)*$AF$6*$AG$6)/300)*I8*$AF$7</f>
        <v>560.88</v>
      </c>
      <c r="AG8" s="346"/>
      <c r="AH8" s="76">
        <f>(((F8+G8))*I8/1000)*8*$AH$7</f>
        <v>46.74</v>
      </c>
      <c r="AI8" s="76">
        <f t="shared" ref="AI8:AI57" si="15">(((F8+G8)*2*I8)/1000)*2*$AI$7</f>
        <v>155.80000000000001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15266.569359599996</v>
      </c>
      <c r="AM8" s="77">
        <f t="shared" ref="AM8:AM39" si="17">$AM$6*J8</f>
        <v>0</v>
      </c>
      <c r="AN8" s="76">
        <f t="shared" ref="AN8:AN39" si="18">$AN$6*J8</f>
        <v>12213.255487679999</v>
      </c>
      <c r="AO8" s="72">
        <f t="shared" ref="AO8:AO39" si="19">SUM(U8:V8)+SUM(AC8:AI8)-AD8</f>
        <v>85051.577718879882</v>
      </c>
      <c r="AP8" s="74">
        <f t="shared" ref="AP8:AP39" si="20">AO8*$AP$6</f>
        <v>106314.47214859986</v>
      </c>
      <c r="AQ8" s="74">
        <f t="shared" ref="AQ8:AQ56" si="21">(AO8+AP8)*$AQ$6</f>
        <v>0</v>
      </c>
      <c r="AR8" s="74">
        <f t="shared" ref="AR8:AR39" si="22">SUM(AO8:AQ8)/J8</f>
        <v>13492.646004835775</v>
      </c>
      <c r="AS8" s="72">
        <f t="shared" ref="AS8:AS39" si="23">SUM(AJ8:AQ8)+AD8+AB8</f>
        <v>258629.15885975974</v>
      </c>
      <c r="AT8" s="72">
        <f t="shared" ref="AT8:AT39" si="24">AS8/J8</f>
        <v>18235.166004835777</v>
      </c>
      <c r="AU8" s="78">
        <f t="shared" ref="AU8:AU56" si="25">AT8/10.764</f>
        <v>1694.0882576027293</v>
      </c>
      <c r="AV8" s="79">
        <f t="shared" ref="AV8:AV39" si="26">K8/$K$109</f>
        <v>2.5878667189984349E-2</v>
      </c>
      <c r="AW8" s="80">
        <f t="shared" ref="AW8:AW39" si="27">(U8+V8)/(J8*10.764)</f>
        <v>543.74435135522151</v>
      </c>
      <c r="AX8" s="81">
        <f t="shared" ref="AX8:AX39" si="28">SUM(W8:AN8,AP8)/(J8*10.764)</f>
        <v>1150.3439062475077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DOORS WITH 2 FIXED GLASS</v>
      </c>
      <c r="D9" s="131" t="str">
        <f>Pricing!B5</f>
        <v>FF-W23</v>
      </c>
      <c r="E9" s="132" t="str">
        <f>Pricing!N5</f>
        <v>24MM</v>
      </c>
      <c r="F9" s="68">
        <f>Pricing!G5</f>
        <v>4876</v>
      </c>
      <c r="G9" s="68">
        <f>Pricing!H5</f>
        <v>2437</v>
      </c>
      <c r="H9" s="100">
        <f t="shared" si="0"/>
        <v>11.882811999999999</v>
      </c>
      <c r="I9" s="70">
        <f>Pricing!I5</f>
        <v>1</v>
      </c>
      <c r="J9" s="69">
        <f t="shared" ref="J9:J58" si="30">H9*I9</f>
        <v>11.882811999999999</v>
      </c>
      <c r="K9" s="71">
        <f t="shared" ref="K9:K58" si="31">J9*10.764</f>
        <v>127.90658836799999</v>
      </c>
      <c r="L9" s="69"/>
      <c r="M9" s="72"/>
      <c r="N9" s="72"/>
      <c r="O9" s="72">
        <f t="shared" si="3"/>
        <v>0</v>
      </c>
      <c r="P9" s="73">
        <f>Pricing!M5</f>
        <v>53950.83</v>
      </c>
      <c r="Q9" s="74">
        <f t="shared" ref="Q9:Q14" si="32">P9*$Q$6</f>
        <v>5395.0830000000005</v>
      </c>
      <c r="R9" s="74">
        <f t="shared" ref="R9:R14" si="33">(P9+Q9)*$R$6</f>
        <v>6528.0504300000002</v>
      </c>
      <c r="S9" s="74">
        <f t="shared" ref="S9:S14" si="34">(P9+Q9+R9)*$S$6</f>
        <v>329.36981715000002</v>
      </c>
      <c r="T9" s="74">
        <f t="shared" ref="T9:T14" si="35">(P9+Q9+R9+S9)*$T$6</f>
        <v>662.0333324715001</v>
      </c>
      <c r="U9" s="72">
        <f t="shared" ref="U9:U14" si="36">SUM(P9:T9)</f>
        <v>66865.366579621506</v>
      </c>
      <c r="V9" s="74">
        <f t="shared" ref="V9:V14" si="37">U9*$V$6</f>
        <v>1002.9804986943226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33331.287660000002</v>
      </c>
      <c r="AE9" s="76">
        <f t="shared" ref="AE9:AE57" si="43">((((F9+G9)*2)/305)*I9*$AE$7)</f>
        <v>1198.8524590163934</v>
      </c>
      <c r="AF9" s="345">
        <f t="shared" ref="AF9:AF57" si="44">(((((F9*4)+(G9*4))/1000)*$AF$6*$AG$6)/300)*I9*$AF$7</f>
        <v>526.53600000000006</v>
      </c>
      <c r="AG9" s="346"/>
      <c r="AH9" s="76">
        <f t="shared" ref="AH9:AH72" si="45">(((F9+G9))*I9/1000)*8*$AH$7</f>
        <v>43.878</v>
      </c>
      <c r="AI9" s="76">
        <f t="shared" si="15"/>
        <v>146.26</v>
      </c>
      <c r="AJ9" s="76">
        <f>J9*Pricing!Q5</f>
        <v>0</v>
      </c>
      <c r="AK9" s="76">
        <f>J9*Pricing!R5</f>
        <v>0</v>
      </c>
      <c r="AL9" s="76">
        <f t="shared" si="16"/>
        <v>12790.658836799998</v>
      </c>
      <c r="AM9" s="77">
        <f t="shared" si="17"/>
        <v>0</v>
      </c>
      <c r="AN9" s="76">
        <f t="shared" si="18"/>
        <v>10232.527069439999</v>
      </c>
      <c r="AO9" s="72">
        <f t="shared" si="19"/>
        <v>69783.873537332227</v>
      </c>
      <c r="AP9" s="74">
        <f t="shared" si="20"/>
        <v>87229.841921665284</v>
      </c>
      <c r="AQ9" s="74">
        <f t="shared" ref="AQ9:AQ14" si="46">(AO9+AP9)*$AQ$6</f>
        <v>0</v>
      </c>
      <c r="AR9" s="74">
        <f t="shared" si="22"/>
        <v>13213.51507193731</v>
      </c>
      <c r="AS9" s="72">
        <f t="shared" si="23"/>
        <v>213368.18902523749</v>
      </c>
      <c r="AT9" s="72">
        <f t="shared" si="24"/>
        <v>17956.035071937305</v>
      </c>
      <c r="AU9" s="78">
        <f t="shared" ref="AU9:AU14" si="47">AT9/10.764</f>
        <v>1668.156361198189</v>
      </c>
      <c r="AV9" s="79">
        <f t="shared" si="26"/>
        <v>2.1681701722334572E-2</v>
      </c>
      <c r="AW9" s="80">
        <f t="shared" si="27"/>
        <v>530.60868829564777</v>
      </c>
      <c r="AX9" s="81">
        <f t="shared" si="28"/>
        <v>1137.5476729025415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DOORS WITH 2 FIXED GLASS</v>
      </c>
      <c r="D10" s="131" t="str">
        <f>Pricing!B6</f>
        <v>FF-W24</v>
      </c>
      <c r="E10" s="132" t="str">
        <f>Pricing!N6</f>
        <v>24MM</v>
      </c>
      <c r="F10" s="68">
        <f>Pricing!G6</f>
        <v>4881</v>
      </c>
      <c r="G10" s="68">
        <f>Pricing!H6</f>
        <v>2725</v>
      </c>
      <c r="H10" s="100">
        <f t="shared" si="0"/>
        <v>13.300725</v>
      </c>
      <c r="I10" s="70">
        <f>Pricing!I6</f>
        <v>1</v>
      </c>
      <c r="J10" s="69">
        <f t="shared" si="30"/>
        <v>13.300725</v>
      </c>
      <c r="K10" s="71">
        <f t="shared" si="31"/>
        <v>143.16900389999998</v>
      </c>
      <c r="L10" s="69"/>
      <c r="M10" s="72"/>
      <c r="N10" s="72"/>
      <c r="O10" s="72">
        <f t="shared" si="3"/>
        <v>0</v>
      </c>
      <c r="P10" s="73">
        <f>Pricing!M6</f>
        <v>75499.289999999994</v>
      </c>
      <c r="Q10" s="74">
        <f t="shared" si="32"/>
        <v>7549.9290000000001</v>
      </c>
      <c r="R10" s="74">
        <f t="shared" si="33"/>
        <v>9135.4140900000002</v>
      </c>
      <c r="S10" s="74">
        <f t="shared" si="34"/>
        <v>460.92316545</v>
      </c>
      <c r="T10" s="74">
        <f t="shared" si="35"/>
        <v>926.45556255450003</v>
      </c>
      <c r="U10" s="72">
        <f t="shared" si="36"/>
        <v>93572.01181800451</v>
      </c>
      <c r="V10" s="74">
        <f t="shared" si="37"/>
        <v>1403.5801772700677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37308.533624999996</v>
      </c>
      <c r="AE10" s="76">
        <f t="shared" si="43"/>
        <v>1246.8852459016393</v>
      </c>
      <c r="AF10" s="345">
        <f t="shared" si="44"/>
        <v>547.63199999999995</v>
      </c>
      <c r="AG10" s="346"/>
      <c r="AH10" s="76">
        <f t="shared" si="45"/>
        <v>45.635999999999996</v>
      </c>
      <c r="AI10" s="76">
        <f t="shared" si="15"/>
        <v>152.12</v>
      </c>
      <c r="AJ10" s="76">
        <f>J10*Pricing!Q6</f>
        <v>0</v>
      </c>
      <c r="AK10" s="76">
        <f>J10*Pricing!R6</f>
        <v>0</v>
      </c>
      <c r="AL10" s="76">
        <f t="shared" si="16"/>
        <v>14316.900389999999</v>
      </c>
      <c r="AM10" s="77">
        <f t="shared" si="17"/>
        <v>0</v>
      </c>
      <c r="AN10" s="76">
        <f t="shared" si="18"/>
        <v>11453.520311999999</v>
      </c>
      <c r="AO10" s="72">
        <f t="shared" si="19"/>
        <v>96967.865241176201</v>
      </c>
      <c r="AP10" s="74">
        <f t="shared" si="20"/>
        <v>121209.83155147026</v>
      </c>
      <c r="AQ10" s="74">
        <f t="shared" si="46"/>
        <v>0</v>
      </c>
      <c r="AR10" s="74">
        <f t="shared" si="22"/>
        <v>16403.443932014718</v>
      </c>
      <c r="AS10" s="72">
        <f t="shared" si="23"/>
        <v>281256.65111964644</v>
      </c>
      <c r="AT10" s="72">
        <f t="shared" si="24"/>
        <v>21145.963932014718</v>
      </c>
      <c r="AU10" s="78">
        <f t="shared" si="47"/>
        <v>1964.5079832789595</v>
      </c>
      <c r="AV10" s="79">
        <f t="shared" si="26"/>
        <v>2.4268864317705141E-2</v>
      </c>
      <c r="AW10" s="80">
        <f t="shared" si="27"/>
        <v>663.38096520956924</v>
      </c>
      <c r="AX10" s="81">
        <f t="shared" si="28"/>
        <v>1301.1270180693903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2 NO'S</v>
      </c>
      <c r="D11" s="131" t="str">
        <f>Pricing!B7</f>
        <v>FF-W25</v>
      </c>
      <c r="E11" s="132" t="str">
        <f>Pricing!N7</f>
        <v>24MM (F)</v>
      </c>
      <c r="F11" s="68">
        <f>Pricing!G7</f>
        <v>1672</v>
      </c>
      <c r="G11" s="68">
        <f>Pricing!H7</f>
        <v>2734</v>
      </c>
      <c r="H11" s="100">
        <f t="shared" si="0"/>
        <v>4.5712479999999998</v>
      </c>
      <c r="I11" s="70">
        <f>Pricing!I7</f>
        <v>1</v>
      </c>
      <c r="J11" s="69">
        <f t="shared" si="30"/>
        <v>4.5712479999999998</v>
      </c>
      <c r="K11" s="71">
        <f t="shared" si="31"/>
        <v>49.204913471999994</v>
      </c>
      <c r="L11" s="69"/>
      <c r="M11" s="72"/>
      <c r="N11" s="72"/>
      <c r="O11" s="72">
        <f t="shared" si="3"/>
        <v>0</v>
      </c>
      <c r="P11" s="73">
        <f>Pricing!M7</f>
        <v>11205</v>
      </c>
      <c r="Q11" s="74">
        <f t="shared" si="32"/>
        <v>1120.5</v>
      </c>
      <c r="R11" s="74">
        <f t="shared" si="33"/>
        <v>1355.8050000000001</v>
      </c>
      <c r="S11" s="74">
        <f t="shared" si="34"/>
        <v>68.406525000000002</v>
      </c>
      <c r="T11" s="74">
        <f t="shared" si="35"/>
        <v>137.49711525000001</v>
      </c>
      <c r="U11" s="72">
        <f t="shared" si="36"/>
        <v>13887.208640250001</v>
      </c>
      <c r="V11" s="74">
        <f t="shared" si="37"/>
        <v>208.30812960375002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17398.169888</v>
      </c>
      <c r="AE11" s="76">
        <f t="shared" si="43"/>
        <v>722.29508196721315</v>
      </c>
      <c r="AF11" s="345">
        <f t="shared" si="44"/>
        <v>317.23199999999997</v>
      </c>
      <c r="AG11" s="346"/>
      <c r="AH11" s="76">
        <f t="shared" si="45"/>
        <v>26.436</v>
      </c>
      <c r="AI11" s="76">
        <f t="shared" si="15"/>
        <v>88.11999999999999</v>
      </c>
      <c r="AJ11" s="76">
        <f>J11*Pricing!Q7</f>
        <v>0</v>
      </c>
      <c r="AK11" s="76">
        <f>J11*Pricing!R7</f>
        <v>0</v>
      </c>
      <c r="AL11" s="76">
        <f t="shared" si="16"/>
        <v>4920.4913471999989</v>
      </c>
      <c r="AM11" s="77">
        <f t="shared" si="17"/>
        <v>0</v>
      </c>
      <c r="AN11" s="76">
        <f t="shared" si="18"/>
        <v>3936.3930777599994</v>
      </c>
      <c r="AO11" s="72">
        <f t="shared" si="19"/>
        <v>15249.599851820964</v>
      </c>
      <c r="AP11" s="74">
        <f t="shared" si="20"/>
        <v>19061.999814776205</v>
      </c>
      <c r="AQ11" s="74">
        <f t="shared" si="46"/>
        <v>0</v>
      </c>
      <c r="AR11" s="74">
        <f t="shared" si="22"/>
        <v>7505.9589124451722</v>
      </c>
      <c r="AS11" s="72">
        <f t="shared" si="23"/>
        <v>60566.653979557173</v>
      </c>
      <c r="AT11" s="72">
        <f t="shared" si="24"/>
        <v>13249.478912445175</v>
      </c>
      <c r="AU11" s="78">
        <f t="shared" si="47"/>
        <v>1230.9066250878088</v>
      </c>
      <c r="AV11" s="79">
        <f t="shared" si="26"/>
        <v>8.3408233366663101E-3</v>
      </c>
      <c r="AW11" s="80">
        <f t="shared" si="27"/>
        <v>286.46563473533575</v>
      </c>
      <c r="AX11" s="81">
        <f t="shared" si="28"/>
        <v>944.44099035247302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</v>
      </c>
      <c r="D12" s="131" t="str">
        <f>Pricing!B8</f>
        <v>FF-W26</v>
      </c>
      <c r="E12" s="132" t="str">
        <f>Pricing!N8</f>
        <v>24MM (F)</v>
      </c>
      <c r="F12" s="68">
        <f>Pricing!G8</f>
        <v>815</v>
      </c>
      <c r="G12" s="68">
        <f>Pricing!H8</f>
        <v>1520</v>
      </c>
      <c r="H12" s="100">
        <f t="shared" si="0"/>
        <v>1.2387999999999999</v>
      </c>
      <c r="I12" s="70">
        <f>Pricing!I8</f>
        <v>1</v>
      </c>
      <c r="J12" s="69">
        <f t="shared" si="30"/>
        <v>1.2387999999999999</v>
      </c>
      <c r="K12" s="71">
        <f t="shared" si="31"/>
        <v>13.334443199999997</v>
      </c>
      <c r="L12" s="69"/>
      <c r="M12" s="72"/>
      <c r="N12" s="72"/>
      <c r="O12" s="72">
        <f t="shared" si="3"/>
        <v>0</v>
      </c>
      <c r="P12" s="73">
        <f>Pricing!M8</f>
        <v>3462.7599999999998</v>
      </c>
      <c r="Q12" s="74">
        <f t="shared" si="32"/>
        <v>346.27600000000001</v>
      </c>
      <c r="R12" s="74">
        <f t="shared" si="33"/>
        <v>418.99395999999996</v>
      </c>
      <c r="S12" s="74">
        <f t="shared" si="34"/>
        <v>21.1401498</v>
      </c>
      <c r="T12" s="74">
        <f t="shared" si="35"/>
        <v>42.491701097999993</v>
      </c>
      <c r="U12" s="72">
        <f t="shared" si="36"/>
        <v>4291.6618108979992</v>
      </c>
      <c r="V12" s="74">
        <f t="shared" si="37"/>
        <v>64.374927163469991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4714.8727999999992</v>
      </c>
      <c r="AE12" s="76">
        <f t="shared" si="43"/>
        <v>382.78688524590166</v>
      </c>
      <c r="AF12" s="345">
        <f t="shared" si="44"/>
        <v>168.12</v>
      </c>
      <c r="AG12" s="346"/>
      <c r="AH12" s="76">
        <f t="shared" si="45"/>
        <v>14.01</v>
      </c>
      <c r="AI12" s="76">
        <f t="shared" si="15"/>
        <v>46.7</v>
      </c>
      <c r="AJ12" s="76">
        <f>J12*Pricing!Q8</f>
        <v>0</v>
      </c>
      <c r="AK12" s="76">
        <f>J12*Pricing!R8</f>
        <v>0</v>
      </c>
      <c r="AL12" s="76">
        <f t="shared" si="16"/>
        <v>1333.4443199999998</v>
      </c>
      <c r="AM12" s="77">
        <f t="shared" si="17"/>
        <v>0</v>
      </c>
      <c r="AN12" s="76">
        <f t="shared" si="18"/>
        <v>1066.7554559999999</v>
      </c>
      <c r="AO12" s="72">
        <f t="shared" si="19"/>
        <v>4967.6536233073693</v>
      </c>
      <c r="AP12" s="74">
        <f t="shared" si="20"/>
        <v>6209.5670291342121</v>
      </c>
      <c r="AQ12" s="74">
        <f t="shared" si="46"/>
        <v>0</v>
      </c>
      <c r="AR12" s="74">
        <f t="shared" si="22"/>
        <v>9022.6191898947218</v>
      </c>
      <c r="AS12" s="72">
        <f t="shared" si="23"/>
        <v>18292.29322844158</v>
      </c>
      <c r="AT12" s="72">
        <f t="shared" si="24"/>
        <v>14766.139189894722</v>
      </c>
      <c r="AU12" s="78">
        <f t="shared" si="47"/>
        <v>1371.8078028516093</v>
      </c>
      <c r="AV12" s="79">
        <f t="shared" si="26"/>
        <v>2.2603481476966953E-3</v>
      </c>
      <c r="AW12" s="80">
        <f t="shared" si="27"/>
        <v>326.67556288075605</v>
      </c>
      <c r="AX12" s="81">
        <f t="shared" si="28"/>
        <v>1045.1322399708536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2 NO'S</v>
      </c>
      <c r="D13" s="131" t="str">
        <f>Pricing!B9</f>
        <v>FF-W27</v>
      </c>
      <c r="E13" s="132" t="str">
        <f>Pricing!N9</f>
        <v>24MM</v>
      </c>
      <c r="F13" s="68">
        <f>Pricing!G9</f>
        <v>2746</v>
      </c>
      <c r="G13" s="68">
        <f>Pricing!H9</f>
        <v>578</v>
      </c>
      <c r="H13" s="100">
        <f t="shared" si="0"/>
        <v>1.587188</v>
      </c>
      <c r="I13" s="70">
        <f>Pricing!I9</f>
        <v>1</v>
      </c>
      <c r="J13" s="69">
        <f t="shared" si="30"/>
        <v>1.587188</v>
      </c>
      <c r="K13" s="71">
        <f t="shared" si="31"/>
        <v>17.084491631999999</v>
      </c>
      <c r="L13" s="69"/>
      <c r="M13" s="72"/>
      <c r="N13" s="72"/>
      <c r="O13" s="72">
        <f t="shared" si="3"/>
        <v>0</v>
      </c>
      <c r="P13" s="73">
        <f>Pricing!M9</f>
        <v>5470.53</v>
      </c>
      <c r="Q13" s="74">
        <f t="shared" si="32"/>
        <v>547.053</v>
      </c>
      <c r="R13" s="74">
        <f t="shared" si="33"/>
        <v>661.93412999999998</v>
      </c>
      <c r="S13" s="74">
        <f t="shared" si="34"/>
        <v>33.397585649999996</v>
      </c>
      <c r="T13" s="74">
        <f t="shared" si="35"/>
        <v>67.129147156499997</v>
      </c>
      <c r="U13" s="72">
        <f t="shared" si="36"/>
        <v>6780.0438628064994</v>
      </c>
      <c r="V13" s="74">
        <f t="shared" si="37"/>
        <v>101.70065794209749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4452.0623400000004</v>
      </c>
      <c r="AE13" s="76">
        <f t="shared" si="43"/>
        <v>544.91803278688519</v>
      </c>
      <c r="AF13" s="345">
        <f t="shared" si="44"/>
        <v>239.32799999999997</v>
      </c>
      <c r="AG13" s="346"/>
      <c r="AH13" s="76">
        <f t="shared" si="45"/>
        <v>19.943999999999999</v>
      </c>
      <c r="AI13" s="76">
        <f t="shared" si="15"/>
        <v>66.47999999999999</v>
      </c>
      <c r="AJ13" s="76">
        <f>J13*Pricing!Q9</f>
        <v>0</v>
      </c>
      <c r="AK13" s="76">
        <f>J13*Pricing!R9</f>
        <v>0</v>
      </c>
      <c r="AL13" s="76">
        <f t="shared" si="16"/>
        <v>1708.4491631999999</v>
      </c>
      <c r="AM13" s="77">
        <f t="shared" si="17"/>
        <v>0</v>
      </c>
      <c r="AN13" s="76">
        <f t="shared" si="18"/>
        <v>1366.7593305599999</v>
      </c>
      <c r="AO13" s="72">
        <f t="shared" si="19"/>
        <v>7752.4145535354819</v>
      </c>
      <c r="AP13" s="74">
        <f t="shared" si="20"/>
        <v>9690.5181919193528</v>
      </c>
      <c r="AQ13" s="74">
        <f t="shared" si="46"/>
        <v>0</v>
      </c>
      <c r="AR13" s="74">
        <f t="shared" si="22"/>
        <v>10989.834062162032</v>
      </c>
      <c r="AS13" s="72">
        <f t="shared" si="23"/>
        <v>24970.203579214834</v>
      </c>
      <c r="AT13" s="72">
        <f t="shared" si="24"/>
        <v>15732.354062162034</v>
      </c>
      <c r="AU13" s="78">
        <f t="shared" si="47"/>
        <v>1461.5713547159082</v>
      </c>
      <c r="AV13" s="79">
        <f t="shared" si="26"/>
        <v>2.8960263608705386E-3</v>
      </c>
      <c r="AW13" s="80">
        <f t="shared" si="27"/>
        <v>402.80651417562751</v>
      </c>
      <c r="AX13" s="81">
        <f t="shared" si="28"/>
        <v>1058.7648405402806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2 NO'S</v>
      </c>
      <c r="D14" s="131" t="str">
        <f>Pricing!B10</f>
        <v>FF-W28</v>
      </c>
      <c r="E14" s="132" t="str">
        <f>Pricing!N10</f>
        <v>24MM</v>
      </c>
      <c r="F14" s="68">
        <f>Pricing!G10</f>
        <v>2750</v>
      </c>
      <c r="G14" s="68">
        <f>Pricing!H10</f>
        <v>1711</v>
      </c>
      <c r="H14" s="100">
        <f t="shared" si="0"/>
        <v>4.7052500000000004</v>
      </c>
      <c r="I14" s="70">
        <f>Pricing!I10</f>
        <v>1</v>
      </c>
      <c r="J14" s="69">
        <f t="shared" si="30"/>
        <v>4.7052500000000004</v>
      </c>
      <c r="K14" s="71">
        <f t="shared" si="31"/>
        <v>50.647311000000002</v>
      </c>
      <c r="L14" s="69"/>
      <c r="M14" s="72"/>
      <c r="N14" s="72"/>
      <c r="O14" s="72">
        <f t="shared" si="3"/>
        <v>0</v>
      </c>
      <c r="P14" s="73">
        <f>Pricing!M10</f>
        <v>7933.1399999999994</v>
      </c>
      <c r="Q14" s="74">
        <f t="shared" si="32"/>
        <v>793.31399999999996</v>
      </c>
      <c r="R14" s="74">
        <f t="shared" si="33"/>
        <v>959.90994000000001</v>
      </c>
      <c r="S14" s="74">
        <f t="shared" si="34"/>
        <v>48.431819699999998</v>
      </c>
      <c r="T14" s="74">
        <f t="shared" si="35"/>
        <v>97.34795759699999</v>
      </c>
      <c r="U14" s="72">
        <f t="shared" si="36"/>
        <v>9832.1437172969981</v>
      </c>
      <c r="V14" s="74">
        <f t="shared" si="37"/>
        <v>147.48215575945497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13198.226250000002</v>
      </c>
      <c r="AE14" s="76">
        <f t="shared" si="43"/>
        <v>731.31147540983602</v>
      </c>
      <c r="AF14" s="345">
        <f t="shared" si="44"/>
        <v>321.19200000000001</v>
      </c>
      <c r="AG14" s="346"/>
      <c r="AH14" s="76">
        <f t="shared" si="45"/>
        <v>26.766000000000002</v>
      </c>
      <c r="AI14" s="76">
        <f t="shared" si="15"/>
        <v>89.22</v>
      </c>
      <c r="AJ14" s="76">
        <f>J14*Pricing!Q10</f>
        <v>0</v>
      </c>
      <c r="AK14" s="76">
        <f>J14*Pricing!R10</f>
        <v>0</v>
      </c>
      <c r="AL14" s="76">
        <f t="shared" si="16"/>
        <v>5064.7311</v>
      </c>
      <c r="AM14" s="77">
        <f t="shared" si="17"/>
        <v>0</v>
      </c>
      <c r="AN14" s="76">
        <f t="shared" si="18"/>
        <v>4051.7848799999997</v>
      </c>
      <c r="AO14" s="72">
        <f t="shared" si="19"/>
        <v>11148.115348466288</v>
      </c>
      <c r="AP14" s="74">
        <f t="shared" si="20"/>
        <v>13935.14418558286</v>
      </c>
      <c r="AQ14" s="74">
        <f t="shared" si="46"/>
        <v>0</v>
      </c>
      <c r="AR14" s="74">
        <f t="shared" si="22"/>
        <v>5330.9089918812269</v>
      </c>
      <c r="AS14" s="72">
        <f t="shared" si="23"/>
        <v>47398.00176404915</v>
      </c>
      <c r="AT14" s="72">
        <f t="shared" si="24"/>
        <v>10073.428991881228</v>
      </c>
      <c r="AU14" s="78">
        <f t="shared" si="47"/>
        <v>935.84438794883215</v>
      </c>
      <c r="AV14" s="79">
        <f t="shared" si="26"/>
        <v>8.5853270277283494E-3</v>
      </c>
      <c r="AW14" s="80">
        <f t="shared" si="27"/>
        <v>197.04157389632104</v>
      </c>
      <c r="AX14" s="81">
        <f t="shared" si="28"/>
        <v>738.80281405251105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GLASS LOUVERS</v>
      </c>
      <c r="D15" s="131" t="str">
        <f>Pricing!B11</f>
        <v>FF-W29</v>
      </c>
      <c r="E15" s="132" t="str">
        <f>Pricing!N11</f>
        <v>6MM (A &amp; F)</v>
      </c>
      <c r="F15" s="68">
        <f>Pricing!G11</f>
        <v>1222</v>
      </c>
      <c r="G15" s="68">
        <f>Pricing!H11</f>
        <v>659</v>
      </c>
      <c r="H15" s="100">
        <f t="shared" si="0"/>
        <v>0.80529799999999996</v>
      </c>
      <c r="I15" s="70">
        <f>Pricing!I11</f>
        <v>1</v>
      </c>
      <c r="J15" s="69">
        <f t="shared" si="30"/>
        <v>0.80529799999999996</v>
      </c>
      <c r="K15" s="71">
        <f t="shared" si="31"/>
        <v>8.6682276719999987</v>
      </c>
      <c r="L15" s="69"/>
      <c r="M15" s="72"/>
      <c r="N15" s="72"/>
      <c r="O15" s="72">
        <f t="shared" si="3"/>
        <v>0</v>
      </c>
      <c r="P15" s="73">
        <f>Pricing!M11</f>
        <v>10409.029999999999</v>
      </c>
      <c r="Q15" s="74">
        <f t="shared" si="4"/>
        <v>1040.903</v>
      </c>
      <c r="R15" s="74">
        <f t="shared" si="5"/>
        <v>1259.49263</v>
      </c>
      <c r="S15" s="74">
        <f t="shared" si="6"/>
        <v>63.547128149999999</v>
      </c>
      <c r="T15" s="74">
        <f t="shared" si="7"/>
        <v>127.7297275815</v>
      </c>
      <c r="U15" s="72">
        <f t="shared" si="8"/>
        <v>12900.702485731499</v>
      </c>
      <c r="V15" s="74">
        <f t="shared" si="9"/>
        <v>193.51053728597248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1613.011894</v>
      </c>
      <c r="AE15" s="76">
        <f t="shared" si="43"/>
        <v>308.36065573770492</v>
      </c>
      <c r="AF15" s="345">
        <f t="shared" si="44"/>
        <v>135.43199999999999</v>
      </c>
      <c r="AG15" s="346"/>
      <c r="AH15" s="76">
        <f t="shared" si="45"/>
        <v>11.286</v>
      </c>
      <c r="AI15" s="76">
        <f t="shared" ref="AI15:AI20" si="49">(((F15+G15)*2*I15)/1000)*2*$AI$7</f>
        <v>37.619999999999997</v>
      </c>
      <c r="AJ15" s="76">
        <f>J15*Pricing!Q11</f>
        <v>0</v>
      </c>
      <c r="AK15" s="76">
        <f>J15*Pricing!R11</f>
        <v>0</v>
      </c>
      <c r="AL15" s="76">
        <f t="shared" si="16"/>
        <v>866.82276719999982</v>
      </c>
      <c r="AM15" s="77">
        <f t="shared" si="17"/>
        <v>0</v>
      </c>
      <c r="AN15" s="76">
        <f t="shared" si="18"/>
        <v>693.45821375999992</v>
      </c>
      <c r="AO15" s="72">
        <f t="shared" si="19"/>
        <v>13586.911678755177</v>
      </c>
      <c r="AP15" s="74">
        <f t="shared" si="20"/>
        <v>16983.639598443973</v>
      </c>
      <c r="AQ15" s="74">
        <f t="shared" si="21"/>
        <v>0</v>
      </c>
      <c r="AR15" s="74">
        <f t="shared" si="22"/>
        <v>37961.787161025051</v>
      </c>
      <c r="AS15" s="72">
        <f t="shared" si="23"/>
        <v>33743.844152159152</v>
      </c>
      <c r="AT15" s="72">
        <f t="shared" si="24"/>
        <v>41902.307161025055</v>
      </c>
      <c r="AU15" s="78">
        <f t="shared" si="25"/>
        <v>3892.8193200506371</v>
      </c>
      <c r="AV15" s="79">
        <f t="shared" si="26"/>
        <v>1.4693686169227104E-3</v>
      </c>
      <c r="AW15" s="80">
        <f t="shared" si="27"/>
        <v>1510.5986504385708</v>
      </c>
      <c r="AX15" s="81">
        <f t="shared" si="28"/>
        <v>2382.2206696120661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2 NO'S</v>
      </c>
      <c r="D16" s="131" t="str">
        <f>Pricing!B12</f>
        <v>FF-W30</v>
      </c>
      <c r="E16" s="132" t="str">
        <f>Pricing!N12</f>
        <v>6MM (F)</v>
      </c>
      <c r="F16" s="68">
        <f>Pricing!G12</f>
        <v>1678</v>
      </c>
      <c r="G16" s="68">
        <f>Pricing!H12</f>
        <v>3034</v>
      </c>
      <c r="H16" s="100">
        <f t="shared" si="0"/>
        <v>5.0910520000000004</v>
      </c>
      <c r="I16" s="70">
        <f>Pricing!I12</f>
        <v>1</v>
      </c>
      <c r="J16" s="69">
        <f t="shared" si="30"/>
        <v>5.0910520000000004</v>
      </c>
      <c r="K16" s="71">
        <f t="shared" si="31"/>
        <v>54.800083727999997</v>
      </c>
      <c r="L16" s="69"/>
      <c r="M16" s="72"/>
      <c r="N16" s="72"/>
      <c r="O16" s="72">
        <f t="shared" si="3"/>
        <v>0</v>
      </c>
      <c r="P16" s="73">
        <f>Pricing!M12</f>
        <v>10995.839999999998</v>
      </c>
      <c r="Q16" s="74">
        <f t="shared" si="4"/>
        <v>1099.5839999999998</v>
      </c>
      <c r="R16" s="74">
        <f t="shared" si="5"/>
        <v>1330.4966399999998</v>
      </c>
      <c r="S16" s="74">
        <f t="shared" si="6"/>
        <v>67.129603199999991</v>
      </c>
      <c r="T16" s="74">
        <f t="shared" si="7"/>
        <v>134.93050243199997</v>
      </c>
      <c r="U16" s="72">
        <f t="shared" si="8"/>
        <v>13627.980745631998</v>
      </c>
      <c r="V16" s="74">
        <f t="shared" si="9"/>
        <v>204.41971118447995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10197.377156</v>
      </c>
      <c r="AE16" s="76">
        <f t="shared" si="43"/>
        <v>772.45901639344265</v>
      </c>
      <c r="AF16" s="345">
        <f t="shared" si="44"/>
        <v>339.26400000000001</v>
      </c>
      <c r="AG16" s="346"/>
      <c r="AH16" s="76">
        <f t="shared" si="45"/>
        <v>28.271999999999998</v>
      </c>
      <c r="AI16" s="76">
        <f t="shared" si="49"/>
        <v>94.24</v>
      </c>
      <c r="AJ16" s="76">
        <f>J16*Pricing!Q12</f>
        <v>0</v>
      </c>
      <c r="AK16" s="76">
        <f>J16*Pricing!R12</f>
        <v>0</v>
      </c>
      <c r="AL16" s="76">
        <f t="shared" si="16"/>
        <v>5480.0083728</v>
      </c>
      <c r="AM16" s="77">
        <f t="shared" si="17"/>
        <v>0</v>
      </c>
      <c r="AN16" s="76">
        <f t="shared" si="18"/>
        <v>4384.0066982399994</v>
      </c>
      <c r="AO16" s="72">
        <f t="shared" si="19"/>
        <v>15066.635473209923</v>
      </c>
      <c r="AP16" s="74">
        <f t="shared" si="20"/>
        <v>18833.294341512403</v>
      </c>
      <c r="AQ16" s="74">
        <f t="shared" si="21"/>
        <v>0</v>
      </c>
      <c r="AR16" s="74">
        <f t="shared" si="22"/>
        <v>6658.7278650311018</v>
      </c>
      <c r="AS16" s="72">
        <f t="shared" si="23"/>
        <v>53961.322041762323</v>
      </c>
      <c r="AT16" s="72">
        <f t="shared" si="24"/>
        <v>10599.247865031102</v>
      </c>
      <c r="AU16" s="78">
        <f t="shared" si="25"/>
        <v>984.69415319872746</v>
      </c>
      <c r="AV16" s="79">
        <f t="shared" si="26"/>
        <v>9.2892718421275083E-3</v>
      </c>
      <c r="AW16" s="80">
        <f t="shared" si="27"/>
        <v>252.41568106854626</v>
      </c>
      <c r="AX16" s="81">
        <f t="shared" si="28"/>
        <v>732.27847213018117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DOORS WITH 3 FIXED GLASS</v>
      </c>
      <c r="D17" s="131" t="str">
        <f>Pricing!B13</f>
        <v>FF-W31</v>
      </c>
      <c r="E17" s="132" t="str">
        <f>Pricing!N13</f>
        <v>24MM</v>
      </c>
      <c r="F17" s="68">
        <f>Pricing!G13</f>
        <v>5023</v>
      </c>
      <c r="G17" s="68">
        <f>Pricing!H13</f>
        <v>2949</v>
      </c>
      <c r="H17" s="100">
        <f t="shared" si="0"/>
        <v>14.812827</v>
      </c>
      <c r="I17" s="70">
        <f>Pricing!I13</f>
        <v>1</v>
      </c>
      <c r="J17" s="69">
        <f t="shared" si="30"/>
        <v>14.812827</v>
      </c>
      <c r="K17" s="71">
        <f t="shared" si="31"/>
        <v>159.44526982799999</v>
      </c>
      <c r="L17" s="69"/>
      <c r="M17" s="72"/>
      <c r="N17" s="72"/>
      <c r="O17" s="72">
        <f t="shared" si="3"/>
        <v>0</v>
      </c>
      <c r="P17" s="73">
        <f>Pricing!M13</f>
        <v>83488.039999999994</v>
      </c>
      <c r="Q17" s="74">
        <f t="shared" si="4"/>
        <v>8348.8040000000001</v>
      </c>
      <c r="R17" s="74">
        <f t="shared" si="5"/>
        <v>10102.05284</v>
      </c>
      <c r="S17" s="74">
        <f t="shared" si="6"/>
        <v>509.69448420000003</v>
      </c>
      <c r="T17" s="74">
        <f t="shared" si="7"/>
        <v>1024.4859132419999</v>
      </c>
      <c r="U17" s="72">
        <f t="shared" si="8"/>
        <v>103473.07723744199</v>
      </c>
      <c r="V17" s="74">
        <f t="shared" si="9"/>
        <v>1552.0961585616299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41549.979735000001</v>
      </c>
      <c r="AE17" s="76">
        <f t="shared" si="43"/>
        <v>1306.8852459016393</v>
      </c>
      <c r="AF17" s="345">
        <f t="shared" si="44"/>
        <v>573.98400000000004</v>
      </c>
      <c r="AG17" s="346"/>
      <c r="AH17" s="76">
        <f t="shared" si="45"/>
        <v>47.832000000000001</v>
      </c>
      <c r="AI17" s="76">
        <f t="shared" si="49"/>
        <v>159.44</v>
      </c>
      <c r="AJ17" s="76">
        <f>J17*Pricing!Q13</f>
        <v>0</v>
      </c>
      <c r="AK17" s="76">
        <f>J17*Pricing!R13</f>
        <v>0</v>
      </c>
      <c r="AL17" s="76">
        <f t="shared" si="16"/>
        <v>15944.526982799998</v>
      </c>
      <c r="AM17" s="77">
        <f t="shared" si="17"/>
        <v>0</v>
      </c>
      <c r="AN17" s="76">
        <f t="shared" si="18"/>
        <v>12755.621586239999</v>
      </c>
      <c r="AO17" s="72">
        <f t="shared" si="19"/>
        <v>107113.31464190525</v>
      </c>
      <c r="AP17" s="74">
        <f t="shared" si="20"/>
        <v>133891.64330238156</v>
      </c>
      <c r="AQ17" s="74">
        <f t="shared" si="21"/>
        <v>0</v>
      </c>
      <c r="AR17" s="74">
        <f t="shared" si="22"/>
        <v>16270.017731543534</v>
      </c>
      <c r="AS17" s="72">
        <f t="shared" si="23"/>
        <v>311255.08624832681</v>
      </c>
      <c r="AT17" s="72">
        <f t="shared" si="24"/>
        <v>21012.537731543533</v>
      </c>
      <c r="AU17" s="78">
        <f t="shared" si="25"/>
        <v>1952.1123868026323</v>
      </c>
      <c r="AV17" s="79">
        <f t="shared" si="26"/>
        <v>2.702788672231321E-2</v>
      </c>
      <c r="AW17" s="80">
        <f t="shared" si="27"/>
        <v>658.69105749765095</v>
      </c>
      <c r="AX17" s="81">
        <f t="shared" si="28"/>
        <v>1293.4213293049816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FF-W32</v>
      </c>
      <c r="E18" s="132" t="str">
        <f>Pricing!N14</f>
        <v>24MM</v>
      </c>
      <c r="F18" s="68">
        <f>Pricing!G14</f>
        <v>916</v>
      </c>
      <c r="G18" s="68">
        <f>Pricing!H14</f>
        <v>1054</v>
      </c>
      <c r="H18" s="100">
        <f t="shared" si="0"/>
        <v>0.96546399999999999</v>
      </c>
      <c r="I18" s="70">
        <f>Pricing!I14</f>
        <v>1</v>
      </c>
      <c r="J18" s="69">
        <f t="shared" si="30"/>
        <v>0.96546399999999999</v>
      </c>
      <c r="K18" s="71">
        <f t="shared" si="31"/>
        <v>10.392254496</v>
      </c>
      <c r="L18" s="69"/>
      <c r="M18" s="72"/>
      <c r="N18" s="72"/>
      <c r="O18" s="72">
        <f t="shared" si="3"/>
        <v>0</v>
      </c>
      <c r="P18" s="73">
        <f>Pricing!M14</f>
        <v>3032.8199999999997</v>
      </c>
      <c r="Q18" s="74">
        <f t="shared" si="4"/>
        <v>303.28199999999998</v>
      </c>
      <c r="R18" s="74">
        <f t="shared" si="5"/>
        <v>366.97121999999996</v>
      </c>
      <c r="S18" s="74">
        <f t="shared" si="6"/>
        <v>18.515366099999998</v>
      </c>
      <c r="T18" s="74">
        <f t="shared" si="7"/>
        <v>37.215885860999997</v>
      </c>
      <c r="U18" s="72">
        <f t="shared" si="8"/>
        <v>3758.8044719609998</v>
      </c>
      <c r="V18" s="74">
        <f t="shared" si="9"/>
        <v>56.382067079414995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2708.1265199999998</v>
      </c>
      <c r="AE18" s="76">
        <f t="shared" si="43"/>
        <v>322.9508196721311</v>
      </c>
      <c r="AF18" s="345">
        <f t="shared" si="44"/>
        <v>141.84</v>
      </c>
      <c r="AG18" s="346"/>
      <c r="AH18" s="76">
        <f t="shared" si="45"/>
        <v>11.82</v>
      </c>
      <c r="AI18" s="76">
        <f t="shared" si="49"/>
        <v>39.4</v>
      </c>
      <c r="AJ18" s="76">
        <f>J18*Pricing!Q14</f>
        <v>0</v>
      </c>
      <c r="AK18" s="76">
        <f>J18*Pricing!R14</f>
        <v>0</v>
      </c>
      <c r="AL18" s="76">
        <f t="shared" si="16"/>
        <v>1039.2254495999998</v>
      </c>
      <c r="AM18" s="77">
        <f t="shared" si="17"/>
        <v>0</v>
      </c>
      <c r="AN18" s="76">
        <f t="shared" si="18"/>
        <v>831.38035967999986</v>
      </c>
      <c r="AO18" s="72">
        <f t="shared" si="19"/>
        <v>4331.1973587125467</v>
      </c>
      <c r="AP18" s="74">
        <f t="shared" si="20"/>
        <v>5413.9966983906834</v>
      </c>
      <c r="AQ18" s="74">
        <f t="shared" si="21"/>
        <v>0</v>
      </c>
      <c r="AR18" s="74">
        <f t="shared" si="22"/>
        <v>10093.793302601889</v>
      </c>
      <c r="AS18" s="72">
        <f t="shared" si="23"/>
        <v>14323.926386383229</v>
      </c>
      <c r="AT18" s="72">
        <f t="shared" si="24"/>
        <v>14836.313302601888</v>
      </c>
      <c r="AU18" s="78">
        <f t="shared" si="25"/>
        <v>1378.3271369938582</v>
      </c>
      <c r="AV18" s="79">
        <f t="shared" si="26"/>
        <v>1.7616118534612873E-3</v>
      </c>
      <c r="AW18" s="80">
        <f t="shared" si="27"/>
        <v>367.11827452925519</v>
      </c>
      <c r="AX18" s="81">
        <f t="shared" si="28"/>
        <v>1011.2088624646029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FF-W33</v>
      </c>
      <c r="E19" s="132" t="str">
        <f>Pricing!N15</f>
        <v>24MM</v>
      </c>
      <c r="F19" s="68">
        <f>Pricing!G15</f>
        <v>923</v>
      </c>
      <c r="G19" s="68">
        <f>Pricing!H15</f>
        <v>2572</v>
      </c>
      <c r="H19" s="100">
        <f t="shared" si="0"/>
        <v>2.3739560000000002</v>
      </c>
      <c r="I19" s="70">
        <f>Pricing!I15</f>
        <v>1</v>
      </c>
      <c r="J19" s="69">
        <f t="shared" si="30"/>
        <v>2.3739560000000002</v>
      </c>
      <c r="K19" s="71">
        <f t="shared" si="31"/>
        <v>25.553262384</v>
      </c>
      <c r="L19" s="69"/>
      <c r="M19" s="72"/>
      <c r="N19" s="72"/>
      <c r="O19" s="72">
        <f t="shared" si="3"/>
        <v>0</v>
      </c>
      <c r="P19" s="73">
        <f>Pricing!M15</f>
        <v>4945.97</v>
      </c>
      <c r="Q19" s="74">
        <f t="shared" si="4"/>
        <v>494.59700000000004</v>
      </c>
      <c r="R19" s="74">
        <f t="shared" si="5"/>
        <v>598.46236999999996</v>
      </c>
      <c r="S19" s="74">
        <f t="shared" si="6"/>
        <v>30.19514685</v>
      </c>
      <c r="T19" s="74">
        <f t="shared" si="7"/>
        <v>60.692245168500001</v>
      </c>
      <c r="U19" s="72">
        <f t="shared" si="8"/>
        <v>6129.9167620185008</v>
      </c>
      <c r="V19" s="74">
        <f t="shared" si="9"/>
        <v>91.948751430277511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6658.9465800000007</v>
      </c>
      <c r="AE19" s="76">
        <f t="shared" si="43"/>
        <v>572.95081967213116</v>
      </c>
      <c r="AF19" s="345">
        <f t="shared" si="44"/>
        <v>251.64</v>
      </c>
      <c r="AG19" s="346"/>
      <c r="AH19" s="76">
        <f t="shared" si="45"/>
        <v>20.97</v>
      </c>
      <c r="AI19" s="76">
        <f t="shared" si="49"/>
        <v>69.900000000000006</v>
      </c>
      <c r="AJ19" s="76">
        <f>J19*Pricing!Q15</f>
        <v>0</v>
      </c>
      <c r="AK19" s="76">
        <f>J19*Pricing!R15</f>
        <v>0</v>
      </c>
      <c r="AL19" s="76">
        <f t="shared" si="16"/>
        <v>2555.3262384</v>
      </c>
      <c r="AM19" s="77">
        <f t="shared" si="17"/>
        <v>0</v>
      </c>
      <c r="AN19" s="76">
        <f t="shared" si="18"/>
        <v>2044.2609907199999</v>
      </c>
      <c r="AO19" s="72">
        <f t="shared" si="19"/>
        <v>7137.3263331209082</v>
      </c>
      <c r="AP19" s="74">
        <f t="shared" si="20"/>
        <v>8921.6579164011346</v>
      </c>
      <c r="AQ19" s="74">
        <f t="shared" si="21"/>
        <v>0</v>
      </c>
      <c r="AR19" s="74">
        <f t="shared" si="22"/>
        <v>6764.6511769898189</v>
      </c>
      <c r="AS19" s="72">
        <f t="shared" si="23"/>
        <v>27317.518058642043</v>
      </c>
      <c r="AT19" s="72">
        <f t="shared" si="24"/>
        <v>11507.171176989817</v>
      </c>
      <c r="AU19" s="78">
        <f t="shared" si="25"/>
        <v>1069.0422869741562</v>
      </c>
      <c r="AV19" s="79">
        <f t="shared" si="26"/>
        <v>4.3315846361910377E-3</v>
      </c>
      <c r="AW19" s="80">
        <f t="shared" si="27"/>
        <v>243.4861513942954</v>
      </c>
      <c r="AX19" s="81">
        <f t="shared" si="28"/>
        <v>825.55613557986112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SIDE HUNG WINDOWS WITH CENTER FIXED</v>
      </c>
      <c r="D20" s="131" t="str">
        <f>Pricing!B16</f>
        <v>FF-W34</v>
      </c>
      <c r="E20" s="132" t="str">
        <f>Pricing!N16</f>
        <v>24MM</v>
      </c>
      <c r="F20" s="68">
        <f>Pricing!G16</f>
        <v>3504</v>
      </c>
      <c r="G20" s="68">
        <f>Pricing!H16</f>
        <v>1612</v>
      </c>
      <c r="H20" s="100">
        <f t="shared" si="0"/>
        <v>5.6484480000000001</v>
      </c>
      <c r="I20" s="70">
        <f>Pricing!I16</f>
        <v>1</v>
      </c>
      <c r="J20" s="69">
        <f t="shared" si="30"/>
        <v>5.6484480000000001</v>
      </c>
      <c r="K20" s="71">
        <f t="shared" si="31"/>
        <v>60.799894271999996</v>
      </c>
      <c r="L20" s="69"/>
      <c r="M20" s="72"/>
      <c r="N20" s="72"/>
      <c r="O20" s="72">
        <f t="shared" si="3"/>
        <v>0</v>
      </c>
      <c r="P20" s="73">
        <f>Pricing!M16</f>
        <v>42933.409999999996</v>
      </c>
      <c r="Q20" s="74">
        <f t="shared" si="4"/>
        <v>4293.3409999999994</v>
      </c>
      <c r="R20" s="74">
        <f t="shared" si="5"/>
        <v>5194.9426100000001</v>
      </c>
      <c r="S20" s="74">
        <f t="shared" si="6"/>
        <v>262.10846805</v>
      </c>
      <c r="T20" s="74">
        <f t="shared" si="7"/>
        <v>526.83802078049996</v>
      </c>
      <c r="U20" s="72">
        <f t="shared" si="8"/>
        <v>53210.640098830496</v>
      </c>
      <c r="V20" s="74">
        <f t="shared" si="9"/>
        <v>798.15960148245745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15843.896640000001</v>
      </c>
      <c r="AE20" s="76">
        <f t="shared" si="43"/>
        <v>838.68852459016398</v>
      </c>
      <c r="AF20" s="345">
        <f t="shared" si="44"/>
        <v>368.35199999999992</v>
      </c>
      <c r="AG20" s="346"/>
      <c r="AH20" s="76">
        <f t="shared" si="45"/>
        <v>30.695999999999998</v>
      </c>
      <c r="AI20" s="76">
        <f t="shared" si="49"/>
        <v>102.32</v>
      </c>
      <c r="AJ20" s="76">
        <f>J20*Pricing!Q16</f>
        <v>0</v>
      </c>
      <c r="AK20" s="76">
        <f>J20*Pricing!R16</f>
        <v>0</v>
      </c>
      <c r="AL20" s="76">
        <f t="shared" si="16"/>
        <v>6079.9894271999992</v>
      </c>
      <c r="AM20" s="77">
        <f t="shared" si="17"/>
        <v>0</v>
      </c>
      <c r="AN20" s="76">
        <f t="shared" si="18"/>
        <v>4863.9915417599996</v>
      </c>
      <c r="AO20" s="72">
        <f t="shared" si="19"/>
        <v>55348.856224903117</v>
      </c>
      <c r="AP20" s="74">
        <f t="shared" si="20"/>
        <v>69186.070281128894</v>
      </c>
      <c r="AQ20" s="74">
        <f t="shared" si="21"/>
        <v>0</v>
      </c>
      <c r="AR20" s="74">
        <f t="shared" si="22"/>
        <v>22047.636183608665</v>
      </c>
      <c r="AS20" s="72">
        <f t="shared" si="23"/>
        <v>151322.804114992</v>
      </c>
      <c r="AT20" s="72">
        <f t="shared" si="24"/>
        <v>26790.156183608666</v>
      </c>
      <c r="AU20" s="78">
        <f t="shared" si="25"/>
        <v>2488.8662377934475</v>
      </c>
      <c r="AV20" s="79">
        <f t="shared" si="26"/>
        <v>1.0306311732451652E-2</v>
      </c>
      <c r="AW20" s="80">
        <f t="shared" si="27"/>
        <v>888.30417136408539</v>
      </c>
      <c r="AX20" s="81">
        <f t="shared" si="28"/>
        <v>1600.5620664293619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IN SHAPE</v>
      </c>
      <c r="D21" s="131" t="str">
        <f>Pricing!B17</f>
        <v>FF-W35A</v>
      </c>
      <c r="E21" s="132" t="str">
        <f>Pricing!N17</f>
        <v>24MM</v>
      </c>
      <c r="F21" s="68">
        <f>Pricing!G17</f>
        <v>3657</v>
      </c>
      <c r="G21" s="68">
        <f>Pricing!H17</f>
        <v>3001</v>
      </c>
      <c r="H21" s="100">
        <f t="shared" si="0"/>
        <v>10.974657000000001</v>
      </c>
      <c r="I21" s="70">
        <f>Pricing!I17</f>
        <v>1</v>
      </c>
      <c r="J21" s="69">
        <f t="shared" si="30"/>
        <v>10.974657000000001</v>
      </c>
      <c r="K21" s="71">
        <f t="shared" si="31"/>
        <v>118.131207948</v>
      </c>
      <c r="L21" s="69"/>
      <c r="M21" s="72"/>
      <c r="N21" s="72"/>
      <c r="O21" s="72">
        <f t="shared" si="3"/>
        <v>0</v>
      </c>
      <c r="P21" s="73">
        <f>Pricing!M17</f>
        <v>7668.37</v>
      </c>
      <c r="Q21" s="74">
        <f t="shared" ref="Q21:Q26" si="50">P21*$Q$6</f>
        <v>766.83699999999999</v>
      </c>
      <c r="R21" s="74">
        <f t="shared" ref="R21:R26" si="51">(P21+Q21)*$R$6</f>
        <v>927.87277000000006</v>
      </c>
      <c r="S21" s="74">
        <f t="shared" ref="S21:S26" si="52">(P21+Q21+R21)*$S$6</f>
        <v>46.815398850000001</v>
      </c>
      <c r="T21" s="74">
        <f t="shared" ref="T21:T26" si="53">(P21+Q21+R21+S21)*$T$6</f>
        <v>94.098951688500009</v>
      </c>
      <c r="U21" s="72">
        <f t="shared" ref="U21:U26" si="54">SUM(P21:T21)</f>
        <v>9503.9941205385003</v>
      </c>
      <c r="V21" s="74">
        <f t="shared" ref="V21:V26" si="55">U21*$V$6</f>
        <v>142.55991180807749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30783.912885000002</v>
      </c>
      <c r="AE21" s="76">
        <f t="shared" si="43"/>
        <v>1091.4754098360654</v>
      </c>
      <c r="AF21" s="345">
        <f t="shared" si="44"/>
        <v>479.37599999999998</v>
      </c>
      <c r="AG21" s="346"/>
      <c r="AH21" s="76">
        <f t="shared" si="45"/>
        <v>39.948</v>
      </c>
      <c r="AI21" s="76">
        <f t="shared" si="15"/>
        <v>133.16</v>
      </c>
      <c r="AJ21" s="76">
        <f>J21*Pricing!Q17</f>
        <v>0</v>
      </c>
      <c r="AK21" s="76">
        <f>J21*Pricing!R17</f>
        <v>0</v>
      </c>
      <c r="AL21" s="76">
        <f t="shared" si="16"/>
        <v>11813.120794799999</v>
      </c>
      <c r="AM21" s="77">
        <f t="shared" si="17"/>
        <v>0</v>
      </c>
      <c r="AN21" s="76">
        <f t="shared" si="18"/>
        <v>9450.4966358399997</v>
      </c>
      <c r="AO21" s="72">
        <f t="shared" si="19"/>
        <v>11390.513442182641</v>
      </c>
      <c r="AP21" s="74">
        <f t="shared" si="20"/>
        <v>14238.1418027283</v>
      </c>
      <c r="AQ21" s="74">
        <f t="shared" ref="AQ21:AQ26" si="61">(AO21+AP21)*$AQ$6</f>
        <v>0</v>
      </c>
      <c r="AR21" s="74">
        <f t="shared" si="22"/>
        <v>2335.257971607763</v>
      </c>
      <c r="AS21" s="72">
        <f t="shared" si="23"/>
        <v>77676.185560550934</v>
      </c>
      <c r="AT21" s="72">
        <f t="shared" si="24"/>
        <v>7077.7779716077621</v>
      </c>
      <c r="AU21" s="78">
        <f t="shared" ref="AU21:AU26" si="62">AT21/10.764</f>
        <v>657.54161757783004</v>
      </c>
      <c r="AV21" s="79">
        <f t="shared" si="26"/>
        <v>2.0024657427798333E-2</v>
      </c>
      <c r="AW21" s="80">
        <f t="shared" si="27"/>
        <v>81.659657933853353</v>
      </c>
      <c r="AX21" s="81">
        <f t="shared" si="28"/>
        <v>575.88195964397676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TRACK 4 SHUTTER SLIDING DOOR</v>
      </c>
      <c r="D22" s="131" t="str">
        <f>Pricing!B18</f>
        <v>FF-W35</v>
      </c>
      <c r="E22" s="132" t="str">
        <f>Pricing!N18</f>
        <v>24MM</v>
      </c>
      <c r="F22" s="68">
        <f>Pricing!G18</f>
        <v>3657</v>
      </c>
      <c r="G22" s="68">
        <f>Pricing!H18</f>
        <v>2807</v>
      </c>
      <c r="H22" s="100">
        <f t="shared" si="0"/>
        <v>10.265199000000001</v>
      </c>
      <c r="I22" s="70">
        <f>Pricing!I18</f>
        <v>1</v>
      </c>
      <c r="J22" s="69">
        <f t="shared" si="30"/>
        <v>10.265199000000001</v>
      </c>
      <c r="K22" s="71">
        <f t="shared" si="31"/>
        <v>110.494602036</v>
      </c>
      <c r="L22" s="69"/>
      <c r="M22" s="72"/>
      <c r="N22" s="72"/>
      <c r="O22" s="72">
        <f t="shared" si="3"/>
        <v>0</v>
      </c>
      <c r="P22" s="73">
        <f>Pricing!M18</f>
        <v>56278.979999999996</v>
      </c>
      <c r="Q22" s="74">
        <f t="shared" si="50"/>
        <v>5627.8980000000001</v>
      </c>
      <c r="R22" s="74">
        <f t="shared" si="51"/>
        <v>6809.7565799999993</v>
      </c>
      <c r="S22" s="74">
        <f t="shared" si="52"/>
        <v>343.58317290000002</v>
      </c>
      <c r="T22" s="74">
        <f t="shared" si="53"/>
        <v>690.60217752900007</v>
      </c>
      <c r="U22" s="72">
        <f t="shared" si="54"/>
        <v>69750.819930429003</v>
      </c>
      <c r="V22" s="74">
        <f t="shared" si="55"/>
        <v>1046.262298956435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28793.883195000002</v>
      </c>
      <c r="AE22" s="76">
        <f t="shared" si="43"/>
        <v>1059.672131147541</v>
      </c>
      <c r="AF22" s="345">
        <f t="shared" si="44"/>
        <v>465.40800000000007</v>
      </c>
      <c r="AG22" s="346"/>
      <c r="AH22" s="76">
        <f t="shared" si="45"/>
        <v>38.784000000000006</v>
      </c>
      <c r="AI22" s="76">
        <f t="shared" si="15"/>
        <v>129.28</v>
      </c>
      <c r="AJ22" s="76">
        <f>J22*Pricing!Q18</f>
        <v>0</v>
      </c>
      <c r="AK22" s="76">
        <f>J22*Pricing!R18</f>
        <v>0</v>
      </c>
      <c r="AL22" s="76">
        <f t="shared" si="16"/>
        <v>11049.4602036</v>
      </c>
      <c r="AM22" s="77">
        <f t="shared" si="17"/>
        <v>0</v>
      </c>
      <c r="AN22" s="76">
        <f t="shared" si="18"/>
        <v>8839.5681628799994</v>
      </c>
      <c r="AO22" s="72">
        <f t="shared" si="19"/>
        <v>72490.226360532979</v>
      </c>
      <c r="AP22" s="74">
        <f t="shared" si="20"/>
        <v>90612.782950666224</v>
      </c>
      <c r="AQ22" s="74">
        <f t="shared" si="61"/>
        <v>0</v>
      </c>
      <c r="AR22" s="74">
        <f t="shared" si="22"/>
        <v>15888.928145591643</v>
      </c>
      <c r="AS22" s="72">
        <f t="shared" si="23"/>
        <v>211785.92087267921</v>
      </c>
      <c r="AT22" s="72">
        <f t="shared" si="24"/>
        <v>20631.448145591643</v>
      </c>
      <c r="AU22" s="78">
        <f t="shared" si="62"/>
        <v>1916.7083004079936</v>
      </c>
      <c r="AV22" s="79">
        <f t="shared" si="26"/>
        <v>1.873016107958345E-2</v>
      </c>
      <c r="AW22" s="80">
        <f t="shared" si="27"/>
        <v>640.72887656827982</v>
      </c>
      <c r="AX22" s="81">
        <f t="shared" si="28"/>
        <v>1275.9794238397139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IN SHAPE</v>
      </c>
      <c r="D23" s="131" t="str">
        <f>Pricing!B19</f>
        <v>FF-W36A</v>
      </c>
      <c r="E23" s="132" t="str">
        <f>Pricing!N19</f>
        <v>24MM</v>
      </c>
      <c r="F23" s="68">
        <f>Pricing!G19</f>
        <v>2651</v>
      </c>
      <c r="G23" s="68">
        <f>Pricing!H19</f>
        <v>3001</v>
      </c>
      <c r="H23" s="100">
        <f t="shared" si="0"/>
        <v>7.9556509999999996</v>
      </c>
      <c r="I23" s="70">
        <f>Pricing!I19</f>
        <v>1</v>
      </c>
      <c r="J23" s="69">
        <f t="shared" si="30"/>
        <v>7.9556509999999996</v>
      </c>
      <c r="K23" s="71">
        <f t="shared" si="31"/>
        <v>85.634627363999996</v>
      </c>
      <c r="L23" s="69"/>
      <c r="M23" s="72"/>
      <c r="N23" s="72"/>
      <c r="O23" s="72">
        <f t="shared" si="3"/>
        <v>0</v>
      </c>
      <c r="P23" s="73">
        <f>Pricing!M19</f>
        <v>6525.46</v>
      </c>
      <c r="Q23" s="74">
        <f t="shared" si="50"/>
        <v>652.54600000000005</v>
      </c>
      <c r="R23" s="74">
        <f t="shared" si="51"/>
        <v>789.58066000000008</v>
      </c>
      <c r="S23" s="74">
        <f t="shared" si="52"/>
        <v>39.837933300000003</v>
      </c>
      <c r="T23" s="74">
        <f t="shared" si="53"/>
        <v>80.074245933000014</v>
      </c>
      <c r="U23" s="72">
        <f t="shared" si="54"/>
        <v>8087.4988392330015</v>
      </c>
      <c r="V23" s="74">
        <f t="shared" si="55"/>
        <v>121.31248258849502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22315.601054999999</v>
      </c>
      <c r="AE23" s="76">
        <f t="shared" si="43"/>
        <v>926.55737704918033</v>
      </c>
      <c r="AF23" s="345">
        <f t="shared" si="44"/>
        <v>406.94399999999996</v>
      </c>
      <c r="AG23" s="346"/>
      <c r="AH23" s="76">
        <f t="shared" si="45"/>
        <v>33.911999999999999</v>
      </c>
      <c r="AI23" s="76">
        <f t="shared" si="15"/>
        <v>113.04</v>
      </c>
      <c r="AJ23" s="76">
        <f>J23*Pricing!Q19</f>
        <v>0</v>
      </c>
      <c r="AK23" s="76">
        <f>J23*Pricing!R19</f>
        <v>0</v>
      </c>
      <c r="AL23" s="76">
        <f t="shared" si="16"/>
        <v>8563.4627363999989</v>
      </c>
      <c r="AM23" s="77">
        <f t="shared" si="17"/>
        <v>0</v>
      </c>
      <c r="AN23" s="76">
        <f t="shared" si="18"/>
        <v>6850.7701891199986</v>
      </c>
      <c r="AO23" s="72">
        <f t="shared" si="19"/>
        <v>9689.2646988706765</v>
      </c>
      <c r="AP23" s="74">
        <f t="shared" si="20"/>
        <v>12111.580873588346</v>
      </c>
      <c r="AQ23" s="74">
        <f t="shared" si="61"/>
        <v>0</v>
      </c>
      <c r="AR23" s="74">
        <f t="shared" si="22"/>
        <v>2740.2968748200524</v>
      </c>
      <c r="AS23" s="72">
        <f t="shared" si="23"/>
        <v>59530.679552979018</v>
      </c>
      <c r="AT23" s="72">
        <f t="shared" si="24"/>
        <v>7482.8168748200524</v>
      </c>
      <c r="AU23" s="78">
        <f t="shared" si="62"/>
        <v>695.17064983463888</v>
      </c>
      <c r="AV23" s="79">
        <f t="shared" si="26"/>
        <v>1.4516097030651732E-2</v>
      </c>
      <c r="AW23" s="80">
        <f t="shared" si="27"/>
        <v>95.858551318603674</v>
      </c>
      <c r="AX23" s="81">
        <f t="shared" si="28"/>
        <v>599.31209851603512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2 TRACK 2 SHUTTER SLIDING DOOR</v>
      </c>
      <c r="D24" s="131" t="str">
        <f>Pricing!B20</f>
        <v>FF-W36</v>
      </c>
      <c r="E24" s="132" t="str">
        <f>Pricing!N20</f>
        <v>24MM</v>
      </c>
      <c r="F24" s="68">
        <f>Pricing!G20</f>
        <v>2650</v>
      </c>
      <c r="G24" s="68">
        <f>Pricing!H20</f>
        <v>2806</v>
      </c>
      <c r="H24" s="100">
        <f t="shared" si="0"/>
        <v>7.4359000000000002</v>
      </c>
      <c r="I24" s="70">
        <f>Pricing!I20</f>
        <v>1</v>
      </c>
      <c r="J24" s="69">
        <f t="shared" si="30"/>
        <v>7.4359000000000002</v>
      </c>
      <c r="K24" s="71">
        <f t="shared" si="31"/>
        <v>80.040027600000002</v>
      </c>
      <c r="L24" s="69"/>
      <c r="M24" s="72"/>
      <c r="N24" s="72"/>
      <c r="O24" s="72">
        <f t="shared" si="3"/>
        <v>0</v>
      </c>
      <c r="P24" s="73">
        <f>Pricing!M20</f>
        <v>35361.32</v>
      </c>
      <c r="Q24" s="74">
        <f t="shared" si="50"/>
        <v>3536.1320000000001</v>
      </c>
      <c r="R24" s="74">
        <f t="shared" si="51"/>
        <v>4278.7197200000001</v>
      </c>
      <c r="S24" s="74">
        <f t="shared" si="52"/>
        <v>215.88085860000001</v>
      </c>
      <c r="T24" s="74">
        <f t="shared" si="53"/>
        <v>433.92052578599998</v>
      </c>
      <c r="U24" s="72">
        <f t="shared" si="54"/>
        <v>43825.973104386001</v>
      </c>
      <c r="V24" s="74">
        <f t="shared" si="55"/>
        <v>657.38959656579004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20857.699499999999</v>
      </c>
      <c r="AE24" s="76">
        <f t="shared" si="43"/>
        <v>894.4262295081968</v>
      </c>
      <c r="AF24" s="345">
        <f t="shared" si="44"/>
        <v>392.83200000000005</v>
      </c>
      <c r="AG24" s="346"/>
      <c r="AH24" s="76">
        <f t="shared" si="45"/>
        <v>32.736000000000004</v>
      </c>
      <c r="AI24" s="76">
        <f t="shared" si="15"/>
        <v>109.12</v>
      </c>
      <c r="AJ24" s="76">
        <f>J24*Pricing!Q20</f>
        <v>0</v>
      </c>
      <c r="AK24" s="76">
        <f>J24*Pricing!R20</f>
        <v>0</v>
      </c>
      <c r="AL24" s="76">
        <f t="shared" si="16"/>
        <v>8004.0027599999994</v>
      </c>
      <c r="AM24" s="77">
        <f t="shared" si="17"/>
        <v>0</v>
      </c>
      <c r="AN24" s="76">
        <f t="shared" si="18"/>
        <v>6403.2022079999997</v>
      </c>
      <c r="AO24" s="72">
        <f t="shared" si="19"/>
        <v>45912.476930459976</v>
      </c>
      <c r="AP24" s="74">
        <f t="shared" si="20"/>
        <v>57390.596163074966</v>
      </c>
      <c r="AQ24" s="74">
        <f t="shared" si="61"/>
        <v>0</v>
      </c>
      <c r="AR24" s="74">
        <f t="shared" si="22"/>
        <v>13892.477453103853</v>
      </c>
      <c r="AS24" s="72">
        <f t="shared" si="23"/>
        <v>138567.97756153494</v>
      </c>
      <c r="AT24" s="72">
        <f t="shared" si="24"/>
        <v>18634.997453103853</v>
      </c>
      <c r="AU24" s="78">
        <f t="shared" si="62"/>
        <v>1731.233505490882</v>
      </c>
      <c r="AV24" s="79">
        <f t="shared" si="26"/>
        <v>1.3567745230430949E-2</v>
      </c>
      <c r="AW24" s="80">
        <f t="shared" si="27"/>
        <v>555.76396004330945</v>
      </c>
      <c r="AX24" s="81">
        <f t="shared" si="28"/>
        <v>1175.4695454475725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TRACK 2 SHUTTER SLIDING WINDOW</v>
      </c>
      <c r="D25" s="131" t="str">
        <f>Pricing!B21</f>
        <v>FF-W37</v>
      </c>
      <c r="E25" s="132" t="str">
        <f>Pricing!N21</f>
        <v>24MM</v>
      </c>
      <c r="F25" s="68">
        <f>Pricing!G21</f>
        <v>1340</v>
      </c>
      <c r="G25" s="68">
        <f>Pricing!H21</f>
        <v>1773</v>
      </c>
      <c r="H25" s="100">
        <f t="shared" si="0"/>
        <v>2.37582</v>
      </c>
      <c r="I25" s="70">
        <f>Pricing!I21</f>
        <v>1</v>
      </c>
      <c r="J25" s="69">
        <f t="shared" si="30"/>
        <v>2.37582</v>
      </c>
      <c r="K25" s="71">
        <f t="shared" si="31"/>
        <v>25.573326479999999</v>
      </c>
      <c r="L25" s="69"/>
      <c r="M25" s="72"/>
      <c r="N25" s="72"/>
      <c r="O25" s="72">
        <f t="shared" si="3"/>
        <v>0</v>
      </c>
      <c r="P25" s="73">
        <f>Pricing!M21</f>
        <v>22108.71</v>
      </c>
      <c r="Q25" s="74">
        <f t="shared" si="50"/>
        <v>2210.8710000000001</v>
      </c>
      <c r="R25" s="74">
        <f t="shared" si="51"/>
        <v>2675.15391</v>
      </c>
      <c r="S25" s="74">
        <f t="shared" si="52"/>
        <v>134.97367455</v>
      </c>
      <c r="T25" s="74">
        <f t="shared" si="53"/>
        <v>271.29708584550002</v>
      </c>
      <c r="U25" s="72">
        <f t="shared" si="54"/>
        <v>27401.005670395502</v>
      </c>
      <c r="V25" s="74">
        <f t="shared" si="55"/>
        <v>411.0150850559325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6664.1751000000004</v>
      </c>
      <c r="AE25" s="76">
        <f t="shared" si="43"/>
        <v>510.32786885245901</v>
      </c>
      <c r="AF25" s="345">
        <f t="shared" si="44"/>
        <v>224.13600000000002</v>
      </c>
      <c r="AG25" s="346"/>
      <c r="AH25" s="76">
        <f t="shared" si="45"/>
        <v>18.678000000000001</v>
      </c>
      <c r="AI25" s="76">
        <f t="shared" si="15"/>
        <v>62.26</v>
      </c>
      <c r="AJ25" s="76">
        <f>J25*Pricing!Q21</f>
        <v>0</v>
      </c>
      <c r="AK25" s="76">
        <f>J25*Pricing!R21</f>
        <v>0</v>
      </c>
      <c r="AL25" s="76">
        <f t="shared" si="16"/>
        <v>2557.3326479999996</v>
      </c>
      <c r="AM25" s="77">
        <f t="shared" si="17"/>
        <v>0</v>
      </c>
      <c r="AN25" s="76">
        <f t="shared" si="18"/>
        <v>2045.8661183999998</v>
      </c>
      <c r="AO25" s="72">
        <f t="shared" si="19"/>
        <v>28627.422624303894</v>
      </c>
      <c r="AP25" s="74">
        <f t="shared" si="20"/>
        <v>35784.278280379869</v>
      </c>
      <c r="AQ25" s="74">
        <f t="shared" si="61"/>
        <v>0</v>
      </c>
      <c r="AR25" s="74">
        <f t="shared" si="22"/>
        <v>27111.355618137637</v>
      </c>
      <c r="AS25" s="72">
        <f t="shared" si="23"/>
        <v>75679.074771083746</v>
      </c>
      <c r="AT25" s="72">
        <f t="shared" si="24"/>
        <v>31853.87561813763</v>
      </c>
      <c r="AU25" s="78">
        <f t="shared" si="62"/>
        <v>2959.2972517779294</v>
      </c>
      <c r="AV25" s="79">
        <f t="shared" si="26"/>
        <v>4.3349857412502127E-3</v>
      </c>
      <c r="AW25" s="80">
        <f t="shared" si="27"/>
        <v>1087.5402062849446</v>
      </c>
      <c r="AX25" s="81">
        <f t="shared" si="28"/>
        <v>1871.7570454929853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2 NO'S</v>
      </c>
      <c r="D26" s="131" t="str">
        <f>Pricing!B22</f>
        <v>FF-W38</v>
      </c>
      <c r="E26" s="132" t="str">
        <f>Pricing!N22</f>
        <v>24MM</v>
      </c>
      <c r="F26" s="68">
        <f>Pricing!G22</f>
        <v>2703</v>
      </c>
      <c r="G26" s="68">
        <f>Pricing!H22</f>
        <v>2829</v>
      </c>
      <c r="H26" s="100">
        <f t="shared" si="0"/>
        <v>7.6467869999999998</v>
      </c>
      <c r="I26" s="70">
        <f>Pricing!I22</f>
        <v>1</v>
      </c>
      <c r="J26" s="69">
        <f t="shared" si="30"/>
        <v>7.6467869999999998</v>
      </c>
      <c r="K26" s="71">
        <f t="shared" si="31"/>
        <v>82.310015267999987</v>
      </c>
      <c r="L26" s="69"/>
      <c r="M26" s="72"/>
      <c r="N26" s="72"/>
      <c r="O26" s="72">
        <f t="shared" si="3"/>
        <v>0</v>
      </c>
      <c r="P26" s="73">
        <f>Pricing!M22</f>
        <v>12864.17</v>
      </c>
      <c r="Q26" s="74">
        <f t="shared" si="50"/>
        <v>1286.4170000000001</v>
      </c>
      <c r="R26" s="74">
        <f t="shared" si="51"/>
        <v>1556.56457</v>
      </c>
      <c r="S26" s="74">
        <f t="shared" si="52"/>
        <v>78.535757849999996</v>
      </c>
      <c r="T26" s="74">
        <f t="shared" si="53"/>
        <v>157.85687327850002</v>
      </c>
      <c r="U26" s="72">
        <f t="shared" si="54"/>
        <v>15943.544201128501</v>
      </c>
      <c r="V26" s="74">
        <f t="shared" si="55"/>
        <v>239.15316301692752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21449.237535</v>
      </c>
      <c r="AE26" s="76">
        <f t="shared" si="43"/>
        <v>906.88524590163922</v>
      </c>
      <c r="AF26" s="345">
        <f t="shared" si="44"/>
        <v>398.30399999999997</v>
      </c>
      <c r="AG26" s="346"/>
      <c r="AH26" s="76">
        <f t="shared" si="45"/>
        <v>33.192</v>
      </c>
      <c r="AI26" s="76">
        <f t="shared" si="15"/>
        <v>110.64</v>
      </c>
      <c r="AJ26" s="76">
        <f>J26*Pricing!Q22</f>
        <v>0</v>
      </c>
      <c r="AK26" s="76">
        <f>J26*Pricing!R22</f>
        <v>0</v>
      </c>
      <c r="AL26" s="76">
        <f t="shared" si="16"/>
        <v>8231.0015267999988</v>
      </c>
      <c r="AM26" s="77">
        <f t="shared" si="17"/>
        <v>0</v>
      </c>
      <c r="AN26" s="76">
        <f t="shared" si="18"/>
        <v>6584.8012214399987</v>
      </c>
      <c r="AO26" s="72">
        <f t="shared" si="19"/>
        <v>17631.718610047064</v>
      </c>
      <c r="AP26" s="74">
        <f t="shared" si="20"/>
        <v>22039.648262558832</v>
      </c>
      <c r="AQ26" s="74">
        <f t="shared" si="61"/>
        <v>0</v>
      </c>
      <c r="AR26" s="74">
        <f t="shared" si="22"/>
        <v>5187.978542178028</v>
      </c>
      <c r="AS26" s="72">
        <f t="shared" si="23"/>
        <v>75936.407155845896</v>
      </c>
      <c r="AT26" s="72">
        <f t="shared" si="24"/>
        <v>9930.4985421780275</v>
      </c>
      <c r="AU26" s="78">
        <f t="shared" si="62"/>
        <v>922.56582517447305</v>
      </c>
      <c r="AV26" s="79">
        <f t="shared" si="26"/>
        <v>1.3952535382048088E-2</v>
      </c>
      <c r="AW26" s="80">
        <f t="shared" si="27"/>
        <v>196.6066621595786</v>
      </c>
      <c r="AX26" s="81">
        <f t="shared" si="28"/>
        <v>725.95916301489456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2 NO'S</v>
      </c>
      <c r="D27" s="131" t="str">
        <f>Pricing!B23</f>
        <v>FF-W39</v>
      </c>
      <c r="E27" s="132" t="str">
        <f>Pricing!N23</f>
        <v>24MM</v>
      </c>
      <c r="F27" s="68">
        <f>Pricing!G23</f>
        <v>2705</v>
      </c>
      <c r="G27" s="68">
        <f>Pricing!H23</f>
        <v>2818</v>
      </c>
      <c r="H27" s="100">
        <f t="shared" si="0"/>
        <v>7.6226900000000004</v>
      </c>
      <c r="I27" s="70">
        <f>Pricing!I23</f>
        <v>1</v>
      </c>
      <c r="J27" s="69">
        <f t="shared" si="30"/>
        <v>7.6226900000000004</v>
      </c>
      <c r="K27" s="71">
        <f t="shared" si="31"/>
        <v>82.050635159999999</v>
      </c>
      <c r="L27" s="69"/>
      <c r="M27" s="72"/>
      <c r="N27" s="72"/>
      <c r="O27" s="72">
        <f t="shared" si="3"/>
        <v>0</v>
      </c>
      <c r="P27" s="73">
        <f>Pricing!M23</f>
        <v>12834.289999999999</v>
      </c>
      <c r="Q27" s="74">
        <f t="shared" si="4"/>
        <v>1283.4290000000001</v>
      </c>
      <c r="R27" s="74">
        <f t="shared" si="5"/>
        <v>1552.9490899999998</v>
      </c>
      <c r="S27" s="74">
        <f t="shared" si="6"/>
        <v>78.353340450000005</v>
      </c>
      <c r="T27" s="74">
        <f t="shared" si="7"/>
        <v>157.4902143045</v>
      </c>
      <c r="U27" s="72">
        <f t="shared" si="8"/>
        <v>15906.511644754499</v>
      </c>
      <c r="V27" s="74">
        <f t="shared" si="9"/>
        <v>238.59767467131746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21381.64545</v>
      </c>
      <c r="AE27" s="76">
        <f t="shared" si="43"/>
        <v>905.40983606557381</v>
      </c>
      <c r="AF27" s="345">
        <f t="shared" si="44"/>
        <v>397.65599999999995</v>
      </c>
      <c r="AG27" s="346"/>
      <c r="AH27" s="76">
        <f t="shared" si="45"/>
        <v>33.137999999999998</v>
      </c>
      <c r="AI27" s="76">
        <f t="shared" ref="AI27:AI32" si="64">(((F27+G27)*2*I27)/1000)*2*$AI$7</f>
        <v>110.46</v>
      </c>
      <c r="AJ27" s="76">
        <f>J27*Pricing!Q23</f>
        <v>0</v>
      </c>
      <c r="AK27" s="76">
        <f>J27*Pricing!R23</f>
        <v>0</v>
      </c>
      <c r="AL27" s="76">
        <f t="shared" si="16"/>
        <v>8205.0635160000002</v>
      </c>
      <c r="AM27" s="77">
        <f t="shared" si="17"/>
        <v>0</v>
      </c>
      <c r="AN27" s="76">
        <f t="shared" si="18"/>
        <v>6564.0508127999992</v>
      </c>
      <c r="AO27" s="72">
        <f t="shared" si="19"/>
        <v>17591.773155491388</v>
      </c>
      <c r="AP27" s="74">
        <f t="shared" si="20"/>
        <v>21989.716444364236</v>
      </c>
      <c r="AQ27" s="74">
        <f t="shared" si="21"/>
        <v>0</v>
      </c>
      <c r="AR27" s="74">
        <f t="shared" si="22"/>
        <v>5192.5881283189556</v>
      </c>
      <c r="AS27" s="72">
        <f t="shared" si="23"/>
        <v>75732.249378655615</v>
      </c>
      <c r="AT27" s="72">
        <f t="shared" si="24"/>
        <v>9935.1081283189542</v>
      </c>
      <c r="AU27" s="78">
        <f t="shared" si="25"/>
        <v>922.99406617604564</v>
      </c>
      <c r="AV27" s="79">
        <f t="shared" si="26"/>
        <v>1.3908567340947793E-2</v>
      </c>
      <c r="AW27" s="80">
        <f t="shared" si="27"/>
        <v>196.77007116328355</v>
      </c>
      <c r="AX27" s="81">
        <f t="shared" si="28"/>
        <v>726.22399501276209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SLIDING DOOR WITH TOP FIXED</v>
      </c>
      <c r="D28" s="131" t="str">
        <f>Pricing!B24</f>
        <v>FF-W40</v>
      </c>
      <c r="E28" s="132" t="str">
        <f>Pricing!N24</f>
        <v>24MM</v>
      </c>
      <c r="F28" s="68">
        <f>Pricing!G24</f>
        <v>4226</v>
      </c>
      <c r="G28" s="68">
        <f>Pricing!H24</f>
        <v>4037</v>
      </c>
      <c r="H28" s="100">
        <f t="shared" si="0"/>
        <v>17.060362000000001</v>
      </c>
      <c r="I28" s="70">
        <f>Pricing!I24</f>
        <v>1</v>
      </c>
      <c r="J28" s="69">
        <f t="shared" si="30"/>
        <v>17.060362000000001</v>
      </c>
      <c r="K28" s="71">
        <f t="shared" si="31"/>
        <v>183.63773656800001</v>
      </c>
      <c r="L28" s="69"/>
      <c r="M28" s="72"/>
      <c r="N28" s="72"/>
      <c r="O28" s="72">
        <f t="shared" si="3"/>
        <v>0</v>
      </c>
      <c r="P28" s="73">
        <f>Pricing!M24</f>
        <v>46018.520000000004</v>
      </c>
      <c r="Q28" s="74">
        <f t="shared" si="4"/>
        <v>4601.8520000000008</v>
      </c>
      <c r="R28" s="74">
        <f t="shared" si="5"/>
        <v>5568.2409200000002</v>
      </c>
      <c r="S28" s="74">
        <f t="shared" si="6"/>
        <v>280.94306460000001</v>
      </c>
      <c r="T28" s="74">
        <f t="shared" si="7"/>
        <v>564.69555984599992</v>
      </c>
      <c r="U28" s="72">
        <f t="shared" si="8"/>
        <v>57034.251544445993</v>
      </c>
      <c r="V28" s="74">
        <f t="shared" si="9"/>
        <v>855.51377316668982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47854.315410000003</v>
      </c>
      <c r="AE28" s="76">
        <f t="shared" si="43"/>
        <v>1354.5901639344261</v>
      </c>
      <c r="AF28" s="345">
        <f t="shared" si="44"/>
        <v>594.93600000000004</v>
      </c>
      <c r="AG28" s="346"/>
      <c r="AH28" s="76">
        <f t="shared" si="45"/>
        <v>49.578000000000003</v>
      </c>
      <c r="AI28" s="76">
        <f t="shared" si="64"/>
        <v>165.26</v>
      </c>
      <c r="AJ28" s="76">
        <f>J28*Pricing!Q24</f>
        <v>0</v>
      </c>
      <c r="AK28" s="76">
        <f>J28*Pricing!R24</f>
        <v>0</v>
      </c>
      <c r="AL28" s="76">
        <f t="shared" si="16"/>
        <v>18363.7736568</v>
      </c>
      <c r="AM28" s="77">
        <f t="shared" si="17"/>
        <v>0</v>
      </c>
      <c r="AN28" s="76">
        <f t="shared" si="18"/>
        <v>14691.018925439999</v>
      </c>
      <c r="AO28" s="72">
        <f t="shared" si="19"/>
        <v>60054.129481547112</v>
      </c>
      <c r="AP28" s="74">
        <f t="shared" si="20"/>
        <v>75067.661851933895</v>
      </c>
      <c r="AQ28" s="74">
        <f t="shared" si="21"/>
        <v>0</v>
      </c>
      <c r="AR28" s="74">
        <f t="shared" si="22"/>
        <v>7920.2183009645978</v>
      </c>
      <c r="AS28" s="72">
        <f t="shared" si="23"/>
        <v>216030.89932572102</v>
      </c>
      <c r="AT28" s="72">
        <f t="shared" si="24"/>
        <v>12662.738300964598</v>
      </c>
      <c r="AU28" s="78">
        <f t="shared" si="25"/>
        <v>1176.3970922486621</v>
      </c>
      <c r="AV28" s="79">
        <f t="shared" si="26"/>
        <v>3.1128800166076123E-2</v>
      </c>
      <c r="AW28" s="80">
        <f t="shared" si="27"/>
        <v>315.2389394441073</v>
      </c>
      <c r="AX28" s="81">
        <f t="shared" si="28"/>
        <v>861.1581528045549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IN SHAPE</v>
      </c>
      <c r="D29" s="131" t="str">
        <f>Pricing!B25</f>
        <v>FF-W41A</v>
      </c>
      <c r="E29" s="132" t="str">
        <f>Pricing!N25</f>
        <v>24MM</v>
      </c>
      <c r="F29" s="68">
        <f>Pricing!G25</f>
        <v>3426</v>
      </c>
      <c r="G29" s="68">
        <f>Pricing!H25</f>
        <v>2974</v>
      </c>
      <c r="H29" s="100">
        <f t="shared" si="0"/>
        <v>10.188924</v>
      </c>
      <c r="I29" s="70">
        <f>Pricing!I25</f>
        <v>1</v>
      </c>
      <c r="J29" s="69">
        <f t="shared" si="30"/>
        <v>10.188924</v>
      </c>
      <c r="K29" s="71">
        <f t="shared" si="31"/>
        <v>109.673577936</v>
      </c>
      <c r="L29" s="69"/>
      <c r="M29" s="72"/>
      <c r="N29" s="72"/>
      <c r="O29" s="72">
        <f t="shared" si="3"/>
        <v>0</v>
      </c>
      <c r="P29" s="73">
        <f>Pricing!M25</f>
        <v>7690.78</v>
      </c>
      <c r="Q29" s="74">
        <f t="shared" si="4"/>
        <v>769.07799999999997</v>
      </c>
      <c r="R29" s="74">
        <f t="shared" si="5"/>
        <v>930.58438000000001</v>
      </c>
      <c r="S29" s="74">
        <f t="shared" si="6"/>
        <v>46.952211900000002</v>
      </c>
      <c r="T29" s="74">
        <f t="shared" si="7"/>
        <v>94.373945918999993</v>
      </c>
      <c r="U29" s="72">
        <f t="shared" si="8"/>
        <v>9531.7685378189999</v>
      </c>
      <c r="V29" s="74">
        <f t="shared" si="9"/>
        <v>142.97652806728499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28579.931820000002</v>
      </c>
      <c r="AE29" s="76">
        <f t="shared" si="43"/>
        <v>1049.1803278688524</v>
      </c>
      <c r="AF29" s="345">
        <f t="shared" si="44"/>
        <v>460.80000000000007</v>
      </c>
      <c r="AG29" s="346"/>
      <c r="AH29" s="76">
        <f t="shared" si="45"/>
        <v>38.400000000000006</v>
      </c>
      <c r="AI29" s="76">
        <f t="shared" si="64"/>
        <v>128</v>
      </c>
      <c r="AJ29" s="76">
        <f>J29*Pricing!Q25</f>
        <v>0</v>
      </c>
      <c r="AK29" s="76">
        <f>J29*Pricing!R25</f>
        <v>0</v>
      </c>
      <c r="AL29" s="76">
        <f t="shared" si="16"/>
        <v>10967.357793599998</v>
      </c>
      <c r="AM29" s="77">
        <f t="shared" si="17"/>
        <v>0</v>
      </c>
      <c r="AN29" s="76">
        <f t="shared" si="18"/>
        <v>8773.8862348799994</v>
      </c>
      <c r="AO29" s="72">
        <f t="shared" si="19"/>
        <v>11351.125393755141</v>
      </c>
      <c r="AP29" s="74">
        <f t="shared" si="20"/>
        <v>14188.906742193925</v>
      </c>
      <c r="AQ29" s="74">
        <f t="shared" si="21"/>
        <v>0</v>
      </c>
      <c r="AR29" s="74">
        <f t="shared" si="22"/>
        <v>2506.6466425649132</v>
      </c>
      <c r="AS29" s="72">
        <f t="shared" si="23"/>
        <v>73861.207984429057</v>
      </c>
      <c r="AT29" s="72">
        <f t="shared" si="24"/>
        <v>7249.1666425649119</v>
      </c>
      <c r="AU29" s="78">
        <f t="shared" si="25"/>
        <v>673.46401361621258</v>
      </c>
      <c r="AV29" s="79">
        <f t="shared" si="26"/>
        <v>1.8590987641606722E-2</v>
      </c>
      <c r="AW29" s="80">
        <f t="shared" si="27"/>
        <v>88.214000563854867</v>
      </c>
      <c r="AX29" s="81">
        <f t="shared" si="28"/>
        <v>585.25001305235776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2 TRACK 4 SHUTTER SLIDING DOOR</v>
      </c>
      <c r="D30" s="131" t="str">
        <f>Pricing!B26</f>
        <v>FF-W41</v>
      </c>
      <c r="E30" s="132" t="str">
        <f>Pricing!N26</f>
        <v>24MM</v>
      </c>
      <c r="F30" s="68">
        <f>Pricing!G26</f>
        <v>3203</v>
      </c>
      <c r="G30" s="68">
        <f>Pricing!H26</f>
        <v>2738</v>
      </c>
      <c r="H30" s="100">
        <f t="shared" si="0"/>
        <v>8.7698140000000002</v>
      </c>
      <c r="I30" s="70">
        <f>Pricing!I26</f>
        <v>1</v>
      </c>
      <c r="J30" s="69">
        <f t="shared" si="30"/>
        <v>8.7698140000000002</v>
      </c>
      <c r="K30" s="71">
        <f t="shared" si="31"/>
        <v>94.398277895999996</v>
      </c>
      <c r="L30" s="69"/>
      <c r="M30" s="72"/>
      <c r="N30" s="72"/>
      <c r="O30" s="72">
        <f t="shared" si="3"/>
        <v>0</v>
      </c>
      <c r="P30" s="73">
        <f>Pricing!M26</f>
        <v>54021.380000000005</v>
      </c>
      <c r="Q30" s="74">
        <f t="shared" si="4"/>
        <v>5402.1380000000008</v>
      </c>
      <c r="R30" s="74">
        <f t="shared" si="5"/>
        <v>6536.58698</v>
      </c>
      <c r="S30" s="74">
        <f t="shared" si="6"/>
        <v>329.80052490000003</v>
      </c>
      <c r="T30" s="74">
        <f t="shared" si="7"/>
        <v>662.89905504900003</v>
      </c>
      <c r="U30" s="72">
        <f t="shared" si="8"/>
        <v>66952.804559949</v>
      </c>
      <c r="V30" s="74">
        <f t="shared" si="9"/>
        <v>1004.2920683992349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24599.328270000002</v>
      </c>
      <c r="AE30" s="76">
        <f t="shared" si="43"/>
        <v>973.93442622950829</v>
      </c>
      <c r="AF30" s="345">
        <f t="shared" si="44"/>
        <v>427.75200000000001</v>
      </c>
      <c r="AG30" s="346"/>
      <c r="AH30" s="76">
        <f t="shared" si="45"/>
        <v>35.646000000000001</v>
      </c>
      <c r="AI30" s="76">
        <f t="shared" si="64"/>
        <v>118.82</v>
      </c>
      <c r="AJ30" s="76">
        <f>J30*Pricing!Q26</f>
        <v>0</v>
      </c>
      <c r="AK30" s="76">
        <f>J30*Pricing!R26</f>
        <v>0</v>
      </c>
      <c r="AL30" s="76">
        <f t="shared" si="16"/>
        <v>9439.8277895999981</v>
      </c>
      <c r="AM30" s="77">
        <f t="shared" si="17"/>
        <v>0</v>
      </c>
      <c r="AN30" s="76">
        <f t="shared" si="18"/>
        <v>7551.8622316799992</v>
      </c>
      <c r="AO30" s="72">
        <f t="shared" si="19"/>
        <v>69513.249054577755</v>
      </c>
      <c r="AP30" s="74">
        <f t="shared" si="20"/>
        <v>86891.5613182222</v>
      </c>
      <c r="AQ30" s="74">
        <f t="shared" si="21"/>
        <v>0</v>
      </c>
      <c r="AR30" s="74">
        <f t="shared" si="22"/>
        <v>17834.450123206712</v>
      </c>
      <c r="AS30" s="72">
        <f t="shared" si="23"/>
        <v>197995.82866407995</v>
      </c>
      <c r="AT30" s="72">
        <f t="shared" si="24"/>
        <v>22576.970123206713</v>
      </c>
      <c r="AU30" s="78">
        <f t="shared" si="25"/>
        <v>2097.451702267439</v>
      </c>
      <c r="AV30" s="79">
        <f t="shared" si="26"/>
        <v>1.600164096750448E-2</v>
      </c>
      <c r="AW30" s="80">
        <f t="shared" si="27"/>
        <v>719.89763100570121</v>
      </c>
      <c r="AX30" s="81">
        <f t="shared" si="28"/>
        <v>1377.5540712617378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IN SHAPE</v>
      </c>
      <c r="D31" s="131" t="str">
        <f>Pricing!B27</f>
        <v>FF-W42A</v>
      </c>
      <c r="E31" s="132" t="str">
        <f>Pricing!N27</f>
        <v>24MM</v>
      </c>
      <c r="F31" s="68">
        <f>Pricing!G27</f>
        <v>3658</v>
      </c>
      <c r="G31" s="68">
        <f>Pricing!H27</f>
        <v>2456</v>
      </c>
      <c r="H31" s="100">
        <f t="shared" si="0"/>
        <v>8.9840479999999996</v>
      </c>
      <c r="I31" s="70">
        <f>Pricing!I27</f>
        <v>1</v>
      </c>
      <c r="J31" s="69">
        <f t="shared" si="30"/>
        <v>8.9840479999999996</v>
      </c>
      <c r="K31" s="71">
        <f t="shared" si="31"/>
        <v>96.704292671999994</v>
      </c>
      <c r="L31" s="69"/>
      <c r="M31" s="72"/>
      <c r="N31" s="72"/>
      <c r="O31" s="72">
        <f t="shared" si="3"/>
        <v>0</v>
      </c>
      <c r="P31" s="73">
        <f>Pricing!M27</f>
        <v>7192.78</v>
      </c>
      <c r="Q31" s="74">
        <f t="shared" si="4"/>
        <v>719.27800000000002</v>
      </c>
      <c r="R31" s="74">
        <f t="shared" si="5"/>
        <v>870.32637999999997</v>
      </c>
      <c r="S31" s="74">
        <f t="shared" si="6"/>
        <v>43.911921899999996</v>
      </c>
      <c r="T31" s="74">
        <f t="shared" si="7"/>
        <v>88.262963018999997</v>
      </c>
      <c r="U31" s="72">
        <f t="shared" si="8"/>
        <v>8914.5592649190003</v>
      </c>
      <c r="V31" s="74">
        <f t="shared" si="9"/>
        <v>133.71838897378501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25200.254639999999</v>
      </c>
      <c r="AE31" s="76">
        <f t="shared" si="43"/>
        <v>1002.295081967213</v>
      </c>
      <c r="AF31" s="345">
        <f t="shared" si="44"/>
        <v>440.20800000000003</v>
      </c>
      <c r="AG31" s="346"/>
      <c r="AH31" s="76">
        <f t="shared" si="45"/>
        <v>36.683999999999997</v>
      </c>
      <c r="AI31" s="76">
        <f t="shared" si="64"/>
        <v>122.28</v>
      </c>
      <c r="AJ31" s="76">
        <f>J31*Pricing!Q27</f>
        <v>0</v>
      </c>
      <c r="AK31" s="76">
        <f>J31*Pricing!R27</f>
        <v>0</v>
      </c>
      <c r="AL31" s="76">
        <f t="shared" si="16"/>
        <v>9670.4292671999992</v>
      </c>
      <c r="AM31" s="77">
        <f t="shared" si="17"/>
        <v>0</v>
      </c>
      <c r="AN31" s="76">
        <f t="shared" si="18"/>
        <v>7736.3434137599988</v>
      </c>
      <c r="AO31" s="72">
        <f t="shared" si="19"/>
        <v>10649.744735859997</v>
      </c>
      <c r="AP31" s="74">
        <f t="shared" si="20"/>
        <v>13312.180919824996</v>
      </c>
      <c r="AQ31" s="74">
        <f t="shared" si="21"/>
        <v>0</v>
      </c>
      <c r="AR31" s="74">
        <f t="shared" si="22"/>
        <v>2667.1635832405386</v>
      </c>
      <c r="AS31" s="72">
        <f t="shared" si="23"/>
        <v>66568.952976645</v>
      </c>
      <c r="AT31" s="72">
        <f t="shared" si="24"/>
        <v>7409.6835832405395</v>
      </c>
      <c r="AU31" s="78">
        <f t="shared" si="25"/>
        <v>688.37640126723704</v>
      </c>
      <c r="AV31" s="79">
        <f t="shared" si="26"/>
        <v>1.6392538146285281E-2</v>
      </c>
      <c r="AW31" s="80">
        <f t="shared" si="27"/>
        <v>93.566452986555433</v>
      </c>
      <c r="AX31" s="81">
        <f t="shared" si="28"/>
        <v>594.80994828068151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2 TRACK 4 SHUTTER SLIDING DOOR</v>
      </c>
      <c r="D32" s="131" t="str">
        <f>Pricing!B28</f>
        <v>FF-W42</v>
      </c>
      <c r="E32" s="132" t="str">
        <f>Pricing!N28</f>
        <v>24MM</v>
      </c>
      <c r="F32" s="68">
        <f>Pricing!G28</f>
        <v>3658</v>
      </c>
      <c r="G32" s="68">
        <f>Pricing!H28</f>
        <v>2738</v>
      </c>
      <c r="H32" s="100">
        <f t="shared" si="0"/>
        <v>10.015604</v>
      </c>
      <c r="I32" s="70">
        <f>Pricing!I28</f>
        <v>1</v>
      </c>
      <c r="J32" s="69">
        <f t="shared" si="30"/>
        <v>10.015604</v>
      </c>
      <c r="K32" s="71">
        <f t="shared" si="31"/>
        <v>107.80796145599999</v>
      </c>
      <c r="L32" s="69"/>
      <c r="M32" s="72"/>
      <c r="N32" s="72"/>
      <c r="O32" s="72">
        <f t="shared" si="3"/>
        <v>0</v>
      </c>
      <c r="P32" s="73">
        <f>Pricing!M28</f>
        <v>55590.909999999996</v>
      </c>
      <c r="Q32" s="74">
        <f t="shared" si="4"/>
        <v>5559.0910000000003</v>
      </c>
      <c r="R32" s="74">
        <f t="shared" si="5"/>
        <v>6726.5001099999999</v>
      </c>
      <c r="S32" s="74">
        <f t="shared" si="6"/>
        <v>339.38250555000002</v>
      </c>
      <c r="T32" s="74">
        <f t="shared" si="7"/>
        <v>682.15883615550001</v>
      </c>
      <c r="U32" s="72">
        <f t="shared" si="8"/>
        <v>68898.042451705507</v>
      </c>
      <c r="V32" s="74">
        <f t="shared" si="9"/>
        <v>1033.4706367755825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28093.769219999998</v>
      </c>
      <c r="AE32" s="76">
        <f t="shared" si="43"/>
        <v>1048.5245901639344</v>
      </c>
      <c r="AF32" s="345">
        <f t="shared" si="44"/>
        <v>460.51199999999994</v>
      </c>
      <c r="AG32" s="346"/>
      <c r="AH32" s="76">
        <f t="shared" si="45"/>
        <v>38.375999999999998</v>
      </c>
      <c r="AI32" s="76">
        <f t="shared" si="64"/>
        <v>127.92</v>
      </c>
      <c r="AJ32" s="76">
        <f>J32*Pricing!Q28</f>
        <v>0</v>
      </c>
      <c r="AK32" s="76">
        <f>J32*Pricing!R28</f>
        <v>0</v>
      </c>
      <c r="AL32" s="76">
        <f t="shared" si="16"/>
        <v>10780.796145599998</v>
      </c>
      <c r="AM32" s="77">
        <f t="shared" si="17"/>
        <v>0</v>
      </c>
      <c r="AN32" s="76">
        <f t="shared" si="18"/>
        <v>8624.636916479998</v>
      </c>
      <c r="AO32" s="72">
        <f t="shared" si="19"/>
        <v>71606.845678645026</v>
      </c>
      <c r="AP32" s="74">
        <f t="shared" si="20"/>
        <v>89508.557098306279</v>
      </c>
      <c r="AQ32" s="74">
        <f t="shared" si="21"/>
        <v>0</v>
      </c>
      <c r="AR32" s="74">
        <f t="shared" si="22"/>
        <v>16086.438998282212</v>
      </c>
      <c r="AS32" s="72">
        <f t="shared" si="23"/>
        <v>208614.60505903128</v>
      </c>
      <c r="AT32" s="72">
        <f t="shared" si="24"/>
        <v>20828.958998282211</v>
      </c>
      <c r="AU32" s="78">
        <f t="shared" si="25"/>
        <v>1935.0575063435722</v>
      </c>
      <c r="AV32" s="79">
        <f t="shared" si="26"/>
        <v>1.8274743259173082E-2</v>
      </c>
      <c r="AW32" s="80">
        <f t="shared" si="27"/>
        <v>648.66742811960569</v>
      </c>
      <c r="AX32" s="81">
        <f t="shared" si="28"/>
        <v>1286.3900782239664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2 SIDE HUNG WINDOWS WITH CENTER FIXED</v>
      </c>
      <c r="D33" s="131" t="str">
        <f>Pricing!B29</f>
        <v>FF-W43</v>
      </c>
      <c r="E33" s="132" t="str">
        <f>Pricing!N29</f>
        <v>24MM</v>
      </c>
      <c r="F33" s="68">
        <f>Pricing!G29</f>
        <v>3732</v>
      </c>
      <c r="G33" s="68">
        <f>Pricing!H29</f>
        <v>1389</v>
      </c>
      <c r="H33" s="100">
        <f t="shared" si="0"/>
        <v>5.1837479999999996</v>
      </c>
      <c r="I33" s="70">
        <f>Pricing!I29</f>
        <v>1</v>
      </c>
      <c r="J33" s="69">
        <f t="shared" si="30"/>
        <v>5.1837479999999996</v>
      </c>
      <c r="K33" s="71">
        <f t="shared" si="31"/>
        <v>55.797863471999989</v>
      </c>
      <c r="L33" s="69"/>
      <c r="M33" s="72"/>
      <c r="N33" s="72"/>
      <c r="O33" s="72">
        <f t="shared" si="3"/>
        <v>0</v>
      </c>
      <c r="P33" s="73">
        <f>Pricing!M29</f>
        <v>41360.559999999998</v>
      </c>
      <c r="Q33" s="74">
        <f t="shared" ref="Q33:Q38" si="65">P33*$Q$6</f>
        <v>4136.0559999999996</v>
      </c>
      <c r="R33" s="74">
        <f t="shared" ref="R33:R38" si="66">(P33+Q33)*$R$6</f>
        <v>5004.6277599999994</v>
      </c>
      <c r="S33" s="74">
        <f t="shared" ref="S33:S38" si="67">(P33+Q33+R33)*$S$6</f>
        <v>252.5062188</v>
      </c>
      <c r="T33" s="74">
        <f t="shared" ref="T33:T38" si="68">(P33+Q33+R33+S33)*$T$6</f>
        <v>507.53749978799999</v>
      </c>
      <c r="U33" s="72">
        <f t="shared" ref="U33:U38" si="69">SUM(P33:T33)</f>
        <v>51261.287478587998</v>
      </c>
      <c r="V33" s="74">
        <f t="shared" ref="V33:V38" si="70">U33*$V$6</f>
        <v>768.91931217881995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14540.413139999999</v>
      </c>
      <c r="AE33" s="76">
        <f t="shared" si="43"/>
        <v>839.50819672131138</v>
      </c>
      <c r="AF33" s="345">
        <f t="shared" si="44"/>
        <v>368.71200000000005</v>
      </c>
      <c r="AG33" s="346"/>
      <c r="AH33" s="76">
        <f t="shared" si="45"/>
        <v>30.726000000000003</v>
      </c>
      <c r="AI33" s="76">
        <f t="shared" si="15"/>
        <v>102.42000000000002</v>
      </c>
      <c r="AJ33" s="76">
        <f>J33*Pricing!Q29</f>
        <v>0</v>
      </c>
      <c r="AK33" s="76">
        <f>J33*Pricing!R29</f>
        <v>0</v>
      </c>
      <c r="AL33" s="76">
        <f t="shared" si="16"/>
        <v>5579.786347199999</v>
      </c>
      <c r="AM33" s="77">
        <f t="shared" si="17"/>
        <v>0</v>
      </c>
      <c r="AN33" s="76">
        <f t="shared" si="18"/>
        <v>4463.8290777599987</v>
      </c>
      <c r="AO33" s="72">
        <f t="shared" si="19"/>
        <v>53371.572987488129</v>
      </c>
      <c r="AP33" s="74">
        <f t="shared" si="20"/>
        <v>66714.466234360167</v>
      </c>
      <c r="AQ33" s="74">
        <f t="shared" ref="AQ33:AQ38" si="76">(AO33+AP33)*$AQ$6</f>
        <v>0</v>
      </c>
      <c r="AR33" s="74">
        <f t="shared" si="22"/>
        <v>23165.871339009595</v>
      </c>
      <c r="AS33" s="72">
        <f t="shared" si="23"/>
        <v>144670.0677868083</v>
      </c>
      <c r="AT33" s="72">
        <f t="shared" si="24"/>
        <v>27908.391339009595</v>
      </c>
      <c r="AU33" s="78">
        <f t="shared" ref="AU33:AU38" si="77">AT33/10.764</f>
        <v>2592.7528185627643</v>
      </c>
      <c r="AV33" s="79">
        <f t="shared" si="26"/>
        <v>9.4584074829887396E-3</v>
      </c>
      <c r="AW33" s="80">
        <f t="shared" si="27"/>
        <v>932.47668554327663</v>
      </c>
      <c r="AX33" s="81">
        <f t="shared" si="28"/>
        <v>1660.2761330194878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TOP HUNG WINDOW</v>
      </c>
      <c r="D34" s="131" t="str">
        <f>Pricing!B30</f>
        <v>FF-W44 &amp; W45</v>
      </c>
      <c r="E34" s="132" t="str">
        <f>Pricing!N30</f>
        <v>24MM</v>
      </c>
      <c r="F34" s="68">
        <f>Pricing!G30</f>
        <v>1067</v>
      </c>
      <c r="G34" s="68">
        <f>Pricing!H30</f>
        <v>606</v>
      </c>
      <c r="H34" s="100">
        <f t="shared" si="0"/>
        <v>0.64660200000000001</v>
      </c>
      <c r="I34" s="70">
        <f>Pricing!I30</f>
        <v>2</v>
      </c>
      <c r="J34" s="69">
        <f t="shared" si="30"/>
        <v>1.293204</v>
      </c>
      <c r="K34" s="71">
        <f t="shared" si="31"/>
        <v>13.920047856</v>
      </c>
      <c r="L34" s="69"/>
      <c r="M34" s="72"/>
      <c r="N34" s="72"/>
      <c r="O34" s="72">
        <f t="shared" si="3"/>
        <v>0</v>
      </c>
      <c r="P34" s="73">
        <f>Pricing!M30</f>
        <v>32838.119999999995</v>
      </c>
      <c r="Q34" s="74">
        <f t="shared" si="65"/>
        <v>3283.8119999999999</v>
      </c>
      <c r="R34" s="74">
        <f t="shared" si="66"/>
        <v>3973.4125199999994</v>
      </c>
      <c r="S34" s="74">
        <f t="shared" si="67"/>
        <v>200.47672259999996</v>
      </c>
      <c r="T34" s="74">
        <f t="shared" si="68"/>
        <v>402.95821242599987</v>
      </c>
      <c r="U34" s="72">
        <f t="shared" si="69"/>
        <v>40698.779455025986</v>
      </c>
      <c r="V34" s="74">
        <f t="shared" si="70"/>
        <v>610.48169182538982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3627.4372200000003</v>
      </c>
      <c r="AE34" s="76">
        <f t="shared" si="43"/>
        <v>548.52459016393448</v>
      </c>
      <c r="AF34" s="345">
        <f t="shared" si="44"/>
        <v>240.91200000000001</v>
      </c>
      <c r="AG34" s="346"/>
      <c r="AH34" s="76">
        <f t="shared" si="45"/>
        <v>20.076000000000001</v>
      </c>
      <c r="AI34" s="76">
        <f t="shared" si="15"/>
        <v>66.92</v>
      </c>
      <c r="AJ34" s="76">
        <f>J34*Pricing!Q30</f>
        <v>0</v>
      </c>
      <c r="AK34" s="76">
        <f>J34*Pricing!R30</f>
        <v>0</v>
      </c>
      <c r="AL34" s="76">
        <f t="shared" si="16"/>
        <v>1392.0047855999999</v>
      </c>
      <c r="AM34" s="77">
        <f t="shared" si="17"/>
        <v>0</v>
      </c>
      <c r="AN34" s="76">
        <f t="shared" si="18"/>
        <v>1113.6038284799999</v>
      </c>
      <c r="AO34" s="72">
        <f t="shared" si="19"/>
        <v>42185.69373701531</v>
      </c>
      <c r="AP34" s="74">
        <f t="shared" si="20"/>
        <v>52732.117171269136</v>
      </c>
      <c r="AQ34" s="74">
        <f t="shared" si="76"/>
        <v>0</v>
      </c>
      <c r="AR34" s="74">
        <f t="shared" si="22"/>
        <v>73397.399720604357</v>
      </c>
      <c r="AS34" s="72">
        <f t="shared" si="23"/>
        <v>101050.85674236446</v>
      </c>
      <c r="AT34" s="72">
        <f t="shared" si="24"/>
        <v>78139.919720604375</v>
      </c>
      <c r="AU34" s="78">
        <f t="shared" si="77"/>
        <v>7259.3756708105147</v>
      </c>
      <c r="AV34" s="79">
        <f t="shared" si="26"/>
        <v>2.3596151646706151E-3</v>
      </c>
      <c r="AW34" s="80">
        <f t="shared" si="27"/>
        <v>2967.6091328267757</v>
      </c>
      <c r="AX34" s="81">
        <f t="shared" si="28"/>
        <v>4291.7665379837381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DOOR WITH FIXED GLASS</v>
      </c>
      <c r="D35" s="131" t="str">
        <f>Pricing!B31</f>
        <v>KW1</v>
      </c>
      <c r="E35" s="132" t="str">
        <f>Pricing!N31</f>
        <v>24MM</v>
      </c>
      <c r="F35" s="68">
        <f>Pricing!G31</f>
        <v>3313</v>
      </c>
      <c r="G35" s="68">
        <f>Pricing!H31</f>
        <v>2514</v>
      </c>
      <c r="H35" s="100">
        <f t="shared" si="0"/>
        <v>8.3288820000000001</v>
      </c>
      <c r="I35" s="70">
        <f>Pricing!I31</f>
        <v>1</v>
      </c>
      <c r="J35" s="69">
        <f t="shared" si="30"/>
        <v>8.3288820000000001</v>
      </c>
      <c r="K35" s="71">
        <f t="shared" si="31"/>
        <v>89.652085847999999</v>
      </c>
      <c r="L35" s="69"/>
      <c r="M35" s="72"/>
      <c r="N35" s="72"/>
      <c r="O35" s="72">
        <f t="shared" si="3"/>
        <v>0</v>
      </c>
      <c r="P35" s="73">
        <f>Pricing!M31</f>
        <v>42473.590000000004</v>
      </c>
      <c r="Q35" s="74">
        <f t="shared" si="65"/>
        <v>4247.3590000000004</v>
      </c>
      <c r="R35" s="74">
        <f t="shared" si="66"/>
        <v>5139.3043900000011</v>
      </c>
      <c r="S35" s="74">
        <f t="shared" si="67"/>
        <v>259.30126695000007</v>
      </c>
      <c r="T35" s="74">
        <f t="shared" si="68"/>
        <v>521.19554656950015</v>
      </c>
      <c r="U35" s="72">
        <f t="shared" si="69"/>
        <v>52640.750203519514</v>
      </c>
      <c r="V35" s="74">
        <f t="shared" si="70"/>
        <v>789.61125305279268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23362.514009999999</v>
      </c>
      <c r="AE35" s="76">
        <f t="shared" si="43"/>
        <v>955.2459016393442</v>
      </c>
      <c r="AF35" s="345">
        <f t="shared" si="44"/>
        <v>419.54400000000004</v>
      </c>
      <c r="AG35" s="346"/>
      <c r="AH35" s="76">
        <f t="shared" si="45"/>
        <v>34.962000000000003</v>
      </c>
      <c r="AI35" s="76">
        <f t="shared" si="15"/>
        <v>116.53999999999999</v>
      </c>
      <c r="AJ35" s="76">
        <f>J35*Pricing!Q31</f>
        <v>4482.6042923999994</v>
      </c>
      <c r="AK35" s="76">
        <f>J35*Pricing!R31</f>
        <v>0</v>
      </c>
      <c r="AL35" s="76">
        <f t="shared" si="16"/>
        <v>8965.2085847999988</v>
      </c>
      <c r="AM35" s="77">
        <f t="shared" si="17"/>
        <v>0</v>
      </c>
      <c r="AN35" s="76">
        <f t="shared" si="18"/>
        <v>7172.1668678399992</v>
      </c>
      <c r="AO35" s="72">
        <f t="shared" si="19"/>
        <v>54956.653358211654</v>
      </c>
      <c r="AP35" s="74">
        <f t="shared" si="20"/>
        <v>68695.81669776456</v>
      </c>
      <c r="AQ35" s="74">
        <f t="shared" si="76"/>
        <v>0</v>
      </c>
      <c r="AR35" s="74">
        <f t="shared" si="22"/>
        <v>14846.226667153673</v>
      </c>
      <c r="AS35" s="72">
        <f t="shared" si="23"/>
        <v>167634.96381101618</v>
      </c>
      <c r="AT35" s="72">
        <f t="shared" si="24"/>
        <v>20126.946667153668</v>
      </c>
      <c r="AU35" s="78">
        <f t="shared" si="77"/>
        <v>1869.8389694494306</v>
      </c>
      <c r="AV35" s="79">
        <f t="shared" si="26"/>
        <v>1.5197104456800413E-2</v>
      </c>
      <c r="AW35" s="80">
        <f t="shared" si="27"/>
        <v>595.97454929448531</v>
      </c>
      <c r="AX35" s="81">
        <f t="shared" si="28"/>
        <v>1273.8644201549455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DOOR</v>
      </c>
      <c r="D36" s="131" t="str">
        <f>Pricing!B32</f>
        <v>KW2</v>
      </c>
      <c r="E36" s="132" t="str">
        <f>Pricing!N32</f>
        <v>24MM</v>
      </c>
      <c r="F36" s="68">
        <f>Pricing!G32</f>
        <v>2678</v>
      </c>
      <c r="G36" s="68">
        <f>Pricing!H32</f>
        <v>2669</v>
      </c>
      <c r="H36" s="100">
        <f t="shared" si="0"/>
        <v>7.1475819999999999</v>
      </c>
      <c r="I36" s="70">
        <f>Pricing!I32</f>
        <v>1</v>
      </c>
      <c r="J36" s="69">
        <f t="shared" si="30"/>
        <v>7.1475819999999999</v>
      </c>
      <c r="K36" s="71">
        <f t="shared" si="31"/>
        <v>76.936572647999995</v>
      </c>
      <c r="L36" s="69"/>
      <c r="M36" s="72"/>
      <c r="N36" s="72"/>
      <c r="O36" s="72">
        <f>N36*M36*L36/1000000</f>
        <v>0</v>
      </c>
      <c r="P36" s="73">
        <f>Pricing!M32</f>
        <v>38408.25</v>
      </c>
      <c r="Q36" s="74">
        <f t="shared" si="65"/>
        <v>3840.8250000000003</v>
      </c>
      <c r="R36" s="74">
        <f t="shared" si="66"/>
        <v>4647.3982499999993</v>
      </c>
      <c r="S36" s="74">
        <f t="shared" si="67"/>
        <v>234.48236624999998</v>
      </c>
      <c r="T36" s="74">
        <f t="shared" si="68"/>
        <v>471.30955616249997</v>
      </c>
      <c r="U36" s="72">
        <f t="shared" si="69"/>
        <v>47602.265172412495</v>
      </c>
      <c r="V36" s="74">
        <f t="shared" si="70"/>
        <v>714.03397758618735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20048.967509999999</v>
      </c>
      <c r="AE36" s="76">
        <f t="shared" si="43"/>
        <v>876.55737704918033</v>
      </c>
      <c r="AF36" s="345">
        <f t="shared" si="44"/>
        <v>384.98400000000004</v>
      </c>
      <c r="AG36" s="346"/>
      <c r="AH36" s="76">
        <f t="shared" si="45"/>
        <v>32.082000000000001</v>
      </c>
      <c r="AI36" s="76">
        <f t="shared" si="15"/>
        <v>106.94000000000001</v>
      </c>
      <c r="AJ36" s="76">
        <f>J36*Pricing!Q32</f>
        <v>3846.8286323999996</v>
      </c>
      <c r="AK36" s="76">
        <f>J36*Pricing!R32</f>
        <v>0</v>
      </c>
      <c r="AL36" s="76">
        <f t="shared" si="16"/>
        <v>7693.6572647999992</v>
      </c>
      <c r="AM36" s="77">
        <f t="shared" si="17"/>
        <v>0</v>
      </c>
      <c r="AN36" s="76">
        <f t="shared" si="18"/>
        <v>6154.9258118399994</v>
      </c>
      <c r="AO36" s="72">
        <f t="shared" si="19"/>
        <v>49716.862527047851</v>
      </c>
      <c r="AP36" s="74">
        <f t="shared" si="20"/>
        <v>62146.078158809818</v>
      </c>
      <c r="AQ36" s="74">
        <f t="shared" si="76"/>
        <v>0</v>
      </c>
      <c r="AR36" s="74">
        <f t="shared" si="22"/>
        <v>15650.459230248449</v>
      </c>
      <c r="AS36" s="72">
        <f t="shared" si="23"/>
        <v>149607.31990489765</v>
      </c>
      <c r="AT36" s="72">
        <f t="shared" si="24"/>
        <v>20931.179230248446</v>
      </c>
      <c r="AU36" s="78">
        <f t="shared" si="77"/>
        <v>1944.5539976076225</v>
      </c>
      <c r="AV36" s="79">
        <f t="shared" si="26"/>
        <v>1.3041672371819699E-2</v>
      </c>
      <c r="AW36" s="80">
        <f t="shared" si="27"/>
        <v>628.00170955177953</v>
      </c>
      <c r="AX36" s="81">
        <f t="shared" si="28"/>
        <v>1316.5522880558431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 CORNOR</v>
      </c>
      <c r="D37" s="131" t="str">
        <f>Pricing!B33</f>
        <v>KW3</v>
      </c>
      <c r="E37" s="132" t="str">
        <f>Pricing!N33</f>
        <v>17.52MM</v>
      </c>
      <c r="F37" s="68">
        <f>Pricing!G33</f>
        <v>3581</v>
      </c>
      <c r="G37" s="68">
        <f>Pricing!H33</f>
        <v>2512</v>
      </c>
      <c r="H37" s="100">
        <f t="shared" si="0"/>
        <v>8.9954719999999995</v>
      </c>
      <c r="I37" s="70">
        <f>Pricing!I33</f>
        <v>1</v>
      </c>
      <c r="J37" s="69">
        <f t="shared" si="30"/>
        <v>8.9954719999999995</v>
      </c>
      <c r="K37" s="71">
        <f t="shared" si="31"/>
        <v>96.827260607999989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14086.76</v>
      </c>
      <c r="Q37" s="74">
        <f t="shared" si="65"/>
        <v>1408.6760000000002</v>
      </c>
      <c r="R37" s="74">
        <f t="shared" si="66"/>
        <v>1704.4979599999999</v>
      </c>
      <c r="S37" s="74">
        <f t="shared" si="67"/>
        <v>85.999669799999992</v>
      </c>
      <c r="T37" s="74">
        <f t="shared" si="68"/>
        <v>172.85933629799999</v>
      </c>
      <c r="U37" s="72">
        <f t="shared" si="69"/>
        <v>17458.792966097997</v>
      </c>
      <c r="V37" s="74">
        <f t="shared" si="70"/>
        <v>261.88189449146995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45418.138127999999</v>
      </c>
      <c r="AE37" s="76">
        <f t="shared" si="43"/>
        <v>998.85245901639337</v>
      </c>
      <c r="AF37" s="345">
        <f t="shared" si="44"/>
        <v>438.69600000000003</v>
      </c>
      <c r="AG37" s="346"/>
      <c r="AH37" s="76">
        <f t="shared" si="45"/>
        <v>36.558</v>
      </c>
      <c r="AI37" s="76">
        <f t="shared" si="15"/>
        <v>121.86</v>
      </c>
      <c r="AJ37" s="76">
        <f>J37*Pricing!Q33</f>
        <v>0</v>
      </c>
      <c r="AK37" s="76">
        <f>J37*Pricing!R33</f>
        <v>0</v>
      </c>
      <c r="AL37" s="76">
        <f t="shared" si="16"/>
        <v>9682.7260607999979</v>
      </c>
      <c r="AM37" s="77">
        <f t="shared" si="17"/>
        <v>0</v>
      </c>
      <c r="AN37" s="76">
        <f t="shared" si="18"/>
        <v>7746.1808486399987</v>
      </c>
      <c r="AO37" s="72">
        <f t="shared" si="19"/>
        <v>19316.641319605864</v>
      </c>
      <c r="AP37" s="74">
        <f t="shared" si="20"/>
        <v>24145.801649507332</v>
      </c>
      <c r="AQ37" s="74">
        <f t="shared" si="76"/>
        <v>0</v>
      </c>
      <c r="AR37" s="74">
        <f t="shared" si="22"/>
        <v>4831.5911570969483</v>
      </c>
      <c r="AS37" s="72">
        <f t="shared" si="23"/>
        <v>106309.48800655319</v>
      </c>
      <c r="AT37" s="72">
        <f t="shared" si="24"/>
        <v>11818.111157096948</v>
      </c>
      <c r="AU37" s="78">
        <f t="shared" si="77"/>
        <v>1097.9293159696163</v>
      </c>
      <c r="AV37" s="79">
        <f t="shared" si="26"/>
        <v>1.6413382687162973E-2</v>
      </c>
      <c r="AW37" s="80">
        <f t="shared" si="27"/>
        <v>183.01328313242979</v>
      </c>
      <c r="AX37" s="81">
        <f t="shared" si="28"/>
        <v>914.91603283718644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KW4</v>
      </c>
      <c r="E38" s="132" t="str">
        <f>Pricing!N34</f>
        <v>24MM</v>
      </c>
      <c r="F38" s="68">
        <f>Pricing!G34</f>
        <v>2388</v>
      </c>
      <c r="G38" s="68">
        <f>Pricing!H34</f>
        <v>749</v>
      </c>
      <c r="H38" s="100">
        <f t="shared" si="0"/>
        <v>1.7886120000000001</v>
      </c>
      <c r="I38" s="70">
        <f>Pricing!I34</f>
        <v>1</v>
      </c>
      <c r="J38" s="69">
        <f t="shared" si="30"/>
        <v>1.7886120000000001</v>
      </c>
      <c r="K38" s="71">
        <f t="shared" si="31"/>
        <v>19.252619568</v>
      </c>
      <c r="L38" s="69"/>
      <c r="M38" s="72"/>
      <c r="N38" s="72"/>
      <c r="O38" s="72">
        <f t="shared" si="79"/>
        <v>0</v>
      </c>
      <c r="P38" s="73">
        <f>Pricing!M34</f>
        <v>19922.490000000002</v>
      </c>
      <c r="Q38" s="74">
        <f t="shared" si="65"/>
        <v>1992.2490000000003</v>
      </c>
      <c r="R38" s="74">
        <f t="shared" si="66"/>
        <v>2410.62129</v>
      </c>
      <c r="S38" s="74">
        <f t="shared" si="67"/>
        <v>121.62680145</v>
      </c>
      <c r="T38" s="74">
        <f t="shared" si="68"/>
        <v>244.46987091450001</v>
      </c>
      <c r="U38" s="72">
        <f t="shared" si="69"/>
        <v>24691.4569623645</v>
      </c>
      <c r="V38" s="74">
        <f t="shared" si="70"/>
        <v>370.37185443546747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5017.0566600000002</v>
      </c>
      <c r="AE38" s="76">
        <f t="shared" si="43"/>
        <v>514.26229508196718</v>
      </c>
      <c r="AF38" s="345">
        <f t="shared" si="44"/>
        <v>225.86399999999998</v>
      </c>
      <c r="AG38" s="346"/>
      <c r="AH38" s="76">
        <f t="shared" si="45"/>
        <v>18.821999999999999</v>
      </c>
      <c r="AI38" s="76">
        <f t="shared" si="15"/>
        <v>62.74</v>
      </c>
      <c r="AJ38" s="76">
        <f>J38*Pricing!Q34</f>
        <v>962.63097839999989</v>
      </c>
      <c r="AK38" s="76">
        <f>J38*Pricing!R34</f>
        <v>0</v>
      </c>
      <c r="AL38" s="76">
        <f t="shared" si="16"/>
        <v>1925.2619567999998</v>
      </c>
      <c r="AM38" s="77">
        <f t="shared" si="17"/>
        <v>0</v>
      </c>
      <c r="AN38" s="76">
        <f t="shared" si="18"/>
        <v>1540.2095654399998</v>
      </c>
      <c r="AO38" s="72">
        <f t="shared" si="19"/>
        <v>25883.517111881934</v>
      </c>
      <c r="AP38" s="74">
        <f t="shared" si="20"/>
        <v>32354.396389852416</v>
      </c>
      <c r="AQ38" s="74">
        <f t="shared" si="76"/>
        <v>0</v>
      </c>
      <c r="AR38" s="74">
        <f t="shared" si="22"/>
        <v>32560.395156542811</v>
      </c>
      <c r="AS38" s="72">
        <f t="shared" si="23"/>
        <v>67683.072662374354</v>
      </c>
      <c r="AT38" s="72">
        <f t="shared" si="24"/>
        <v>37841.115156542808</v>
      </c>
      <c r="AU38" s="78">
        <f t="shared" si="77"/>
        <v>3515.5253768620223</v>
      </c>
      <c r="AV38" s="79">
        <f t="shared" si="26"/>
        <v>3.2635500655053946E-3</v>
      </c>
      <c r="AW38" s="80">
        <f t="shared" si="27"/>
        <v>1301.7360431541233</v>
      </c>
      <c r="AX38" s="81">
        <f t="shared" si="28"/>
        <v>2213.7893337078995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KW5</v>
      </c>
      <c r="E39" s="132" t="str">
        <f>Pricing!N35</f>
        <v>24MM</v>
      </c>
      <c r="F39" s="68">
        <f>Pricing!G35</f>
        <v>2357</v>
      </c>
      <c r="G39" s="68">
        <f>Pricing!H35</f>
        <v>1287</v>
      </c>
      <c r="H39" s="100">
        <f t="shared" si="0"/>
        <v>3.0334590000000001</v>
      </c>
      <c r="I39" s="70">
        <f>Pricing!I35</f>
        <v>1</v>
      </c>
      <c r="J39" s="69">
        <f t="shared" si="30"/>
        <v>3.0334590000000001</v>
      </c>
      <c r="K39" s="71">
        <f t="shared" si="31"/>
        <v>32.652152676</v>
      </c>
      <c r="L39" s="69"/>
      <c r="M39" s="72"/>
      <c r="N39" s="72"/>
      <c r="O39" s="72">
        <f t="shared" si="79"/>
        <v>0</v>
      </c>
      <c r="P39" s="73">
        <f>Pricing!M35</f>
        <v>23308.89</v>
      </c>
      <c r="Q39" s="74">
        <f t="shared" si="4"/>
        <v>2330.8890000000001</v>
      </c>
      <c r="R39" s="74">
        <f t="shared" si="5"/>
        <v>2820.3756899999998</v>
      </c>
      <c r="S39" s="74">
        <f t="shared" si="6"/>
        <v>142.30077345000001</v>
      </c>
      <c r="T39" s="74">
        <f t="shared" si="7"/>
        <v>286.02455463449996</v>
      </c>
      <c r="U39" s="72">
        <f t="shared" si="8"/>
        <v>28888.480018084498</v>
      </c>
      <c r="V39" s="74">
        <f t="shared" si="9"/>
        <v>433.32720027126743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8508.852495000001</v>
      </c>
      <c r="AE39" s="76">
        <f t="shared" si="43"/>
        <v>597.37704918032796</v>
      </c>
      <c r="AF39" s="345">
        <f t="shared" si="44"/>
        <v>262.36799999999999</v>
      </c>
      <c r="AG39" s="346"/>
      <c r="AH39" s="76">
        <f t="shared" si="45"/>
        <v>21.864000000000001</v>
      </c>
      <c r="AI39" s="76">
        <f t="shared" ref="AI39:AI44" si="80">(((F39+G39)*2*I39)/1000)*2*$AI$7</f>
        <v>72.88</v>
      </c>
      <c r="AJ39" s="76">
        <f>J39*Pricing!Q35</f>
        <v>1632.6076337999998</v>
      </c>
      <c r="AK39" s="76">
        <f>J39*Pricing!R35</f>
        <v>0</v>
      </c>
      <c r="AL39" s="76">
        <f t="shared" si="16"/>
        <v>3265.2152675999996</v>
      </c>
      <c r="AM39" s="77">
        <f t="shared" si="17"/>
        <v>0</v>
      </c>
      <c r="AN39" s="76">
        <f t="shared" si="18"/>
        <v>2612.1722140799998</v>
      </c>
      <c r="AO39" s="72">
        <f t="shared" si="19"/>
        <v>30276.296267536098</v>
      </c>
      <c r="AP39" s="74">
        <f t="shared" si="20"/>
        <v>37845.37033442012</v>
      </c>
      <c r="AQ39" s="74">
        <f t="shared" si="21"/>
        <v>0</v>
      </c>
      <c r="AR39" s="74">
        <f t="shared" si="22"/>
        <v>22456.761934793318</v>
      </c>
      <c r="AS39" s="72">
        <f t="shared" si="23"/>
        <v>84140.514212436217</v>
      </c>
      <c r="AT39" s="72">
        <f t="shared" si="24"/>
        <v>27737.481934793323</v>
      </c>
      <c r="AU39" s="78">
        <f t="shared" si="25"/>
        <v>2576.8749474910187</v>
      </c>
      <c r="AV39" s="79">
        <f t="shared" si="26"/>
        <v>5.5349317337454566E-3</v>
      </c>
      <c r="AW39" s="80">
        <f t="shared" si="27"/>
        <v>898.00533242967151</v>
      </c>
      <c r="AX39" s="81">
        <f t="shared" si="28"/>
        <v>1678.8696150613471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3 TRACK 2 SHUTTER SLIDING WINDOW</v>
      </c>
      <c r="D40" s="131" t="str">
        <f>Pricing!B36</f>
        <v>KW6</v>
      </c>
      <c r="E40" s="132" t="str">
        <f>Pricing!N36</f>
        <v>24MM</v>
      </c>
      <c r="F40" s="68">
        <f>Pricing!G36</f>
        <v>2356</v>
      </c>
      <c r="G40" s="68">
        <f>Pricing!H36</f>
        <v>1288</v>
      </c>
      <c r="H40" s="100">
        <f t="shared" si="0"/>
        <v>3.0345279999999999</v>
      </c>
      <c r="I40" s="70">
        <f>Pricing!I36</f>
        <v>1</v>
      </c>
      <c r="J40" s="69">
        <f t="shared" si="30"/>
        <v>3.0345279999999999</v>
      </c>
      <c r="K40" s="71">
        <f t="shared" si="31"/>
        <v>32.663659392</v>
      </c>
      <c r="L40" s="69"/>
      <c r="M40" s="72"/>
      <c r="N40" s="72"/>
      <c r="O40" s="72">
        <f t="shared" si="79"/>
        <v>0</v>
      </c>
      <c r="P40" s="73">
        <f>Pricing!M36</f>
        <v>23310.550000000003</v>
      </c>
      <c r="Q40" s="74">
        <f t="shared" si="4"/>
        <v>2331.0550000000003</v>
      </c>
      <c r="R40" s="74">
        <f t="shared" si="5"/>
        <v>2820.5765500000002</v>
      </c>
      <c r="S40" s="74">
        <f t="shared" si="6"/>
        <v>142.31090775000004</v>
      </c>
      <c r="T40" s="74">
        <f t="shared" si="7"/>
        <v>286.04492457750007</v>
      </c>
      <c r="U40" s="72">
        <f t="shared" si="8"/>
        <v>28890.537382327508</v>
      </c>
      <c r="V40" s="74">
        <f t="shared" si="9"/>
        <v>433.35806073491261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8511.8510399999996</v>
      </c>
      <c r="AE40" s="76">
        <f t="shared" si="43"/>
        <v>597.37704918032796</v>
      </c>
      <c r="AF40" s="345">
        <f t="shared" si="44"/>
        <v>262.36799999999999</v>
      </c>
      <c r="AG40" s="346"/>
      <c r="AH40" s="76">
        <f t="shared" si="45"/>
        <v>21.864000000000001</v>
      </c>
      <c r="AI40" s="76">
        <f t="shared" si="80"/>
        <v>72.88</v>
      </c>
      <c r="AJ40" s="76">
        <f>J40*Pricing!Q36</f>
        <v>1633.1829695999998</v>
      </c>
      <c r="AK40" s="76">
        <f>J40*Pricing!R36</f>
        <v>0</v>
      </c>
      <c r="AL40" s="76">
        <f t="shared" ref="AL40:AL89" si="81">J40*$AL$6</f>
        <v>3266.3659391999995</v>
      </c>
      <c r="AM40" s="77">
        <f t="shared" ref="AM40:AM89" si="82">$AM$6*J40</f>
        <v>0</v>
      </c>
      <c r="AN40" s="76">
        <f t="shared" ref="AN40:AN89" si="83">$AN$6*J40</f>
        <v>2613.0927513599995</v>
      </c>
      <c r="AO40" s="72">
        <f t="shared" ref="AO40:AO89" si="84">SUM(U40:V40)+SUM(AC40:AI40)-AD40</f>
        <v>30278.384492242745</v>
      </c>
      <c r="AP40" s="74">
        <f t="shared" ref="AP40:AP89" si="85">AO40*$AP$6</f>
        <v>37847.98061530343</v>
      </c>
      <c r="AQ40" s="74">
        <f t="shared" si="21"/>
        <v>0</v>
      </c>
      <c r="AR40" s="74">
        <f t="shared" ref="AR40:AR57" si="86">SUM(AO40:AQ40)/J40</f>
        <v>22450.399240852676</v>
      </c>
      <c r="AS40" s="72">
        <f t="shared" ref="AS40:AS57" si="87">SUM(AJ40:AQ40)+AD40+AB40</f>
        <v>84150.857807706168</v>
      </c>
      <c r="AT40" s="72">
        <f t="shared" ref="AT40:AT89" si="88">AS40/J40</f>
        <v>27731.119240852669</v>
      </c>
      <c r="AU40" s="78">
        <f t="shared" si="25"/>
        <v>2576.2838388008799</v>
      </c>
      <c r="AV40" s="79">
        <f t="shared" ref="AV40:AV71" si="89">K40/$K$109</f>
        <v>5.5368822601983845E-3</v>
      </c>
      <c r="AW40" s="80">
        <f t="shared" ref="AW40:AW89" si="90">(U40+V40)/(J40*10.764)</f>
        <v>897.75291528555567</v>
      </c>
      <c r="AX40" s="81">
        <f t="shared" ref="AX40:AX89" si="91">SUM(W40:AN40,AP40)/(J40*10.764)</f>
        <v>1678.5309235153243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3 TRACK 2 SHUTTER SLIDING WINDOW</v>
      </c>
      <c r="D41" s="131" t="str">
        <f>Pricing!B37</f>
        <v>KW7</v>
      </c>
      <c r="E41" s="132" t="str">
        <f>Pricing!N37</f>
        <v>24MM</v>
      </c>
      <c r="F41" s="68">
        <f>Pricing!G37</f>
        <v>2218</v>
      </c>
      <c r="G41" s="68">
        <f>Pricing!H37</f>
        <v>1289</v>
      </c>
      <c r="H41" s="100">
        <f t="shared" si="0"/>
        <v>2.8590019999999998</v>
      </c>
      <c r="I41" s="70">
        <f>Pricing!I37</f>
        <v>1</v>
      </c>
      <c r="J41" s="69">
        <f t="shared" si="30"/>
        <v>2.8590019999999998</v>
      </c>
      <c r="K41" s="71">
        <f t="shared" si="31"/>
        <v>30.774297527999995</v>
      </c>
      <c r="L41" s="69"/>
      <c r="M41" s="72"/>
      <c r="N41" s="72"/>
      <c r="O41" s="72">
        <f t="shared" si="79"/>
        <v>0</v>
      </c>
      <c r="P41" s="73">
        <f>Pricing!M37</f>
        <v>22672.280000000002</v>
      </c>
      <c r="Q41" s="74">
        <f t="shared" si="4"/>
        <v>2267.2280000000005</v>
      </c>
      <c r="R41" s="74">
        <f t="shared" si="5"/>
        <v>2743.3458800000003</v>
      </c>
      <c r="S41" s="74">
        <f t="shared" si="6"/>
        <v>138.41426940000002</v>
      </c>
      <c r="T41" s="74">
        <f t="shared" si="7"/>
        <v>278.21268149400004</v>
      </c>
      <c r="U41" s="72">
        <f t="shared" si="8"/>
        <v>28099.480830894001</v>
      </c>
      <c r="V41" s="74">
        <f t="shared" si="9"/>
        <v>421.49221246341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8019.5006099999991</v>
      </c>
      <c r="AE41" s="76">
        <f t="shared" si="43"/>
        <v>574.91803278688519</v>
      </c>
      <c r="AF41" s="345">
        <f t="shared" si="44"/>
        <v>252.50400000000002</v>
      </c>
      <c r="AG41" s="346"/>
      <c r="AH41" s="76">
        <f t="shared" si="45"/>
        <v>21.042000000000002</v>
      </c>
      <c r="AI41" s="76">
        <f t="shared" si="80"/>
        <v>70.14</v>
      </c>
      <c r="AJ41" s="76">
        <f>J41*Pricing!Q37</f>
        <v>1538.7148763999996</v>
      </c>
      <c r="AK41" s="76">
        <f>J41*Pricing!R37</f>
        <v>0</v>
      </c>
      <c r="AL41" s="76">
        <f t="shared" si="81"/>
        <v>3077.4297527999993</v>
      </c>
      <c r="AM41" s="77">
        <f t="shared" si="82"/>
        <v>0</v>
      </c>
      <c r="AN41" s="76">
        <f t="shared" si="83"/>
        <v>2461.9438022399995</v>
      </c>
      <c r="AO41" s="72">
        <f t="shared" si="84"/>
        <v>29439.577076144295</v>
      </c>
      <c r="AP41" s="74">
        <f t="shared" si="85"/>
        <v>36799.471345180369</v>
      </c>
      <c r="AQ41" s="74">
        <f t="shared" si="21"/>
        <v>0</v>
      </c>
      <c r="AR41" s="74">
        <f t="shared" si="86"/>
        <v>23168.59114520545</v>
      </c>
      <c r="AS41" s="72">
        <f t="shared" si="87"/>
        <v>81336.637462764673</v>
      </c>
      <c r="AT41" s="72">
        <f t="shared" si="88"/>
        <v>28449.311145205451</v>
      </c>
      <c r="AU41" s="78">
        <f t="shared" si="25"/>
        <v>2643.0054947236576</v>
      </c>
      <c r="AV41" s="79">
        <f t="shared" si="89"/>
        <v>5.2166127502108074E-3</v>
      </c>
      <c r="AW41" s="80">
        <f t="shared" si="90"/>
        <v>926.77901152439313</v>
      </c>
      <c r="AX41" s="81">
        <f t="shared" si="91"/>
        <v>1716.2264831992645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3 TRACK 2 SHUTTER SLIDING WINDOW</v>
      </c>
      <c r="D42" s="131" t="str">
        <f>Pricing!B38</f>
        <v>KW8</v>
      </c>
      <c r="E42" s="132" t="str">
        <f>Pricing!N38</f>
        <v>24MM</v>
      </c>
      <c r="F42" s="68">
        <f>Pricing!G38</f>
        <v>1827</v>
      </c>
      <c r="G42" s="68">
        <f>Pricing!H38</f>
        <v>1832</v>
      </c>
      <c r="H42" s="100">
        <f t="shared" si="0"/>
        <v>3.347064</v>
      </c>
      <c r="I42" s="70">
        <f>Pricing!I38</f>
        <v>1</v>
      </c>
      <c r="J42" s="69">
        <f t="shared" si="30"/>
        <v>3.347064</v>
      </c>
      <c r="K42" s="71">
        <f t="shared" si="31"/>
        <v>36.027796895999998</v>
      </c>
      <c r="L42" s="69"/>
      <c r="M42" s="72"/>
      <c r="N42" s="72"/>
      <c r="O42" s="72">
        <f t="shared" si="79"/>
        <v>0</v>
      </c>
      <c r="P42" s="73">
        <f>Pricing!M38</f>
        <v>27564.300000000003</v>
      </c>
      <c r="Q42" s="74">
        <f t="shared" si="4"/>
        <v>2756.4300000000003</v>
      </c>
      <c r="R42" s="74">
        <f t="shared" si="5"/>
        <v>3335.2803000000004</v>
      </c>
      <c r="S42" s="74">
        <f t="shared" si="6"/>
        <v>168.28005150000001</v>
      </c>
      <c r="T42" s="74">
        <f t="shared" si="7"/>
        <v>338.24290351500002</v>
      </c>
      <c r="U42" s="72">
        <f t="shared" si="8"/>
        <v>34162.533255014998</v>
      </c>
      <c r="V42" s="74">
        <f t="shared" si="9"/>
        <v>512.43799882522489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9388.5145200000006</v>
      </c>
      <c r="AE42" s="76">
        <f t="shared" si="43"/>
        <v>599.8360655737705</v>
      </c>
      <c r="AF42" s="345">
        <f t="shared" si="44"/>
        <v>263.44799999999998</v>
      </c>
      <c r="AG42" s="346"/>
      <c r="AH42" s="76">
        <f t="shared" si="45"/>
        <v>21.954000000000001</v>
      </c>
      <c r="AI42" s="76">
        <f t="shared" si="80"/>
        <v>73.179999999999993</v>
      </c>
      <c r="AJ42" s="76">
        <f>J42*Pricing!Q38</f>
        <v>1801.3898447999998</v>
      </c>
      <c r="AK42" s="76">
        <f>J42*Pricing!R38</f>
        <v>0</v>
      </c>
      <c r="AL42" s="76">
        <f t="shared" si="81"/>
        <v>3602.7796895999995</v>
      </c>
      <c r="AM42" s="77">
        <f t="shared" si="82"/>
        <v>0</v>
      </c>
      <c r="AN42" s="76">
        <f t="shared" si="83"/>
        <v>2882.2237516799996</v>
      </c>
      <c r="AO42" s="72">
        <f t="shared" si="84"/>
        <v>35633.389319413996</v>
      </c>
      <c r="AP42" s="74">
        <f t="shared" si="85"/>
        <v>44541.736649267492</v>
      </c>
      <c r="AQ42" s="74">
        <f t="shared" si="21"/>
        <v>0</v>
      </c>
      <c r="AR42" s="74">
        <f t="shared" si="86"/>
        <v>23953.8670215692</v>
      </c>
      <c r="AS42" s="72">
        <f t="shared" si="87"/>
        <v>97850.033774761483</v>
      </c>
      <c r="AT42" s="72">
        <f t="shared" si="88"/>
        <v>29234.587021569198</v>
      </c>
      <c r="AU42" s="78">
        <f t="shared" si="25"/>
        <v>2715.9594037132292</v>
      </c>
      <c r="AV42" s="79">
        <f t="shared" si="89"/>
        <v>6.107143939798429E-3</v>
      </c>
      <c r="AW42" s="80">
        <f t="shared" si="90"/>
        <v>962.45050325822251</v>
      </c>
      <c r="AX42" s="81">
        <f t="shared" si="91"/>
        <v>1753.5089004550066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3 TRACK 2 SHUTTER SLIDING WINDOW</v>
      </c>
      <c r="D43" s="131" t="str">
        <f>Pricing!B39</f>
        <v>KW9</v>
      </c>
      <c r="E43" s="132" t="str">
        <f>Pricing!N39</f>
        <v>24MM</v>
      </c>
      <c r="F43" s="68">
        <f>Pricing!G39</f>
        <v>1832</v>
      </c>
      <c r="G43" s="68">
        <f>Pricing!H39</f>
        <v>1952</v>
      </c>
      <c r="H43" s="100">
        <f t="shared" si="0"/>
        <v>3.5760640000000001</v>
      </c>
      <c r="I43" s="70">
        <f>Pricing!I39</f>
        <v>1</v>
      </c>
      <c r="J43" s="69">
        <f t="shared" si="30"/>
        <v>3.5760640000000001</v>
      </c>
      <c r="K43" s="71">
        <f t="shared" si="31"/>
        <v>38.492752895999999</v>
      </c>
      <c r="L43" s="69"/>
      <c r="M43" s="72"/>
      <c r="N43" s="72"/>
      <c r="O43" s="72">
        <f t="shared" si="79"/>
        <v>0</v>
      </c>
      <c r="P43" s="73">
        <f>Pricing!M39</f>
        <v>28375.21</v>
      </c>
      <c r="Q43" s="74">
        <f t="shared" si="4"/>
        <v>2837.5210000000002</v>
      </c>
      <c r="R43" s="74">
        <f t="shared" si="5"/>
        <v>3433.4004100000002</v>
      </c>
      <c r="S43" s="74">
        <f t="shared" si="6"/>
        <v>173.23065705000002</v>
      </c>
      <c r="T43" s="74">
        <f t="shared" si="7"/>
        <v>348.19362067050002</v>
      </c>
      <c r="U43" s="72">
        <f t="shared" si="8"/>
        <v>35167.555687720502</v>
      </c>
      <c r="V43" s="74">
        <f t="shared" si="9"/>
        <v>527.51333531580747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10030.85952</v>
      </c>
      <c r="AE43" s="76">
        <f t="shared" si="43"/>
        <v>620.32786885245901</v>
      </c>
      <c r="AF43" s="345">
        <f t="shared" si="44"/>
        <v>272.44799999999998</v>
      </c>
      <c r="AG43" s="346"/>
      <c r="AH43" s="76">
        <f t="shared" si="45"/>
        <v>22.704000000000001</v>
      </c>
      <c r="AI43" s="76">
        <f t="shared" si="80"/>
        <v>75.679999999999993</v>
      </c>
      <c r="AJ43" s="76">
        <f>J43*Pricing!Q39</f>
        <v>1924.6376447999999</v>
      </c>
      <c r="AK43" s="76">
        <f>J43*Pricing!R39</f>
        <v>0</v>
      </c>
      <c r="AL43" s="76">
        <f t="shared" si="81"/>
        <v>3849.2752895999997</v>
      </c>
      <c r="AM43" s="77">
        <f t="shared" si="82"/>
        <v>0</v>
      </c>
      <c r="AN43" s="76">
        <f t="shared" si="83"/>
        <v>3079.4202316799997</v>
      </c>
      <c r="AO43" s="72">
        <f t="shared" si="84"/>
        <v>36686.228891888772</v>
      </c>
      <c r="AP43" s="74">
        <f t="shared" si="85"/>
        <v>45857.786114860966</v>
      </c>
      <c r="AQ43" s="74">
        <f t="shared" si="21"/>
        <v>0</v>
      </c>
      <c r="AR43" s="74">
        <f t="shared" si="86"/>
        <v>23082.365138529327</v>
      </c>
      <c r="AS43" s="72">
        <f t="shared" si="87"/>
        <v>101428.20769282973</v>
      </c>
      <c r="AT43" s="72">
        <f t="shared" si="88"/>
        <v>28363.085138529324</v>
      </c>
      <c r="AU43" s="78">
        <f t="shared" si="25"/>
        <v>2634.9949032450136</v>
      </c>
      <c r="AV43" s="79">
        <f t="shared" si="89"/>
        <v>6.5249835634846919E-3</v>
      </c>
      <c r="AW43" s="80">
        <f t="shared" si="90"/>
        <v>927.31920524046461</v>
      </c>
      <c r="AX43" s="81">
        <f t="shared" si="91"/>
        <v>1707.6756980045488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TOP HUNG WINDOW</v>
      </c>
      <c r="D44" s="131" t="str">
        <f>Pricing!B40</f>
        <v>KW10</v>
      </c>
      <c r="E44" s="132" t="str">
        <f>Pricing!N40</f>
        <v>6MM</v>
      </c>
      <c r="F44" s="68">
        <f>Pricing!G40</f>
        <v>1171</v>
      </c>
      <c r="G44" s="68">
        <f>Pricing!H40</f>
        <v>1272</v>
      </c>
      <c r="H44" s="100">
        <f t="shared" si="0"/>
        <v>1.4895119999999999</v>
      </c>
      <c r="I44" s="70">
        <f>Pricing!I40</f>
        <v>1</v>
      </c>
      <c r="J44" s="69">
        <f t="shared" si="30"/>
        <v>1.4895119999999999</v>
      </c>
      <c r="K44" s="71">
        <f t="shared" si="31"/>
        <v>16.033107167999997</v>
      </c>
      <c r="L44" s="69"/>
      <c r="M44" s="72"/>
      <c r="N44" s="72"/>
      <c r="O44" s="72">
        <f t="shared" si="79"/>
        <v>0</v>
      </c>
      <c r="P44" s="73">
        <f>Pricing!M40</f>
        <v>21628.969999999998</v>
      </c>
      <c r="Q44" s="74">
        <f t="shared" si="4"/>
        <v>2162.8969999999999</v>
      </c>
      <c r="R44" s="74">
        <f t="shared" si="5"/>
        <v>2617.1053699999998</v>
      </c>
      <c r="S44" s="74">
        <f t="shared" si="6"/>
        <v>132.04486184999999</v>
      </c>
      <c r="T44" s="74">
        <f t="shared" si="7"/>
        <v>265.41017231850003</v>
      </c>
      <c r="U44" s="72">
        <f t="shared" si="8"/>
        <v>26806.427404168502</v>
      </c>
      <c r="V44" s="74">
        <f t="shared" si="9"/>
        <v>402.09641106252752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1492.4910239999999</v>
      </c>
      <c r="AE44" s="76">
        <f t="shared" si="43"/>
        <v>400.49180327868851</v>
      </c>
      <c r="AF44" s="345">
        <f t="shared" si="44"/>
        <v>175.89600000000002</v>
      </c>
      <c r="AG44" s="346"/>
      <c r="AH44" s="76">
        <f t="shared" si="45"/>
        <v>14.658000000000001</v>
      </c>
      <c r="AI44" s="76">
        <f t="shared" si="80"/>
        <v>48.86</v>
      </c>
      <c r="AJ44" s="76">
        <f>J44*Pricing!Q40</f>
        <v>0</v>
      </c>
      <c r="AK44" s="76">
        <f>J44*Pricing!R40</f>
        <v>0</v>
      </c>
      <c r="AL44" s="76">
        <f t="shared" si="81"/>
        <v>1603.3107167999997</v>
      </c>
      <c r="AM44" s="77">
        <f t="shared" si="82"/>
        <v>0</v>
      </c>
      <c r="AN44" s="76">
        <f t="shared" si="83"/>
        <v>1282.6485734399998</v>
      </c>
      <c r="AO44" s="72">
        <f t="shared" si="84"/>
        <v>27848.429618509719</v>
      </c>
      <c r="AP44" s="74">
        <f t="shared" si="85"/>
        <v>34810.537023137149</v>
      </c>
      <c r="AQ44" s="74">
        <f t="shared" si="21"/>
        <v>0</v>
      </c>
      <c r="AR44" s="74">
        <f t="shared" si="86"/>
        <v>42066.775320807668</v>
      </c>
      <c r="AS44" s="72">
        <f t="shared" si="87"/>
        <v>67037.416955886874</v>
      </c>
      <c r="AT44" s="72">
        <f t="shared" si="88"/>
        <v>45006.295320807672</v>
      </c>
      <c r="AU44" s="78">
        <f t="shared" si="25"/>
        <v>4181.1868562623258</v>
      </c>
      <c r="AV44" s="79">
        <f t="shared" si="89"/>
        <v>2.7178040766645145E-3</v>
      </c>
      <c r="AW44" s="80">
        <f t="shared" si="90"/>
        <v>1697.0212654435265</v>
      </c>
      <c r="AX44" s="81">
        <f t="shared" si="91"/>
        <v>2484.1655908187995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2 SHUTTER SLIDING WINDOW</v>
      </c>
      <c r="D45" s="131" t="str">
        <f>Pricing!B41</f>
        <v>KW11</v>
      </c>
      <c r="E45" s="132" t="str">
        <f>Pricing!N41</f>
        <v>24MM</v>
      </c>
      <c r="F45" s="68">
        <f>Pricing!G41</f>
        <v>3083</v>
      </c>
      <c r="G45" s="68">
        <f>Pricing!H41</f>
        <v>2539</v>
      </c>
      <c r="H45" s="100">
        <f t="shared" si="0"/>
        <v>7.8277369999999999</v>
      </c>
      <c r="I45" s="70">
        <f>Pricing!I41</f>
        <v>1</v>
      </c>
      <c r="J45" s="69">
        <f t="shared" si="30"/>
        <v>7.8277369999999999</v>
      </c>
      <c r="K45" s="71">
        <f t="shared" si="31"/>
        <v>84.257761067999994</v>
      </c>
      <c r="L45" s="69"/>
      <c r="M45" s="72"/>
      <c r="N45" s="72"/>
      <c r="O45" s="72">
        <f t="shared" si="79"/>
        <v>0</v>
      </c>
      <c r="P45" s="73">
        <f>Pricing!M41</f>
        <v>41372.18</v>
      </c>
      <c r="Q45" s="74">
        <f t="shared" ref="Q45:Q50" si="92">P45*$Q$6</f>
        <v>4137.2179999999998</v>
      </c>
      <c r="R45" s="74">
        <f t="shared" ref="R45:R50" si="93">(P45+Q45)*$R$6</f>
        <v>5006.0337799999998</v>
      </c>
      <c r="S45" s="74">
        <f t="shared" ref="S45:S50" si="94">(P45+Q45+R45)*$S$6</f>
        <v>252.5771589</v>
      </c>
      <c r="T45" s="74">
        <f t="shared" ref="T45:T50" si="95">(P45+Q45+R45+S45)*$T$6</f>
        <v>507.68008938899999</v>
      </c>
      <c r="U45" s="72">
        <f t="shared" ref="U45:U50" si="96">SUM(P45:T45)</f>
        <v>51275.689028289002</v>
      </c>
      <c r="V45" s="74">
        <f t="shared" ref="V45:V50" si="97">U45*$V$6</f>
        <v>769.13533542433504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21956.802285000002</v>
      </c>
      <c r="AE45" s="76">
        <f t="shared" si="43"/>
        <v>921.63934426229514</v>
      </c>
      <c r="AF45" s="345">
        <f t="shared" si="44"/>
        <v>404.78399999999999</v>
      </c>
      <c r="AG45" s="346"/>
      <c r="AH45" s="76">
        <f t="shared" si="45"/>
        <v>33.731999999999999</v>
      </c>
      <c r="AI45" s="76">
        <f t="shared" si="15"/>
        <v>112.44</v>
      </c>
      <c r="AJ45" s="76">
        <f>J45*Pricing!Q41</f>
        <v>4212.8880533999991</v>
      </c>
      <c r="AK45" s="76">
        <f>J45*Pricing!R41</f>
        <v>0</v>
      </c>
      <c r="AL45" s="76">
        <f t="shared" si="81"/>
        <v>8425.7761067999982</v>
      </c>
      <c r="AM45" s="77">
        <f t="shared" si="82"/>
        <v>0</v>
      </c>
      <c r="AN45" s="76">
        <f t="shared" si="83"/>
        <v>6740.6208854399993</v>
      </c>
      <c r="AO45" s="72">
        <f t="shared" si="84"/>
        <v>53517.419707975627</v>
      </c>
      <c r="AP45" s="74">
        <f t="shared" si="85"/>
        <v>66896.774634969537</v>
      </c>
      <c r="AQ45" s="74">
        <f t="shared" ref="AQ45:AQ50" si="103">(AO45+AP45)*$AQ$6</f>
        <v>0</v>
      </c>
      <c r="AR45" s="74">
        <f t="shared" si="86"/>
        <v>15383.014828288835</v>
      </c>
      <c r="AS45" s="72">
        <f t="shared" si="87"/>
        <v>161750.28167358518</v>
      </c>
      <c r="AT45" s="72">
        <f t="shared" si="88"/>
        <v>20663.734828288838</v>
      </c>
      <c r="AU45" s="78">
        <f t="shared" ref="AU45:AU50" si="104">AT45/10.764</f>
        <v>1919.7078064185098</v>
      </c>
      <c r="AV45" s="79">
        <f t="shared" si="89"/>
        <v>1.4282701669847344E-2</v>
      </c>
      <c r="AW45" s="80">
        <f t="shared" si="90"/>
        <v>617.6858215080116</v>
      </c>
      <c r="AX45" s="81">
        <f t="shared" si="91"/>
        <v>1302.0219849104978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TOP HUNG WINDOW</v>
      </c>
      <c r="D46" s="131" t="str">
        <f>Pricing!B42</f>
        <v>KW12</v>
      </c>
      <c r="E46" s="132" t="str">
        <f>Pricing!N42</f>
        <v>6MM</v>
      </c>
      <c r="F46" s="68">
        <f>Pricing!G42</f>
        <v>739</v>
      </c>
      <c r="G46" s="68">
        <f>Pricing!H42</f>
        <v>1237</v>
      </c>
      <c r="H46" s="100">
        <f t="shared" si="0"/>
        <v>0.91414300000000004</v>
      </c>
      <c r="I46" s="70">
        <f>Pricing!I42</f>
        <v>1</v>
      </c>
      <c r="J46" s="69">
        <f t="shared" si="30"/>
        <v>0.91414300000000004</v>
      </c>
      <c r="K46" s="71">
        <f t="shared" si="31"/>
        <v>9.8398352520000003</v>
      </c>
      <c r="L46" s="69"/>
      <c r="M46" s="72"/>
      <c r="N46" s="72"/>
      <c r="O46" s="72">
        <f t="shared" si="79"/>
        <v>0</v>
      </c>
      <c r="P46" s="73">
        <f>Pricing!M42</f>
        <v>18697.41</v>
      </c>
      <c r="Q46" s="74">
        <f t="shared" si="92"/>
        <v>1869.741</v>
      </c>
      <c r="R46" s="74">
        <f t="shared" si="93"/>
        <v>2262.38661</v>
      </c>
      <c r="S46" s="74">
        <f t="shared" si="94"/>
        <v>114.14768805</v>
      </c>
      <c r="T46" s="74">
        <f t="shared" si="95"/>
        <v>229.43685298050002</v>
      </c>
      <c r="U46" s="72">
        <f t="shared" si="96"/>
        <v>23173.1221510305</v>
      </c>
      <c r="V46" s="74">
        <f t="shared" si="97"/>
        <v>347.59683226545746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915.97128600000008</v>
      </c>
      <c r="AE46" s="76">
        <f t="shared" si="43"/>
        <v>323.93442622950823</v>
      </c>
      <c r="AF46" s="345">
        <f t="shared" si="44"/>
        <v>142.27199999999999</v>
      </c>
      <c r="AG46" s="346"/>
      <c r="AH46" s="76">
        <f t="shared" si="45"/>
        <v>11.856</v>
      </c>
      <c r="AI46" s="76">
        <f t="shared" si="15"/>
        <v>39.519999999999996</v>
      </c>
      <c r="AJ46" s="76">
        <f>J46*Pricing!Q42</f>
        <v>0</v>
      </c>
      <c r="AK46" s="76">
        <f>J46*Pricing!R42</f>
        <v>0</v>
      </c>
      <c r="AL46" s="76">
        <f t="shared" si="81"/>
        <v>983.98352519999992</v>
      </c>
      <c r="AM46" s="77">
        <f t="shared" si="82"/>
        <v>0</v>
      </c>
      <c r="AN46" s="76">
        <f t="shared" si="83"/>
        <v>787.18682015999991</v>
      </c>
      <c r="AO46" s="72">
        <f t="shared" si="84"/>
        <v>24038.301409525469</v>
      </c>
      <c r="AP46" s="74">
        <f t="shared" si="85"/>
        <v>30047.876761906839</v>
      </c>
      <c r="AQ46" s="74">
        <f t="shared" si="103"/>
        <v>0</v>
      </c>
      <c r="AR46" s="74">
        <f t="shared" si="86"/>
        <v>59165.992816695318</v>
      </c>
      <c r="AS46" s="72">
        <f t="shared" si="87"/>
        <v>56773.319802792306</v>
      </c>
      <c r="AT46" s="72">
        <f t="shared" si="88"/>
        <v>62105.512816695315</v>
      </c>
      <c r="AU46" s="78">
        <f t="shared" si="104"/>
        <v>5769.7429223983017</v>
      </c>
      <c r="AV46" s="79">
        <f t="shared" si="89"/>
        <v>1.6679701620761227E-3</v>
      </c>
      <c r="AW46" s="80">
        <f t="shared" si="90"/>
        <v>2390.3569908363297</v>
      </c>
      <c r="AX46" s="81">
        <f t="shared" si="91"/>
        <v>3379.3859315619711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FIXED GLASS CORNOR</v>
      </c>
      <c r="D47" s="131" t="str">
        <f>Pricing!B43</f>
        <v>KW13</v>
      </c>
      <c r="E47" s="132" t="str">
        <f>Pricing!N43</f>
        <v>17.52MM</v>
      </c>
      <c r="F47" s="68">
        <f>Pricing!G43</f>
        <v>3077</v>
      </c>
      <c r="G47" s="68">
        <f>Pricing!H43</f>
        <v>2998</v>
      </c>
      <c r="H47" s="100">
        <f t="shared" si="0"/>
        <v>9.2248459999999994</v>
      </c>
      <c r="I47" s="70">
        <f>Pricing!I43</f>
        <v>1</v>
      </c>
      <c r="J47" s="69">
        <f t="shared" si="30"/>
        <v>9.2248459999999994</v>
      </c>
      <c r="K47" s="71">
        <f t="shared" si="31"/>
        <v>99.296242343999992</v>
      </c>
      <c r="L47" s="69"/>
      <c r="M47" s="72"/>
      <c r="N47" s="72"/>
      <c r="O47" s="72">
        <f t="shared" si="79"/>
        <v>0</v>
      </c>
      <c r="P47" s="73">
        <f>Pricing!M43</f>
        <v>8764.7999999999993</v>
      </c>
      <c r="Q47" s="74">
        <f t="shared" si="92"/>
        <v>876.48</v>
      </c>
      <c r="R47" s="74">
        <f t="shared" si="93"/>
        <v>1060.5408</v>
      </c>
      <c r="S47" s="74">
        <f t="shared" si="94"/>
        <v>53.509104000000001</v>
      </c>
      <c r="T47" s="74">
        <f t="shared" si="95"/>
        <v>107.55329904</v>
      </c>
      <c r="U47" s="72">
        <f t="shared" si="96"/>
        <v>10862.883203040001</v>
      </c>
      <c r="V47" s="74">
        <f t="shared" si="97"/>
        <v>162.9432480456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46576.247453999997</v>
      </c>
      <c r="AE47" s="76">
        <f t="shared" si="43"/>
        <v>995.90163934426221</v>
      </c>
      <c r="AF47" s="345">
        <f t="shared" si="44"/>
        <v>437.40000000000003</v>
      </c>
      <c r="AG47" s="346"/>
      <c r="AH47" s="76">
        <f t="shared" si="45"/>
        <v>36.450000000000003</v>
      </c>
      <c r="AI47" s="76">
        <f t="shared" si="15"/>
        <v>121.5</v>
      </c>
      <c r="AJ47" s="76">
        <f>J47*Pricing!Q43</f>
        <v>0</v>
      </c>
      <c r="AK47" s="76">
        <f>J47*Pricing!R43</f>
        <v>0</v>
      </c>
      <c r="AL47" s="76">
        <f t="shared" si="81"/>
        <v>9929.6242343999984</v>
      </c>
      <c r="AM47" s="77">
        <f t="shared" si="82"/>
        <v>0</v>
      </c>
      <c r="AN47" s="76">
        <f t="shared" si="83"/>
        <v>7943.6993875199987</v>
      </c>
      <c r="AO47" s="72">
        <f t="shared" si="84"/>
        <v>12617.078090429866</v>
      </c>
      <c r="AP47" s="74">
        <f t="shared" si="85"/>
        <v>15771.347613037333</v>
      </c>
      <c r="AQ47" s="74">
        <f t="shared" si="103"/>
        <v>0</v>
      </c>
      <c r="AR47" s="74">
        <f t="shared" si="86"/>
        <v>3077.3874928066225</v>
      </c>
      <c r="AS47" s="72">
        <f t="shared" si="87"/>
        <v>92837.996779387191</v>
      </c>
      <c r="AT47" s="72">
        <f t="shared" si="88"/>
        <v>10063.907492806622</v>
      </c>
      <c r="AU47" s="78">
        <f t="shared" si="104"/>
        <v>934.95981910132127</v>
      </c>
      <c r="AV47" s="79">
        <f t="shared" si="89"/>
        <v>1.6831904721413684E-2</v>
      </c>
      <c r="AW47" s="80">
        <f t="shared" si="90"/>
        <v>111.03971500641424</v>
      </c>
      <c r="AX47" s="81">
        <f t="shared" si="91"/>
        <v>823.92010409490695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3 TRACK 4 SHUTTER SLIDING DOOR</v>
      </c>
      <c r="D48" s="131" t="str">
        <f>Pricing!B44</f>
        <v>KW14</v>
      </c>
      <c r="E48" s="132" t="str">
        <f>Pricing!N44</f>
        <v>17.52MM</v>
      </c>
      <c r="F48" s="68">
        <f>Pricing!G44</f>
        <v>3851</v>
      </c>
      <c r="G48" s="68">
        <f>Pricing!H44</f>
        <v>3099</v>
      </c>
      <c r="H48" s="100">
        <f t="shared" si="0"/>
        <v>11.934248999999999</v>
      </c>
      <c r="I48" s="70">
        <f>Pricing!I44</f>
        <v>1</v>
      </c>
      <c r="J48" s="69">
        <f t="shared" si="30"/>
        <v>11.934248999999999</v>
      </c>
      <c r="K48" s="71">
        <f t="shared" si="31"/>
        <v>128.46025623599999</v>
      </c>
      <c r="L48" s="69"/>
      <c r="M48" s="72"/>
      <c r="N48" s="72"/>
      <c r="O48" s="72">
        <f t="shared" si="79"/>
        <v>0</v>
      </c>
      <c r="P48" s="73">
        <f>Pricing!M44</f>
        <v>71409.05</v>
      </c>
      <c r="Q48" s="74">
        <f t="shared" si="92"/>
        <v>7140.9050000000007</v>
      </c>
      <c r="R48" s="74">
        <f t="shared" si="93"/>
        <v>8640.4950499999995</v>
      </c>
      <c r="S48" s="74">
        <f t="shared" si="94"/>
        <v>435.95225025000002</v>
      </c>
      <c r="T48" s="74">
        <f t="shared" si="95"/>
        <v>876.26402300250004</v>
      </c>
      <c r="U48" s="72">
        <f t="shared" si="96"/>
        <v>88502.666323252502</v>
      </c>
      <c r="V48" s="74">
        <f t="shared" si="97"/>
        <v>1327.5399948487875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60256.023200999996</v>
      </c>
      <c r="AE48" s="76">
        <f t="shared" si="43"/>
        <v>1139.344262295082</v>
      </c>
      <c r="AF48" s="345">
        <f t="shared" si="44"/>
        <v>500.40000000000003</v>
      </c>
      <c r="AG48" s="346"/>
      <c r="AH48" s="76">
        <f t="shared" si="45"/>
        <v>41.7</v>
      </c>
      <c r="AI48" s="76">
        <f t="shared" si="15"/>
        <v>139</v>
      </c>
      <c r="AJ48" s="76">
        <f>J48*Pricing!Q44</f>
        <v>6423.0128117999993</v>
      </c>
      <c r="AK48" s="76">
        <f>J48*Pricing!R44</f>
        <v>0</v>
      </c>
      <c r="AL48" s="76">
        <f t="shared" si="81"/>
        <v>12846.025623599999</v>
      </c>
      <c r="AM48" s="77">
        <f t="shared" si="82"/>
        <v>0</v>
      </c>
      <c r="AN48" s="76">
        <f t="shared" si="83"/>
        <v>10276.820498879999</v>
      </c>
      <c r="AO48" s="72">
        <f t="shared" si="84"/>
        <v>91650.650580396352</v>
      </c>
      <c r="AP48" s="74">
        <f t="shared" si="85"/>
        <v>114563.31322549544</v>
      </c>
      <c r="AQ48" s="74">
        <f t="shared" si="103"/>
        <v>0</v>
      </c>
      <c r="AR48" s="74">
        <f t="shared" si="86"/>
        <v>17279.173897401655</v>
      </c>
      <c r="AS48" s="72">
        <f t="shared" si="87"/>
        <v>296015.84594117181</v>
      </c>
      <c r="AT48" s="72">
        <f t="shared" si="88"/>
        <v>24803.893897401656</v>
      </c>
      <c r="AU48" s="78">
        <f t="shared" si="104"/>
        <v>2304.3379689150556</v>
      </c>
      <c r="AV48" s="79">
        <f t="shared" si="89"/>
        <v>2.1775555070472345E-2</v>
      </c>
      <c r="AW48" s="80">
        <f t="shared" si="90"/>
        <v>699.28403500200295</v>
      </c>
      <c r="AX48" s="81">
        <f t="shared" si="91"/>
        <v>1605.0539339130523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FIXED GLASS CORNOR</v>
      </c>
      <c r="D49" s="131" t="str">
        <f>Pricing!B45</f>
        <v>KW15</v>
      </c>
      <c r="E49" s="132" t="str">
        <f>Pricing!N45</f>
        <v>17.52MM</v>
      </c>
      <c r="F49" s="68">
        <f>Pricing!G45</f>
        <v>3000</v>
      </c>
      <c r="G49" s="68">
        <f>Pricing!H45</f>
        <v>3112</v>
      </c>
      <c r="H49" s="100">
        <f t="shared" si="0"/>
        <v>9.3360000000000003</v>
      </c>
      <c r="I49" s="70">
        <f>Pricing!I45</f>
        <v>1</v>
      </c>
      <c r="J49" s="69">
        <f t="shared" si="30"/>
        <v>9.3360000000000003</v>
      </c>
      <c r="K49" s="71">
        <f t="shared" si="31"/>
        <v>100.492704</v>
      </c>
      <c r="L49" s="69"/>
      <c r="M49" s="72"/>
      <c r="N49" s="72"/>
      <c r="O49" s="72">
        <f t="shared" si="79"/>
        <v>0</v>
      </c>
      <c r="P49" s="73">
        <f>Pricing!M45</f>
        <v>8814.6</v>
      </c>
      <c r="Q49" s="74">
        <f t="shared" si="92"/>
        <v>881.46</v>
      </c>
      <c r="R49" s="74">
        <f t="shared" si="93"/>
        <v>1066.5666000000001</v>
      </c>
      <c r="S49" s="74">
        <f t="shared" si="94"/>
        <v>53.813133000000008</v>
      </c>
      <c r="T49" s="74">
        <f t="shared" si="95"/>
        <v>108.16439733000001</v>
      </c>
      <c r="U49" s="72">
        <f t="shared" si="96"/>
        <v>10924.604130330001</v>
      </c>
      <c r="V49" s="74">
        <f t="shared" si="97"/>
        <v>163.86906195495001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47137.464</v>
      </c>
      <c r="AE49" s="76">
        <f t="shared" si="43"/>
        <v>1001.967213114754</v>
      </c>
      <c r="AF49" s="345">
        <f t="shared" si="44"/>
        <v>440.06399999999996</v>
      </c>
      <c r="AG49" s="346"/>
      <c r="AH49" s="76">
        <f t="shared" si="45"/>
        <v>36.671999999999997</v>
      </c>
      <c r="AI49" s="76">
        <f t="shared" si="15"/>
        <v>122.24000000000001</v>
      </c>
      <c r="AJ49" s="76">
        <f>J49*Pricing!Q45</f>
        <v>0</v>
      </c>
      <c r="AK49" s="76">
        <f>J49*Pricing!R45</f>
        <v>0</v>
      </c>
      <c r="AL49" s="76">
        <f t="shared" si="81"/>
        <v>10049.270399999999</v>
      </c>
      <c r="AM49" s="77">
        <f t="shared" si="82"/>
        <v>0</v>
      </c>
      <c r="AN49" s="76">
        <f t="shared" si="83"/>
        <v>8039.4163199999994</v>
      </c>
      <c r="AO49" s="72">
        <f t="shared" si="84"/>
        <v>12689.416405399701</v>
      </c>
      <c r="AP49" s="74">
        <f t="shared" si="85"/>
        <v>15861.770506749626</v>
      </c>
      <c r="AQ49" s="74">
        <f t="shared" si="103"/>
        <v>0</v>
      </c>
      <c r="AR49" s="74">
        <f t="shared" si="86"/>
        <v>3058.1819743090541</v>
      </c>
      <c r="AS49" s="72">
        <f t="shared" si="87"/>
        <v>93777.337632149327</v>
      </c>
      <c r="AT49" s="72">
        <f t="shared" si="88"/>
        <v>10044.701974309053</v>
      </c>
      <c r="AU49" s="78">
        <f t="shared" si="104"/>
        <v>933.17558289753379</v>
      </c>
      <c r="AV49" s="79">
        <f t="shared" si="89"/>
        <v>1.7034719330720337E-2</v>
      </c>
      <c r="AW49" s="80">
        <f t="shared" si="90"/>
        <v>110.34107702271551</v>
      </c>
      <c r="AX49" s="81">
        <f t="shared" si="91"/>
        <v>822.83450587481832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FIXED GLASS 6 NO'S</v>
      </c>
      <c r="D50" s="131" t="str">
        <f>Pricing!B46</f>
        <v>KW16</v>
      </c>
      <c r="E50" s="132" t="str">
        <f>Pricing!N46</f>
        <v>24MM</v>
      </c>
      <c r="F50" s="68">
        <f>Pricing!G46</f>
        <v>4630</v>
      </c>
      <c r="G50" s="68">
        <f>Pricing!H46</f>
        <v>3968</v>
      </c>
      <c r="H50" s="100">
        <f t="shared" si="0"/>
        <v>18.371839999999999</v>
      </c>
      <c r="I50" s="70">
        <f>Pricing!I46</f>
        <v>1</v>
      </c>
      <c r="J50" s="69">
        <f t="shared" si="30"/>
        <v>18.371839999999999</v>
      </c>
      <c r="K50" s="71">
        <f t="shared" si="31"/>
        <v>197.75448575999997</v>
      </c>
      <c r="L50" s="69"/>
      <c r="M50" s="72"/>
      <c r="N50" s="72"/>
      <c r="O50" s="72">
        <f t="shared" si="79"/>
        <v>0</v>
      </c>
      <c r="P50" s="73">
        <f>Pricing!M46</f>
        <v>43090.28</v>
      </c>
      <c r="Q50" s="74">
        <f t="shared" si="92"/>
        <v>4309.0280000000002</v>
      </c>
      <c r="R50" s="74">
        <f t="shared" si="93"/>
        <v>5213.9238799999994</v>
      </c>
      <c r="S50" s="74">
        <f t="shared" si="94"/>
        <v>263.0661594</v>
      </c>
      <c r="T50" s="74">
        <f t="shared" si="95"/>
        <v>528.76298039400001</v>
      </c>
      <c r="U50" s="72">
        <f t="shared" si="96"/>
        <v>53405.061019793997</v>
      </c>
      <c r="V50" s="74">
        <f t="shared" si="97"/>
        <v>801.0759152969099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51533.011199999994</v>
      </c>
      <c r="AE50" s="76">
        <f t="shared" si="43"/>
        <v>1409.5081967213116</v>
      </c>
      <c r="AF50" s="345">
        <f t="shared" si="44"/>
        <v>619.05600000000004</v>
      </c>
      <c r="AG50" s="346"/>
      <c r="AH50" s="76">
        <f t="shared" si="45"/>
        <v>51.588000000000008</v>
      </c>
      <c r="AI50" s="76">
        <f t="shared" si="15"/>
        <v>171.96</v>
      </c>
      <c r="AJ50" s="76">
        <f>J50*Pricing!Q46</f>
        <v>0</v>
      </c>
      <c r="AK50" s="76">
        <f>J50*Pricing!R46</f>
        <v>0</v>
      </c>
      <c r="AL50" s="76">
        <f t="shared" si="81"/>
        <v>19775.448575999995</v>
      </c>
      <c r="AM50" s="77">
        <f t="shared" si="82"/>
        <v>0</v>
      </c>
      <c r="AN50" s="76">
        <f t="shared" si="83"/>
        <v>15820.358860799997</v>
      </c>
      <c r="AO50" s="72">
        <f t="shared" si="84"/>
        <v>56458.249131812219</v>
      </c>
      <c r="AP50" s="74">
        <f t="shared" si="85"/>
        <v>70572.811414765281</v>
      </c>
      <c r="AQ50" s="74">
        <f t="shared" si="103"/>
        <v>0</v>
      </c>
      <c r="AR50" s="74">
        <f t="shared" si="86"/>
        <v>6914.4440919677891</v>
      </c>
      <c r="AS50" s="72">
        <f t="shared" si="87"/>
        <v>214159.87918337749</v>
      </c>
      <c r="AT50" s="72">
        <f t="shared" si="88"/>
        <v>11656.964091967789</v>
      </c>
      <c r="AU50" s="78">
        <f t="shared" si="104"/>
        <v>1082.9583883284829</v>
      </c>
      <c r="AV50" s="79">
        <f t="shared" si="89"/>
        <v>3.3521758567791458E-2</v>
      </c>
      <c r="AW50" s="80">
        <f t="shared" si="90"/>
        <v>274.10825462071642</v>
      </c>
      <c r="AX50" s="81">
        <f t="shared" si="91"/>
        <v>808.85013370776653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3 TRACK 2 SHUTTER SLIDING DOOR</v>
      </c>
      <c r="D51" s="131" t="str">
        <f>Pricing!B47</f>
        <v>KW17</v>
      </c>
      <c r="E51" s="132" t="str">
        <f>Pricing!N47</f>
        <v>17.52MM</v>
      </c>
      <c r="F51" s="68">
        <f>Pricing!G47</f>
        <v>3040</v>
      </c>
      <c r="G51" s="68">
        <f>Pricing!H47</f>
        <v>3148</v>
      </c>
      <c r="H51" s="100">
        <f t="shared" si="0"/>
        <v>9.5699199999999998</v>
      </c>
      <c r="I51" s="70">
        <f>Pricing!I47</f>
        <v>1</v>
      </c>
      <c r="J51" s="69">
        <f t="shared" si="30"/>
        <v>9.5699199999999998</v>
      </c>
      <c r="K51" s="71">
        <f t="shared" si="31"/>
        <v>103.01061888</v>
      </c>
      <c r="L51" s="69"/>
      <c r="M51" s="72"/>
      <c r="N51" s="72"/>
      <c r="O51" s="72">
        <f t="shared" si="79"/>
        <v>0</v>
      </c>
      <c r="P51" s="73">
        <f>Pricing!M47</f>
        <v>45867.46</v>
      </c>
      <c r="Q51" s="74">
        <f t="shared" si="4"/>
        <v>4586.7460000000001</v>
      </c>
      <c r="R51" s="74">
        <f t="shared" si="5"/>
        <v>5549.9626600000001</v>
      </c>
      <c r="S51" s="74">
        <f t="shared" si="6"/>
        <v>280.02084329999997</v>
      </c>
      <c r="T51" s="74">
        <f t="shared" si="7"/>
        <v>562.84189503300001</v>
      </c>
      <c r="U51" s="72">
        <f t="shared" si="8"/>
        <v>56847.031398332998</v>
      </c>
      <c r="V51" s="74">
        <f t="shared" si="9"/>
        <v>852.70547097499491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48318.526079999996</v>
      </c>
      <c r="AE51" s="76">
        <f t="shared" si="43"/>
        <v>1014.4262295081967</v>
      </c>
      <c r="AF51" s="345">
        <f t="shared" si="44"/>
        <v>445.536</v>
      </c>
      <c r="AG51" s="346"/>
      <c r="AH51" s="76">
        <f t="shared" si="45"/>
        <v>37.128</v>
      </c>
      <c r="AI51" s="76">
        <f t="shared" ref="AI51:AI56" si="106">(((F51+G51)*2*I51)/1000)*2*$AI$7</f>
        <v>123.75999999999999</v>
      </c>
      <c r="AJ51" s="76">
        <f>J51*Pricing!Q47</f>
        <v>5150.5309439999992</v>
      </c>
      <c r="AK51" s="76">
        <f>J51*Pricing!R47</f>
        <v>0</v>
      </c>
      <c r="AL51" s="76">
        <f t="shared" si="81"/>
        <v>10301.061887999998</v>
      </c>
      <c r="AM51" s="77">
        <f t="shared" si="82"/>
        <v>0</v>
      </c>
      <c r="AN51" s="76">
        <f t="shared" si="83"/>
        <v>8240.8495103999994</v>
      </c>
      <c r="AO51" s="72">
        <f t="shared" si="84"/>
        <v>59320.587098816191</v>
      </c>
      <c r="AP51" s="74">
        <f t="shared" si="85"/>
        <v>74150.733873520236</v>
      </c>
      <c r="AQ51" s="74">
        <f t="shared" si="21"/>
        <v>0</v>
      </c>
      <c r="AR51" s="74">
        <f t="shared" si="86"/>
        <v>13946.963085619987</v>
      </c>
      <c r="AS51" s="72">
        <f t="shared" si="87"/>
        <v>205482.28939473641</v>
      </c>
      <c r="AT51" s="72">
        <f t="shared" si="88"/>
        <v>21471.683085619985</v>
      </c>
      <c r="AU51" s="78">
        <f t="shared" si="25"/>
        <v>1994.7680309940529</v>
      </c>
      <c r="AV51" s="79">
        <f t="shared" si="89"/>
        <v>1.7461536120120733E-2</v>
      </c>
      <c r="AW51" s="80">
        <f t="shared" si="90"/>
        <v>560.13387257214777</v>
      </c>
      <c r="AX51" s="81">
        <f t="shared" si="91"/>
        <v>1434.6341584219051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FIXED GLASS 6 NO'S</v>
      </c>
      <c r="D52" s="131" t="str">
        <f>Pricing!B48</f>
        <v>KW18</v>
      </c>
      <c r="E52" s="132" t="str">
        <f>Pricing!N48</f>
        <v>24MM</v>
      </c>
      <c r="F52" s="68">
        <f>Pricing!G48</f>
        <v>4614</v>
      </c>
      <c r="G52" s="68">
        <f>Pricing!H48</f>
        <v>3942</v>
      </c>
      <c r="H52" s="100">
        <f t="shared" si="0"/>
        <v>18.188388</v>
      </c>
      <c r="I52" s="70">
        <f>Pricing!I48</f>
        <v>1</v>
      </c>
      <c r="J52" s="69">
        <f t="shared" si="30"/>
        <v>18.188388</v>
      </c>
      <c r="K52" s="71">
        <f t="shared" si="31"/>
        <v>195.77980843199998</v>
      </c>
      <c r="L52" s="69"/>
      <c r="M52" s="72"/>
      <c r="N52" s="72"/>
      <c r="O52" s="72">
        <f t="shared" si="79"/>
        <v>0</v>
      </c>
      <c r="P52" s="73">
        <f>Pricing!M48</f>
        <v>42872.82</v>
      </c>
      <c r="Q52" s="74">
        <f t="shared" si="4"/>
        <v>4287.2820000000002</v>
      </c>
      <c r="R52" s="74">
        <f t="shared" si="5"/>
        <v>5187.6112199999998</v>
      </c>
      <c r="S52" s="74">
        <f t="shared" si="6"/>
        <v>261.73856610000001</v>
      </c>
      <c r="T52" s="74">
        <f t="shared" si="7"/>
        <v>526.09451786099999</v>
      </c>
      <c r="U52" s="72">
        <f t="shared" si="8"/>
        <v>53135.546303960997</v>
      </c>
      <c r="V52" s="74">
        <f t="shared" si="9"/>
        <v>797.03319455941494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51018.428339999999</v>
      </c>
      <c r="AE52" s="76">
        <f t="shared" si="43"/>
        <v>1402.622950819672</v>
      </c>
      <c r="AF52" s="345">
        <f t="shared" si="44"/>
        <v>616.03199999999993</v>
      </c>
      <c r="AG52" s="346"/>
      <c r="AH52" s="76">
        <f t="shared" si="45"/>
        <v>51.335999999999999</v>
      </c>
      <c r="AI52" s="76">
        <f t="shared" si="106"/>
        <v>171.11999999999998</v>
      </c>
      <c r="AJ52" s="76">
        <f>J52*Pricing!Q48</f>
        <v>0</v>
      </c>
      <c r="AK52" s="76">
        <f>J52*Pricing!R48</f>
        <v>0</v>
      </c>
      <c r="AL52" s="76">
        <f t="shared" si="81"/>
        <v>19577.980843199999</v>
      </c>
      <c r="AM52" s="77">
        <f t="shared" si="82"/>
        <v>0</v>
      </c>
      <c r="AN52" s="76">
        <f t="shared" si="83"/>
        <v>15662.384674559999</v>
      </c>
      <c r="AO52" s="72">
        <f t="shared" si="84"/>
        <v>56173.69044934008</v>
      </c>
      <c r="AP52" s="74">
        <f t="shared" si="85"/>
        <v>70217.113061675103</v>
      </c>
      <c r="AQ52" s="74">
        <f t="shared" si="21"/>
        <v>0</v>
      </c>
      <c r="AR52" s="74">
        <f t="shared" si="86"/>
        <v>6948.9832474991836</v>
      </c>
      <c r="AS52" s="72">
        <f t="shared" si="87"/>
        <v>212649.59736877517</v>
      </c>
      <c r="AT52" s="72">
        <f t="shared" si="88"/>
        <v>11691.503247499182</v>
      </c>
      <c r="AU52" s="78">
        <f t="shared" si="25"/>
        <v>1086.1671541712358</v>
      </c>
      <c r="AV52" s="79">
        <f t="shared" si="89"/>
        <v>3.3187027062793674E-2</v>
      </c>
      <c r="AW52" s="80">
        <f t="shared" si="90"/>
        <v>275.47569859459111</v>
      </c>
      <c r="AX52" s="81">
        <f t="shared" si="91"/>
        <v>810.6914555766449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3 TRACK 2 SHUTTER SLIDING DOOR WITH FIXED GLASS</v>
      </c>
      <c r="D53" s="131" t="str">
        <f>Pricing!B49</f>
        <v>KW19</v>
      </c>
      <c r="E53" s="132" t="str">
        <f>Pricing!N49</f>
        <v>24MM</v>
      </c>
      <c r="F53" s="68">
        <f>Pricing!G49</f>
        <v>3318</v>
      </c>
      <c r="G53" s="68">
        <f>Pricing!H49</f>
        <v>2514</v>
      </c>
      <c r="H53" s="100">
        <f t="shared" si="0"/>
        <v>8.3414520000000003</v>
      </c>
      <c r="I53" s="70">
        <f>Pricing!I49</f>
        <v>1</v>
      </c>
      <c r="J53" s="69">
        <f t="shared" si="30"/>
        <v>8.3414520000000003</v>
      </c>
      <c r="K53" s="71">
        <f t="shared" si="31"/>
        <v>89.787389328000003</v>
      </c>
      <c r="L53" s="69"/>
      <c r="M53" s="72"/>
      <c r="N53" s="72"/>
      <c r="O53" s="72">
        <f t="shared" si="79"/>
        <v>0</v>
      </c>
      <c r="P53" s="73">
        <f>Pricing!M49</f>
        <v>44409.979999999996</v>
      </c>
      <c r="Q53" s="74">
        <f t="shared" si="4"/>
        <v>4440.9979999999996</v>
      </c>
      <c r="R53" s="74">
        <f t="shared" si="5"/>
        <v>5373.6075799999999</v>
      </c>
      <c r="S53" s="74">
        <f t="shared" si="6"/>
        <v>271.12292789999998</v>
      </c>
      <c r="T53" s="74">
        <f t="shared" si="7"/>
        <v>544.95708507900008</v>
      </c>
      <c r="U53" s="72">
        <f t="shared" si="8"/>
        <v>55040.665592978999</v>
      </c>
      <c r="V53" s="74">
        <f t="shared" si="9"/>
        <v>825.609983894685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23397.772860000001</v>
      </c>
      <c r="AE53" s="76">
        <f t="shared" si="43"/>
        <v>956.06557377049182</v>
      </c>
      <c r="AF53" s="345">
        <f t="shared" si="44"/>
        <v>419.904</v>
      </c>
      <c r="AG53" s="346"/>
      <c r="AH53" s="76">
        <f t="shared" si="45"/>
        <v>34.991999999999997</v>
      </c>
      <c r="AI53" s="76">
        <f t="shared" si="106"/>
        <v>116.64</v>
      </c>
      <c r="AJ53" s="76">
        <f>J53*Pricing!Q49</f>
        <v>4489.3694663999995</v>
      </c>
      <c r="AK53" s="76">
        <f>J53*Pricing!R49</f>
        <v>0</v>
      </c>
      <c r="AL53" s="76">
        <f t="shared" si="81"/>
        <v>8978.738932799999</v>
      </c>
      <c r="AM53" s="77">
        <f t="shared" si="82"/>
        <v>0</v>
      </c>
      <c r="AN53" s="76">
        <f t="shared" si="83"/>
        <v>7182.9911462399996</v>
      </c>
      <c r="AO53" s="72">
        <f t="shared" si="84"/>
        <v>57393.87715064417</v>
      </c>
      <c r="AP53" s="74">
        <f t="shared" si="85"/>
        <v>71742.34643830522</v>
      </c>
      <c r="AQ53" s="74">
        <f t="shared" si="21"/>
        <v>0</v>
      </c>
      <c r="AR53" s="74">
        <f t="shared" si="86"/>
        <v>15481.264363680255</v>
      </c>
      <c r="AS53" s="72">
        <f t="shared" si="87"/>
        <v>173185.09599438938</v>
      </c>
      <c r="AT53" s="72">
        <f t="shared" si="88"/>
        <v>20761.984363680254</v>
      </c>
      <c r="AU53" s="78">
        <f t="shared" si="25"/>
        <v>1928.8354109699235</v>
      </c>
      <c r="AV53" s="79">
        <f t="shared" si="89"/>
        <v>1.5220040020423717E-2</v>
      </c>
      <c r="AW53" s="80">
        <f t="shared" si="90"/>
        <v>622.2062585291352</v>
      </c>
      <c r="AX53" s="81">
        <f t="shared" si="91"/>
        <v>1306.6291524407879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 t="str">
        <f>Pricing!D50</f>
        <v>3 TRACK 2 SHUTTER SLIDING DOOR</v>
      </c>
      <c r="D54" s="131" t="str">
        <f>Pricing!B50</f>
        <v>KW20</v>
      </c>
      <c r="E54" s="132" t="str">
        <f>Pricing!N50</f>
        <v>24MM</v>
      </c>
      <c r="F54" s="68">
        <f>Pricing!G50</f>
        <v>2890</v>
      </c>
      <c r="G54" s="68">
        <f>Pricing!H50</f>
        <v>2658</v>
      </c>
      <c r="H54" s="100">
        <f t="shared" si="0"/>
        <v>7.6816199999999997</v>
      </c>
      <c r="I54" s="70">
        <f>Pricing!I50</f>
        <v>1</v>
      </c>
      <c r="J54" s="69">
        <f t="shared" si="30"/>
        <v>7.6816199999999997</v>
      </c>
      <c r="K54" s="71">
        <f t="shared" si="31"/>
        <v>82.684957679999997</v>
      </c>
      <c r="L54" s="69"/>
      <c r="M54" s="72"/>
      <c r="N54" s="72"/>
      <c r="O54" s="72">
        <f t="shared" si="79"/>
        <v>0</v>
      </c>
      <c r="P54" s="73">
        <f>Pricing!M50</f>
        <v>41242.699999999997</v>
      </c>
      <c r="Q54" s="74">
        <f t="shared" si="4"/>
        <v>4124.2699999999995</v>
      </c>
      <c r="R54" s="74">
        <f t="shared" si="5"/>
        <v>4990.3666999999996</v>
      </c>
      <c r="S54" s="74">
        <f t="shared" si="6"/>
        <v>251.78668349999998</v>
      </c>
      <c r="T54" s="74">
        <f t="shared" si="7"/>
        <v>506.09123383499997</v>
      </c>
      <c r="U54" s="72">
        <f t="shared" si="8"/>
        <v>51115.214617334997</v>
      </c>
      <c r="V54" s="74">
        <f t="shared" si="9"/>
        <v>766.72821926002496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21546.944100000001</v>
      </c>
      <c r="AE54" s="76">
        <f t="shared" si="43"/>
        <v>909.50819672131149</v>
      </c>
      <c r="AF54" s="345">
        <f t="shared" si="44"/>
        <v>399.45599999999996</v>
      </c>
      <c r="AG54" s="346"/>
      <c r="AH54" s="76">
        <f t="shared" si="45"/>
        <v>33.287999999999997</v>
      </c>
      <c r="AI54" s="76">
        <f t="shared" si="106"/>
        <v>110.96000000000001</v>
      </c>
      <c r="AJ54" s="76">
        <f>J54*Pricing!Q50</f>
        <v>4134.2478839999994</v>
      </c>
      <c r="AK54" s="76">
        <f>J54*Pricing!R50</f>
        <v>0</v>
      </c>
      <c r="AL54" s="76">
        <f t="shared" si="81"/>
        <v>8268.4957679999989</v>
      </c>
      <c r="AM54" s="77">
        <f t="shared" si="82"/>
        <v>0</v>
      </c>
      <c r="AN54" s="76">
        <f t="shared" si="83"/>
        <v>6614.7966143999993</v>
      </c>
      <c r="AO54" s="72">
        <f t="shared" si="84"/>
        <v>53335.15503331634</v>
      </c>
      <c r="AP54" s="74">
        <f t="shared" si="85"/>
        <v>66668.943791645419</v>
      </c>
      <c r="AQ54" s="74">
        <f t="shared" si="21"/>
        <v>0</v>
      </c>
      <c r="AR54" s="74">
        <f t="shared" si="86"/>
        <v>15622.238385257506</v>
      </c>
      <c r="AS54" s="72">
        <f t="shared" si="87"/>
        <v>160568.58319136174</v>
      </c>
      <c r="AT54" s="72">
        <f t="shared" si="88"/>
        <v>20902.958385257505</v>
      </c>
      <c r="AU54" s="78">
        <f t="shared" si="25"/>
        <v>1941.9322171365204</v>
      </c>
      <c r="AV54" s="79">
        <f t="shared" si="89"/>
        <v>1.4016092620527843E-2</v>
      </c>
      <c r="AW54" s="80">
        <f t="shared" si="90"/>
        <v>627.46531282490253</v>
      </c>
      <c r="AX54" s="81">
        <f t="shared" si="91"/>
        <v>1314.4669043116178</v>
      </c>
      <c r="AY54" s="82"/>
      <c r="AZ54" s="83">
        <f t="shared" si="29"/>
        <v>0</v>
      </c>
      <c r="BB54" s="84"/>
    </row>
    <row r="55" spans="2:54" ht="34.5" customHeight="1" thickTop="1" thickBot="1">
      <c r="B55" s="129">
        <f>Pricing!A51</f>
        <v>48</v>
      </c>
      <c r="C55" s="130" t="str">
        <f>Pricing!D51</f>
        <v>FIXED GLASS 4 NO'S</v>
      </c>
      <c r="D55" s="131" t="str">
        <f>Pricing!B51</f>
        <v>KW21</v>
      </c>
      <c r="E55" s="132" t="str">
        <f>Pricing!N51</f>
        <v>17.52MM</v>
      </c>
      <c r="F55" s="68">
        <f>Pricing!G51</f>
        <v>5635</v>
      </c>
      <c r="G55" s="68">
        <f>Pricing!H51</f>
        <v>3148</v>
      </c>
      <c r="H55" s="100">
        <f t="shared" si="0"/>
        <v>17.738980000000002</v>
      </c>
      <c r="I55" s="70">
        <f>Pricing!I51</f>
        <v>1</v>
      </c>
      <c r="J55" s="69">
        <f t="shared" si="30"/>
        <v>17.738980000000002</v>
      </c>
      <c r="K55" s="71">
        <f t="shared" si="31"/>
        <v>190.94238072000002</v>
      </c>
      <c r="L55" s="69"/>
      <c r="M55" s="72"/>
      <c r="N55" s="72"/>
      <c r="O55" s="72">
        <f t="shared" si="79"/>
        <v>0</v>
      </c>
      <c r="P55" s="73">
        <f>Pricing!M51</f>
        <v>39655.74</v>
      </c>
      <c r="Q55" s="74">
        <f t="shared" si="4"/>
        <v>3965.5740000000001</v>
      </c>
      <c r="R55" s="74">
        <f t="shared" si="5"/>
        <v>4798.3445400000001</v>
      </c>
      <c r="S55" s="74">
        <f t="shared" si="6"/>
        <v>242.0982927</v>
      </c>
      <c r="T55" s="74">
        <f t="shared" si="7"/>
        <v>486.61756832699996</v>
      </c>
      <c r="U55" s="72">
        <f t="shared" si="8"/>
        <v>49148.374401026995</v>
      </c>
      <c r="V55" s="74">
        <f t="shared" si="9"/>
        <v>737.22561601540485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89564.110020000007</v>
      </c>
      <c r="AE55" s="76">
        <f t="shared" si="43"/>
        <v>1439.8360655737704</v>
      </c>
      <c r="AF55" s="345">
        <f t="shared" si="44"/>
        <v>632.37599999999998</v>
      </c>
      <c r="AG55" s="346"/>
      <c r="AH55" s="76">
        <f t="shared" si="45"/>
        <v>52.697999999999993</v>
      </c>
      <c r="AI55" s="76">
        <f t="shared" si="106"/>
        <v>175.66</v>
      </c>
      <c r="AJ55" s="76">
        <f>J55*Pricing!Q51</f>
        <v>0</v>
      </c>
      <c r="AK55" s="76">
        <f>J55*Pricing!R51</f>
        <v>0</v>
      </c>
      <c r="AL55" s="76">
        <f t="shared" si="81"/>
        <v>19094.238072</v>
      </c>
      <c r="AM55" s="77">
        <f t="shared" si="82"/>
        <v>0</v>
      </c>
      <c r="AN55" s="76">
        <f t="shared" si="83"/>
        <v>15275.390457599999</v>
      </c>
      <c r="AO55" s="72">
        <f t="shared" si="84"/>
        <v>52186.170082616169</v>
      </c>
      <c r="AP55" s="74">
        <f t="shared" si="85"/>
        <v>65232.712603270207</v>
      </c>
      <c r="AQ55" s="74">
        <f t="shared" si="21"/>
        <v>0</v>
      </c>
      <c r="AR55" s="74">
        <f t="shared" si="86"/>
        <v>6619.2578539401002</v>
      </c>
      <c r="AS55" s="72">
        <f t="shared" si="87"/>
        <v>241352.62123548641</v>
      </c>
      <c r="AT55" s="72">
        <f t="shared" si="88"/>
        <v>13605.777853940102</v>
      </c>
      <c r="AU55" s="78">
        <f t="shared" si="25"/>
        <v>1264.0076044165833</v>
      </c>
      <c r="AV55" s="79">
        <f t="shared" si="89"/>
        <v>3.2367025012131692E-2</v>
      </c>
      <c r="AW55" s="80">
        <f t="shared" si="90"/>
        <v>261.2599666398587</v>
      </c>
      <c r="AX55" s="81">
        <f t="shared" si="91"/>
        <v>1002.7476377767244</v>
      </c>
      <c r="AY55" s="82"/>
      <c r="AZ55" s="83">
        <f t="shared" si="29"/>
        <v>0</v>
      </c>
      <c r="BB55" s="84"/>
    </row>
    <row r="56" spans="2:54" ht="34.5" customHeight="1" thickTop="1" thickBot="1">
      <c r="B56" s="129">
        <f>Pricing!A52</f>
        <v>49</v>
      </c>
      <c r="C56" s="130" t="str">
        <f>Pricing!D52</f>
        <v>FIXED GLASS 4 NO'S</v>
      </c>
      <c r="D56" s="131" t="str">
        <f>Pricing!B52</f>
        <v>KW22</v>
      </c>
      <c r="E56" s="132" t="str">
        <f>Pricing!N52</f>
        <v>17.52MM</v>
      </c>
      <c r="F56" s="68">
        <f>Pricing!G52</f>
        <v>5224</v>
      </c>
      <c r="G56" s="68">
        <f>Pricing!H52</f>
        <v>2815</v>
      </c>
      <c r="H56" s="100">
        <f t="shared" si="0"/>
        <v>14.70556</v>
      </c>
      <c r="I56" s="70">
        <f>Pricing!I52</f>
        <v>1</v>
      </c>
      <c r="J56" s="69">
        <f t="shared" si="30"/>
        <v>14.70556</v>
      </c>
      <c r="K56" s="71">
        <f t="shared" si="31"/>
        <v>158.29064783999999</v>
      </c>
      <c r="L56" s="69"/>
      <c r="M56" s="72"/>
      <c r="N56" s="72"/>
      <c r="O56" s="72">
        <f t="shared" si="79"/>
        <v>0</v>
      </c>
      <c r="P56" s="73">
        <f>Pricing!M52</f>
        <v>27802.510000000002</v>
      </c>
      <c r="Q56" s="74">
        <f t="shared" si="4"/>
        <v>2780.2510000000002</v>
      </c>
      <c r="R56" s="74">
        <f t="shared" si="5"/>
        <v>3364.1037100000003</v>
      </c>
      <c r="S56" s="74">
        <f t="shared" si="6"/>
        <v>169.73432355</v>
      </c>
      <c r="T56" s="74">
        <f t="shared" si="7"/>
        <v>341.16599033550006</v>
      </c>
      <c r="U56" s="72">
        <f t="shared" si="8"/>
        <v>34457.765023885506</v>
      </c>
      <c r="V56" s="74">
        <f t="shared" si="9"/>
        <v>516.86647535828251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74248.372440000006</v>
      </c>
      <c r="AE56" s="76">
        <f t="shared" si="43"/>
        <v>1317.8688524590164</v>
      </c>
      <c r="AF56" s="345">
        <f t="shared" si="44"/>
        <v>578.80799999999999</v>
      </c>
      <c r="AG56" s="346"/>
      <c r="AH56" s="76">
        <f t="shared" si="45"/>
        <v>48.233999999999995</v>
      </c>
      <c r="AI56" s="76">
        <f t="shared" si="106"/>
        <v>160.78</v>
      </c>
      <c r="AJ56" s="76">
        <f>J56*Pricing!Q52</f>
        <v>0</v>
      </c>
      <c r="AK56" s="76">
        <f>J56*Pricing!R52</f>
        <v>0</v>
      </c>
      <c r="AL56" s="76">
        <f t="shared" si="81"/>
        <v>15829.064783999998</v>
      </c>
      <c r="AM56" s="77">
        <f t="shared" si="82"/>
        <v>0</v>
      </c>
      <c r="AN56" s="76">
        <f t="shared" si="83"/>
        <v>12663.251827199998</v>
      </c>
      <c r="AO56" s="72">
        <f t="shared" si="84"/>
        <v>37080.322351702809</v>
      </c>
      <c r="AP56" s="74">
        <f t="shared" si="85"/>
        <v>46350.402939628511</v>
      </c>
      <c r="AQ56" s="74">
        <f t="shared" si="21"/>
        <v>0</v>
      </c>
      <c r="AR56" s="74">
        <f t="shared" si="86"/>
        <v>5673.4136810384189</v>
      </c>
      <c r="AS56" s="72">
        <f t="shared" si="87"/>
        <v>186171.41434253132</v>
      </c>
      <c r="AT56" s="72">
        <f t="shared" si="88"/>
        <v>12659.933681038417</v>
      </c>
      <c r="AU56" s="78">
        <f t="shared" si="25"/>
        <v>1176.1365366999646</v>
      </c>
      <c r="AV56" s="79">
        <f t="shared" si="89"/>
        <v>2.6832164438846159E-2</v>
      </c>
      <c r="AW56" s="80">
        <f t="shared" si="90"/>
        <v>220.95197648439793</v>
      </c>
      <c r="AX56" s="81">
        <f t="shared" si="91"/>
        <v>955.18456021556676</v>
      </c>
      <c r="AY56" s="82"/>
      <c r="AZ56" s="83">
        <f t="shared" si="29"/>
        <v>0</v>
      </c>
      <c r="BB56" s="84"/>
    </row>
    <row r="57" spans="2:54" ht="34.5" customHeight="1" thickTop="1" thickBot="1">
      <c r="B57" s="129">
        <f>Pricing!A53</f>
        <v>50</v>
      </c>
      <c r="C57" s="130" t="str">
        <f>Pricing!D53</f>
        <v>FIXED GLASS 3 NO'S IN SHAPE</v>
      </c>
      <c r="D57" s="131" t="str">
        <f>Pricing!B53</f>
        <v>KW22A</v>
      </c>
      <c r="E57" s="132" t="str">
        <f>Pricing!N53</f>
        <v>17.52MM</v>
      </c>
      <c r="F57" s="68">
        <f>Pricing!G53</f>
        <v>5224</v>
      </c>
      <c r="G57" s="68">
        <f>Pricing!H53</f>
        <v>2165</v>
      </c>
      <c r="H57" s="100">
        <f t="shared" si="0"/>
        <v>11.30996</v>
      </c>
      <c r="I57" s="70">
        <f>Pricing!I53</f>
        <v>1</v>
      </c>
      <c r="J57" s="69">
        <f t="shared" si="30"/>
        <v>11.30996</v>
      </c>
      <c r="K57" s="71">
        <f t="shared" si="31"/>
        <v>121.74040943999999</v>
      </c>
      <c r="L57" s="69"/>
      <c r="M57" s="72"/>
      <c r="N57" s="72"/>
      <c r="O57" s="72">
        <f t="shared" si="79"/>
        <v>0</v>
      </c>
      <c r="P57" s="73">
        <f>Pricing!M53</f>
        <v>11922.119999999999</v>
      </c>
      <c r="Q57" s="74">
        <f t="shared" ref="Q57:Q106" si="107">P57*$Q$6</f>
        <v>1192.212</v>
      </c>
      <c r="R57" s="74">
        <f t="shared" ref="R57:R106" si="108">(P57+Q57)*$R$6</f>
        <v>1442.5765199999998</v>
      </c>
      <c r="S57" s="74">
        <f t="shared" ref="S57:S106" si="109">(P57+Q57+R57)*$S$6</f>
        <v>72.784542599999995</v>
      </c>
      <c r="T57" s="74">
        <f t="shared" ref="T57:T106" si="110">(P57+Q57+R57+S57)*$T$6</f>
        <v>146.29693062600001</v>
      </c>
      <c r="U57" s="72">
        <f t="shared" ref="U57:U106" si="111">SUM(P57:T57)</f>
        <v>14775.989993226</v>
      </c>
      <c r="V57" s="74">
        <f t="shared" ref="V57:V106" si="112">U57*$V$6</f>
        <v>221.63984989839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57103.988040000004</v>
      </c>
      <c r="AE57" s="76">
        <f t="shared" si="43"/>
        <v>1211.311475409836</v>
      </c>
      <c r="AF57" s="401">
        <f t="shared" si="44"/>
        <v>532.00800000000004</v>
      </c>
      <c r="AG57" s="402"/>
      <c r="AH57" s="76">
        <f t="shared" si="45"/>
        <v>44.334000000000003</v>
      </c>
      <c r="AI57" s="76">
        <f t="shared" si="15"/>
        <v>147.78</v>
      </c>
      <c r="AJ57" s="76">
        <f>J57*Pricing!Q53</f>
        <v>0</v>
      </c>
      <c r="AK57" s="76">
        <f>J57*Pricing!R53</f>
        <v>0</v>
      </c>
      <c r="AL57" s="76">
        <f t="shared" si="81"/>
        <v>12174.040943999998</v>
      </c>
      <c r="AM57" s="77">
        <f t="shared" si="82"/>
        <v>0</v>
      </c>
      <c r="AN57" s="76">
        <f t="shared" si="83"/>
        <v>9739.2327551999988</v>
      </c>
      <c r="AO57" s="72">
        <f t="shared" si="84"/>
        <v>16933.063318534223</v>
      </c>
      <c r="AP57" s="74">
        <f t="shared" si="85"/>
        <v>21166.329148167781</v>
      </c>
      <c r="AQ57" s="74">
        <f t="shared" ref="AQ57:AQ106" si="118">(AO57+AP57)*$AQ$6</f>
        <v>0</v>
      </c>
      <c r="AR57" s="74">
        <f t="shared" si="86"/>
        <v>3368.6584626914687</v>
      </c>
      <c r="AS57" s="72">
        <f t="shared" si="87"/>
        <v>117116.65420590201</v>
      </c>
      <c r="AT57" s="72">
        <f t="shared" si="88"/>
        <v>10355.178462691469</v>
      </c>
      <c r="AU57" s="78">
        <f t="shared" ref="AU57:AU106" si="119">AT57/10.764</f>
        <v>962.01955246111754</v>
      </c>
      <c r="AV57" s="79">
        <f t="shared" si="89"/>
        <v>2.0636460394352373E-2</v>
      </c>
      <c r="AW57" s="80">
        <f t="shared" si="90"/>
        <v>123.19352228329741</v>
      </c>
      <c r="AX57" s="81">
        <f t="shared" si="91"/>
        <v>838.82603017782026</v>
      </c>
      <c r="AY57" s="82"/>
      <c r="AZ57" s="83">
        <f t="shared" ref="AZ57:AZ106" si="120">AU57-(AW57+AX57)</f>
        <v>0</v>
      </c>
      <c r="BB57" s="84"/>
    </row>
    <row r="58" spans="2:54" ht="34.5" customHeight="1" thickTop="1" thickBot="1">
      <c r="B58" s="129">
        <f>Pricing!A54</f>
        <v>51</v>
      </c>
      <c r="C58" s="130" t="str">
        <f>Pricing!D54</f>
        <v>FIXED GLASS 3 NO'S</v>
      </c>
      <c r="D58" s="131" t="str">
        <f>Pricing!B54</f>
        <v>KW23</v>
      </c>
      <c r="E58" s="132" t="str">
        <f>Pricing!N54</f>
        <v>17.52MM</v>
      </c>
      <c r="F58" s="68">
        <f>Pricing!G54</f>
        <v>5185</v>
      </c>
      <c r="G58" s="68">
        <f>Pricing!H54</f>
        <v>2815</v>
      </c>
      <c r="H58" s="100">
        <f t="shared" ref="H58:H107" si="121">(F58*G58)/1000000</f>
        <v>14.595775</v>
      </c>
      <c r="I58" s="70">
        <f>Pricing!I54</f>
        <v>1</v>
      </c>
      <c r="J58" s="69">
        <f t="shared" si="30"/>
        <v>14.595775</v>
      </c>
      <c r="K58" s="71">
        <f t="shared" si="31"/>
        <v>157.1089221</v>
      </c>
      <c r="L58" s="69"/>
      <c r="M58" s="72"/>
      <c r="N58" s="72"/>
      <c r="O58" s="72">
        <f t="shared" si="79"/>
        <v>0</v>
      </c>
      <c r="P58" s="73">
        <f>Pricing!M54</f>
        <v>27750.219999999998</v>
      </c>
      <c r="Q58" s="74">
        <f t="shared" si="107"/>
        <v>2775.0219999999999</v>
      </c>
      <c r="R58" s="74">
        <f t="shared" si="108"/>
        <v>3357.7766199999996</v>
      </c>
      <c r="S58" s="74">
        <f t="shared" si="109"/>
        <v>169.41509309999998</v>
      </c>
      <c r="T58" s="74">
        <f t="shared" si="110"/>
        <v>340.52433713099992</v>
      </c>
      <c r="U58" s="72">
        <f t="shared" si="111"/>
        <v>34392.958050230991</v>
      </c>
      <c r="V58" s="74">
        <f t="shared" si="112"/>
        <v>515.89437075346484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73694.067974999998</v>
      </c>
      <c r="AE58" s="76">
        <f>((((F58+G58)*2)/305)*I58*$AE$7)</f>
        <v>1311.4754098360656</v>
      </c>
      <c r="AF58" s="345">
        <f>(((((F58*4)+(G58*4))/1000)*$AF$6*$AG$6)/300)*I58*$AF$7</f>
        <v>576</v>
      </c>
      <c r="AG58" s="346"/>
      <c r="AH58" s="76">
        <f t="shared" si="45"/>
        <v>48</v>
      </c>
      <c r="AI58" s="76">
        <f t="shared" ref="AI58:AI107" si="122">(((F58+G58)*2*I58)/1000)*2*$AI$7</f>
        <v>160</v>
      </c>
      <c r="AJ58" s="76">
        <f>J58*Pricing!Q54</f>
        <v>0</v>
      </c>
      <c r="AK58" s="76">
        <f>J58*Pricing!R54</f>
        <v>0</v>
      </c>
      <c r="AL58" s="76">
        <f t="shared" si="81"/>
        <v>15710.892209999998</v>
      </c>
      <c r="AM58" s="77">
        <f t="shared" si="82"/>
        <v>0</v>
      </c>
      <c r="AN58" s="76">
        <f t="shared" si="83"/>
        <v>12568.713767999998</v>
      </c>
      <c r="AO58" s="72">
        <f t="shared" si="84"/>
        <v>37004.327830820534</v>
      </c>
      <c r="AP58" s="74">
        <f t="shared" si="85"/>
        <v>46255.409788525663</v>
      </c>
      <c r="AQ58" s="74">
        <f t="shared" si="118"/>
        <v>0</v>
      </c>
      <c r="AR58" s="74">
        <f t="shared" ref="AR58:AR89" si="123">SUM(AO58:AQ58)/J58</f>
        <v>5704.3725063825796</v>
      </c>
      <c r="AS58" s="72">
        <f t="shared" ref="AS58:AS89" si="124">SUM(AJ58:AQ58)+AD58+AB58</f>
        <v>185233.41157234617</v>
      </c>
      <c r="AT58" s="72">
        <f t="shared" si="88"/>
        <v>12690.892506382579</v>
      </c>
      <c r="AU58" s="78">
        <f t="shared" si="119"/>
        <v>1179.0126817523765</v>
      </c>
      <c r="AV58" s="79">
        <f t="shared" si="89"/>
        <v>2.6631847744145738E-2</v>
      </c>
      <c r="AW58" s="80">
        <f t="shared" si="90"/>
        <v>222.19522579860188</v>
      </c>
      <c r="AX58" s="81">
        <f t="shared" si="91"/>
        <v>956.81745595377458</v>
      </c>
      <c r="AY58" s="82"/>
      <c r="AZ58" s="83">
        <f t="shared" si="120"/>
        <v>0</v>
      </c>
      <c r="BB58" s="84"/>
    </row>
    <row r="59" spans="2:54" ht="34.5" customHeight="1" thickTop="1" thickBot="1">
      <c r="B59" s="129">
        <f>Pricing!A55</f>
        <v>52</v>
      </c>
      <c r="C59" s="130" t="str">
        <f>Pricing!D55</f>
        <v>FIXED GLASS 3 NO'S IN SHAPE</v>
      </c>
      <c r="D59" s="131" t="str">
        <f>Pricing!B55</f>
        <v>KW23A</v>
      </c>
      <c r="E59" s="132" t="str">
        <f>Pricing!N55</f>
        <v>17.52MM</v>
      </c>
      <c r="F59" s="68">
        <f>Pricing!G55</f>
        <v>5185</v>
      </c>
      <c r="G59" s="68">
        <f>Pricing!H55</f>
        <v>2165</v>
      </c>
      <c r="H59" s="100">
        <f t="shared" si="121"/>
        <v>11.225524999999999</v>
      </c>
      <c r="I59" s="70">
        <f>Pricing!I55</f>
        <v>1</v>
      </c>
      <c r="J59" s="69">
        <f t="shared" ref="J59:J107" si="125">H59*I59</f>
        <v>11.225524999999999</v>
      </c>
      <c r="K59" s="71">
        <f t="shared" ref="K59:K107" si="126">J59*10.764</f>
        <v>120.83155109999998</v>
      </c>
      <c r="L59" s="69"/>
      <c r="M59" s="72"/>
      <c r="N59" s="72"/>
      <c r="O59" s="72">
        <f t="shared" si="79"/>
        <v>0</v>
      </c>
      <c r="P59" s="73">
        <f>Pricing!M55</f>
        <v>11872.32</v>
      </c>
      <c r="Q59" s="74">
        <f t="shared" si="107"/>
        <v>1187.232</v>
      </c>
      <c r="R59" s="74">
        <f t="shared" si="108"/>
        <v>1436.55072</v>
      </c>
      <c r="S59" s="74">
        <f t="shared" si="109"/>
        <v>72.480513599999995</v>
      </c>
      <c r="T59" s="74">
        <f t="shared" si="110"/>
        <v>145.68583233599998</v>
      </c>
      <c r="U59" s="72">
        <f t="shared" si="111"/>
        <v>14714.269065935998</v>
      </c>
      <c r="V59" s="74">
        <f t="shared" si="112"/>
        <v>220.71403598903996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56677.675724999994</v>
      </c>
      <c r="AE59" s="76">
        <f t="shared" ref="AE59:AE107" si="127">((((F59+G59)*2)/305)*I59*$AE$7)</f>
        <v>1204.9180327868851</v>
      </c>
      <c r="AF59" s="345">
        <f t="shared" ref="AF59:AF107" si="128">(((((F59*4)+(G59*4))/1000)*$AF$6*$AG$6)/300)*I59*$AF$7</f>
        <v>529.19999999999993</v>
      </c>
      <c r="AG59" s="346"/>
      <c r="AH59" s="76">
        <f t="shared" si="45"/>
        <v>44.099999999999994</v>
      </c>
      <c r="AI59" s="76">
        <f t="shared" si="122"/>
        <v>147</v>
      </c>
      <c r="AJ59" s="76">
        <f>J59*Pricing!Q55</f>
        <v>0</v>
      </c>
      <c r="AK59" s="76">
        <f>J59*Pricing!R55</f>
        <v>0</v>
      </c>
      <c r="AL59" s="76">
        <f t="shared" si="81"/>
        <v>12083.155109999998</v>
      </c>
      <c r="AM59" s="77">
        <f t="shared" si="82"/>
        <v>0</v>
      </c>
      <c r="AN59" s="76">
        <f t="shared" si="83"/>
        <v>9666.5240879999983</v>
      </c>
      <c r="AO59" s="72">
        <f t="shared" si="84"/>
        <v>16860.201134711911</v>
      </c>
      <c r="AP59" s="74">
        <f t="shared" si="85"/>
        <v>21075.251418389889</v>
      </c>
      <c r="AQ59" s="74">
        <f t="shared" si="118"/>
        <v>0</v>
      </c>
      <c r="AR59" s="74">
        <f t="shared" si="123"/>
        <v>3379.3922825971886</v>
      </c>
      <c r="AS59" s="72">
        <f t="shared" si="124"/>
        <v>116362.80747610179</v>
      </c>
      <c r="AT59" s="72">
        <f t="shared" si="88"/>
        <v>10365.912282597188</v>
      </c>
      <c r="AU59" s="78">
        <f t="shared" si="119"/>
        <v>963.01674866194617</v>
      </c>
      <c r="AV59" s="79">
        <f t="shared" si="89"/>
        <v>2.0482397998605868E-2</v>
      </c>
      <c r="AW59" s="80">
        <f t="shared" si="90"/>
        <v>123.6016832190201</v>
      </c>
      <c r="AX59" s="81">
        <f t="shared" si="91"/>
        <v>839.41506544292611</v>
      </c>
      <c r="AY59" s="82"/>
      <c r="AZ59" s="83">
        <f t="shared" si="120"/>
        <v>0</v>
      </c>
      <c r="BB59" s="84"/>
    </row>
    <row r="60" spans="2:54" ht="34.5" customHeight="1" thickTop="1" thickBot="1">
      <c r="B60" s="129">
        <f>Pricing!A56</f>
        <v>53</v>
      </c>
      <c r="C60" s="130" t="str">
        <f>Pricing!D56</f>
        <v>3 TRACK 2 SHUTTER SLIDING DOOR</v>
      </c>
      <c r="D60" s="131" t="str">
        <f>Pricing!B56</f>
        <v>KW24</v>
      </c>
      <c r="E60" s="132" t="str">
        <f>Pricing!N56</f>
        <v>24MM</v>
      </c>
      <c r="F60" s="68">
        <f>Pricing!G56</f>
        <v>1776</v>
      </c>
      <c r="G60" s="68">
        <f>Pricing!H56</f>
        <v>2440</v>
      </c>
      <c r="H60" s="100">
        <f t="shared" si="121"/>
        <v>4.3334400000000004</v>
      </c>
      <c r="I60" s="70">
        <f>Pricing!I56</f>
        <v>1</v>
      </c>
      <c r="J60" s="69">
        <f t="shared" si="125"/>
        <v>4.3334400000000004</v>
      </c>
      <c r="K60" s="71">
        <f t="shared" si="126"/>
        <v>46.645148159999998</v>
      </c>
      <c r="L60" s="69"/>
      <c r="M60" s="72"/>
      <c r="N60" s="72"/>
      <c r="O60" s="72">
        <f t="shared" si="79"/>
        <v>0</v>
      </c>
      <c r="P60" s="73">
        <f>Pricing!M56</f>
        <v>34417.61</v>
      </c>
      <c r="Q60" s="74">
        <f t="shared" si="107"/>
        <v>3441.7610000000004</v>
      </c>
      <c r="R60" s="74">
        <f t="shared" si="108"/>
        <v>4164.5308100000002</v>
      </c>
      <c r="S60" s="74">
        <f t="shared" si="109"/>
        <v>210.11950904999998</v>
      </c>
      <c r="T60" s="74">
        <f t="shared" si="110"/>
        <v>422.34021319049992</v>
      </c>
      <c r="U60" s="72">
        <f t="shared" si="111"/>
        <v>42656.361532240495</v>
      </c>
      <c r="V60" s="74">
        <f t="shared" si="112"/>
        <v>639.84542298360736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12155.299200000001</v>
      </c>
      <c r="AE60" s="76">
        <f t="shared" si="127"/>
        <v>691.14754098360663</v>
      </c>
      <c r="AF60" s="345">
        <f t="shared" si="128"/>
        <v>303.55200000000002</v>
      </c>
      <c r="AG60" s="346"/>
      <c r="AH60" s="76">
        <f t="shared" si="45"/>
        <v>25.295999999999999</v>
      </c>
      <c r="AI60" s="76">
        <f t="shared" si="122"/>
        <v>84.320000000000007</v>
      </c>
      <c r="AJ60" s="76">
        <f>J60*Pricing!Q56</f>
        <v>2332.2574079999999</v>
      </c>
      <c r="AK60" s="76">
        <f>J60*Pricing!R56</f>
        <v>0</v>
      </c>
      <c r="AL60" s="76">
        <f t="shared" si="81"/>
        <v>4664.5148159999999</v>
      </c>
      <c r="AM60" s="77">
        <f t="shared" si="82"/>
        <v>0</v>
      </c>
      <c r="AN60" s="76">
        <f t="shared" si="83"/>
        <v>3731.6118527999997</v>
      </c>
      <c r="AO60" s="72">
        <f t="shared" si="84"/>
        <v>44400.522496207705</v>
      </c>
      <c r="AP60" s="74">
        <f t="shared" si="85"/>
        <v>55500.653120259631</v>
      </c>
      <c r="AQ60" s="74">
        <f t="shared" si="118"/>
        <v>0</v>
      </c>
      <c r="AR60" s="74">
        <f t="shared" si="123"/>
        <v>23053.549977954543</v>
      </c>
      <c r="AS60" s="72">
        <f t="shared" si="124"/>
        <v>122784.85889326734</v>
      </c>
      <c r="AT60" s="72">
        <f t="shared" si="88"/>
        <v>28334.269977954544</v>
      </c>
      <c r="AU60" s="78">
        <f t="shared" si="119"/>
        <v>2632.3179095089695</v>
      </c>
      <c r="AV60" s="79">
        <f t="shared" si="89"/>
        <v>7.9069123967991355E-3</v>
      </c>
      <c r="AW60" s="80">
        <f t="shared" si="90"/>
        <v>928.20386820750321</v>
      </c>
      <c r="AX60" s="81">
        <f t="shared" si="91"/>
        <v>1704.1140413014662</v>
      </c>
      <c r="AY60" s="82"/>
      <c r="AZ60" s="83">
        <f t="shared" si="120"/>
        <v>0</v>
      </c>
      <c r="BB60" s="84"/>
    </row>
    <row r="61" spans="2:54" ht="34.5" customHeight="1" thickTop="1" thickBot="1">
      <c r="B61" s="129">
        <f>Pricing!A57</f>
        <v>54</v>
      </c>
      <c r="C61" s="130" t="str">
        <f>Pricing!D57</f>
        <v>TOP HUNG WINDOW</v>
      </c>
      <c r="D61" s="131" t="str">
        <f>Pricing!B57</f>
        <v>KW25</v>
      </c>
      <c r="E61" s="132" t="str">
        <f>Pricing!N57</f>
        <v>6MM</v>
      </c>
      <c r="F61" s="68">
        <f>Pricing!G57</f>
        <v>1018</v>
      </c>
      <c r="G61" s="68">
        <f>Pricing!H57</f>
        <v>663</v>
      </c>
      <c r="H61" s="100">
        <f t="shared" si="121"/>
        <v>0.67493400000000003</v>
      </c>
      <c r="I61" s="70">
        <f>Pricing!I57</f>
        <v>1</v>
      </c>
      <c r="J61" s="69">
        <f t="shared" si="125"/>
        <v>0.67493400000000003</v>
      </c>
      <c r="K61" s="71">
        <f t="shared" si="126"/>
        <v>7.2649895759999996</v>
      </c>
      <c r="L61" s="69"/>
      <c r="M61" s="72"/>
      <c r="N61" s="72"/>
      <c r="O61" s="72">
        <f t="shared" si="79"/>
        <v>0</v>
      </c>
      <c r="P61" s="73">
        <f>Pricing!M57</f>
        <v>15464.56</v>
      </c>
      <c r="Q61" s="74">
        <f t="shared" si="107"/>
        <v>1546.4560000000001</v>
      </c>
      <c r="R61" s="74">
        <f t="shared" si="108"/>
        <v>1871.2117599999999</v>
      </c>
      <c r="S61" s="74">
        <f t="shared" si="109"/>
        <v>94.411138799999989</v>
      </c>
      <c r="T61" s="74">
        <f t="shared" si="110"/>
        <v>189.76638898799996</v>
      </c>
      <c r="U61" s="72">
        <f t="shared" si="111"/>
        <v>19166.405287787995</v>
      </c>
      <c r="V61" s="74">
        <f t="shared" si="112"/>
        <v>287.49607931681993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676.28386799999998</v>
      </c>
      <c r="AE61" s="76">
        <f t="shared" si="127"/>
        <v>275.57377049180326</v>
      </c>
      <c r="AF61" s="345">
        <f t="shared" si="128"/>
        <v>121.03200000000001</v>
      </c>
      <c r="AG61" s="346"/>
      <c r="AH61" s="76">
        <f t="shared" si="45"/>
        <v>10.086</v>
      </c>
      <c r="AI61" s="76">
        <f t="shared" si="122"/>
        <v>33.620000000000005</v>
      </c>
      <c r="AJ61" s="76">
        <f>J61*Pricing!Q57</f>
        <v>0</v>
      </c>
      <c r="AK61" s="76">
        <f>J61*Pricing!R57</f>
        <v>0</v>
      </c>
      <c r="AL61" s="76">
        <f t="shared" si="81"/>
        <v>726.49895759999993</v>
      </c>
      <c r="AM61" s="77">
        <f t="shared" si="82"/>
        <v>0</v>
      </c>
      <c r="AN61" s="76">
        <f t="shared" si="83"/>
        <v>581.19916607999994</v>
      </c>
      <c r="AO61" s="72">
        <f t="shared" si="84"/>
        <v>19894.21313759662</v>
      </c>
      <c r="AP61" s="74">
        <f t="shared" si="85"/>
        <v>24867.766421995773</v>
      </c>
      <c r="AQ61" s="74">
        <f t="shared" si="118"/>
        <v>0</v>
      </c>
      <c r="AR61" s="74">
        <f t="shared" si="123"/>
        <v>66320.528465883166</v>
      </c>
      <c r="AS61" s="72">
        <f t="shared" si="124"/>
        <v>46745.96155127239</v>
      </c>
      <c r="AT61" s="72">
        <f t="shared" si="88"/>
        <v>69260.04846588317</v>
      </c>
      <c r="AU61" s="78">
        <f t="shared" si="119"/>
        <v>6434.4155022188006</v>
      </c>
      <c r="AV61" s="79">
        <f t="shared" si="89"/>
        <v>1.2315029195330333E-3</v>
      </c>
      <c r="AW61" s="80">
        <f t="shared" si="90"/>
        <v>2677.7603964320979</v>
      </c>
      <c r="AX61" s="81">
        <f t="shared" si="91"/>
        <v>3756.6551057867032</v>
      </c>
      <c r="AY61" s="82"/>
      <c r="AZ61" s="83">
        <f t="shared" si="120"/>
        <v>0</v>
      </c>
      <c r="BB61" s="84"/>
    </row>
    <row r="62" spans="2:54" ht="34.5" customHeight="1" thickTop="1" thickBot="1">
      <c r="B62" s="129">
        <f>Pricing!A58</f>
        <v>55</v>
      </c>
      <c r="C62" s="130" t="str">
        <f>Pricing!D58</f>
        <v>2 TRACK 2 SHUTTER SLIDING DOOR</v>
      </c>
      <c r="D62" s="131" t="str">
        <f>Pricing!B58</f>
        <v>GF-W1</v>
      </c>
      <c r="E62" s="132" t="str">
        <f>Pricing!N58</f>
        <v>24MM</v>
      </c>
      <c r="F62" s="68">
        <f>Pricing!G58</f>
        <v>2702</v>
      </c>
      <c r="G62" s="68">
        <f>Pricing!H58</f>
        <v>2814</v>
      </c>
      <c r="H62" s="100">
        <f t="shared" si="121"/>
        <v>7.6034280000000001</v>
      </c>
      <c r="I62" s="70">
        <f>Pricing!I58</f>
        <v>1</v>
      </c>
      <c r="J62" s="69">
        <f t="shared" si="125"/>
        <v>7.6034280000000001</v>
      </c>
      <c r="K62" s="71">
        <f t="shared" si="126"/>
        <v>81.843298992000001</v>
      </c>
      <c r="L62" s="69"/>
      <c r="M62" s="72"/>
      <c r="N62" s="72"/>
      <c r="O62" s="72">
        <f t="shared" si="79"/>
        <v>0</v>
      </c>
      <c r="P62" s="73">
        <f>Pricing!M58</f>
        <v>34059.880000000005</v>
      </c>
      <c r="Q62" s="74">
        <f t="shared" si="107"/>
        <v>3405.9880000000007</v>
      </c>
      <c r="R62" s="74">
        <f t="shared" si="108"/>
        <v>4121.2454800000005</v>
      </c>
      <c r="S62" s="74">
        <f t="shared" si="109"/>
        <v>207.9355674</v>
      </c>
      <c r="T62" s="74">
        <f t="shared" si="110"/>
        <v>417.95049047400005</v>
      </c>
      <c r="U62" s="72">
        <f t="shared" si="111"/>
        <v>42212.999537874006</v>
      </c>
      <c r="V62" s="74">
        <f t="shared" si="112"/>
        <v>633.19499306811008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21327.615539999999</v>
      </c>
      <c r="AE62" s="76">
        <f t="shared" si="127"/>
        <v>904.26229508196718</v>
      </c>
      <c r="AF62" s="345">
        <f t="shared" si="128"/>
        <v>397.15200000000004</v>
      </c>
      <c r="AG62" s="346"/>
      <c r="AH62" s="76">
        <f t="shared" si="45"/>
        <v>33.096000000000004</v>
      </c>
      <c r="AI62" s="76">
        <f t="shared" si="122"/>
        <v>110.32</v>
      </c>
      <c r="AJ62" s="76">
        <f>J62*Pricing!Q58</f>
        <v>0</v>
      </c>
      <c r="AK62" s="76">
        <f>J62*Pricing!R58</f>
        <v>0</v>
      </c>
      <c r="AL62" s="76">
        <f t="shared" si="81"/>
        <v>8184.3298991999991</v>
      </c>
      <c r="AM62" s="77">
        <f t="shared" si="82"/>
        <v>0</v>
      </c>
      <c r="AN62" s="76">
        <f t="shared" si="83"/>
        <v>6547.4639193599996</v>
      </c>
      <c r="AO62" s="72">
        <f t="shared" si="84"/>
        <v>44291.024826024077</v>
      </c>
      <c r="AP62" s="74">
        <f t="shared" si="85"/>
        <v>55363.781032530096</v>
      </c>
      <c r="AQ62" s="74">
        <f t="shared" si="118"/>
        <v>0</v>
      </c>
      <c r="AR62" s="74">
        <f t="shared" si="123"/>
        <v>13106.56270547366</v>
      </c>
      <c r="AS62" s="72">
        <f t="shared" si="124"/>
        <v>135714.21521711416</v>
      </c>
      <c r="AT62" s="72">
        <f t="shared" si="88"/>
        <v>17849.082705473658</v>
      </c>
      <c r="AU62" s="78">
        <f t="shared" si="119"/>
        <v>1658.2202439124544</v>
      </c>
      <c r="AV62" s="79">
        <f t="shared" si="89"/>
        <v>1.3873421372251529E-2</v>
      </c>
      <c r="AW62" s="80">
        <f t="shared" si="90"/>
        <v>523.5149982789701</v>
      </c>
      <c r="AX62" s="81">
        <f t="shared" si="91"/>
        <v>1134.7052456334843</v>
      </c>
      <c r="AY62" s="82"/>
      <c r="AZ62" s="83">
        <f t="shared" si="120"/>
        <v>0</v>
      </c>
      <c r="BB62" s="84"/>
    </row>
    <row r="63" spans="2:54" ht="34.5" customHeight="1" thickTop="1" thickBot="1">
      <c r="B63" s="129">
        <f>Pricing!A59</f>
        <v>56</v>
      </c>
      <c r="C63" s="130" t="str">
        <f>Pricing!D59</f>
        <v>2 TRACK 2 SHUTTER SLIDING DOOR</v>
      </c>
      <c r="D63" s="131" t="str">
        <f>Pricing!B59</f>
        <v>GF-W2</v>
      </c>
      <c r="E63" s="132" t="str">
        <f>Pricing!N59</f>
        <v>24MM</v>
      </c>
      <c r="F63" s="68">
        <f>Pricing!G59</f>
        <v>2720</v>
      </c>
      <c r="G63" s="68">
        <f>Pricing!H59</f>
        <v>2724</v>
      </c>
      <c r="H63" s="100">
        <f t="shared" si="121"/>
        <v>7.4092799999999999</v>
      </c>
      <c r="I63" s="70">
        <f>Pricing!I59</f>
        <v>1</v>
      </c>
      <c r="J63" s="69">
        <f t="shared" si="125"/>
        <v>7.4092799999999999</v>
      </c>
      <c r="K63" s="71">
        <f t="shared" si="126"/>
        <v>79.753489919999993</v>
      </c>
      <c r="L63" s="69"/>
      <c r="M63" s="72"/>
      <c r="N63" s="72"/>
      <c r="O63" s="72">
        <f t="shared" si="79"/>
        <v>0</v>
      </c>
      <c r="P63" s="73">
        <f>Pricing!M59</f>
        <v>33595.909999999996</v>
      </c>
      <c r="Q63" s="74">
        <f t="shared" si="107"/>
        <v>3359.5909999999999</v>
      </c>
      <c r="R63" s="74">
        <f t="shared" si="108"/>
        <v>4065.1051099999995</v>
      </c>
      <c r="S63" s="74">
        <f t="shared" si="109"/>
        <v>205.10303054999997</v>
      </c>
      <c r="T63" s="74">
        <f t="shared" si="110"/>
        <v>412.25709140549998</v>
      </c>
      <c r="U63" s="72">
        <f t="shared" si="111"/>
        <v>41637.966231955499</v>
      </c>
      <c r="V63" s="74">
        <f t="shared" si="112"/>
        <v>624.56949347933244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20783.0304</v>
      </c>
      <c r="AE63" s="76">
        <f t="shared" si="127"/>
        <v>892.45901639344254</v>
      </c>
      <c r="AF63" s="345">
        <f t="shared" si="128"/>
        <v>391.96800000000007</v>
      </c>
      <c r="AG63" s="346"/>
      <c r="AH63" s="76">
        <f t="shared" si="45"/>
        <v>32.664000000000001</v>
      </c>
      <c r="AI63" s="76">
        <f t="shared" si="122"/>
        <v>108.88</v>
      </c>
      <c r="AJ63" s="76">
        <f>J63*Pricing!Q59</f>
        <v>0</v>
      </c>
      <c r="AK63" s="76">
        <f>J63*Pricing!R59</f>
        <v>0</v>
      </c>
      <c r="AL63" s="76">
        <f t="shared" si="81"/>
        <v>7975.3489919999993</v>
      </c>
      <c r="AM63" s="77">
        <f t="shared" si="82"/>
        <v>0</v>
      </c>
      <c r="AN63" s="76">
        <f t="shared" si="83"/>
        <v>6380.2791935999994</v>
      </c>
      <c r="AO63" s="72">
        <f t="shared" si="84"/>
        <v>43688.506741828271</v>
      </c>
      <c r="AP63" s="74">
        <f t="shared" si="85"/>
        <v>54610.633427285342</v>
      </c>
      <c r="AQ63" s="74">
        <f t="shared" si="118"/>
        <v>0</v>
      </c>
      <c r="AR63" s="74">
        <f t="shared" si="123"/>
        <v>13267.030017641879</v>
      </c>
      <c r="AS63" s="72">
        <f t="shared" si="124"/>
        <v>133437.79875471361</v>
      </c>
      <c r="AT63" s="72">
        <f t="shared" si="88"/>
        <v>18009.550017641879</v>
      </c>
      <c r="AU63" s="78">
        <f t="shared" si="119"/>
        <v>1673.1280209626423</v>
      </c>
      <c r="AV63" s="79">
        <f t="shared" si="89"/>
        <v>1.3519173654961393E-2</v>
      </c>
      <c r="AW63" s="80">
        <f t="shared" si="90"/>
        <v>529.91456258312962</v>
      </c>
      <c r="AX63" s="81">
        <f t="shared" si="91"/>
        <v>1143.2134583795125</v>
      </c>
      <c r="AY63" s="82"/>
      <c r="AZ63" s="83">
        <f t="shared" si="120"/>
        <v>0</v>
      </c>
      <c r="BB63" s="84"/>
    </row>
    <row r="64" spans="2:54" ht="34.5" customHeight="1" thickTop="1" thickBot="1">
      <c r="B64" s="129">
        <f>Pricing!A60</f>
        <v>57</v>
      </c>
      <c r="C64" s="130" t="str">
        <f>Pricing!D60</f>
        <v>2 TRACK 4 SHUTTER SLIDING DOOR</v>
      </c>
      <c r="D64" s="131" t="str">
        <f>Pricing!B60</f>
        <v>GF-W3</v>
      </c>
      <c r="E64" s="132" t="str">
        <f>Pricing!N60</f>
        <v>24MM</v>
      </c>
      <c r="F64" s="68">
        <f>Pricing!G60</f>
        <v>4878</v>
      </c>
      <c r="G64" s="68">
        <f>Pricing!H60</f>
        <v>2604</v>
      </c>
      <c r="H64" s="100">
        <f t="shared" si="121"/>
        <v>12.702311999999999</v>
      </c>
      <c r="I64" s="70">
        <f>Pricing!I60</f>
        <v>1</v>
      </c>
      <c r="J64" s="69">
        <f t="shared" si="125"/>
        <v>12.702311999999999</v>
      </c>
      <c r="K64" s="71">
        <f t="shared" si="126"/>
        <v>136.72768636799998</v>
      </c>
      <c r="L64" s="69"/>
      <c r="M64" s="72"/>
      <c r="N64" s="72"/>
      <c r="O64" s="72">
        <f t="shared" si="79"/>
        <v>0</v>
      </c>
      <c r="P64" s="73">
        <f>Pricing!M60</f>
        <v>59057.82</v>
      </c>
      <c r="Q64" s="74">
        <f t="shared" si="107"/>
        <v>5905.7820000000002</v>
      </c>
      <c r="R64" s="74">
        <f t="shared" si="108"/>
        <v>7145.99622</v>
      </c>
      <c r="S64" s="74">
        <f t="shared" si="109"/>
        <v>360.54799109999999</v>
      </c>
      <c r="T64" s="74">
        <f t="shared" si="110"/>
        <v>724.70146211100007</v>
      </c>
      <c r="U64" s="72">
        <f t="shared" si="111"/>
        <v>73194.847673210999</v>
      </c>
      <c r="V64" s="74">
        <f t="shared" si="112"/>
        <v>1097.9227150981649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35629.985159999997</v>
      </c>
      <c r="AE64" s="76">
        <f t="shared" si="127"/>
        <v>1226.5573770491803</v>
      </c>
      <c r="AF64" s="345">
        <f t="shared" si="128"/>
        <v>538.70400000000006</v>
      </c>
      <c r="AG64" s="346"/>
      <c r="AH64" s="76">
        <f t="shared" si="45"/>
        <v>44.892000000000003</v>
      </c>
      <c r="AI64" s="76">
        <f t="shared" si="122"/>
        <v>149.64000000000001</v>
      </c>
      <c r="AJ64" s="76">
        <f>J64*Pricing!Q60</f>
        <v>0</v>
      </c>
      <c r="AK64" s="76">
        <f>J64*Pricing!R60</f>
        <v>0</v>
      </c>
      <c r="AL64" s="76">
        <f t="shared" si="81"/>
        <v>13672.768636799998</v>
      </c>
      <c r="AM64" s="77">
        <f t="shared" si="82"/>
        <v>0</v>
      </c>
      <c r="AN64" s="76">
        <f t="shared" si="83"/>
        <v>10938.214909439997</v>
      </c>
      <c r="AO64" s="72">
        <f t="shared" si="84"/>
        <v>76252.56376535834</v>
      </c>
      <c r="AP64" s="74">
        <f t="shared" si="85"/>
        <v>95315.704706697928</v>
      </c>
      <c r="AQ64" s="74">
        <f t="shared" si="118"/>
        <v>0</v>
      </c>
      <c r="AR64" s="74">
        <f t="shared" si="123"/>
        <v>13506.853592641739</v>
      </c>
      <c r="AS64" s="72">
        <f t="shared" si="124"/>
        <v>231809.23717829626</v>
      </c>
      <c r="AT64" s="72">
        <f t="shared" si="88"/>
        <v>18249.373592641739</v>
      </c>
      <c r="AU64" s="78">
        <f t="shared" si="119"/>
        <v>1695.4081747158807</v>
      </c>
      <c r="AV64" s="79">
        <f t="shared" si="89"/>
        <v>2.3176983694434539E-2</v>
      </c>
      <c r="AW64" s="80">
        <f t="shared" si="90"/>
        <v>543.36303320712659</v>
      </c>
      <c r="AX64" s="81">
        <f t="shared" si="91"/>
        <v>1152.0451415087543</v>
      </c>
      <c r="AY64" s="82"/>
      <c r="AZ64" s="83">
        <f t="shared" si="120"/>
        <v>0</v>
      </c>
      <c r="BB64" s="84"/>
    </row>
    <row r="65" spans="2:54" ht="34.5" customHeight="1" thickTop="1" thickBot="1">
      <c r="B65" s="129">
        <f>Pricing!A61</f>
        <v>58</v>
      </c>
      <c r="C65" s="130" t="str">
        <f>Pricing!D61</f>
        <v>2 TRACK 4 SHUTTER SLIDING DOOR</v>
      </c>
      <c r="D65" s="131" t="str">
        <f>Pricing!B61</f>
        <v>GF-W4</v>
      </c>
      <c r="E65" s="132" t="str">
        <f>Pricing!N61</f>
        <v>24MM</v>
      </c>
      <c r="F65" s="68">
        <f>Pricing!G61</f>
        <v>4877</v>
      </c>
      <c r="G65" s="68">
        <f>Pricing!H61</f>
        <v>2598</v>
      </c>
      <c r="H65" s="100">
        <f t="shared" si="121"/>
        <v>12.670446</v>
      </c>
      <c r="I65" s="70">
        <f>Pricing!I61</f>
        <v>1</v>
      </c>
      <c r="J65" s="69">
        <f t="shared" si="125"/>
        <v>12.670446</v>
      </c>
      <c r="K65" s="71">
        <f t="shared" si="126"/>
        <v>136.38468074399998</v>
      </c>
      <c r="L65" s="69"/>
      <c r="M65" s="72"/>
      <c r="N65" s="72"/>
      <c r="O65" s="72">
        <f t="shared" si="79"/>
        <v>0</v>
      </c>
      <c r="P65" s="73">
        <f>Pricing!M61</f>
        <v>58991.42</v>
      </c>
      <c r="Q65" s="74">
        <f t="shared" si="107"/>
        <v>5899.1419999999998</v>
      </c>
      <c r="R65" s="74">
        <f t="shared" si="108"/>
        <v>7137.9618199999995</v>
      </c>
      <c r="S65" s="74">
        <f t="shared" si="109"/>
        <v>360.14261909999999</v>
      </c>
      <c r="T65" s="74">
        <f t="shared" si="110"/>
        <v>723.88666439100007</v>
      </c>
      <c r="U65" s="72">
        <f t="shared" si="111"/>
        <v>73112.553103491009</v>
      </c>
      <c r="V65" s="74">
        <f t="shared" si="112"/>
        <v>1096.688296552365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35540.601029999998</v>
      </c>
      <c r="AE65" s="76">
        <f t="shared" si="127"/>
        <v>1225.4098360655737</v>
      </c>
      <c r="AF65" s="345">
        <f t="shared" si="128"/>
        <v>538.19999999999993</v>
      </c>
      <c r="AG65" s="346"/>
      <c r="AH65" s="76">
        <f t="shared" si="45"/>
        <v>44.849999999999994</v>
      </c>
      <c r="AI65" s="76">
        <f t="shared" si="122"/>
        <v>149.5</v>
      </c>
      <c r="AJ65" s="76">
        <f>J65*Pricing!Q61</f>
        <v>0</v>
      </c>
      <c r="AK65" s="76">
        <f>J65*Pricing!R61</f>
        <v>0</v>
      </c>
      <c r="AL65" s="76">
        <f t="shared" si="81"/>
        <v>13638.468074399998</v>
      </c>
      <c r="AM65" s="77">
        <f t="shared" si="82"/>
        <v>0</v>
      </c>
      <c r="AN65" s="76">
        <f t="shared" si="83"/>
        <v>10910.774459519998</v>
      </c>
      <c r="AO65" s="72">
        <f t="shared" si="84"/>
        <v>76167.201236108958</v>
      </c>
      <c r="AP65" s="74">
        <f t="shared" si="85"/>
        <v>95209.001545136198</v>
      </c>
      <c r="AQ65" s="74">
        <f t="shared" si="118"/>
        <v>0</v>
      </c>
      <c r="AR65" s="74">
        <f t="shared" si="123"/>
        <v>13525.664588385063</v>
      </c>
      <c r="AS65" s="72">
        <f t="shared" si="124"/>
        <v>231466.04634516514</v>
      </c>
      <c r="AT65" s="72">
        <f t="shared" si="88"/>
        <v>18268.184588385062</v>
      </c>
      <c r="AU65" s="78">
        <f t="shared" si="119"/>
        <v>1697.1557588614885</v>
      </c>
      <c r="AV65" s="79">
        <f t="shared" si="89"/>
        <v>2.3118840124790929E-2</v>
      </c>
      <c r="AW65" s="80">
        <f t="shared" si="90"/>
        <v>544.11713247573141</v>
      </c>
      <c r="AX65" s="81">
        <f t="shared" si="91"/>
        <v>1153.0386263857572</v>
      </c>
      <c r="AY65" s="82"/>
      <c r="AZ65" s="83">
        <f t="shared" si="120"/>
        <v>0</v>
      </c>
      <c r="BB65" s="84"/>
    </row>
    <row r="66" spans="2:54" ht="34.5" customHeight="1" thickTop="1" thickBot="1">
      <c r="B66" s="129">
        <f>Pricing!A62</f>
        <v>59</v>
      </c>
      <c r="C66" s="130" t="str">
        <f>Pricing!D62</f>
        <v>2 TOP HUNG WINDOWS WITH CENTER FIXED</v>
      </c>
      <c r="D66" s="131" t="str">
        <f>Pricing!B62</f>
        <v>GF-W5</v>
      </c>
      <c r="E66" s="132" t="str">
        <f>Pricing!N62</f>
        <v>6MM (F)</v>
      </c>
      <c r="F66" s="68">
        <f>Pricing!G62</f>
        <v>2436</v>
      </c>
      <c r="G66" s="68">
        <f>Pricing!H62</f>
        <v>737</v>
      </c>
      <c r="H66" s="100">
        <f t="shared" si="121"/>
        <v>1.7953319999999999</v>
      </c>
      <c r="I66" s="70">
        <f>Pricing!I62</f>
        <v>1</v>
      </c>
      <c r="J66" s="69">
        <f t="shared" si="125"/>
        <v>1.7953319999999999</v>
      </c>
      <c r="K66" s="71">
        <f t="shared" si="126"/>
        <v>19.324953647999997</v>
      </c>
      <c r="L66" s="69"/>
      <c r="M66" s="72"/>
      <c r="N66" s="72"/>
      <c r="O66" s="72">
        <f t="shared" si="79"/>
        <v>0</v>
      </c>
      <c r="P66" s="73">
        <f>Pricing!M62</f>
        <v>34855.85</v>
      </c>
      <c r="Q66" s="74">
        <f t="shared" si="107"/>
        <v>3485.585</v>
      </c>
      <c r="R66" s="74">
        <f t="shared" si="108"/>
        <v>4217.5578500000001</v>
      </c>
      <c r="S66" s="74">
        <f t="shared" si="109"/>
        <v>212.79496424999999</v>
      </c>
      <c r="T66" s="74">
        <f t="shared" si="110"/>
        <v>427.71787814250001</v>
      </c>
      <c r="U66" s="72">
        <f t="shared" si="111"/>
        <v>43199.5056923925</v>
      </c>
      <c r="V66" s="74">
        <f t="shared" si="112"/>
        <v>647.99258538588754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3596.0499959999997</v>
      </c>
      <c r="AE66" s="76">
        <f t="shared" si="127"/>
        <v>520.1639344262295</v>
      </c>
      <c r="AF66" s="345">
        <f t="shared" si="128"/>
        <v>228.45600000000002</v>
      </c>
      <c r="AG66" s="346"/>
      <c r="AH66" s="76">
        <f t="shared" si="45"/>
        <v>19.038</v>
      </c>
      <c r="AI66" s="76">
        <f t="shared" si="122"/>
        <v>63.46</v>
      </c>
      <c r="AJ66" s="76">
        <f>J66*Pricing!Q62</f>
        <v>0</v>
      </c>
      <c r="AK66" s="76">
        <f>J66*Pricing!R62</f>
        <v>0</v>
      </c>
      <c r="AL66" s="76">
        <f t="shared" si="81"/>
        <v>1932.4953647999996</v>
      </c>
      <c r="AM66" s="77">
        <f t="shared" si="82"/>
        <v>0</v>
      </c>
      <c r="AN66" s="76">
        <f t="shared" si="83"/>
        <v>1545.9962918399997</v>
      </c>
      <c r="AO66" s="72">
        <f t="shared" si="84"/>
        <v>44678.616212204615</v>
      </c>
      <c r="AP66" s="74">
        <f t="shared" si="85"/>
        <v>55848.270265255771</v>
      </c>
      <c r="AQ66" s="74">
        <f t="shared" si="118"/>
        <v>0</v>
      </c>
      <c r="AR66" s="74">
        <f t="shared" si="123"/>
        <v>55993.48002344992</v>
      </c>
      <c r="AS66" s="72">
        <f t="shared" si="124"/>
        <v>107601.42813010038</v>
      </c>
      <c r="AT66" s="72">
        <f t="shared" si="88"/>
        <v>59934.000023449917</v>
      </c>
      <c r="AU66" s="78">
        <f t="shared" si="119"/>
        <v>5568.0044614873577</v>
      </c>
      <c r="AV66" s="79">
        <f t="shared" si="89"/>
        <v>3.2758115601393316E-3</v>
      </c>
      <c r="AW66" s="80">
        <f t="shared" si="90"/>
        <v>2268.9574876323859</v>
      </c>
      <c r="AX66" s="81">
        <f t="shared" si="91"/>
        <v>3299.0469738549723</v>
      </c>
      <c r="AY66" s="82"/>
      <c r="AZ66" s="83">
        <f t="shared" si="120"/>
        <v>0</v>
      </c>
      <c r="BB66" s="84"/>
    </row>
    <row r="67" spans="2:54" ht="34.5" customHeight="1" thickTop="1" thickBot="1">
      <c r="B67" s="129">
        <f>Pricing!A63</f>
        <v>60</v>
      </c>
      <c r="C67" s="130" t="str">
        <f>Pricing!D63</f>
        <v>2 DOOR WITH 2 FIXED GLASS</v>
      </c>
      <c r="D67" s="131" t="str">
        <f>Pricing!B63</f>
        <v>GF-W6</v>
      </c>
      <c r="E67" s="132" t="str">
        <f>Pricing!N63</f>
        <v>24MM</v>
      </c>
      <c r="F67" s="68">
        <f>Pricing!G63</f>
        <v>4871</v>
      </c>
      <c r="G67" s="68">
        <f>Pricing!H63</f>
        <v>2577</v>
      </c>
      <c r="H67" s="100">
        <f t="shared" si="121"/>
        <v>12.552567</v>
      </c>
      <c r="I67" s="70">
        <f>Pricing!I63</f>
        <v>1</v>
      </c>
      <c r="J67" s="69">
        <f t="shared" si="125"/>
        <v>12.552567</v>
      </c>
      <c r="K67" s="71">
        <f t="shared" si="126"/>
        <v>135.11583118799999</v>
      </c>
      <c r="L67" s="69"/>
      <c r="M67" s="72"/>
      <c r="N67" s="72"/>
      <c r="O67" s="72">
        <f t="shared" si="79"/>
        <v>0</v>
      </c>
      <c r="P67" s="73">
        <f>Pricing!M63</f>
        <v>66705.440000000002</v>
      </c>
      <c r="Q67" s="74">
        <f t="shared" si="107"/>
        <v>6670.5440000000008</v>
      </c>
      <c r="R67" s="74">
        <f t="shared" si="108"/>
        <v>8071.3582399999996</v>
      </c>
      <c r="S67" s="74">
        <f t="shared" si="109"/>
        <v>407.2367112</v>
      </c>
      <c r="T67" s="74">
        <f t="shared" si="110"/>
        <v>818.54578951200006</v>
      </c>
      <c r="U67" s="72">
        <f t="shared" si="111"/>
        <v>82673.12474071201</v>
      </c>
      <c r="V67" s="74">
        <f t="shared" si="112"/>
        <v>1240.09687111068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35209.950434999999</v>
      </c>
      <c r="AE67" s="76">
        <f t="shared" si="127"/>
        <v>1220.983606557377</v>
      </c>
      <c r="AF67" s="345">
        <f t="shared" si="128"/>
        <v>536.25600000000009</v>
      </c>
      <c r="AG67" s="346"/>
      <c r="AH67" s="76">
        <f t="shared" si="45"/>
        <v>44.688000000000002</v>
      </c>
      <c r="AI67" s="76">
        <f t="shared" si="122"/>
        <v>148.96</v>
      </c>
      <c r="AJ67" s="76">
        <f>J67*Pricing!Q63</f>
        <v>0</v>
      </c>
      <c r="AK67" s="76">
        <f>J67*Pricing!R63</f>
        <v>0</v>
      </c>
      <c r="AL67" s="76">
        <f t="shared" si="81"/>
        <v>13511.583118799997</v>
      </c>
      <c r="AM67" s="77">
        <f t="shared" si="82"/>
        <v>0</v>
      </c>
      <c r="AN67" s="76">
        <f t="shared" si="83"/>
        <v>10809.266495039998</v>
      </c>
      <c r="AO67" s="72">
        <f t="shared" si="84"/>
        <v>85864.109218380065</v>
      </c>
      <c r="AP67" s="74">
        <f t="shared" si="85"/>
        <v>107330.13652297508</v>
      </c>
      <c r="AQ67" s="74">
        <f t="shared" si="118"/>
        <v>0</v>
      </c>
      <c r="AR67" s="74">
        <f t="shared" si="123"/>
        <v>15390.815738434629</v>
      </c>
      <c r="AS67" s="72">
        <f t="shared" si="124"/>
        <v>252725.04579019514</v>
      </c>
      <c r="AT67" s="72">
        <f t="shared" si="88"/>
        <v>20133.335738434627</v>
      </c>
      <c r="AU67" s="78">
        <f t="shared" si="119"/>
        <v>1870.4325286542762</v>
      </c>
      <c r="AV67" s="79">
        <f t="shared" si="89"/>
        <v>2.2903754897714457E-2</v>
      </c>
      <c r="AW67" s="80">
        <f t="shared" si="90"/>
        <v>621.04655593663153</v>
      </c>
      <c r="AX67" s="81">
        <f t="shared" si="91"/>
        <v>1249.3859727176448</v>
      </c>
      <c r="AY67" s="82"/>
      <c r="AZ67" s="83">
        <f t="shared" si="120"/>
        <v>0</v>
      </c>
      <c r="BB67" s="84"/>
    </row>
    <row r="68" spans="2:54" ht="34.5" customHeight="1" thickTop="1" thickBot="1">
      <c r="B68" s="129">
        <f>Pricing!A64</f>
        <v>61</v>
      </c>
      <c r="C68" s="130" t="str">
        <f>Pricing!D64</f>
        <v>2 TRACK 2 SHUTTER SLIDING DOOR</v>
      </c>
      <c r="D68" s="131" t="str">
        <f>Pricing!B64</f>
        <v>GF-W7</v>
      </c>
      <c r="E68" s="132" t="str">
        <f>Pricing!N64</f>
        <v>24MM</v>
      </c>
      <c r="F68" s="68">
        <f>Pricing!G64</f>
        <v>1530</v>
      </c>
      <c r="G68" s="68">
        <f>Pricing!H64</f>
        <v>2728</v>
      </c>
      <c r="H68" s="100">
        <f t="shared" si="121"/>
        <v>4.1738400000000002</v>
      </c>
      <c r="I68" s="70">
        <f>Pricing!I64</f>
        <v>1</v>
      </c>
      <c r="J68" s="69">
        <f t="shared" si="125"/>
        <v>4.1738400000000002</v>
      </c>
      <c r="K68" s="71">
        <f t="shared" si="126"/>
        <v>44.927213760000001</v>
      </c>
      <c r="L68" s="69"/>
      <c r="M68" s="72"/>
      <c r="N68" s="72"/>
      <c r="O68" s="72">
        <f t="shared" si="79"/>
        <v>0</v>
      </c>
      <c r="P68" s="73">
        <f>Pricing!M64</f>
        <v>36328.269999999997</v>
      </c>
      <c r="Q68" s="74">
        <f t="shared" si="107"/>
        <v>3632.8269999999998</v>
      </c>
      <c r="R68" s="74">
        <f t="shared" si="108"/>
        <v>4395.7206699999997</v>
      </c>
      <c r="S68" s="74">
        <f t="shared" si="109"/>
        <v>221.78408834999999</v>
      </c>
      <c r="T68" s="74">
        <f t="shared" si="110"/>
        <v>445.78601758349998</v>
      </c>
      <c r="U68" s="72">
        <f t="shared" si="111"/>
        <v>45024.387775933501</v>
      </c>
      <c r="V68" s="74">
        <f t="shared" si="112"/>
        <v>675.36581663900245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11707.621200000001</v>
      </c>
      <c r="AE68" s="76">
        <f t="shared" si="127"/>
        <v>698.03278688524597</v>
      </c>
      <c r="AF68" s="345">
        <f t="shared" si="128"/>
        <v>306.57600000000002</v>
      </c>
      <c r="AG68" s="346"/>
      <c r="AH68" s="76">
        <f t="shared" si="45"/>
        <v>25.548000000000002</v>
      </c>
      <c r="AI68" s="76">
        <f t="shared" si="122"/>
        <v>85.16</v>
      </c>
      <c r="AJ68" s="76">
        <f>J68*Pricing!Q64</f>
        <v>2246.3606879999998</v>
      </c>
      <c r="AK68" s="76">
        <f>J68*Pricing!R64</f>
        <v>0</v>
      </c>
      <c r="AL68" s="76">
        <f t="shared" si="81"/>
        <v>4492.7213759999995</v>
      </c>
      <c r="AM68" s="77">
        <f t="shared" si="82"/>
        <v>0</v>
      </c>
      <c r="AN68" s="76">
        <f t="shared" si="83"/>
        <v>3594.1771007999996</v>
      </c>
      <c r="AO68" s="72">
        <f t="shared" si="84"/>
        <v>46815.070379457749</v>
      </c>
      <c r="AP68" s="74">
        <f t="shared" si="85"/>
        <v>58518.837974322189</v>
      </c>
      <c r="AQ68" s="74">
        <f t="shared" si="118"/>
        <v>0</v>
      </c>
      <c r="AR68" s="74">
        <f t="shared" si="123"/>
        <v>25236.690518510513</v>
      </c>
      <c r="AS68" s="72">
        <f t="shared" si="124"/>
        <v>127374.78871857995</v>
      </c>
      <c r="AT68" s="72">
        <f t="shared" si="88"/>
        <v>30517.410518510518</v>
      </c>
      <c r="AU68" s="78">
        <f t="shared" si="119"/>
        <v>2835.1366145030211</v>
      </c>
      <c r="AV68" s="79">
        <f t="shared" si="89"/>
        <v>7.61570189924312E-3</v>
      </c>
      <c r="AW68" s="80">
        <f t="shared" si="90"/>
        <v>1017.195364856129</v>
      </c>
      <c r="AX68" s="81">
        <f t="shared" si="91"/>
        <v>1817.9412496468915</v>
      </c>
      <c r="AY68" s="82"/>
      <c r="AZ68" s="83">
        <f t="shared" si="120"/>
        <v>0</v>
      </c>
      <c r="BB68" s="84"/>
    </row>
    <row r="69" spans="2:54" ht="34.5" customHeight="1" thickTop="1" thickBot="1">
      <c r="B69" s="129">
        <f>Pricing!A65</f>
        <v>62</v>
      </c>
      <c r="C69" s="130" t="str">
        <f>Pricing!D65</f>
        <v>2 TRACK 2 SHUTTER SLIDING DOOR</v>
      </c>
      <c r="D69" s="131" t="str">
        <f>Pricing!B65</f>
        <v>GF-W8</v>
      </c>
      <c r="E69" s="132" t="str">
        <f>Pricing!N65</f>
        <v>24MM (F)</v>
      </c>
      <c r="F69" s="68">
        <f>Pricing!G65</f>
        <v>1680</v>
      </c>
      <c r="G69" s="68">
        <f>Pricing!H65</f>
        <v>2732</v>
      </c>
      <c r="H69" s="100">
        <f t="shared" si="121"/>
        <v>4.5897600000000001</v>
      </c>
      <c r="I69" s="70">
        <f>Pricing!I65</f>
        <v>1</v>
      </c>
      <c r="J69" s="69">
        <f t="shared" si="125"/>
        <v>4.5897600000000001</v>
      </c>
      <c r="K69" s="71">
        <f t="shared" si="126"/>
        <v>49.404176639999996</v>
      </c>
      <c r="L69" s="69"/>
      <c r="M69" s="72"/>
      <c r="N69" s="72"/>
      <c r="O69" s="72">
        <f t="shared" si="79"/>
        <v>0</v>
      </c>
      <c r="P69" s="73">
        <f>Pricing!M65</f>
        <v>37057.840000000004</v>
      </c>
      <c r="Q69" s="74">
        <f t="shared" si="107"/>
        <v>3705.7840000000006</v>
      </c>
      <c r="R69" s="74">
        <f t="shared" si="108"/>
        <v>4483.9986400000007</v>
      </c>
      <c r="S69" s="74">
        <f t="shared" si="109"/>
        <v>226.23811320000002</v>
      </c>
      <c r="T69" s="74">
        <f t="shared" si="110"/>
        <v>454.73860753200006</v>
      </c>
      <c r="U69" s="72">
        <f t="shared" si="111"/>
        <v>45928.599360732005</v>
      </c>
      <c r="V69" s="74">
        <f t="shared" si="112"/>
        <v>688.92899041098008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17468.626560000001</v>
      </c>
      <c r="AE69" s="76">
        <f t="shared" si="127"/>
        <v>723.27868852459017</v>
      </c>
      <c r="AF69" s="345">
        <f t="shared" si="128"/>
        <v>317.66399999999999</v>
      </c>
      <c r="AG69" s="346"/>
      <c r="AH69" s="76">
        <f t="shared" si="45"/>
        <v>26.472000000000001</v>
      </c>
      <c r="AI69" s="76">
        <f t="shared" si="122"/>
        <v>88.24</v>
      </c>
      <c r="AJ69" s="76">
        <f>J69*Pricing!Q65</f>
        <v>2470.2088319999998</v>
      </c>
      <c r="AK69" s="76">
        <f>J69*Pricing!R65</f>
        <v>0</v>
      </c>
      <c r="AL69" s="76">
        <f t="shared" si="81"/>
        <v>4940.4176639999996</v>
      </c>
      <c r="AM69" s="77">
        <f t="shared" si="82"/>
        <v>0</v>
      </c>
      <c r="AN69" s="76">
        <f t="shared" si="83"/>
        <v>3952.3341311999998</v>
      </c>
      <c r="AO69" s="72">
        <f t="shared" si="84"/>
        <v>47773.18303966758</v>
      </c>
      <c r="AP69" s="74">
        <f t="shared" si="85"/>
        <v>59716.478799584474</v>
      </c>
      <c r="AQ69" s="74">
        <f t="shared" si="118"/>
        <v>0</v>
      </c>
      <c r="AR69" s="74">
        <f t="shared" si="123"/>
        <v>23419.45152671426</v>
      </c>
      <c r="AS69" s="72">
        <f t="shared" si="124"/>
        <v>136321.24902645205</v>
      </c>
      <c r="AT69" s="72">
        <f t="shared" si="88"/>
        <v>29701.171526714261</v>
      </c>
      <c r="AU69" s="78">
        <f t="shared" si="119"/>
        <v>2759.3061619021055</v>
      </c>
      <c r="AV69" s="79">
        <f t="shared" si="89"/>
        <v>8.3746008349793229E-3</v>
      </c>
      <c r="AW69" s="80">
        <f t="shared" si="90"/>
        <v>943.59488451426182</v>
      </c>
      <c r="AX69" s="81">
        <f t="shared" si="91"/>
        <v>1815.7112773878439</v>
      </c>
      <c r="AY69" s="82"/>
      <c r="AZ69" s="83">
        <f t="shared" si="120"/>
        <v>0</v>
      </c>
      <c r="BB69" s="84"/>
    </row>
    <row r="70" spans="2:54" ht="34.5" customHeight="1" thickTop="1" thickBot="1">
      <c r="B70" s="129">
        <f>Pricing!A66</f>
        <v>63</v>
      </c>
      <c r="C70" s="130" t="str">
        <f>Pricing!D66</f>
        <v>GLASS LOUVERS</v>
      </c>
      <c r="D70" s="131" t="str">
        <f>Pricing!B66</f>
        <v>GF-W9</v>
      </c>
      <c r="E70" s="132" t="str">
        <f>Pricing!N66</f>
        <v>6MM (A &amp; F)</v>
      </c>
      <c r="F70" s="68">
        <f>Pricing!G66</f>
        <v>720</v>
      </c>
      <c r="G70" s="68">
        <f>Pricing!H66</f>
        <v>727</v>
      </c>
      <c r="H70" s="100">
        <f t="shared" si="121"/>
        <v>0.52344000000000002</v>
      </c>
      <c r="I70" s="70">
        <f>Pricing!I66</f>
        <v>1</v>
      </c>
      <c r="J70" s="69">
        <f t="shared" si="125"/>
        <v>0.52344000000000002</v>
      </c>
      <c r="K70" s="71">
        <f t="shared" si="126"/>
        <v>5.6343081599999998</v>
      </c>
      <c r="L70" s="69"/>
      <c r="M70" s="72"/>
      <c r="N70" s="72"/>
      <c r="O70" s="72">
        <f t="shared" si="79"/>
        <v>0</v>
      </c>
      <c r="P70" s="73">
        <f>Pricing!M66</f>
        <v>6505.54</v>
      </c>
      <c r="Q70" s="74">
        <f t="shared" si="107"/>
        <v>650.55400000000009</v>
      </c>
      <c r="R70" s="74">
        <f t="shared" si="108"/>
        <v>787.17034000000001</v>
      </c>
      <c r="S70" s="74">
        <f t="shared" si="109"/>
        <v>39.716321700000002</v>
      </c>
      <c r="T70" s="74">
        <f t="shared" si="110"/>
        <v>79.829806617000003</v>
      </c>
      <c r="U70" s="72">
        <f t="shared" si="111"/>
        <v>8062.8104683169995</v>
      </c>
      <c r="V70" s="74">
        <f t="shared" si="112"/>
        <v>120.94215702475499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1048.4503199999999</v>
      </c>
      <c r="AE70" s="76">
        <f t="shared" si="127"/>
        <v>237.21311475409834</v>
      </c>
      <c r="AF70" s="345">
        <f t="shared" si="128"/>
        <v>104.184</v>
      </c>
      <c r="AG70" s="346"/>
      <c r="AH70" s="76">
        <f t="shared" si="45"/>
        <v>8.6820000000000004</v>
      </c>
      <c r="AI70" s="76">
        <f t="shared" si="122"/>
        <v>28.94</v>
      </c>
      <c r="AJ70" s="76">
        <f>J70*Pricing!Q66</f>
        <v>0</v>
      </c>
      <c r="AK70" s="76">
        <f>J70*Pricing!R66</f>
        <v>0</v>
      </c>
      <c r="AL70" s="76">
        <f t="shared" si="81"/>
        <v>563.43081599999994</v>
      </c>
      <c r="AM70" s="77">
        <f t="shared" si="82"/>
        <v>0</v>
      </c>
      <c r="AN70" s="76">
        <f t="shared" si="83"/>
        <v>450.74465279999998</v>
      </c>
      <c r="AO70" s="72">
        <f t="shared" si="84"/>
        <v>8562.7717400958536</v>
      </c>
      <c r="AP70" s="74">
        <f t="shared" si="85"/>
        <v>10703.464675119816</v>
      </c>
      <c r="AQ70" s="74">
        <f t="shared" si="118"/>
        <v>0</v>
      </c>
      <c r="AR70" s="74">
        <f t="shared" si="123"/>
        <v>36806.962431636231</v>
      </c>
      <c r="AS70" s="72">
        <f t="shared" si="124"/>
        <v>21328.86220401567</v>
      </c>
      <c r="AT70" s="72">
        <f t="shared" si="88"/>
        <v>40747.482431636228</v>
      </c>
      <c r="AU70" s="78">
        <f t="shared" si="119"/>
        <v>3785.5334849160377</v>
      </c>
      <c r="AV70" s="79">
        <f t="shared" si="89"/>
        <v>9.5508284987920445E-4</v>
      </c>
      <c r="AW70" s="80">
        <f t="shared" si="90"/>
        <v>1452.4858053453993</v>
      </c>
      <c r="AX70" s="81">
        <f t="shared" si="91"/>
        <v>2333.0476795706386</v>
      </c>
      <c r="AY70" s="82"/>
      <c r="AZ70" s="83">
        <f t="shared" si="120"/>
        <v>0</v>
      </c>
      <c r="BB70" s="84"/>
    </row>
    <row r="71" spans="2:54" ht="34.5" customHeight="1" thickTop="1" thickBot="1">
      <c r="B71" s="129">
        <f>Pricing!A67</f>
        <v>64</v>
      </c>
      <c r="C71" s="130" t="str">
        <f>Pricing!D67</f>
        <v>2 TRACK 2 SHUTTER SLIDING DOOR</v>
      </c>
      <c r="D71" s="131" t="str">
        <f>Pricing!B67</f>
        <v>GF-W10</v>
      </c>
      <c r="E71" s="132" t="str">
        <f>Pricing!N67</f>
        <v>24MM</v>
      </c>
      <c r="F71" s="68">
        <f>Pricing!G67</f>
        <v>1977</v>
      </c>
      <c r="G71" s="68">
        <f>Pricing!H67</f>
        <v>2808</v>
      </c>
      <c r="H71" s="100">
        <f t="shared" si="121"/>
        <v>5.5514159999999997</v>
      </c>
      <c r="I71" s="70">
        <f>Pricing!I67</f>
        <v>1</v>
      </c>
      <c r="J71" s="69">
        <f t="shared" si="125"/>
        <v>5.5514159999999997</v>
      </c>
      <c r="K71" s="71">
        <f t="shared" si="126"/>
        <v>59.755441823999995</v>
      </c>
      <c r="L71" s="69"/>
      <c r="M71" s="72"/>
      <c r="N71" s="72"/>
      <c r="O71" s="72">
        <f t="shared" si="79"/>
        <v>0</v>
      </c>
      <c r="P71" s="73">
        <f>Pricing!M67</f>
        <v>39595.980000000003</v>
      </c>
      <c r="Q71" s="74">
        <f t="shared" si="107"/>
        <v>3959.5980000000004</v>
      </c>
      <c r="R71" s="74">
        <f t="shared" si="108"/>
        <v>4791.1135800000002</v>
      </c>
      <c r="S71" s="74">
        <f t="shared" si="109"/>
        <v>241.73345789999999</v>
      </c>
      <c r="T71" s="74">
        <f t="shared" si="110"/>
        <v>485.88425037900004</v>
      </c>
      <c r="U71" s="72">
        <f t="shared" si="111"/>
        <v>49074.309288279001</v>
      </c>
      <c r="V71" s="74">
        <f t="shared" si="112"/>
        <v>736.11463932418496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15571.721879999999</v>
      </c>
      <c r="AE71" s="76">
        <f t="shared" si="127"/>
        <v>784.42622950819668</v>
      </c>
      <c r="AF71" s="345">
        <f t="shared" si="128"/>
        <v>344.52</v>
      </c>
      <c r="AG71" s="346"/>
      <c r="AH71" s="76">
        <f t="shared" si="45"/>
        <v>28.71</v>
      </c>
      <c r="AI71" s="76">
        <f t="shared" si="122"/>
        <v>95.7</v>
      </c>
      <c r="AJ71" s="76">
        <f>J71*Pricing!Q67</f>
        <v>2987.7720911999995</v>
      </c>
      <c r="AK71" s="76">
        <f>J71*Pricing!R67</f>
        <v>0</v>
      </c>
      <c r="AL71" s="76">
        <f t="shared" si="81"/>
        <v>5975.544182399999</v>
      </c>
      <c r="AM71" s="77">
        <f t="shared" si="82"/>
        <v>0</v>
      </c>
      <c r="AN71" s="76">
        <f t="shared" si="83"/>
        <v>4780.4353459199992</v>
      </c>
      <c r="AO71" s="72">
        <f t="shared" si="84"/>
        <v>51063.780157111381</v>
      </c>
      <c r="AP71" s="74">
        <f t="shared" si="85"/>
        <v>63829.725196389227</v>
      </c>
      <c r="AQ71" s="74">
        <f t="shared" si="118"/>
        <v>0</v>
      </c>
      <c r="AR71" s="74">
        <f t="shared" si="123"/>
        <v>20696.252155035869</v>
      </c>
      <c r="AS71" s="72">
        <f t="shared" si="124"/>
        <v>144208.97885302061</v>
      </c>
      <c r="AT71" s="72">
        <f t="shared" si="88"/>
        <v>25976.972155035874</v>
      </c>
      <c r="AU71" s="78">
        <f t="shared" si="119"/>
        <v>2413.3195982010288</v>
      </c>
      <c r="AV71" s="79">
        <f t="shared" si="89"/>
        <v>1.0129264508148047E-2</v>
      </c>
      <c r="AW71" s="80">
        <f t="shared" si="90"/>
        <v>833.57134358259373</v>
      </c>
      <c r="AX71" s="81">
        <f t="shared" si="91"/>
        <v>1579.7482546184349</v>
      </c>
      <c r="AY71" s="82"/>
      <c r="AZ71" s="83">
        <f t="shared" si="120"/>
        <v>0</v>
      </c>
      <c r="BB71" s="84"/>
    </row>
    <row r="72" spans="2:54" ht="34.5" customHeight="1" thickTop="1" thickBot="1">
      <c r="B72" s="129">
        <f>Pricing!A68</f>
        <v>65</v>
      </c>
      <c r="C72" s="130" t="str">
        <f>Pricing!D68</f>
        <v>2 DOORS WITH 2 FIXED GLASS</v>
      </c>
      <c r="D72" s="131" t="str">
        <f>Pricing!B68</f>
        <v>GF-W12</v>
      </c>
      <c r="E72" s="132" t="str">
        <f>Pricing!N68</f>
        <v>24MM</v>
      </c>
      <c r="F72" s="68">
        <f>Pricing!G68</f>
        <v>3506</v>
      </c>
      <c r="G72" s="68">
        <f>Pricing!H68</f>
        <v>2723</v>
      </c>
      <c r="H72" s="100">
        <f t="shared" si="121"/>
        <v>9.5468379999999993</v>
      </c>
      <c r="I72" s="70">
        <f>Pricing!I68</f>
        <v>1</v>
      </c>
      <c r="J72" s="69">
        <f t="shared" si="125"/>
        <v>9.5468379999999993</v>
      </c>
      <c r="K72" s="71">
        <f t="shared" si="126"/>
        <v>102.76216423199999</v>
      </c>
      <c r="L72" s="69"/>
      <c r="M72" s="72"/>
      <c r="N72" s="72"/>
      <c r="O72" s="72">
        <f t="shared" si="79"/>
        <v>0</v>
      </c>
      <c r="P72" s="73">
        <f>Pricing!M68</f>
        <v>66248.94</v>
      </c>
      <c r="Q72" s="74">
        <f t="shared" si="107"/>
        <v>6624.8940000000002</v>
      </c>
      <c r="R72" s="74">
        <f t="shared" si="108"/>
        <v>8016.1217400000005</v>
      </c>
      <c r="S72" s="74">
        <f t="shared" si="109"/>
        <v>404.44977870000002</v>
      </c>
      <c r="T72" s="74">
        <f t="shared" si="110"/>
        <v>812.94405518700012</v>
      </c>
      <c r="U72" s="72">
        <f t="shared" si="111"/>
        <v>82107.349573887012</v>
      </c>
      <c r="V72" s="74">
        <f t="shared" si="112"/>
        <v>1231.6102436083052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26778.880589999997</v>
      </c>
      <c r="AE72" s="76">
        <f t="shared" si="127"/>
        <v>1021.1475409836065</v>
      </c>
      <c r="AF72" s="345">
        <f t="shared" si="128"/>
        <v>448.48800000000011</v>
      </c>
      <c r="AG72" s="346"/>
      <c r="AH72" s="76">
        <f t="shared" si="45"/>
        <v>37.374000000000002</v>
      </c>
      <c r="AI72" s="76">
        <f t="shared" si="122"/>
        <v>124.58</v>
      </c>
      <c r="AJ72" s="76">
        <f>J72*Pricing!Q68</f>
        <v>0</v>
      </c>
      <c r="AK72" s="76">
        <f>J72*Pricing!R68</f>
        <v>0</v>
      </c>
      <c r="AL72" s="76">
        <f t="shared" si="81"/>
        <v>10276.216423199998</v>
      </c>
      <c r="AM72" s="77">
        <f t="shared" si="82"/>
        <v>0</v>
      </c>
      <c r="AN72" s="76">
        <f t="shared" si="83"/>
        <v>8220.9731385599989</v>
      </c>
      <c r="AO72" s="72">
        <f t="shared" si="84"/>
        <v>84970.549358478922</v>
      </c>
      <c r="AP72" s="74">
        <f t="shared" si="85"/>
        <v>106213.18669809865</v>
      </c>
      <c r="AQ72" s="74">
        <f t="shared" si="118"/>
        <v>0</v>
      </c>
      <c r="AR72" s="74">
        <f t="shared" si="123"/>
        <v>20025.869932702073</v>
      </c>
      <c r="AS72" s="72">
        <f t="shared" si="124"/>
        <v>236459.80620833757</v>
      </c>
      <c r="AT72" s="72">
        <f t="shared" si="88"/>
        <v>24768.389932702074</v>
      </c>
      <c r="AU72" s="78">
        <f t="shared" si="119"/>
        <v>2301.0395701135335</v>
      </c>
      <c r="AV72" s="79">
        <f t="shared" ref="AV72:AV107" si="129">K72/$K$109</f>
        <v>1.741942007560577E-2</v>
      </c>
      <c r="AW72" s="80">
        <f t="shared" si="90"/>
        <v>810.98875680883805</v>
      </c>
      <c r="AX72" s="81">
        <f t="shared" si="91"/>
        <v>1490.0508133046953</v>
      </c>
      <c r="AY72" s="82"/>
      <c r="AZ72" s="83">
        <f t="shared" si="120"/>
        <v>0</v>
      </c>
      <c r="BB72" s="84"/>
    </row>
    <row r="73" spans="2:54" ht="34.5" customHeight="1" thickTop="1" thickBot="1">
      <c r="B73" s="129">
        <f>Pricing!A69</f>
        <v>66</v>
      </c>
      <c r="C73" s="130" t="str">
        <f>Pricing!D69</f>
        <v>3 TRACK 4 SHUTTER SLIDING DOOR</v>
      </c>
      <c r="D73" s="131" t="str">
        <f>Pricing!B69</f>
        <v>GF-W11</v>
      </c>
      <c r="E73" s="132" t="str">
        <f>Pricing!N69</f>
        <v>24MM</v>
      </c>
      <c r="F73" s="68">
        <f>Pricing!G69</f>
        <v>5031</v>
      </c>
      <c r="G73" s="68">
        <f>Pricing!H69</f>
        <v>2601</v>
      </c>
      <c r="H73" s="100">
        <f t="shared" si="121"/>
        <v>13.085630999999999</v>
      </c>
      <c r="I73" s="70">
        <f>Pricing!I69</f>
        <v>1</v>
      </c>
      <c r="J73" s="69">
        <f t="shared" si="125"/>
        <v>13.085630999999999</v>
      </c>
      <c r="K73" s="71">
        <f t="shared" si="126"/>
        <v>140.85373208399997</v>
      </c>
      <c r="L73" s="69"/>
      <c r="M73" s="72"/>
      <c r="N73" s="72"/>
      <c r="O73" s="72">
        <f t="shared" si="79"/>
        <v>0</v>
      </c>
      <c r="P73" s="73">
        <f>Pricing!M69</f>
        <v>80931.64</v>
      </c>
      <c r="Q73" s="74">
        <f t="shared" si="107"/>
        <v>8093.1640000000007</v>
      </c>
      <c r="R73" s="74">
        <f t="shared" si="108"/>
        <v>9792.7284400000008</v>
      </c>
      <c r="S73" s="74">
        <f t="shared" si="109"/>
        <v>494.08766220000007</v>
      </c>
      <c r="T73" s="74">
        <f t="shared" si="110"/>
        <v>993.11620102200015</v>
      </c>
      <c r="U73" s="72">
        <f t="shared" si="111"/>
        <v>100304.73630322202</v>
      </c>
      <c r="V73" s="74">
        <f t="shared" si="112"/>
        <v>1504.5710445483303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36705.194954999999</v>
      </c>
      <c r="AE73" s="76">
        <f t="shared" si="127"/>
        <v>1251.1475409836066</v>
      </c>
      <c r="AF73" s="345">
        <f t="shared" si="128"/>
        <v>549.50400000000002</v>
      </c>
      <c r="AG73" s="346"/>
      <c r="AH73" s="76">
        <f t="shared" ref="AH73:AH107" si="130">(((F73+G73))*I73/1000)*8*$AH$7</f>
        <v>45.792000000000002</v>
      </c>
      <c r="AI73" s="76">
        <f t="shared" si="122"/>
        <v>152.63999999999999</v>
      </c>
      <c r="AJ73" s="76">
        <f>J73*Pricing!Q69</f>
        <v>7042.6866041999983</v>
      </c>
      <c r="AK73" s="76">
        <f>J73*Pricing!R69</f>
        <v>0</v>
      </c>
      <c r="AL73" s="76">
        <f t="shared" si="81"/>
        <v>14085.373208399997</v>
      </c>
      <c r="AM73" s="77">
        <f t="shared" si="82"/>
        <v>0</v>
      </c>
      <c r="AN73" s="76">
        <f t="shared" si="83"/>
        <v>11268.298566719997</v>
      </c>
      <c r="AO73" s="72">
        <f t="shared" si="84"/>
        <v>103808.39088875394</v>
      </c>
      <c r="AP73" s="74">
        <f t="shared" si="85"/>
        <v>129760.48861094243</v>
      </c>
      <c r="AQ73" s="74">
        <f t="shared" si="118"/>
        <v>0</v>
      </c>
      <c r="AR73" s="74">
        <f t="shared" si="123"/>
        <v>17849.263784046514</v>
      </c>
      <c r="AS73" s="72">
        <f t="shared" si="124"/>
        <v>302670.43283401639</v>
      </c>
      <c r="AT73" s="72">
        <f t="shared" si="88"/>
        <v>23129.983784046515</v>
      </c>
      <c r="AU73" s="78">
        <f t="shared" si="119"/>
        <v>2148.8279249392899</v>
      </c>
      <c r="AV73" s="79">
        <f t="shared" si="129"/>
        <v>2.3876397959551546E-2</v>
      </c>
      <c r="AW73" s="80">
        <f t="shared" si="90"/>
        <v>722.80163146160032</v>
      </c>
      <c r="AX73" s="81">
        <f t="shared" si="91"/>
        <v>1426.0262934776897</v>
      </c>
      <c r="AY73" s="82"/>
      <c r="AZ73" s="83">
        <f t="shared" si="120"/>
        <v>0</v>
      </c>
      <c r="BB73" s="84"/>
    </row>
    <row r="74" spans="2:54" ht="34.5" customHeight="1" thickTop="1" thickBot="1">
      <c r="B74" s="129">
        <f>Pricing!A70</f>
        <v>67</v>
      </c>
      <c r="C74" s="130" t="str">
        <f>Pricing!D70</f>
        <v>FIXED GLASS 2 NO'S</v>
      </c>
      <c r="D74" s="131" t="str">
        <f>Pricing!B70</f>
        <v>GF-W19</v>
      </c>
      <c r="E74" s="132" t="str">
        <f>Pricing!N70</f>
        <v>24MM</v>
      </c>
      <c r="F74" s="68">
        <f>Pricing!G70</f>
        <v>2706</v>
      </c>
      <c r="G74" s="68">
        <f>Pricing!H70</f>
        <v>2816</v>
      </c>
      <c r="H74" s="100">
        <f t="shared" si="121"/>
        <v>7.6200960000000002</v>
      </c>
      <c r="I74" s="70">
        <f>Pricing!I70</f>
        <v>1</v>
      </c>
      <c r="J74" s="69">
        <f t="shared" si="125"/>
        <v>7.6200960000000002</v>
      </c>
      <c r="K74" s="71">
        <f t="shared" si="126"/>
        <v>82.022713343999996</v>
      </c>
      <c r="L74" s="69"/>
      <c r="M74" s="72"/>
      <c r="N74" s="72"/>
      <c r="O74" s="72">
        <f t="shared" si="79"/>
        <v>0</v>
      </c>
      <c r="P74" s="73">
        <f>Pricing!M70</f>
        <v>12747.140000000001</v>
      </c>
      <c r="Q74" s="74">
        <f t="shared" si="107"/>
        <v>1274.7140000000002</v>
      </c>
      <c r="R74" s="74">
        <f t="shared" si="108"/>
        <v>1542.4039400000001</v>
      </c>
      <c r="S74" s="74">
        <f t="shared" si="109"/>
        <v>77.821289700000008</v>
      </c>
      <c r="T74" s="74">
        <f t="shared" si="110"/>
        <v>156.42079229700002</v>
      </c>
      <c r="U74" s="72">
        <f t="shared" si="111"/>
        <v>15798.500021997001</v>
      </c>
      <c r="V74" s="74">
        <f t="shared" si="112"/>
        <v>236.97750032995501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21374.369279999999</v>
      </c>
      <c r="AE74" s="76">
        <f t="shared" si="127"/>
        <v>905.2459016393442</v>
      </c>
      <c r="AF74" s="345">
        <f t="shared" si="128"/>
        <v>397.58400000000006</v>
      </c>
      <c r="AG74" s="346"/>
      <c r="AH74" s="76">
        <f t="shared" si="130"/>
        <v>33.132000000000005</v>
      </c>
      <c r="AI74" s="76">
        <f t="shared" si="122"/>
        <v>110.44</v>
      </c>
      <c r="AJ74" s="76">
        <f>J74*Pricing!Q70</f>
        <v>0</v>
      </c>
      <c r="AK74" s="76">
        <f>J74*Pricing!R70</f>
        <v>0</v>
      </c>
      <c r="AL74" s="76">
        <f t="shared" si="81"/>
        <v>8202.2713343999985</v>
      </c>
      <c r="AM74" s="77">
        <f t="shared" si="82"/>
        <v>0</v>
      </c>
      <c r="AN74" s="76">
        <f t="shared" si="83"/>
        <v>6561.817067519999</v>
      </c>
      <c r="AO74" s="72">
        <f t="shared" si="84"/>
        <v>17481.879423966297</v>
      </c>
      <c r="AP74" s="74">
        <f t="shared" si="85"/>
        <v>21852.349279957871</v>
      </c>
      <c r="AQ74" s="74">
        <f t="shared" si="118"/>
        <v>0</v>
      </c>
      <c r="AR74" s="74">
        <f t="shared" si="123"/>
        <v>5161.907238953966</v>
      </c>
      <c r="AS74" s="72">
        <f t="shared" si="124"/>
        <v>75472.686385844165</v>
      </c>
      <c r="AT74" s="72">
        <f t="shared" si="88"/>
        <v>9904.4272389539656</v>
      </c>
      <c r="AU74" s="78">
        <f t="shared" si="119"/>
        <v>920.14374200612838</v>
      </c>
      <c r="AV74" s="79">
        <f t="shared" si="129"/>
        <v>1.3903834258048919E-2</v>
      </c>
      <c r="AW74" s="80">
        <f t="shared" si="90"/>
        <v>195.50045186965227</v>
      </c>
      <c r="AX74" s="81">
        <f t="shared" si="91"/>
        <v>724.64329013647625</v>
      </c>
      <c r="AY74" s="82"/>
      <c r="AZ74" s="83">
        <f t="shared" si="120"/>
        <v>0</v>
      </c>
      <c r="BB74" s="84"/>
    </row>
    <row r="75" spans="2:54" ht="34.5" customHeight="1" thickTop="1" thickBot="1">
      <c r="B75" s="129">
        <f>Pricing!A71</f>
        <v>68</v>
      </c>
      <c r="C75" s="130" t="str">
        <f>Pricing!D71</f>
        <v>2 TRACK 2 SHUTTER SLIDING DOOR</v>
      </c>
      <c r="D75" s="131" t="str">
        <f>Pricing!B71</f>
        <v>GF-W13</v>
      </c>
      <c r="E75" s="132" t="str">
        <f>Pricing!N71</f>
        <v>24MM</v>
      </c>
      <c r="F75" s="68">
        <f>Pricing!G71</f>
        <v>2272</v>
      </c>
      <c r="G75" s="68">
        <f>Pricing!H71</f>
        <v>2816</v>
      </c>
      <c r="H75" s="100">
        <f t="shared" si="121"/>
        <v>6.3979520000000001</v>
      </c>
      <c r="I75" s="70">
        <f>Pricing!I71</f>
        <v>1</v>
      </c>
      <c r="J75" s="69">
        <f t="shared" si="125"/>
        <v>6.3979520000000001</v>
      </c>
      <c r="K75" s="71">
        <f t="shared" si="126"/>
        <v>68.867555327999995</v>
      </c>
      <c r="L75" s="69"/>
      <c r="M75" s="72"/>
      <c r="N75" s="72"/>
      <c r="O75" s="72">
        <f t="shared" si="79"/>
        <v>0</v>
      </c>
      <c r="P75" s="73">
        <f>Pricing!M71</f>
        <v>33818.35</v>
      </c>
      <c r="Q75" s="74">
        <f t="shared" si="107"/>
        <v>3381.835</v>
      </c>
      <c r="R75" s="74">
        <f t="shared" si="108"/>
        <v>4092.0203499999998</v>
      </c>
      <c r="S75" s="74">
        <f t="shared" si="109"/>
        <v>206.46102674999997</v>
      </c>
      <c r="T75" s="74">
        <f t="shared" si="110"/>
        <v>414.98666376749998</v>
      </c>
      <c r="U75" s="72">
        <f t="shared" si="111"/>
        <v>41913.6530405175</v>
      </c>
      <c r="V75" s="74">
        <f t="shared" si="112"/>
        <v>628.70479560776243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17946.255359999999</v>
      </c>
      <c r="AE75" s="76">
        <f t="shared" si="127"/>
        <v>834.09836065573768</v>
      </c>
      <c r="AF75" s="345">
        <f t="shared" si="128"/>
        <v>366.33600000000001</v>
      </c>
      <c r="AG75" s="346"/>
      <c r="AH75" s="76">
        <f t="shared" si="130"/>
        <v>30.527999999999999</v>
      </c>
      <c r="AI75" s="76">
        <f t="shared" si="122"/>
        <v>101.76</v>
      </c>
      <c r="AJ75" s="76">
        <f>J75*Pricing!Q71</f>
        <v>0</v>
      </c>
      <c r="AK75" s="76">
        <f>J75*Pricing!R71</f>
        <v>0</v>
      </c>
      <c r="AL75" s="76">
        <f t="shared" si="81"/>
        <v>6886.7555327999989</v>
      </c>
      <c r="AM75" s="77">
        <f t="shared" si="82"/>
        <v>0</v>
      </c>
      <c r="AN75" s="76">
        <f t="shared" si="83"/>
        <v>5509.4044262399993</v>
      </c>
      <c r="AO75" s="72">
        <f t="shared" si="84"/>
        <v>43875.080196780997</v>
      </c>
      <c r="AP75" s="74">
        <f t="shared" si="85"/>
        <v>54843.850245976246</v>
      </c>
      <c r="AQ75" s="74">
        <f t="shared" si="118"/>
        <v>0</v>
      </c>
      <c r="AR75" s="74">
        <f t="shared" si="123"/>
        <v>15429.770408211445</v>
      </c>
      <c r="AS75" s="72">
        <f t="shared" si="124"/>
        <v>129061.34576179723</v>
      </c>
      <c r="AT75" s="72">
        <f t="shared" si="88"/>
        <v>20172.290408211444</v>
      </c>
      <c r="AU75" s="78">
        <f t="shared" si="119"/>
        <v>1874.0515057795842</v>
      </c>
      <c r="AV75" s="79">
        <f t="shared" si="129"/>
        <v>1.1673877100623483E-2</v>
      </c>
      <c r="AW75" s="80">
        <f t="shared" si="90"/>
        <v>617.74165836882116</v>
      </c>
      <c r="AX75" s="81">
        <f t="shared" si="91"/>
        <v>1256.3098474107633</v>
      </c>
      <c r="AY75" s="82"/>
      <c r="AZ75" s="83">
        <f t="shared" si="120"/>
        <v>0</v>
      </c>
      <c r="BB75" s="84"/>
    </row>
    <row r="76" spans="2:54" ht="34.5" customHeight="1" thickTop="1" thickBot="1">
      <c r="B76" s="129">
        <f>Pricing!A72</f>
        <v>69</v>
      </c>
      <c r="C76" s="130" t="str">
        <f>Pricing!D72</f>
        <v>2 TRACK 2 SHUTTER SLIDING WINDOW</v>
      </c>
      <c r="D76" s="131" t="str">
        <f>Pricing!B72</f>
        <v>GF-W14</v>
      </c>
      <c r="E76" s="132" t="str">
        <f>Pricing!N72</f>
        <v>24MM (F)</v>
      </c>
      <c r="F76" s="68">
        <f>Pricing!G72</f>
        <v>2010</v>
      </c>
      <c r="G76" s="68">
        <f>Pricing!H72</f>
        <v>1584</v>
      </c>
      <c r="H76" s="100">
        <f t="shared" si="121"/>
        <v>3.18384</v>
      </c>
      <c r="I76" s="70">
        <f>Pricing!I72</f>
        <v>1</v>
      </c>
      <c r="J76" s="69">
        <f t="shared" si="125"/>
        <v>3.18384</v>
      </c>
      <c r="K76" s="71">
        <f t="shared" si="126"/>
        <v>34.270853760000001</v>
      </c>
      <c r="L76" s="69"/>
      <c r="M76" s="72"/>
      <c r="N76" s="72"/>
      <c r="O76" s="72">
        <f t="shared" si="79"/>
        <v>0</v>
      </c>
      <c r="P76" s="73">
        <f>Pricing!M72</f>
        <v>24001.940000000002</v>
      </c>
      <c r="Q76" s="74">
        <f t="shared" si="107"/>
        <v>2400.1940000000004</v>
      </c>
      <c r="R76" s="74">
        <f t="shared" si="108"/>
        <v>2904.2347400000003</v>
      </c>
      <c r="S76" s="74">
        <f t="shared" si="109"/>
        <v>146.53184370000002</v>
      </c>
      <c r="T76" s="74">
        <f t="shared" si="110"/>
        <v>294.529005837</v>
      </c>
      <c r="U76" s="72">
        <f t="shared" si="111"/>
        <v>29747.429589537001</v>
      </c>
      <c r="V76" s="74">
        <f t="shared" si="112"/>
        <v>446.21144384305501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12117.695040000001</v>
      </c>
      <c r="AE76" s="76">
        <f t="shared" si="127"/>
        <v>589.18032786885237</v>
      </c>
      <c r="AF76" s="345">
        <f t="shared" si="128"/>
        <v>258.76800000000003</v>
      </c>
      <c r="AG76" s="346"/>
      <c r="AH76" s="76">
        <f t="shared" si="130"/>
        <v>21.564</v>
      </c>
      <c r="AI76" s="76">
        <f t="shared" si="122"/>
        <v>71.88</v>
      </c>
      <c r="AJ76" s="76">
        <f>J76*Pricing!Q72</f>
        <v>0</v>
      </c>
      <c r="AK76" s="76">
        <f>J76*Pricing!R72</f>
        <v>0</v>
      </c>
      <c r="AL76" s="76">
        <f t="shared" si="81"/>
        <v>3427.0853759999995</v>
      </c>
      <c r="AM76" s="77">
        <f t="shared" si="82"/>
        <v>0</v>
      </c>
      <c r="AN76" s="76">
        <f t="shared" si="83"/>
        <v>2741.6683007999995</v>
      </c>
      <c r="AO76" s="72">
        <f t="shared" si="84"/>
        <v>31135.033361248912</v>
      </c>
      <c r="AP76" s="74">
        <f t="shared" si="85"/>
        <v>38918.791701561138</v>
      </c>
      <c r="AQ76" s="74">
        <f t="shared" si="118"/>
        <v>0</v>
      </c>
      <c r="AR76" s="74">
        <f t="shared" si="123"/>
        <v>22002.935154659168</v>
      </c>
      <c r="AS76" s="72">
        <f t="shared" si="124"/>
        <v>88340.273779610055</v>
      </c>
      <c r="AT76" s="72">
        <f t="shared" si="88"/>
        <v>27746.455154659172</v>
      </c>
      <c r="AU76" s="78">
        <f t="shared" si="119"/>
        <v>2577.7085799571882</v>
      </c>
      <c r="AV76" s="79">
        <f t="shared" si="129"/>
        <v>5.8093209933505396E-3</v>
      </c>
      <c r="AW76" s="80">
        <f t="shared" si="90"/>
        <v>881.0297299514973</v>
      </c>
      <c r="AX76" s="81">
        <f t="shared" si="91"/>
        <v>1696.6788500056905</v>
      </c>
      <c r="AY76" s="82"/>
      <c r="AZ76" s="83">
        <f t="shared" si="120"/>
        <v>0</v>
      </c>
      <c r="BB76" s="84"/>
    </row>
    <row r="77" spans="2:54" ht="34.5" customHeight="1" thickTop="1" thickBot="1">
      <c r="B77" s="129">
        <f>Pricing!A73</f>
        <v>70</v>
      </c>
      <c r="C77" s="130" t="str">
        <f>Pricing!D73</f>
        <v>3 TRACK 2 SHUTTER SLIDING WINDOW</v>
      </c>
      <c r="D77" s="131" t="str">
        <f>Pricing!B73</f>
        <v>GF-W15</v>
      </c>
      <c r="E77" s="132" t="str">
        <f>Pricing!N73</f>
        <v>24MM</v>
      </c>
      <c r="F77" s="68">
        <f>Pricing!G73</f>
        <v>1341</v>
      </c>
      <c r="G77" s="68">
        <f>Pricing!H73</f>
        <v>1630</v>
      </c>
      <c r="H77" s="100">
        <f t="shared" si="121"/>
        <v>2.1858300000000002</v>
      </c>
      <c r="I77" s="70">
        <f>Pricing!I73</f>
        <v>1</v>
      </c>
      <c r="J77" s="69">
        <f t="shared" si="125"/>
        <v>2.1858300000000002</v>
      </c>
      <c r="K77" s="71">
        <f t="shared" si="126"/>
        <v>23.528274119999999</v>
      </c>
      <c r="L77" s="69"/>
      <c r="M77" s="72"/>
      <c r="N77" s="72"/>
      <c r="O77" s="72">
        <f t="shared" si="79"/>
        <v>0</v>
      </c>
      <c r="P77" s="73">
        <f>Pricing!M73</f>
        <v>23590.260000000002</v>
      </c>
      <c r="Q77" s="74">
        <f t="shared" si="107"/>
        <v>2359.0260000000003</v>
      </c>
      <c r="R77" s="74">
        <f t="shared" si="108"/>
        <v>2854.4214600000005</v>
      </c>
      <c r="S77" s="74">
        <f t="shared" si="109"/>
        <v>144.01853730000002</v>
      </c>
      <c r="T77" s="74">
        <f t="shared" si="110"/>
        <v>289.47725997300006</v>
      </c>
      <c r="U77" s="72">
        <f t="shared" si="111"/>
        <v>29237.203257273002</v>
      </c>
      <c r="V77" s="74">
        <f t="shared" si="112"/>
        <v>438.55804885909504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6131.2531500000005</v>
      </c>
      <c r="AE77" s="76">
        <f t="shared" si="127"/>
        <v>487.04918032786884</v>
      </c>
      <c r="AF77" s="345">
        <f t="shared" si="128"/>
        <v>213.91200000000001</v>
      </c>
      <c r="AG77" s="346"/>
      <c r="AH77" s="76">
        <f t="shared" si="130"/>
        <v>17.826000000000001</v>
      </c>
      <c r="AI77" s="76">
        <f t="shared" si="122"/>
        <v>59.42</v>
      </c>
      <c r="AJ77" s="76">
        <f>J77*Pricing!Q73</f>
        <v>1176.413706</v>
      </c>
      <c r="AK77" s="76">
        <f>J77*Pricing!R73</f>
        <v>0</v>
      </c>
      <c r="AL77" s="76">
        <f t="shared" si="81"/>
        <v>2352.8274120000001</v>
      </c>
      <c r="AM77" s="77">
        <f t="shared" si="82"/>
        <v>0</v>
      </c>
      <c r="AN77" s="76">
        <f t="shared" si="83"/>
        <v>1882.2619295999998</v>
      </c>
      <c r="AO77" s="72">
        <f t="shared" si="84"/>
        <v>30453.968486459966</v>
      </c>
      <c r="AP77" s="74">
        <f t="shared" si="85"/>
        <v>38067.460608074958</v>
      </c>
      <c r="AQ77" s="74">
        <f t="shared" si="118"/>
        <v>0</v>
      </c>
      <c r="AR77" s="74">
        <f t="shared" si="123"/>
        <v>31348.013841211308</v>
      </c>
      <c r="AS77" s="72">
        <f t="shared" si="124"/>
        <v>80064.185292134935</v>
      </c>
      <c r="AT77" s="72">
        <f t="shared" si="88"/>
        <v>36628.733841211317</v>
      </c>
      <c r="AU77" s="78">
        <f t="shared" si="119"/>
        <v>3402.8924044231994</v>
      </c>
      <c r="AV77" s="79">
        <f t="shared" si="129"/>
        <v>3.9883248237648277E-3</v>
      </c>
      <c r="AW77" s="80">
        <f t="shared" si="90"/>
        <v>1261.2808383130186</v>
      </c>
      <c r="AX77" s="81">
        <f t="shared" si="91"/>
        <v>2141.6115661101808</v>
      </c>
      <c r="AY77" s="82"/>
      <c r="AZ77" s="83">
        <f t="shared" si="120"/>
        <v>0</v>
      </c>
      <c r="BB77" s="84"/>
    </row>
    <row r="78" spans="2:54" ht="34.5" customHeight="1" thickTop="1" thickBot="1">
      <c r="B78" s="129">
        <f>Pricing!A74</f>
        <v>71</v>
      </c>
      <c r="C78" s="130" t="str">
        <f>Pricing!D74</f>
        <v>3 TRACK 2 SHUTTER SLIDING WINDOW</v>
      </c>
      <c r="D78" s="131" t="str">
        <f>Pricing!B74</f>
        <v>GF-W16</v>
      </c>
      <c r="E78" s="132" t="str">
        <f>Pricing!N74</f>
        <v>24MM</v>
      </c>
      <c r="F78" s="68">
        <f>Pricing!G74</f>
        <v>2308</v>
      </c>
      <c r="G78" s="68">
        <f>Pricing!H74</f>
        <v>2010</v>
      </c>
      <c r="H78" s="100">
        <f t="shared" si="121"/>
        <v>4.6390799999999999</v>
      </c>
      <c r="I78" s="70">
        <f>Pricing!I74</f>
        <v>1</v>
      </c>
      <c r="J78" s="69">
        <f t="shared" si="125"/>
        <v>4.6390799999999999</v>
      </c>
      <c r="K78" s="71">
        <f t="shared" si="126"/>
        <v>49.935057119999996</v>
      </c>
      <c r="L78" s="69"/>
      <c r="M78" s="72"/>
      <c r="N78" s="72"/>
      <c r="O78" s="72">
        <f t="shared" si="79"/>
        <v>0</v>
      </c>
      <c r="P78" s="73">
        <f>Pricing!M74</f>
        <v>32199.85</v>
      </c>
      <c r="Q78" s="74">
        <f t="shared" si="107"/>
        <v>3219.9850000000001</v>
      </c>
      <c r="R78" s="74">
        <f t="shared" si="108"/>
        <v>3896.1818499999999</v>
      </c>
      <c r="S78" s="74">
        <f t="shared" si="109"/>
        <v>196.58008425</v>
      </c>
      <c r="T78" s="74">
        <f t="shared" si="110"/>
        <v>395.12596934250001</v>
      </c>
      <c r="U78" s="72">
        <f t="shared" si="111"/>
        <v>39907.722903592505</v>
      </c>
      <c r="V78" s="74">
        <f t="shared" si="112"/>
        <v>598.61584355388754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13012.6194</v>
      </c>
      <c r="AE78" s="76">
        <f t="shared" si="127"/>
        <v>707.86885245901635</v>
      </c>
      <c r="AF78" s="345">
        <f t="shared" si="128"/>
        <v>310.89599999999996</v>
      </c>
      <c r="AG78" s="346"/>
      <c r="AH78" s="76">
        <f t="shared" si="130"/>
        <v>25.907999999999998</v>
      </c>
      <c r="AI78" s="76">
        <f t="shared" si="122"/>
        <v>86.359999999999985</v>
      </c>
      <c r="AJ78" s="76">
        <f>J78*Pricing!Q74</f>
        <v>2496.7528559999996</v>
      </c>
      <c r="AK78" s="76">
        <f>J78*Pricing!R74</f>
        <v>0</v>
      </c>
      <c r="AL78" s="76">
        <f t="shared" si="81"/>
        <v>4993.5057119999992</v>
      </c>
      <c r="AM78" s="77">
        <f t="shared" si="82"/>
        <v>0</v>
      </c>
      <c r="AN78" s="76">
        <f t="shared" si="83"/>
        <v>3994.8045695999995</v>
      </c>
      <c r="AO78" s="72">
        <f t="shared" si="84"/>
        <v>41637.371599605409</v>
      </c>
      <c r="AP78" s="74">
        <f t="shared" si="85"/>
        <v>52046.714499506765</v>
      </c>
      <c r="AQ78" s="74">
        <f t="shared" si="118"/>
        <v>0</v>
      </c>
      <c r="AR78" s="74">
        <f t="shared" si="123"/>
        <v>20194.539887027637</v>
      </c>
      <c r="AS78" s="72">
        <f t="shared" si="124"/>
        <v>118181.76863671216</v>
      </c>
      <c r="AT78" s="72">
        <f t="shared" si="88"/>
        <v>25475.259887027638</v>
      </c>
      <c r="AU78" s="78">
        <f t="shared" si="119"/>
        <v>2366.7093912140135</v>
      </c>
      <c r="AV78" s="79">
        <f t="shared" si="129"/>
        <v>8.4645914473819722E-3</v>
      </c>
      <c r="AW78" s="80">
        <f t="shared" si="90"/>
        <v>811.18038274803109</v>
      </c>
      <c r="AX78" s="81">
        <f t="shared" si="91"/>
        <v>1555.5290084659823</v>
      </c>
      <c r="AY78" s="82"/>
      <c r="AZ78" s="83">
        <f t="shared" si="120"/>
        <v>0</v>
      </c>
      <c r="BB78" s="84"/>
    </row>
    <row r="79" spans="2:54" ht="34.5" customHeight="1" thickTop="1" thickBot="1">
      <c r="B79" s="129">
        <f>Pricing!A75</f>
        <v>72</v>
      </c>
      <c r="C79" s="130" t="str">
        <f>Pricing!D75</f>
        <v>3 TRACK 2 SHUTTER SLIDING DOOR</v>
      </c>
      <c r="D79" s="131" t="str">
        <f>Pricing!B75</f>
        <v>GF-W17</v>
      </c>
      <c r="E79" s="132" t="str">
        <f>Pricing!N75</f>
        <v>24MM</v>
      </c>
      <c r="F79" s="68">
        <f>Pricing!G75</f>
        <v>2425</v>
      </c>
      <c r="G79" s="68">
        <f>Pricing!H75</f>
        <v>2498</v>
      </c>
      <c r="H79" s="100">
        <f t="shared" si="121"/>
        <v>6.0576499999999998</v>
      </c>
      <c r="I79" s="70">
        <f>Pricing!I75</f>
        <v>1</v>
      </c>
      <c r="J79" s="69">
        <f t="shared" si="125"/>
        <v>6.0576499999999998</v>
      </c>
      <c r="K79" s="71">
        <f t="shared" si="126"/>
        <v>65.204544599999991</v>
      </c>
      <c r="L79" s="69"/>
      <c r="M79" s="72"/>
      <c r="N79" s="72"/>
      <c r="O79" s="72">
        <f t="shared" si="79"/>
        <v>0</v>
      </c>
      <c r="P79" s="73">
        <f>Pricing!M75</f>
        <v>36202.11</v>
      </c>
      <c r="Q79" s="74">
        <f t="shared" si="107"/>
        <v>3620.2110000000002</v>
      </c>
      <c r="R79" s="74">
        <f t="shared" si="108"/>
        <v>4380.4553100000003</v>
      </c>
      <c r="S79" s="74">
        <f t="shared" si="109"/>
        <v>221.01388155000001</v>
      </c>
      <c r="T79" s="74">
        <f t="shared" si="110"/>
        <v>444.23790191550006</v>
      </c>
      <c r="U79" s="72">
        <f t="shared" si="111"/>
        <v>44868.028093465502</v>
      </c>
      <c r="V79" s="74">
        <f t="shared" si="112"/>
        <v>673.0204214019825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16991.70825</v>
      </c>
      <c r="AE79" s="76">
        <f t="shared" si="127"/>
        <v>807.04918032786884</v>
      </c>
      <c r="AF79" s="345">
        <f t="shared" si="128"/>
        <v>354.45600000000002</v>
      </c>
      <c r="AG79" s="346"/>
      <c r="AH79" s="76">
        <f t="shared" si="130"/>
        <v>29.538</v>
      </c>
      <c r="AI79" s="76">
        <f t="shared" si="122"/>
        <v>98.460000000000008</v>
      </c>
      <c r="AJ79" s="76">
        <f>J79*Pricing!Q75</f>
        <v>3260.2272299999995</v>
      </c>
      <c r="AK79" s="76">
        <f>J79*Pricing!R75</f>
        <v>0</v>
      </c>
      <c r="AL79" s="76">
        <f t="shared" si="81"/>
        <v>6520.454459999999</v>
      </c>
      <c r="AM79" s="77">
        <f t="shared" si="82"/>
        <v>0</v>
      </c>
      <c r="AN79" s="76">
        <f t="shared" si="83"/>
        <v>5216.3635679999988</v>
      </c>
      <c r="AO79" s="72">
        <f t="shared" si="84"/>
        <v>46830.551695195347</v>
      </c>
      <c r="AP79" s="74">
        <f t="shared" si="85"/>
        <v>58538.189618994184</v>
      </c>
      <c r="AQ79" s="74">
        <f t="shared" si="118"/>
        <v>0</v>
      </c>
      <c r="AR79" s="74">
        <f t="shared" si="123"/>
        <v>17394.32639954265</v>
      </c>
      <c r="AS79" s="72">
        <f t="shared" si="124"/>
        <v>137357.49482218953</v>
      </c>
      <c r="AT79" s="72">
        <f t="shared" si="88"/>
        <v>22675.046399542651</v>
      </c>
      <c r="AU79" s="78">
        <f t="shared" si="119"/>
        <v>2106.5632106598523</v>
      </c>
      <c r="AV79" s="79">
        <f t="shared" si="129"/>
        <v>1.1052952822808272E-2</v>
      </c>
      <c r="AW79" s="80">
        <f t="shared" si="90"/>
        <v>698.43365664526846</v>
      </c>
      <c r="AX79" s="81">
        <f t="shared" si="91"/>
        <v>1408.1295540145841</v>
      </c>
      <c r="AY79" s="82"/>
      <c r="AZ79" s="83">
        <f t="shared" si="120"/>
        <v>0</v>
      </c>
      <c r="BB79" s="84"/>
    </row>
    <row r="80" spans="2:54" ht="34.5" customHeight="1" thickTop="1" thickBot="1">
      <c r="B80" s="129">
        <f>Pricing!A76</f>
        <v>73</v>
      </c>
      <c r="C80" s="130" t="str">
        <f>Pricing!D76</f>
        <v>3 TRACK 2 SHUTTER SLIDING DOOR</v>
      </c>
      <c r="D80" s="131" t="str">
        <f>Pricing!B76</f>
        <v>GF-W18</v>
      </c>
      <c r="E80" s="132" t="str">
        <f>Pricing!N76</f>
        <v>24MM</v>
      </c>
      <c r="F80" s="68">
        <f>Pricing!G76</f>
        <v>2418</v>
      </c>
      <c r="G80" s="68">
        <f>Pricing!H76</f>
        <v>2500</v>
      </c>
      <c r="H80" s="100">
        <f t="shared" si="121"/>
        <v>6.0449999999999999</v>
      </c>
      <c r="I80" s="70">
        <f>Pricing!I76</f>
        <v>1</v>
      </c>
      <c r="J80" s="69">
        <f t="shared" si="125"/>
        <v>6.0449999999999999</v>
      </c>
      <c r="K80" s="71">
        <f t="shared" si="126"/>
        <v>65.068379999999991</v>
      </c>
      <c r="L80" s="69"/>
      <c r="M80" s="72"/>
      <c r="N80" s="72"/>
      <c r="O80" s="72">
        <f t="shared" si="79"/>
        <v>0</v>
      </c>
      <c r="P80" s="73">
        <f>Pricing!M76</f>
        <v>36183.85</v>
      </c>
      <c r="Q80" s="74">
        <f t="shared" si="107"/>
        <v>3618.3850000000002</v>
      </c>
      <c r="R80" s="74">
        <f t="shared" si="108"/>
        <v>4378.2458500000002</v>
      </c>
      <c r="S80" s="74">
        <f t="shared" si="109"/>
        <v>220.90240425000002</v>
      </c>
      <c r="T80" s="74">
        <f t="shared" si="110"/>
        <v>444.01383254250004</v>
      </c>
      <c r="U80" s="72">
        <f t="shared" si="111"/>
        <v>44845.397086792502</v>
      </c>
      <c r="V80" s="74">
        <f t="shared" si="112"/>
        <v>672.68095630188748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16956.224999999999</v>
      </c>
      <c r="AE80" s="76">
        <f t="shared" si="127"/>
        <v>806.22950819672121</v>
      </c>
      <c r="AF80" s="345">
        <f t="shared" si="128"/>
        <v>354.096</v>
      </c>
      <c r="AG80" s="346"/>
      <c r="AH80" s="76">
        <f t="shared" si="130"/>
        <v>29.508000000000003</v>
      </c>
      <c r="AI80" s="76">
        <f t="shared" si="122"/>
        <v>98.36</v>
      </c>
      <c r="AJ80" s="76">
        <f>J80*Pricing!Q76</f>
        <v>3253.4189999999994</v>
      </c>
      <c r="AK80" s="76">
        <f>J80*Pricing!R76</f>
        <v>0</v>
      </c>
      <c r="AL80" s="76">
        <f t="shared" si="81"/>
        <v>6506.8379999999988</v>
      </c>
      <c r="AM80" s="77">
        <f t="shared" si="82"/>
        <v>0</v>
      </c>
      <c r="AN80" s="76">
        <f t="shared" si="83"/>
        <v>5205.4703999999992</v>
      </c>
      <c r="AO80" s="72">
        <f t="shared" si="84"/>
        <v>46806.271551291116</v>
      </c>
      <c r="AP80" s="74">
        <f t="shared" si="85"/>
        <v>58507.839439113894</v>
      </c>
      <c r="AQ80" s="74">
        <f t="shared" si="118"/>
        <v>0</v>
      </c>
      <c r="AR80" s="74">
        <f t="shared" si="123"/>
        <v>17421.689163011582</v>
      </c>
      <c r="AS80" s="72">
        <f t="shared" si="124"/>
        <v>137236.063390405</v>
      </c>
      <c r="AT80" s="72">
        <f t="shared" si="88"/>
        <v>22702.40916301158</v>
      </c>
      <c r="AU80" s="78">
        <f t="shared" si="119"/>
        <v>2109.1052734124473</v>
      </c>
      <c r="AV80" s="79">
        <f t="shared" si="129"/>
        <v>1.1029871289010756E-2</v>
      </c>
      <c r="AW80" s="80">
        <f t="shared" si="90"/>
        <v>699.54220533989621</v>
      </c>
      <c r="AX80" s="81">
        <f t="shared" si="91"/>
        <v>1409.563068072551</v>
      </c>
      <c r="AY80" s="82"/>
      <c r="AZ80" s="83">
        <f t="shared" si="120"/>
        <v>0</v>
      </c>
      <c r="BB80" s="84"/>
    </row>
    <row r="81" spans="2:54" ht="34.5" customHeight="1" thickTop="1" thickBot="1">
      <c r="B81" s="129">
        <f>Pricing!A77</f>
        <v>74</v>
      </c>
      <c r="C81" s="130" t="str">
        <f>Pricing!D77</f>
        <v>FIXED GLASS</v>
      </c>
      <c r="D81" s="131" t="str">
        <f>Pricing!B77</f>
        <v>GF-W20</v>
      </c>
      <c r="E81" s="132" t="str">
        <f>Pricing!N77</f>
        <v>24MM</v>
      </c>
      <c r="F81" s="68">
        <f>Pricing!G77</f>
        <v>917</v>
      </c>
      <c r="G81" s="68">
        <f>Pricing!H77</f>
        <v>1054</v>
      </c>
      <c r="H81" s="100">
        <f t="shared" si="121"/>
        <v>0.96651799999999999</v>
      </c>
      <c r="I81" s="70">
        <f>Pricing!I77</f>
        <v>1</v>
      </c>
      <c r="J81" s="69">
        <f t="shared" si="125"/>
        <v>0.96651799999999999</v>
      </c>
      <c r="K81" s="71">
        <f t="shared" si="126"/>
        <v>10.403599752</v>
      </c>
      <c r="L81" s="69"/>
      <c r="M81" s="72"/>
      <c r="N81" s="72"/>
      <c r="O81" s="72">
        <f t="shared" si="79"/>
        <v>0</v>
      </c>
      <c r="P81" s="73">
        <f>Pricing!M77</f>
        <v>3006.2599999999998</v>
      </c>
      <c r="Q81" s="74">
        <f t="shared" si="107"/>
        <v>300.62599999999998</v>
      </c>
      <c r="R81" s="74">
        <f t="shared" si="108"/>
        <v>363.75745999999992</v>
      </c>
      <c r="S81" s="74">
        <f t="shared" si="109"/>
        <v>18.353217299999997</v>
      </c>
      <c r="T81" s="74">
        <f t="shared" si="110"/>
        <v>36.88996677299999</v>
      </c>
      <c r="U81" s="72">
        <f t="shared" si="111"/>
        <v>3725.8866440729994</v>
      </c>
      <c r="V81" s="74">
        <f t="shared" si="112"/>
        <v>55.88829966109499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2711.0829899999999</v>
      </c>
      <c r="AE81" s="76">
        <f t="shared" si="127"/>
        <v>323.11475409836066</v>
      </c>
      <c r="AF81" s="345">
        <f t="shared" si="128"/>
        <v>141.91200000000001</v>
      </c>
      <c r="AG81" s="346"/>
      <c r="AH81" s="76">
        <f t="shared" si="130"/>
        <v>11.826000000000001</v>
      </c>
      <c r="AI81" s="76">
        <f t="shared" si="122"/>
        <v>39.42</v>
      </c>
      <c r="AJ81" s="76">
        <f>J81*Pricing!Q77</f>
        <v>0</v>
      </c>
      <c r="AK81" s="76">
        <f>J81*Pricing!R77</f>
        <v>0</v>
      </c>
      <c r="AL81" s="76">
        <f t="shared" si="81"/>
        <v>1040.3599751999998</v>
      </c>
      <c r="AM81" s="77">
        <f t="shared" si="82"/>
        <v>0</v>
      </c>
      <c r="AN81" s="76">
        <f t="shared" si="83"/>
        <v>832.28798015999985</v>
      </c>
      <c r="AO81" s="72">
        <f t="shared" si="84"/>
        <v>4298.047697832455</v>
      </c>
      <c r="AP81" s="74">
        <f t="shared" si="85"/>
        <v>5372.5596222905688</v>
      </c>
      <c r="AQ81" s="74">
        <f t="shared" si="118"/>
        <v>0</v>
      </c>
      <c r="AR81" s="74">
        <f t="shared" si="123"/>
        <v>10005.615332692227</v>
      </c>
      <c r="AS81" s="72">
        <f t="shared" si="124"/>
        <v>14254.338265483024</v>
      </c>
      <c r="AT81" s="72">
        <f t="shared" si="88"/>
        <v>14748.135332692225</v>
      </c>
      <c r="AU81" s="78">
        <f t="shared" si="119"/>
        <v>1370.1352037060783</v>
      </c>
      <c r="AV81" s="79">
        <f t="shared" si="129"/>
        <v>1.7635350105065508E-3</v>
      </c>
      <c r="AW81" s="80">
        <f t="shared" si="90"/>
        <v>363.50638566300876</v>
      </c>
      <c r="AX81" s="81">
        <f t="shared" si="91"/>
        <v>1006.6288180430695</v>
      </c>
      <c r="AY81" s="82"/>
      <c r="AZ81" s="83">
        <f t="shared" si="120"/>
        <v>0</v>
      </c>
      <c r="BB81" s="84"/>
    </row>
    <row r="82" spans="2:54" ht="34.5" customHeight="1" thickTop="1" thickBot="1">
      <c r="B82" s="129">
        <f>Pricing!A78</f>
        <v>75</v>
      </c>
      <c r="C82" s="130" t="str">
        <f>Pricing!D78</f>
        <v>FIXED GLASS</v>
      </c>
      <c r="D82" s="131" t="str">
        <f>Pricing!B78</f>
        <v>GF-W21</v>
      </c>
      <c r="E82" s="132" t="str">
        <f>Pricing!N78</f>
        <v>24MM</v>
      </c>
      <c r="F82" s="68">
        <f>Pricing!G78</f>
        <v>917</v>
      </c>
      <c r="G82" s="68">
        <f>Pricing!H78</f>
        <v>2447</v>
      </c>
      <c r="H82" s="100">
        <f t="shared" si="121"/>
        <v>2.2438989999999999</v>
      </c>
      <c r="I82" s="70">
        <f>Pricing!I78</f>
        <v>1</v>
      </c>
      <c r="J82" s="69">
        <f t="shared" si="125"/>
        <v>2.2438989999999999</v>
      </c>
      <c r="K82" s="71">
        <f t="shared" si="126"/>
        <v>24.153328835999996</v>
      </c>
      <c r="L82" s="69"/>
      <c r="M82" s="72"/>
      <c r="N82" s="72"/>
      <c r="O82" s="72">
        <f t="shared" si="79"/>
        <v>0</v>
      </c>
      <c r="P82" s="73">
        <f>Pricing!M78</f>
        <v>4754.24</v>
      </c>
      <c r="Q82" s="74">
        <f t="shared" si="107"/>
        <v>475.42399999999998</v>
      </c>
      <c r="R82" s="74">
        <f t="shared" si="108"/>
        <v>575.26303999999993</v>
      </c>
      <c r="S82" s="74">
        <f t="shared" si="109"/>
        <v>29.024635199999999</v>
      </c>
      <c r="T82" s="74">
        <f t="shared" si="110"/>
        <v>58.339516752000002</v>
      </c>
      <c r="U82" s="72">
        <f t="shared" si="111"/>
        <v>5892.2911919520002</v>
      </c>
      <c r="V82" s="74">
        <f t="shared" si="112"/>
        <v>88.384367879280006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6294.1366949999992</v>
      </c>
      <c r="AE82" s="76">
        <f t="shared" si="127"/>
        <v>551.47540983606552</v>
      </c>
      <c r="AF82" s="345">
        <f t="shared" si="128"/>
        <v>242.20799999999997</v>
      </c>
      <c r="AG82" s="346"/>
      <c r="AH82" s="76">
        <f t="shared" si="130"/>
        <v>20.183999999999997</v>
      </c>
      <c r="AI82" s="76">
        <f t="shared" si="122"/>
        <v>67.28</v>
      </c>
      <c r="AJ82" s="76">
        <f>J82*Pricing!Q78</f>
        <v>0</v>
      </c>
      <c r="AK82" s="76">
        <f>J82*Pricing!R78</f>
        <v>0</v>
      </c>
      <c r="AL82" s="76">
        <f t="shared" si="81"/>
        <v>2415.3328835999996</v>
      </c>
      <c r="AM82" s="77">
        <f t="shared" si="82"/>
        <v>0</v>
      </c>
      <c r="AN82" s="76">
        <f t="shared" si="83"/>
        <v>1932.2663068799995</v>
      </c>
      <c r="AO82" s="72">
        <f t="shared" si="84"/>
        <v>6861.8229696673461</v>
      </c>
      <c r="AP82" s="74">
        <f t="shared" si="85"/>
        <v>8577.2787120841822</v>
      </c>
      <c r="AQ82" s="74">
        <f t="shared" si="118"/>
        <v>0</v>
      </c>
      <c r="AR82" s="74">
        <f t="shared" si="123"/>
        <v>6880.4797728202248</v>
      </c>
      <c r="AS82" s="72">
        <f t="shared" si="124"/>
        <v>26080.837567231531</v>
      </c>
      <c r="AT82" s="72">
        <f t="shared" si="88"/>
        <v>11622.999772820225</v>
      </c>
      <c r="AU82" s="78">
        <f t="shared" si="119"/>
        <v>1079.8030260888356</v>
      </c>
      <c r="AV82" s="79">
        <f t="shared" si="129"/>
        <v>4.094279099344904E-3</v>
      </c>
      <c r="AW82" s="80">
        <f t="shared" si="90"/>
        <v>247.61289015024784</v>
      </c>
      <c r="AX82" s="81">
        <f t="shared" si="91"/>
        <v>832.19013593858767</v>
      </c>
      <c r="AY82" s="82"/>
      <c r="AZ82" s="83">
        <f t="shared" si="120"/>
        <v>0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547.41056400000014</v>
      </c>
      <c r="I109" s="87">
        <f>SUM(I8:I108)</f>
        <v>76</v>
      </c>
      <c r="J109" s="88">
        <f>SUM(J8:J108)</f>
        <v>548.05716600000017</v>
      </c>
      <c r="K109" s="89">
        <f>SUM(K8:K108)</f>
        <v>5899.2873348239973</v>
      </c>
      <c r="L109" s="88">
        <f>SUM(L8:L8)</f>
        <v>0</v>
      </c>
      <c r="M109" s="88"/>
      <c r="N109" s="88"/>
      <c r="O109" s="88"/>
      <c r="P109" s="87">
        <f>SUM(P8:P108)</f>
        <v>2335285.5100000002</v>
      </c>
      <c r="Q109" s="88">
        <f t="shared" ref="Q109:AE109" si="156">SUM(Q8:Q108)</f>
        <v>233528.55099999992</v>
      </c>
      <c r="R109" s="88">
        <f t="shared" si="156"/>
        <v>282569.54670999991</v>
      </c>
      <c r="S109" s="88">
        <f t="shared" si="156"/>
        <v>14256.918038549999</v>
      </c>
      <c r="T109" s="88">
        <f t="shared" si="156"/>
        <v>28656.405257485494</v>
      </c>
      <c r="U109" s="88">
        <f t="shared" si="156"/>
        <v>2894296.9310060353</v>
      </c>
      <c r="V109" s="88">
        <f t="shared" si="156"/>
        <v>43414.453965090543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1804978.1864949996</v>
      </c>
      <c r="AE109" s="88">
        <f t="shared" si="156"/>
        <v>64316.393442622946</v>
      </c>
      <c r="AF109" s="406">
        <f>SUM(AF8:AG108)</f>
        <v>28247.760000000013</v>
      </c>
      <c r="AG109" s="407"/>
      <c r="AH109" s="88">
        <f t="shared" ref="AH109:AQ109" si="157">SUM(AH8:AH108)</f>
        <v>2353.9799999999991</v>
      </c>
      <c r="AI109" s="88">
        <f t="shared" si="157"/>
        <v>7846.5999999999985</v>
      </c>
      <c r="AJ109" s="88">
        <f t="shared" ref="AJ109" si="158">SUM(AJ8:AJ108)</f>
        <v>69498.74444759998</v>
      </c>
      <c r="AK109" s="88">
        <f t="shared" si="157"/>
        <v>0</v>
      </c>
      <c r="AL109" s="88">
        <f t="shared" si="157"/>
        <v>589928.73348239996</v>
      </c>
      <c r="AM109" s="88">
        <f t="shared" si="157"/>
        <v>0</v>
      </c>
      <c r="AN109" s="88">
        <f t="shared" si="157"/>
        <v>471942.9867859197</v>
      </c>
      <c r="AO109" s="88">
        <f t="shared" si="157"/>
        <v>3040476.1184137478</v>
      </c>
      <c r="AP109" s="88">
        <f t="shared" si="157"/>
        <v>3800595.1480171848</v>
      </c>
      <c r="AQ109" s="88">
        <f t="shared" si="157"/>
        <v>0</v>
      </c>
      <c r="AR109" s="88"/>
      <c r="AS109" s="87">
        <f>SUM(AS8:AS108)</f>
        <v>9777419.9176418521</v>
      </c>
      <c r="AT109" s="90"/>
      <c r="AU109" s="91"/>
      <c r="AV109" s="92">
        <f>SUM(AV8:AV108)</f>
        <v>1.0000000000000004</v>
      </c>
    </row>
    <row r="110" spans="2:54" ht="13.5" thickTop="1">
      <c r="AF110" s="49">
        <f>AF109</f>
        <v>28247.760000000013</v>
      </c>
      <c r="AW110" s="84"/>
    </row>
    <row r="111" spans="2:54">
      <c r="AF111" s="174"/>
      <c r="AG111" s="174"/>
      <c r="AH111" s="174">
        <f>SUM(AE109:AI109,AC109)</f>
        <v>102764.73344262296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7"/>
  <sheetViews>
    <sheetView tabSelected="1" view="pageBreakPreview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5703125" style="122" customWidth="1"/>
    <col min="6" max="6" width="51.140625" style="122" customWidth="1"/>
    <col min="7" max="7" width="18.7109375" style="122" customWidth="1"/>
    <col min="8" max="8" width="41.28515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ABPL-DE-19.20-2119</v>
      </c>
      <c r="N6" s="445"/>
    </row>
    <row r="7" spans="2:15" ht="24.95" customHeight="1">
      <c r="B7" s="425" t="s">
        <v>126</v>
      </c>
      <c r="C7" s="426"/>
      <c r="D7" s="426"/>
      <c r="E7" s="426"/>
      <c r="F7" s="457" t="str">
        <f>'BD Team'!E2</f>
        <v>Mr. Jeevan</v>
      </c>
      <c r="G7" s="457"/>
      <c r="H7" s="457"/>
      <c r="I7" s="457"/>
      <c r="J7" s="458"/>
      <c r="K7" s="434" t="s">
        <v>104</v>
      </c>
      <c r="L7" s="426"/>
      <c r="M7" s="431">
        <f>'BD Team'!J3</f>
        <v>43670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Hyderabad</v>
      </c>
      <c r="G8" s="459" t="s">
        <v>180</v>
      </c>
      <c r="H8" s="460"/>
      <c r="I8" s="457" t="str">
        <f>'BD Team'!G3</f>
        <v>3Kpa</v>
      </c>
      <c r="J8" s="458"/>
      <c r="K8" s="434" t="s">
        <v>105</v>
      </c>
      <c r="L8" s="426"/>
      <c r="M8" s="178" t="s">
        <v>365</v>
      </c>
      <c r="N8" s="179">
        <v>43670</v>
      </c>
    </row>
    <row r="9" spans="2:15" ht="24.95" customHeight="1">
      <c r="B9" s="425" t="s">
        <v>169</v>
      </c>
      <c r="C9" s="426"/>
      <c r="D9" s="426"/>
      <c r="E9" s="426"/>
      <c r="F9" s="457" t="str">
        <f>'BD Team'!E4</f>
        <v>Mr. Anamol Anand : 7702300826</v>
      </c>
      <c r="G9" s="457"/>
      <c r="H9" s="457"/>
      <c r="I9" s="457"/>
      <c r="J9" s="458"/>
      <c r="K9" s="434" t="s">
        <v>179</v>
      </c>
      <c r="L9" s="426"/>
      <c r="M9" s="446" t="str">
        <f>'BD Team'!J4</f>
        <v>Mahesh</v>
      </c>
      <c r="N9" s="447"/>
    </row>
    <row r="10" spans="2:15" ht="27.75" customHeight="1" thickBot="1">
      <c r="B10" s="427" t="s">
        <v>177</v>
      </c>
      <c r="C10" s="428"/>
      <c r="D10" s="428"/>
      <c r="E10" s="428"/>
      <c r="F10" s="217" t="str">
        <f>'BD Team'!E5</f>
        <v>Anodized</v>
      </c>
      <c r="G10" s="439" t="s">
        <v>178</v>
      </c>
      <c r="H10" s="440"/>
      <c r="I10" s="437" t="str">
        <f>'BD Team'!G5</f>
        <v>Silver</v>
      </c>
      <c r="J10" s="438"/>
      <c r="K10" s="435" t="s">
        <v>375</v>
      </c>
      <c r="L10" s="436"/>
      <c r="M10" s="429">
        <f>'BD Team'!J5</f>
        <v>0</v>
      </c>
      <c r="N10" s="430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170</v>
      </c>
      <c r="C13" s="462"/>
      <c r="D13" s="433" t="s">
        <v>171</v>
      </c>
      <c r="E13" s="433" t="s">
        <v>172</v>
      </c>
      <c r="F13" s="433" t="s">
        <v>37</v>
      </c>
      <c r="G13" s="415" t="s">
        <v>63</v>
      </c>
      <c r="H13" s="415" t="s">
        <v>210</v>
      </c>
      <c r="I13" s="415" t="s">
        <v>209</v>
      </c>
      <c r="J13" s="463" t="s">
        <v>173</v>
      </c>
      <c r="K13" s="463" t="s">
        <v>174</v>
      </c>
      <c r="L13" s="462" t="s">
        <v>211</v>
      </c>
      <c r="M13" s="463" t="s">
        <v>175</v>
      </c>
      <c r="N13" s="464" t="s">
        <v>176</v>
      </c>
    </row>
    <row r="14" spans="2:15" s="94" customFormat="1" ht="18" customHeight="1" thickTop="1" thickBot="1">
      <c r="B14" s="461"/>
      <c r="C14" s="462"/>
      <c r="D14" s="433"/>
      <c r="E14" s="433"/>
      <c r="F14" s="433"/>
      <c r="G14" s="415"/>
      <c r="H14" s="415"/>
      <c r="I14" s="415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3"/>
      <c r="E15" s="433"/>
      <c r="F15" s="433"/>
      <c r="G15" s="415"/>
      <c r="H15" s="415"/>
      <c r="I15" s="415"/>
      <c r="J15" s="463"/>
      <c r="K15" s="463"/>
      <c r="L15" s="462"/>
      <c r="M15" s="463"/>
      <c r="N15" s="464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FF-W22</v>
      </c>
      <c r="E16" s="187" t="str">
        <f>Pricing!C4</f>
        <v>M14600</v>
      </c>
      <c r="F16" s="187" t="str">
        <f>Pricing!D4</f>
        <v>2 TRACK 4 SHUTTER SLIDING DOOR</v>
      </c>
      <c r="G16" s="187" t="str">
        <f>Pricing!N4</f>
        <v>24MM</v>
      </c>
      <c r="H16" s="187" t="str">
        <f>Pricing!F4</f>
        <v>BED ROOM 6</v>
      </c>
      <c r="I16" s="216" t="str">
        <f>Pricing!E4</f>
        <v>NO</v>
      </c>
      <c r="J16" s="216">
        <f>Pricing!G4</f>
        <v>4889</v>
      </c>
      <c r="K16" s="216">
        <f>Pricing!H4</f>
        <v>2901</v>
      </c>
      <c r="L16" s="216">
        <f>Pricing!I4</f>
        <v>1</v>
      </c>
      <c r="M16" s="188">
        <f t="shared" ref="M16:M24" si="0">J16*K16*L16/1000000</f>
        <v>14.182988999999999</v>
      </c>
      <c r="N16" s="189">
        <f>'Cost Calculation'!AS8</f>
        <v>258629.15885975974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FF-W23</v>
      </c>
      <c r="E17" s="187" t="str">
        <f>Pricing!C5</f>
        <v>M15000</v>
      </c>
      <c r="F17" s="187" t="str">
        <f>Pricing!D5</f>
        <v>2 DOORS WITH 2 FIXED GLASS</v>
      </c>
      <c r="G17" s="187" t="str">
        <f>Pricing!N5</f>
        <v>24MM</v>
      </c>
      <c r="H17" s="187" t="str">
        <f>Pricing!F5</f>
        <v>BED ROOM 7</v>
      </c>
      <c r="I17" s="216" t="str">
        <f>Pricing!E5</f>
        <v>NO</v>
      </c>
      <c r="J17" s="216">
        <f>Pricing!G5</f>
        <v>4876</v>
      </c>
      <c r="K17" s="216">
        <f>Pricing!H5</f>
        <v>2437</v>
      </c>
      <c r="L17" s="216">
        <f>Pricing!I5</f>
        <v>1</v>
      </c>
      <c r="M17" s="188">
        <f t="shared" si="0"/>
        <v>11.882811999999999</v>
      </c>
      <c r="N17" s="189">
        <f>'Cost Calculation'!AS9</f>
        <v>213368.18902523749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FF-W24</v>
      </c>
      <c r="E18" s="187" t="str">
        <f>Pricing!C6</f>
        <v>M15000</v>
      </c>
      <c r="F18" s="187" t="str">
        <f>Pricing!D6</f>
        <v>2 DOORS WITH 2 FIXED GLASS</v>
      </c>
      <c r="G18" s="187" t="str">
        <f>Pricing!N6</f>
        <v>24MM</v>
      </c>
      <c r="H18" s="187" t="str">
        <f>Pricing!F6</f>
        <v>BED ROOM 7</v>
      </c>
      <c r="I18" s="216" t="str">
        <f>Pricing!E6</f>
        <v>NO</v>
      </c>
      <c r="J18" s="216">
        <f>Pricing!G6</f>
        <v>4881</v>
      </c>
      <c r="K18" s="216">
        <f>Pricing!H6</f>
        <v>2725</v>
      </c>
      <c r="L18" s="216">
        <f>Pricing!I6</f>
        <v>1</v>
      </c>
      <c r="M18" s="188">
        <f t="shared" si="0"/>
        <v>13.300725</v>
      </c>
      <c r="N18" s="189">
        <f>'Cost Calculation'!AS10</f>
        <v>281256.65111964644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FF-W25</v>
      </c>
      <c r="E19" s="187" t="str">
        <f>Pricing!C7</f>
        <v>M15000</v>
      </c>
      <c r="F19" s="187" t="str">
        <f>Pricing!D7</f>
        <v>FIXED GLASS 2 NO'S</v>
      </c>
      <c r="G19" s="187" t="str">
        <f>Pricing!N7</f>
        <v>24MM (F)</v>
      </c>
      <c r="H19" s="187" t="str">
        <f>Pricing!F7</f>
        <v>BED ROOM 7 TOILET</v>
      </c>
      <c r="I19" s="216" t="str">
        <f>Pricing!E7</f>
        <v>NO</v>
      </c>
      <c r="J19" s="216">
        <f>Pricing!G7</f>
        <v>1672</v>
      </c>
      <c r="K19" s="216">
        <f>Pricing!H7</f>
        <v>2734</v>
      </c>
      <c r="L19" s="216">
        <f>Pricing!I7</f>
        <v>1</v>
      </c>
      <c r="M19" s="188">
        <f t="shared" si="0"/>
        <v>4.5712479999999998</v>
      </c>
      <c r="N19" s="189">
        <f>'Cost Calculation'!AS11</f>
        <v>60566.653979557173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FF-W26</v>
      </c>
      <c r="E20" s="187" t="str">
        <f>Pricing!C8</f>
        <v>M15000</v>
      </c>
      <c r="F20" s="187" t="str">
        <f>Pricing!D8</f>
        <v>FIXED GLASS</v>
      </c>
      <c r="G20" s="187" t="str">
        <f>Pricing!N8</f>
        <v>24MM (F)</v>
      </c>
      <c r="H20" s="187" t="str">
        <f>Pricing!F8</f>
        <v>BED ROOM 7 TOILET</v>
      </c>
      <c r="I20" s="216" t="str">
        <f>Pricing!E8</f>
        <v>NO</v>
      </c>
      <c r="J20" s="216">
        <f>Pricing!G8</f>
        <v>815</v>
      </c>
      <c r="K20" s="216">
        <f>Pricing!H8</f>
        <v>1520</v>
      </c>
      <c r="L20" s="216">
        <f>Pricing!I8</f>
        <v>1</v>
      </c>
      <c r="M20" s="188">
        <f t="shared" si="0"/>
        <v>1.2387999999999999</v>
      </c>
      <c r="N20" s="189">
        <f>'Cost Calculation'!AS12</f>
        <v>18292.29322844158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FF-W27</v>
      </c>
      <c r="E21" s="187" t="str">
        <f>Pricing!C9</f>
        <v>M15000</v>
      </c>
      <c r="F21" s="187" t="str">
        <f>Pricing!D9</f>
        <v>FIXED GLASS 2 NO'S</v>
      </c>
      <c r="G21" s="187" t="str">
        <f>Pricing!N9</f>
        <v>24MM</v>
      </c>
      <c r="H21" s="187" t="str">
        <f>Pricing!F9</f>
        <v>STAIRCASE</v>
      </c>
      <c r="I21" s="216" t="str">
        <f>Pricing!E9</f>
        <v>NO</v>
      </c>
      <c r="J21" s="216">
        <f>Pricing!G9</f>
        <v>2746</v>
      </c>
      <c r="K21" s="216">
        <f>Pricing!H9</f>
        <v>578</v>
      </c>
      <c r="L21" s="216">
        <f>Pricing!I9</f>
        <v>1</v>
      </c>
      <c r="M21" s="188">
        <f t="shared" si="0"/>
        <v>1.587188</v>
      </c>
      <c r="N21" s="189">
        <f>'Cost Calculation'!AS13</f>
        <v>24970.203579214834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FF-W28</v>
      </c>
      <c r="E22" s="187" t="str">
        <f>Pricing!C10</f>
        <v>M15000</v>
      </c>
      <c r="F22" s="187" t="str">
        <f>Pricing!D10</f>
        <v>FIXED GLASS 2 NO'S</v>
      </c>
      <c r="G22" s="187" t="str">
        <f>Pricing!N10</f>
        <v>24MM</v>
      </c>
      <c r="H22" s="187" t="str">
        <f>Pricing!F10</f>
        <v>STAIRCASE</v>
      </c>
      <c r="I22" s="216" t="str">
        <f>Pricing!E10</f>
        <v>NO</v>
      </c>
      <c r="J22" s="216">
        <f>Pricing!G10</f>
        <v>2750</v>
      </c>
      <c r="K22" s="216">
        <f>Pricing!H10</f>
        <v>1711</v>
      </c>
      <c r="L22" s="216">
        <f>Pricing!I10</f>
        <v>1</v>
      </c>
      <c r="M22" s="188">
        <f t="shared" si="0"/>
        <v>4.7052500000000004</v>
      </c>
      <c r="N22" s="189">
        <f>'Cost Calculation'!AS14</f>
        <v>47398.00176404915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FF-W29</v>
      </c>
      <c r="E23" s="187" t="str">
        <f>Pricing!C11</f>
        <v>-</v>
      </c>
      <c r="F23" s="187" t="str">
        <f>Pricing!D11</f>
        <v>GLASS LOUVERS</v>
      </c>
      <c r="G23" s="187" t="str">
        <f>Pricing!N11</f>
        <v>6MM (A &amp; F)</v>
      </c>
      <c r="H23" s="187" t="str">
        <f>Pricing!F11</f>
        <v>TOILET</v>
      </c>
      <c r="I23" s="216" t="str">
        <f>Pricing!E11</f>
        <v>NO</v>
      </c>
      <c r="J23" s="216">
        <f>Pricing!G11</f>
        <v>1222</v>
      </c>
      <c r="K23" s="216">
        <f>Pricing!H11</f>
        <v>659</v>
      </c>
      <c r="L23" s="216">
        <f>Pricing!I11</f>
        <v>1</v>
      </c>
      <c r="M23" s="188">
        <f t="shared" si="0"/>
        <v>0.80529799999999996</v>
      </c>
      <c r="N23" s="189">
        <f>'Cost Calculation'!AS15</f>
        <v>33743.844152159152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FF-W30</v>
      </c>
      <c r="E24" s="187" t="str">
        <f>Pricing!C12</f>
        <v>M15000</v>
      </c>
      <c r="F24" s="187" t="str">
        <f>Pricing!D12</f>
        <v>FIXED GLASS 2 NO'S</v>
      </c>
      <c r="G24" s="187" t="str">
        <f>Pricing!N12</f>
        <v>6MM (F)</v>
      </c>
      <c r="H24" s="187" t="str">
        <f>Pricing!F12</f>
        <v>BEDROOM 8 TOILET</v>
      </c>
      <c r="I24" s="216" t="str">
        <f>Pricing!E12</f>
        <v>NO</v>
      </c>
      <c r="J24" s="216">
        <f>Pricing!G12</f>
        <v>1678</v>
      </c>
      <c r="K24" s="216">
        <f>Pricing!H12</f>
        <v>3034</v>
      </c>
      <c r="L24" s="216">
        <f>Pricing!I12</f>
        <v>1</v>
      </c>
      <c r="M24" s="188">
        <f t="shared" si="0"/>
        <v>5.0910520000000004</v>
      </c>
      <c r="N24" s="189">
        <f>'Cost Calculation'!AS16</f>
        <v>53961.322041762323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FF-W31</v>
      </c>
      <c r="E25" s="187" t="str">
        <f>Pricing!C13</f>
        <v>M15000</v>
      </c>
      <c r="F25" s="187" t="str">
        <f>Pricing!D13</f>
        <v>2 DOORS WITH 3 FIXED GLASS</v>
      </c>
      <c r="G25" s="187" t="str">
        <f>Pricing!N13</f>
        <v>24MM</v>
      </c>
      <c r="H25" s="187" t="str">
        <f>Pricing!F13</f>
        <v>BEDROOM 8</v>
      </c>
      <c r="I25" s="216" t="str">
        <f>Pricing!E13</f>
        <v>NO</v>
      </c>
      <c r="J25" s="216">
        <f>Pricing!G13</f>
        <v>5023</v>
      </c>
      <c r="K25" s="216">
        <f>Pricing!H13</f>
        <v>2949</v>
      </c>
      <c r="L25" s="216">
        <f>Pricing!I13</f>
        <v>1</v>
      </c>
      <c r="M25" s="188">
        <f t="shared" ref="M25:M42" si="1">J25*K25*L25/1000000</f>
        <v>14.812827</v>
      </c>
      <c r="N25" s="189">
        <f>'Cost Calculation'!AS17</f>
        <v>311255.08624832681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FF-W32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>STAIRCASE</v>
      </c>
      <c r="I26" s="216" t="str">
        <f>Pricing!E14</f>
        <v>NO</v>
      </c>
      <c r="J26" s="216">
        <f>Pricing!G14</f>
        <v>916</v>
      </c>
      <c r="K26" s="216">
        <f>Pricing!H14</f>
        <v>1054</v>
      </c>
      <c r="L26" s="216">
        <f>Pricing!I14</f>
        <v>1</v>
      </c>
      <c r="M26" s="188">
        <f t="shared" si="1"/>
        <v>0.96546399999999999</v>
      </c>
      <c r="N26" s="189">
        <f>'Cost Calculation'!AS18</f>
        <v>14323.926386383229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FF-W33</v>
      </c>
      <c r="E27" s="187" t="str">
        <f>Pricing!C15</f>
        <v>M15000</v>
      </c>
      <c r="F27" s="187" t="str">
        <f>Pricing!D15</f>
        <v>FIXED GLASS</v>
      </c>
      <c r="G27" s="187" t="str">
        <f>Pricing!N15</f>
        <v>24MM</v>
      </c>
      <c r="H27" s="187" t="str">
        <f>Pricing!F15</f>
        <v>STAIRCASE</v>
      </c>
      <c r="I27" s="216" t="str">
        <f>Pricing!E15</f>
        <v>NO</v>
      </c>
      <c r="J27" s="216">
        <f>Pricing!G15</f>
        <v>923</v>
      </c>
      <c r="K27" s="216">
        <f>Pricing!H15</f>
        <v>2572</v>
      </c>
      <c r="L27" s="216">
        <f>Pricing!I15</f>
        <v>1</v>
      </c>
      <c r="M27" s="188">
        <f t="shared" si="1"/>
        <v>2.3739560000000002</v>
      </c>
      <c r="N27" s="189">
        <f>'Cost Calculation'!AS19</f>
        <v>27317.518058642043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FF-W34</v>
      </c>
      <c r="E28" s="187" t="str">
        <f>Pricing!C16</f>
        <v>M15000</v>
      </c>
      <c r="F28" s="187" t="str">
        <f>Pricing!D16</f>
        <v>2 SIDE HUNG WINDOWS WITH CENTER FIXED</v>
      </c>
      <c r="G28" s="187" t="str">
        <f>Pricing!N16</f>
        <v>24MM</v>
      </c>
      <c r="H28" s="187" t="str">
        <f>Pricing!F16</f>
        <v>LIVING &amp; DINING</v>
      </c>
      <c r="I28" s="216" t="str">
        <f>Pricing!E16</f>
        <v>NO</v>
      </c>
      <c r="J28" s="216">
        <f>Pricing!G16</f>
        <v>3504</v>
      </c>
      <c r="K28" s="216">
        <f>Pricing!H16</f>
        <v>1612</v>
      </c>
      <c r="L28" s="216">
        <f>Pricing!I16</f>
        <v>1</v>
      </c>
      <c r="M28" s="188">
        <f t="shared" si="1"/>
        <v>5.6484480000000001</v>
      </c>
      <c r="N28" s="189">
        <f>'Cost Calculation'!AS20</f>
        <v>151322.804114992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FF-W35A</v>
      </c>
      <c r="E29" s="187" t="str">
        <f>Pricing!C17</f>
        <v>M15000</v>
      </c>
      <c r="F29" s="187" t="str">
        <f>Pricing!D17</f>
        <v>FIXED GLASS IN SHAPE</v>
      </c>
      <c r="G29" s="187" t="str">
        <f>Pricing!N17</f>
        <v>24MM</v>
      </c>
      <c r="H29" s="187" t="str">
        <f>Pricing!F17</f>
        <v>LIVING &amp; DINING</v>
      </c>
      <c r="I29" s="216" t="str">
        <f>Pricing!E17</f>
        <v>NO</v>
      </c>
      <c r="J29" s="216">
        <f>Pricing!G17</f>
        <v>3657</v>
      </c>
      <c r="K29" s="216">
        <f>Pricing!H17</f>
        <v>3001</v>
      </c>
      <c r="L29" s="216">
        <f>Pricing!I17</f>
        <v>1</v>
      </c>
      <c r="M29" s="188">
        <f t="shared" si="1"/>
        <v>10.974657000000001</v>
      </c>
      <c r="N29" s="189">
        <f>'Cost Calculation'!AS21</f>
        <v>77676.185560550934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FF-W35</v>
      </c>
      <c r="E30" s="187" t="str">
        <f>Pricing!C18</f>
        <v>M14600</v>
      </c>
      <c r="F30" s="187" t="str">
        <f>Pricing!D18</f>
        <v>2 TRACK 4 SHUTTER SLIDING DOOR</v>
      </c>
      <c r="G30" s="187" t="str">
        <f>Pricing!N18</f>
        <v>24MM</v>
      </c>
      <c r="H30" s="187" t="str">
        <f>Pricing!F18</f>
        <v>LIVING &amp; DINING</v>
      </c>
      <c r="I30" s="216" t="str">
        <f>Pricing!E18</f>
        <v>NO</v>
      </c>
      <c r="J30" s="216">
        <f>Pricing!G18</f>
        <v>3657</v>
      </c>
      <c r="K30" s="216">
        <f>Pricing!H18</f>
        <v>2807</v>
      </c>
      <c r="L30" s="216">
        <f>Pricing!I18</f>
        <v>1</v>
      </c>
      <c r="M30" s="188">
        <f t="shared" si="1"/>
        <v>10.265199000000001</v>
      </c>
      <c r="N30" s="189">
        <f>'Cost Calculation'!AS22</f>
        <v>211785.92087267921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FF-W36A</v>
      </c>
      <c r="E31" s="187" t="str">
        <f>Pricing!C19</f>
        <v>M15000</v>
      </c>
      <c r="F31" s="187" t="str">
        <f>Pricing!D19</f>
        <v>FIXED GLASS IN SHAPE</v>
      </c>
      <c r="G31" s="187" t="str">
        <f>Pricing!N19</f>
        <v>24MM</v>
      </c>
      <c r="H31" s="187" t="str">
        <f>Pricing!F19</f>
        <v>LIVING &amp; DINING</v>
      </c>
      <c r="I31" s="216" t="str">
        <f>Pricing!E19</f>
        <v>NO</v>
      </c>
      <c r="J31" s="216">
        <f>Pricing!G19</f>
        <v>2651</v>
      </c>
      <c r="K31" s="216">
        <f>Pricing!H19</f>
        <v>3001</v>
      </c>
      <c r="L31" s="216">
        <f>Pricing!I19</f>
        <v>1</v>
      </c>
      <c r="M31" s="188">
        <f t="shared" si="1"/>
        <v>7.9556509999999996</v>
      </c>
      <c r="N31" s="189">
        <f>'Cost Calculation'!AS23</f>
        <v>59530.679552979018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FF-W36</v>
      </c>
      <c r="E32" s="187" t="str">
        <f>Pricing!C20</f>
        <v>M14600</v>
      </c>
      <c r="F32" s="187" t="str">
        <f>Pricing!D20</f>
        <v>2 TRACK 2 SHUTTER SLIDING DOOR</v>
      </c>
      <c r="G32" s="187" t="str">
        <f>Pricing!N20</f>
        <v>24MM</v>
      </c>
      <c r="H32" s="187" t="str">
        <f>Pricing!F20</f>
        <v>LIVING &amp; DINING</v>
      </c>
      <c r="I32" s="216" t="str">
        <f>Pricing!E20</f>
        <v>NO</v>
      </c>
      <c r="J32" s="216">
        <f>Pricing!G20</f>
        <v>2650</v>
      </c>
      <c r="K32" s="216">
        <f>Pricing!H20</f>
        <v>2806</v>
      </c>
      <c r="L32" s="216">
        <f>Pricing!I20</f>
        <v>1</v>
      </c>
      <c r="M32" s="188">
        <f t="shared" si="1"/>
        <v>7.4359000000000002</v>
      </c>
      <c r="N32" s="189">
        <f>'Cost Calculation'!AS24</f>
        <v>138567.97756153494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FF-W37</v>
      </c>
      <c r="E33" s="187" t="str">
        <f>Pricing!C21</f>
        <v>M14600</v>
      </c>
      <c r="F33" s="187" t="str">
        <f>Pricing!D21</f>
        <v>2 TRACK 2 SHUTTER SLIDING WINDOW</v>
      </c>
      <c r="G33" s="187" t="str">
        <f>Pricing!N21</f>
        <v>24MM</v>
      </c>
      <c r="H33" s="187" t="str">
        <f>Pricing!F21</f>
        <v>SITTING AREA</v>
      </c>
      <c r="I33" s="216" t="str">
        <f>Pricing!E21</f>
        <v>NO</v>
      </c>
      <c r="J33" s="216">
        <f>Pricing!G21</f>
        <v>1340</v>
      </c>
      <c r="K33" s="216">
        <f>Pricing!H21</f>
        <v>1773</v>
      </c>
      <c r="L33" s="216">
        <f>Pricing!I21</f>
        <v>1</v>
      </c>
      <c r="M33" s="188">
        <f t="shared" si="1"/>
        <v>2.37582</v>
      </c>
      <c r="N33" s="189">
        <f>'Cost Calculation'!AS25</f>
        <v>75679.074771083746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FF-W38</v>
      </c>
      <c r="E34" s="187" t="str">
        <f>Pricing!C22</f>
        <v>M15000</v>
      </c>
      <c r="F34" s="187" t="str">
        <f>Pricing!D22</f>
        <v>FIXED GLASS 2 NO'S</v>
      </c>
      <c r="G34" s="187" t="str">
        <f>Pricing!N22</f>
        <v>24MM</v>
      </c>
      <c r="H34" s="187" t="str">
        <f>Pricing!F22</f>
        <v>LOBBY</v>
      </c>
      <c r="I34" s="216" t="str">
        <f>Pricing!E22</f>
        <v>NO</v>
      </c>
      <c r="J34" s="216">
        <f>Pricing!G22</f>
        <v>2703</v>
      </c>
      <c r="K34" s="216">
        <f>Pricing!H22</f>
        <v>2829</v>
      </c>
      <c r="L34" s="216">
        <f>Pricing!I22</f>
        <v>1</v>
      </c>
      <c r="M34" s="188">
        <f t="shared" si="1"/>
        <v>7.6467869999999998</v>
      </c>
      <c r="N34" s="189">
        <f>'Cost Calculation'!AS26</f>
        <v>75936.407155845896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FF-W39</v>
      </c>
      <c r="E35" s="187" t="str">
        <f>Pricing!C23</f>
        <v>M15000</v>
      </c>
      <c r="F35" s="187" t="str">
        <f>Pricing!D23</f>
        <v>FIXED GLASS 2 NO'S</v>
      </c>
      <c r="G35" s="187" t="str">
        <f>Pricing!N23</f>
        <v>24MM</v>
      </c>
      <c r="H35" s="187" t="str">
        <f>Pricing!F23</f>
        <v>LOBBY</v>
      </c>
      <c r="I35" s="216" t="str">
        <f>Pricing!E23</f>
        <v>NO</v>
      </c>
      <c r="J35" s="216">
        <f>Pricing!G23</f>
        <v>2705</v>
      </c>
      <c r="K35" s="216">
        <f>Pricing!H23</f>
        <v>2818</v>
      </c>
      <c r="L35" s="216">
        <f>Pricing!I23</f>
        <v>1</v>
      </c>
      <c r="M35" s="188">
        <f t="shared" si="1"/>
        <v>7.6226900000000004</v>
      </c>
      <c r="N35" s="189">
        <f>'Cost Calculation'!AS27</f>
        <v>75732.249378655615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FF-W40</v>
      </c>
      <c r="E36" s="187" t="str">
        <f>Pricing!C24</f>
        <v>M15000 &amp; M14600</v>
      </c>
      <c r="F36" s="187" t="str">
        <f>Pricing!D24</f>
        <v>2 TRACK 2 SHUTTER SLIDING DOOR WITH TOP FIXED</v>
      </c>
      <c r="G36" s="187" t="str">
        <f>Pricing!N24</f>
        <v>24MM</v>
      </c>
      <c r="H36" s="187" t="str">
        <f>Pricing!F24</f>
        <v>NA</v>
      </c>
      <c r="I36" s="216" t="str">
        <f>Pricing!E24</f>
        <v>NO</v>
      </c>
      <c r="J36" s="216">
        <f>Pricing!G24</f>
        <v>4226</v>
      </c>
      <c r="K36" s="216">
        <f>Pricing!H24</f>
        <v>4037</v>
      </c>
      <c r="L36" s="216">
        <f>Pricing!I24</f>
        <v>1</v>
      </c>
      <c r="M36" s="188">
        <f t="shared" si="1"/>
        <v>17.060362000000001</v>
      </c>
      <c r="N36" s="189">
        <f>'Cost Calculation'!AS28</f>
        <v>216030.89932572102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FF-W41A</v>
      </c>
      <c r="E37" s="187" t="str">
        <f>Pricing!C25</f>
        <v>M15000</v>
      </c>
      <c r="F37" s="187" t="str">
        <f>Pricing!D25</f>
        <v>FIXED GLASS IN SHAPE</v>
      </c>
      <c r="G37" s="187" t="str">
        <f>Pricing!N25</f>
        <v>24MM</v>
      </c>
      <c r="H37" s="187" t="str">
        <f>Pricing!F25</f>
        <v>LIVING &amp; DINING</v>
      </c>
      <c r="I37" s="216" t="str">
        <f>Pricing!E25</f>
        <v>NO</v>
      </c>
      <c r="J37" s="216">
        <f>Pricing!G25</f>
        <v>3426</v>
      </c>
      <c r="K37" s="216">
        <f>Pricing!H25</f>
        <v>2974</v>
      </c>
      <c r="L37" s="216">
        <f>Pricing!I25</f>
        <v>1</v>
      </c>
      <c r="M37" s="188">
        <f t="shared" si="1"/>
        <v>10.188924</v>
      </c>
      <c r="N37" s="189">
        <f>'Cost Calculation'!AS29</f>
        <v>73861.207984429057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FF-W41</v>
      </c>
      <c r="E38" s="187" t="str">
        <f>Pricing!C26</f>
        <v>M14600</v>
      </c>
      <c r="F38" s="187" t="str">
        <f>Pricing!D26</f>
        <v>2 TRACK 4 SHUTTER SLIDING DOOR</v>
      </c>
      <c r="G38" s="187" t="str">
        <f>Pricing!N26</f>
        <v>24MM</v>
      </c>
      <c r="H38" s="187" t="str">
        <f>Pricing!F26</f>
        <v>LIVING &amp; DINING</v>
      </c>
      <c r="I38" s="216" t="str">
        <f>Pricing!E26</f>
        <v>NO</v>
      </c>
      <c r="J38" s="216">
        <f>Pricing!G26</f>
        <v>3203</v>
      </c>
      <c r="K38" s="216">
        <f>Pricing!H26</f>
        <v>2738</v>
      </c>
      <c r="L38" s="216">
        <f>Pricing!I26</f>
        <v>1</v>
      </c>
      <c r="M38" s="188">
        <f t="shared" si="1"/>
        <v>8.7698140000000002</v>
      </c>
      <c r="N38" s="189">
        <f>'Cost Calculation'!AS30</f>
        <v>197995.82866407995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FF-W42A</v>
      </c>
      <c r="E39" s="187" t="str">
        <f>Pricing!C27</f>
        <v>M15000</v>
      </c>
      <c r="F39" s="187" t="str">
        <f>Pricing!D27</f>
        <v>FIXED GLASS IN SHAPE</v>
      </c>
      <c r="G39" s="187" t="str">
        <f>Pricing!N27</f>
        <v>24MM</v>
      </c>
      <c r="H39" s="187" t="str">
        <f>Pricing!F27</f>
        <v>LIVING &amp; DINING</v>
      </c>
      <c r="I39" s="216" t="str">
        <f>Pricing!E27</f>
        <v>NO</v>
      </c>
      <c r="J39" s="216">
        <f>Pricing!G27</f>
        <v>3658</v>
      </c>
      <c r="K39" s="216">
        <f>Pricing!H27</f>
        <v>2456</v>
      </c>
      <c r="L39" s="216">
        <f>Pricing!I27</f>
        <v>1</v>
      </c>
      <c r="M39" s="188">
        <f t="shared" si="1"/>
        <v>8.9840479999999996</v>
      </c>
      <c r="N39" s="189">
        <f>'Cost Calculation'!AS31</f>
        <v>66568.952976645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FF-W42</v>
      </c>
      <c r="E40" s="187" t="str">
        <f>Pricing!C28</f>
        <v>M14600</v>
      </c>
      <c r="F40" s="187" t="str">
        <f>Pricing!D28</f>
        <v>2 TRACK 4 SHUTTER SLIDING DOOR</v>
      </c>
      <c r="G40" s="187" t="str">
        <f>Pricing!N28</f>
        <v>24MM</v>
      </c>
      <c r="H40" s="187" t="str">
        <f>Pricing!F28</f>
        <v>LIVING &amp; DINING</v>
      </c>
      <c r="I40" s="216" t="str">
        <f>Pricing!E28</f>
        <v>NO</v>
      </c>
      <c r="J40" s="216">
        <f>Pricing!G28</f>
        <v>3658</v>
      </c>
      <c r="K40" s="216">
        <f>Pricing!H28</f>
        <v>2738</v>
      </c>
      <c r="L40" s="216">
        <f>Pricing!I28</f>
        <v>1</v>
      </c>
      <c r="M40" s="188">
        <f t="shared" si="1"/>
        <v>10.015604</v>
      </c>
      <c r="N40" s="189">
        <f>'Cost Calculation'!AS32</f>
        <v>208614.60505903128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FF-W43</v>
      </c>
      <c r="E41" s="187" t="str">
        <f>Pricing!C29</f>
        <v>M15000</v>
      </c>
      <c r="F41" s="187" t="str">
        <f>Pricing!D29</f>
        <v>2 SIDE HUNG WINDOWS WITH CENTER FIXED</v>
      </c>
      <c r="G41" s="187" t="str">
        <f>Pricing!N29</f>
        <v>24MM</v>
      </c>
      <c r="H41" s="187" t="str">
        <f>Pricing!F29</f>
        <v>LIVING &amp; DINING</v>
      </c>
      <c r="I41" s="216" t="str">
        <f>Pricing!E29</f>
        <v>NO</v>
      </c>
      <c r="J41" s="216">
        <f>Pricing!G29</f>
        <v>3732</v>
      </c>
      <c r="K41" s="216">
        <f>Pricing!H29</f>
        <v>1389</v>
      </c>
      <c r="L41" s="216">
        <f>Pricing!I29</f>
        <v>1</v>
      </c>
      <c r="M41" s="188">
        <f t="shared" si="1"/>
        <v>5.1837479999999996</v>
      </c>
      <c r="N41" s="189">
        <f>'Cost Calculation'!AS33</f>
        <v>144670.0677868083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FF-W44 &amp; W45</v>
      </c>
      <c r="E42" s="187" t="str">
        <f>Pricing!C30</f>
        <v>M15000</v>
      </c>
      <c r="F42" s="187" t="str">
        <f>Pricing!D30</f>
        <v>TOP HUNG WINDOW</v>
      </c>
      <c r="G42" s="187" t="str">
        <f>Pricing!N30</f>
        <v>24MM</v>
      </c>
      <c r="H42" s="187" t="str">
        <f>Pricing!F30</f>
        <v>STORE</v>
      </c>
      <c r="I42" s="216" t="str">
        <f>Pricing!E30</f>
        <v>NO</v>
      </c>
      <c r="J42" s="216">
        <f>Pricing!G30</f>
        <v>1067</v>
      </c>
      <c r="K42" s="216">
        <f>Pricing!H30</f>
        <v>606</v>
      </c>
      <c r="L42" s="216">
        <f>Pricing!I30</f>
        <v>2</v>
      </c>
      <c r="M42" s="188">
        <f t="shared" si="1"/>
        <v>1.293204</v>
      </c>
      <c r="N42" s="189">
        <f>'Cost Calculation'!AS34</f>
        <v>101050.85674236446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KW1</v>
      </c>
      <c r="E43" s="187" t="str">
        <f>Pricing!C31</f>
        <v>M15000 &amp; M14600</v>
      </c>
      <c r="F43" s="187" t="str">
        <f>Pricing!D31</f>
        <v>3 TRACK 2 SHUTTER SLIDING DOOR WITH FIXED GLASS</v>
      </c>
      <c r="G43" s="187" t="str">
        <f>Pricing!N31</f>
        <v>24MM</v>
      </c>
      <c r="H43" s="187" t="str">
        <f>Pricing!F31</f>
        <v>DRY KITCHEN</v>
      </c>
      <c r="I43" s="216" t="str">
        <f>Pricing!E31</f>
        <v>SS</v>
      </c>
      <c r="J43" s="216">
        <f>Pricing!G31</f>
        <v>3313</v>
      </c>
      <c r="K43" s="216">
        <f>Pricing!H31</f>
        <v>2514</v>
      </c>
      <c r="L43" s="216">
        <f>Pricing!I31</f>
        <v>1</v>
      </c>
      <c r="M43" s="188">
        <f t="shared" ref="M43:M92" si="2">J43*K43*L43/1000000</f>
        <v>8.3288820000000001</v>
      </c>
      <c r="N43" s="189">
        <f>'Cost Calculation'!AS35</f>
        <v>167634.96381101618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KW2</v>
      </c>
      <c r="E44" s="187" t="str">
        <f>Pricing!C32</f>
        <v>M14600</v>
      </c>
      <c r="F44" s="187" t="str">
        <f>Pricing!D32</f>
        <v>3 TRACK 2 SHUTTER SLIDING DOOR</v>
      </c>
      <c r="G44" s="187" t="str">
        <f>Pricing!N32</f>
        <v>24MM</v>
      </c>
      <c r="H44" s="187" t="str">
        <f>Pricing!F32</f>
        <v>SITTING AREA</v>
      </c>
      <c r="I44" s="216" t="str">
        <f>Pricing!E32</f>
        <v>SS</v>
      </c>
      <c r="J44" s="216">
        <f>Pricing!G32</f>
        <v>2678</v>
      </c>
      <c r="K44" s="216">
        <f>Pricing!H32</f>
        <v>2669</v>
      </c>
      <c r="L44" s="216">
        <f>Pricing!I32</f>
        <v>1</v>
      </c>
      <c r="M44" s="188">
        <f t="shared" si="2"/>
        <v>7.1475819999999999</v>
      </c>
      <c r="N44" s="189">
        <f>'Cost Calculation'!AS36</f>
        <v>149607.31990489765</v>
      </c>
      <c r="O44" s="95"/>
    </row>
    <row r="45" spans="2:15" s="94" customFormat="1" ht="49.9" customHeight="1" thickTop="1" thickBot="1">
      <c r="B45" s="413">
        <f>Pricing!A33</f>
        <v>30</v>
      </c>
      <c r="C45" s="414"/>
      <c r="D45" s="187" t="str">
        <f>Pricing!B33</f>
        <v>KW3</v>
      </c>
      <c r="E45" s="187" t="str">
        <f>Pricing!C33</f>
        <v>M15000</v>
      </c>
      <c r="F45" s="187" t="str">
        <f>Pricing!D33</f>
        <v>FIXED GLASS CORNOR</v>
      </c>
      <c r="G45" s="187" t="str">
        <f>Pricing!N33</f>
        <v>17.52MM</v>
      </c>
      <c r="H45" s="187" t="str">
        <f>Pricing!F33</f>
        <v>DRY KITCHEN</v>
      </c>
      <c r="I45" s="216" t="str">
        <f>Pricing!E33</f>
        <v>NO</v>
      </c>
      <c r="J45" s="216">
        <f>Pricing!G33</f>
        <v>3581</v>
      </c>
      <c r="K45" s="216">
        <f>Pricing!H33</f>
        <v>2512</v>
      </c>
      <c r="L45" s="216">
        <f>Pricing!I33</f>
        <v>1</v>
      </c>
      <c r="M45" s="188">
        <f t="shared" si="2"/>
        <v>8.9954719999999995</v>
      </c>
      <c r="N45" s="189">
        <f>'Cost Calculation'!AS37</f>
        <v>106309.48800655319</v>
      </c>
      <c r="O45" s="95"/>
    </row>
    <row r="46" spans="2:15" s="94" customFormat="1" ht="49.9" customHeight="1" thickTop="1" thickBot="1">
      <c r="B46" s="413">
        <f>Pricing!A34</f>
        <v>31</v>
      </c>
      <c r="C46" s="414"/>
      <c r="D46" s="187" t="str">
        <f>Pricing!B34</f>
        <v>KW4</v>
      </c>
      <c r="E46" s="187" t="str">
        <f>Pricing!C34</f>
        <v>M14600</v>
      </c>
      <c r="F46" s="187" t="str">
        <f>Pricing!D34</f>
        <v>3 TRACK 2 SHUTTER SLIDING WINDOW</v>
      </c>
      <c r="G46" s="187" t="str">
        <f>Pricing!N34</f>
        <v>24MM</v>
      </c>
      <c r="H46" s="187" t="str">
        <f>Pricing!F34</f>
        <v>DRY KITCHEN</v>
      </c>
      <c r="I46" s="216" t="str">
        <f>Pricing!E34</f>
        <v>SS</v>
      </c>
      <c r="J46" s="216">
        <f>Pricing!G34</f>
        <v>2388</v>
      </c>
      <c r="K46" s="216">
        <f>Pricing!H34</f>
        <v>749</v>
      </c>
      <c r="L46" s="216">
        <f>Pricing!I34</f>
        <v>1</v>
      </c>
      <c r="M46" s="188">
        <f t="shared" si="2"/>
        <v>1.7886120000000001</v>
      </c>
      <c r="N46" s="189">
        <f>'Cost Calculation'!AS38</f>
        <v>67683.072662374354</v>
      </c>
      <c r="O46" s="95"/>
    </row>
    <row r="47" spans="2:15" s="94" customFormat="1" ht="49.9" customHeight="1" thickTop="1" thickBot="1">
      <c r="B47" s="413">
        <f>Pricing!A35</f>
        <v>32</v>
      </c>
      <c r="C47" s="414"/>
      <c r="D47" s="187" t="str">
        <f>Pricing!B35</f>
        <v>KW5</v>
      </c>
      <c r="E47" s="187" t="str">
        <f>Pricing!C35</f>
        <v>M14600</v>
      </c>
      <c r="F47" s="187" t="str">
        <f>Pricing!D35</f>
        <v>3 TRACK 2 SHUTTER SLIDING WINDOW</v>
      </c>
      <c r="G47" s="187" t="str">
        <f>Pricing!N35</f>
        <v>24MM</v>
      </c>
      <c r="H47" s="187" t="str">
        <f>Pricing!F35</f>
        <v>DRY KITCHEN</v>
      </c>
      <c r="I47" s="216" t="str">
        <f>Pricing!E35</f>
        <v>SS</v>
      </c>
      <c r="J47" s="216">
        <f>Pricing!G35</f>
        <v>2357</v>
      </c>
      <c r="K47" s="216">
        <f>Pricing!H35</f>
        <v>1287</v>
      </c>
      <c r="L47" s="216">
        <f>Pricing!I35</f>
        <v>1</v>
      </c>
      <c r="M47" s="188">
        <f t="shared" si="2"/>
        <v>3.0334590000000001</v>
      </c>
      <c r="N47" s="189">
        <f>'Cost Calculation'!AS39</f>
        <v>84140.514212436217</v>
      </c>
      <c r="O47" s="95"/>
    </row>
    <row r="48" spans="2:15" s="94" customFormat="1" ht="49.9" customHeight="1" thickTop="1" thickBot="1">
      <c r="B48" s="413">
        <f>Pricing!A36</f>
        <v>33</v>
      </c>
      <c r="C48" s="414"/>
      <c r="D48" s="187" t="str">
        <f>Pricing!B36</f>
        <v>KW6</v>
      </c>
      <c r="E48" s="187" t="str">
        <f>Pricing!C36</f>
        <v>M14600</v>
      </c>
      <c r="F48" s="187" t="str">
        <f>Pricing!D36</f>
        <v>3 TRACK 2 SHUTTER SLIDING WINDOW</v>
      </c>
      <c r="G48" s="187" t="str">
        <f>Pricing!N36</f>
        <v>24MM</v>
      </c>
      <c r="H48" s="187" t="str">
        <f>Pricing!F36</f>
        <v>KITCHEN</v>
      </c>
      <c r="I48" s="216" t="str">
        <f>Pricing!E36</f>
        <v>SS</v>
      </c>
      <c r="J48" s="216">
        <f>Pricing!G36</f>
        <v>2356</v>
      </c>
      <c r="K48" s="216">
        <f>Pricing!H36</f>
        <v>1288</v>
      </c>
      <c r="L48" s="216">
        <f>Pricing!I36</f>
        <v>1</v>
      </c>
      <c r="M48" s="188">
        <f t="shared" si="2"/>
        <v>3.0345279999999999</v>
      </c>
      <c r="N48" s="189">
        <f>'Cost Calculation'!AS40</f>
        <v>84150.857807706168</v>
      </c>
      <c r="O48" s="95"/>
    </row>
    <row r="49" spans="2:15" s="94" customFormat="1" ht="49.9" customHeight="1" thickTop="1" thickBot="1">
      <c r="B49" s="413">
        <f>Pricing!A37</f>
        <v>34</v>
      </c>
      <c r="C49" s="414"/>
      <c r="D49" s="187" t="str">
        <f>Pricing!B37</f>
        <v>KW7</v>
      </c>
      <c r="E49" s="187" t="str">
        <f>Pricing!C37</f>
        <v>M14600</v>
      </c>
      <c r="F49" s="187" t="str">
        <f>Pricing!D37</f>
        <v>3 TRACK 2 SHUTTER SLIDING WINDOW</v>
      </c>
      <c r="G49" s="187" t="str">
        <f>Pricing!N37</f>
        <v>24MM</v>
      </c>
      <c r="H49" s="187" t="str">
        <f>Pricing!F37</f>
        <v>KITCHEN</v>
      </c>
      <c r="I49" s="216" t="str">
        <f>Pricing!E37</f>
        <v>SS</v>
      </c>
      <c r="J49" s="216">
        <f>Pricing!G37</f>
        <v>2218</v>
      </c>
      <c r="K49" s="216">
        <f>Pricing!H37</f>
        <v>1289</v>
      </c>
      <c r="L49" s="216">
        <f>Pricing!I37</f>
        <v>1</v>
      </c>
      <c r="M49" s="188">
        <f t="shared" si="2"/>
        <v>2.8590019999999998</v>
      </c>
      <c r="N49" s="189">
        <f>'Cost Calculation'!AS41</f>
        <v>81336.637462764673</v>
      </c>
      <c r="O49" s="95"/>
    </row>
    <row r="50" spans="2:15" s="94" customFormat="1" ht="49.9" customHeight="1" thickTop="1" thickBot="1">
      <c r="B50" s="413">
        <f>Pricing!A38</f>
        <v>35</v>
      </c>
      <c r="C50" s="414"/>
      <c r="D50" s="187" t="str">
        <f>Pricing!B38</f>
        <v>KW8</v>
      </c>
      <c r="E50" s="187" t="str">
        <f>Pricing!C38</f>
        <v>M14600</v>
      </c>
      <c r="F50" s="187" t="str">
        <f>Pricing!D38</f>
        <v>3 TRACK 2 SHUTTER SLIDING WINDOW</v>
      </c>
      <c r="G50" s="187" t="str">
        <f>Pricing!N38</f>
        <v>24MM</v>
      </c>
      <c r="H50" s="187" t="str">
        <f>Pricing!F38</f>
        <v>STORE</v>
      </c>
      <c r="I50" s="216" t="str">
        <f>Pricing!E38</f>
        <v>SS</v>
      </c>
      <c r="J50" s="216">
        <f>Pricing!G38</f>
        <v>1827</v>
      </c>
      <c r="K50" s="216">
        <f>Pricing!H38</f>
        <v>1832</v>
      </c>
      <c r="L50" s="216">
        <f>Pricing!I38</f>
        <v>1</v>
      </c>
      <c r="M50" s="188">
        <f t="shared" si="2"/>
        <v>3.347064</v>
      </c>
      <c r="N50" s="189">
        <f>'Cost Calculation'!AS42</f>
        <v>97850.033774761483</v>
      </c>
      <c r="O50" s="95"/>
    </row>
    <row r="51" spans="2:15" s="94" customFormat="1" ht="49.9" customHeight="1" thickTop="1" thickBot="1">
      <c r="B51" s="413">
        <f>Pricing!A39</f>
        <v>36</v>
      </c>
      <c r="C51" s="414"/>
      <c r="D51" s="187" t="str">
        <f>Pricing!B39</f>
        <v>KW9</v>
      </c>
      <c r="E51" s="187" t="str">
        <f>Pricing!C39</f>
        <v>M14600</v>
      </c>
      <c r="F51" s="187" t="str">
        <f>Pricing!D39</f>
        <v>3 TRACK 2 SHUTTER SLIDING WINDOW</v>
      </c>
      <c r="G51" s="187" t="str">
        <f>Pricing!N39</f>
        <v>24MM</v>
      </c>
      <c r="H51" s="187" t="str">
        <f>Pricing!F39</f>
        <v>STORE</v>
      </c>
      <c r="I51" s="216" t="str">
        <f>Pricing!E39</f>
        <v>SS</v>
      </c>
      <c r="J51" s="216">
        <f>Pricing!G39</f>
        <v>1832</v>
      </c>
      <c r="K51" s="216">
        <f>Pricing!H39</f>
        <v>1952</v>
      </c>
      <c r="L51" s="216">
        <f>Pricing!I39</f>
        <v>1</v>
      </c>
      <c r="M51" s="188">
        <f t="shared" si="2"/>
        <v>3.5760640000000001</v>
      </c>
      <c r="N51" s="189">
        <f>'Cost Calculation'!AS43</f>
        <v>101428.20769282973</v>
      </c>
      <c r="O51" s="95"/>
    </row>
    <row r="52" spans="2:15" s="94" customFormat="1" ht="49.9" customHeight="1" thickTop="1" thickBot="1">
      <c r="B52" s="413">
        <f>Pricing!A40</f>
        <v>37</v>
      </c>
      <c r="C52" s="414"/>
      <c r="D52" s="187" t="str">
        <f>Pricing!B40</f>
        <v>KW10</v>
      </c>
      <c r="E52" s="187" t="str">
        <f>Pricing!C40</f>
        <v>M940</v>
      </c>
      <c r="F52" s="187" t="str">
        <f>Pricing!D40</f>
        <v>TOP HUNG WINDOW</v>
      </c>
      <c r="G52" s="187" t="str">
        <f>Pricing!N40</f>
        <v>6MM</v>
      </c>
      <c r="H52" s="187" t="str">
        <f>Pricing!F40</f>
        <v>TOILET GARDEN</v>
      </c>
      <c r="I52" s="216" t="str">
        <f>Pricing!E40</f>
        <v>NO</v>
      </c>
      <c r="J52" s="216">
        <f>Pricing!G40</f>
        <v>1171</v>
      </c>
      <c r="K52" s="216">
        <f>Pricing!H40</f>
        <v>1272</v>
      </c>
      <c r="L52" s="216">
        <f>Pricing!I40</f>
        <v>1</v>
      </c>
      <c r="M52" s="188">
        <f t="shared" si="2"/>
        <v>1.4895119999999999</v>
      </c>
      <c r="N52" s="189">
        <f>'Cost Calculation'!AS44</f>
        <v>67037.416955886874</v>
      </c>
      <c r="O52" s="95"/>
    </row>
    <row r="53" spans="2:15" s="94" customFormat="1" ht="49.9" customHeight="1" thickTop="1" thickBot="1">
      <c r="B53" s="413">
        <f>Pricing!A41</f>
        <v>38</v>
      </c>
      <c r="C53" s="414"/>
      <c r="D53" s="187" t="str">
        <f>Pricing!B41</f>
        <v>KW11</v>
      </c>
      <c r="E53" s="187" t="str">
        <f>Pricing!C41</f>
        <v>M14600</v>
      </c>
      <c r="F53" s="187" t="str">
        <f>Pricing!D41</f>
        <v>3 TRACK 2 SHUTTER SLIDING WINDOW</v>
      </c>
      <c r="G53" s="187" t="str">
        <f>Pricing!N41</f>
        <v>24MM</v>
      </c>
      <c r="H53" s="187" t="str">
        <f>Pricing!F41</f>
        <v>FORMAL DINING</v>
      </c>
      <c r="I53" s="216" t="str">
        <f>Pricing!E41</f>
        <v>SS</v>
      </c>
      <c r="J53" s="216">
        <f>Pricing!G41</f>
        <v>3083</v>
      </c>
      <c r="K53" s="216">
        <f>Pricing!H41</f>
        <v>2539</v>
      </c>
      <c r="L53" s="216">
        <f>Pricing!I41</f>
        <v>1</v>
      </c>
      <c r="M53" s="188">
        <f t="shared" si="2"/>
        <v>7.8277369999999999</v>
      </c>
      <c r="N53" s="189">
        <f>'Cost Calculation'!AS45</f>
        <v>161750.28167358518</v>
      </c>
      <c r="O53" s="95"/>
    </row>
    <row r="54" spans="2:15" s="94" customFormat="1" ht="49.9" customHeight="1" thickTop="1" thickBot="1">
      <c r="B54" s="413">
        <f>Pricing!A42</f>
        <v>39</v>
      </c>
      <c r="C54" s="414"/>
      <c r="D54" s="187" t="str">
        <f>Pricing!B42</f>
        <v>KW12</v>
      </c>
      <c r="E54" s="187" t="str">
        <f>Pricing!C42</f>
        <v>M940</v>
      </c>
      <c r="F54" s="187" t="str">
        <f>Pricing!D42</f>
        <v>TOP HUNG WINDOW</v>
      </c>
      <c r="G54" s="187" t="str">
        <f>Pricing!N42</f>
        <v>6MM</v>
      </c>
      <c r="H54" s="187" t="str">
        <f>Pricing!F42</f>
        <v>HAND WASH AREA</v>
      </c>
      <c r="I54" s="216" t="str">
        <f>Pricing!E42</f>
        <v>NO</v>
      </c>
      <c r="J54" s="216">
        <f>Pricing!G42</f>
        <v>739</v>
      </c>
      <c r="K54" s="216">
        <f>Pricing!H42</f>
        <v>1237</v>
      </c>
      <c r="L54" s="216">
        <f>Pricing!I42</f>
        <v>1</v>
      </c>
      <c r="M54" s="188">
        <f t="shared" si="2"/>
        <v>0.91414300000000004</v>
      </c>
      <c r="N54" s="189">
        <f>'Cost Calculation'!AS46</f>
        <v>56773.319802792306</v>
      </c>
      <c r="O54" s="95"/>
    </row>
    <row r="55" spans="2:15" s="94" customFormat="1" ht="49.9" customHeight="1" thickTop="1" thickBot="1">
      <c r="B55" s="413">
        <f>Pricing!A43</f>
        <v>40</v>
      </c>
      <c r="C55" s="414"/>
      <c r="D55" s="187" t="str">
        <f>Pricing!B43</f>
        <v>KW13</v>
      </c>
      <c r="E55" s="187" t="str">
        <f>Pricing!C43</f>
        <v>M15000</v>
      </c>
      <c r="F55" s="187" t="str">
        <f>Pricing!D43</f>
        <v>FIXED GLASS CORNOR</v>
      </c>
      <c r="G55" s="187" t="str">
        <f>Pricing!N43</f>
        <v>17.52MM</v>
      </c>
      <c r="H55" s="187" t="str">
        <f>Pricing!F43</f>
        <v>FORMAL DINING</v>
      </c>
      <c r="I55" s="216" t="str">
        <f>Pricing!E43</f>
        <v>NO</v>
      </c>
      <c r="J55" s="216">
        <f>Pricing!G43</f>
        <v>3077</v>
      </c>
      <c r="K55" s="216">
        <f>Pricing!H43</f>
        <v>2998</v>
      </c>
      <c r="L55" s="216">
        <f>Pricing!I43</f>
        <v>1</v>
      </c>
      <c r="M55" s="188">
        <f t="shared" si="2"/>
        <v>9.2248459999999994</v>
      </c>
      <c r="N55" s="189">
        <f>'Cost Calculation'!AS47</f>
        <v>92837.996779387191</v>
      </c>
      <c r="O55" s="95"/>
    </row>
    <row r="56" spans="2:15" s="94" customFormat="1" ht="49.9" customHeight="1" thickTop="1" thickBot="1">
      <c r="B56" s="413">
        <f>Pricing!A44</f>
        <v>41</v>
      </c>
      <c r="C56" s="414"/>
      <c r="D56" s="187" t="str">
        <f>Pricing!B44</f>
        <v>KW14</v>
      </c>
      <c r="E56" s="187" t="str">
        <f>Pricing!C44</f>
        <v>M14600</v>
      </c>
      <c r="F56" s="187" t="str">
        <f>Pricing!D44</f>
        <v>3 TRACK 4 SHUTTER SLIDING DOOR</v>
      </c>
      <c r="G56" s="187" t="str">
        <f>Pricing!N44</f>
        <v>17.52MM</v>
      </c>
      <c r="H56" s="187" t="str">
        <f>Pricing!F44</f>
        <v>FORMAL DINING</v>
      </c>
      <c r="I56" s="216" t="str">
        <f>Pricing!E44</f>
        <v>SS</v>
      </c>
      <c r="J56" s="216">
        <f>Pricing!G44</f>
        <v>3851</v>
      </c>
      <c r="K56" s="216">
        <f>Pricing!H44</f>
        <v>3099</v>
      </c>
      <c r="L56" s="216">
        <f>Pricing!I44</f>
        <v>1</v>
      </c>
      <c r="M56" s="188">
        <f t="shared" si="2"/>
        <v>11.934248999999999</v>
      </c>
      <c r="N56" s="189">
        <f>'Cost Calculation'!AS48</f>
        <v>296015.84594117181</v>
      </c>
      <c r="O56" s="95"/>
    </row>
    <row r="57" spans="2:15" s="94" customFormat="1" ht="49.9" customHeight="1" thickTop="1" thickBot="1">
      <c r="B57" s="413">
        <f>Pricing!A45</f>
        <v>42</v>
      </c>
      <c r="C57" s="414"/>
      <c r="D57" s="187" t="str">
        <f>Pricing!B45</f>
        <v>KW15</v>
      </c>
      <c r="E57" s="187" t="str">
        <f>Pricing!C45</f>
        <v>M15000</v>
      </c>
      <c r="F57" s="187" t="str">
        <f>Pricing!D45</f>
        <v>FIXED GLASS CORNOR</v>
      </c>
      <c r="G57" s="187" t="str">
        <f>Pricing!N45</f>
        <v>17.52MM</v>
      </c>
      <c r="H57" s="187" t="str">
        <f>Pricing!F45</f>
        <v>FORMAL DINING</v>
      </c>
      <c r="I57" s="216" t="str">
        <f>Pricing!E45</f>
        <v>NO</v>
      </c>
      <c r="J57" s="216">
        <f>Pricing!G45</f>
        <v>3000</v>
      </c>
      <c r="K57" s="216">
        <f>Pricing!H45</f>
        <v>3112</v>
      </c>
      <c r="L57" s="216">
        <f>Pricing!I45</f>
        <v>1</v>
      </c>
      <c r="M57" s="188">
        <f t="shared" si="2"/>
        <v>9.3360000000000003</v>
      </c>
      <c r="N57" s="189">
        <f>'Cost Calculation'!AS49</f>
        <v>93777.337632149327</v>
      </c>
      <c r="O57" s="95"/>
    </row>
    <row r="58" spans="2:15" s="94" customFormat="1" ht="49.9" customHeight="1" thickTop="1" thickBot="1">
      <c r="B58" s="413">
        <f>Pricing!A46</f>
        <v>43</v>
      </c>
      <c r="C58" s="414"/>
      <c r="D58" s="187" t="str">
        <f>Pricing!B46</f>
        <v>KW16</v>
      </c>
      <c r="E58" s="187" t="str">
        <f>Pricing!C46</f>
        <v>M15000</v>
      </c>
      <c r="F58" s="187" t="str">
        <f>Pricing!D46</f>
        <v>FIXED GLASS 6 NO'S</v>
      </c>
      <c r="G58" s="187" t="str">
        <f>Pricing!N46</f>
        <v>24MM</v>
      </c>
      <c r="H58" s="187" t="str">
        <f>Pricing!F46</f>
        <v>ENTRANCE LOBBY</v>
      </c>
      <c r="I58" s="216" t="str">
        <f>Pricing!E46</f>
        <v>NO</v>
      </c>
      <c r="J58" s="216">
        <f>Pricing!G46</f>
        <v>4630</v>
      </c>
      <c r="K58" s="216">
        <f>Pricing!H46</f>
        <v>3968</v>
      </c>
      <c r="L58" s="216">
        <f>Pricing!I46</f>
        <v>1</v>
      </c>
      <c r="M58" s="188">
        <f t="shared" si="2"/>
        <v>18.371839999999999</v>
      </c>
      <c r="N58" s="189">
        <f>'Cost Calculation'!AS50</f>
        <v>214159.87918337749</v>
      </c>
      <c r="O58" s="95"/>
    </row>
    <row r="59" spans="2:15" s="94" customFormat="1" ht="49.9" customHeight="1" thickTop="1" thickBot="1">
      <c r="B59" s="413">
        <f>Pricing!A47</f>
        <v>44</v>
      </c>
      <c r="C59" s="414"/>
      <c r="D59" s="187" t="str">
        <f>Pricing!B47</f>
        <v>KW17</v>
      </c>
      <c r="E59" s="187" t="str">
        <f>Pricing!C47</f>
        <v>M14600</v>
      </c>
      <c r="F59" s="187" t="str">
        <f>Pricing!D47</f>
        <v>3 TRACK 2 SHUTTER SLIDING DOOR</v>
      </c>
      <c r="G59" s="187" t="str">
        <f>Pricing!N47</f>
        <v>17.52MM</v>
      </c>
      <c r="H59" s="187" t="str">
        <f>Pricing!F47</f>
        <v>ENTRANCE LOBBY</v>
      </c>
      <c r="I59" s="216" t="str">
        <f>Pricing!E47</f>
        <v>SS</v>
      </c>
      <c r="J59" s="216">
        <f>Pricing!G47</f>
        <v>3040</v>
      </c>
      <c r="K59" s="216">
        <f>Pricing!H47</f>
        <v>3148</v>
      </c>
      <c r="L59" s="216">
        <f>Pricing!I47</f>
        <v>1</v>
      </c>
      <c r="M59" s="188">
        <f t="shared" si="2"/>
        <v>9.5699199999999998</v>
      </c>
      <c r="N59" s="189">
        <f>'Cost Calculation'!AS51</f>
        <v>205482.28939473641</v>
      </c>
      <c r="O59" s="95"/>
    </row>
    <row r="60" spans="2:15" s="94" customFormat="1" ht="49.9" customHeight="1" thickTop="1" thickBot="1">
      <c r="B60" s="413">
        <f>Pricing!A48</f>
        <v>45</v>
      </c>
      <c r="C60" s="414"/>
      <c r="D60" s="187" t="str">
        <f>Pricing!B48</f>
        <v>KW18</v>
      </c>
      <c r="E60" s="187" t="str">
        <f>Pricing!C48</f>
        <v>M15000</v>
      </c>
      <c r="F60" s="187" t="str">
        <f>Pricing!D48</f>
        <v>FIXED GLASS 6 NO'S</v>
      </c>
      <c r="G60" s="187" t="str">
        <f>Pricing!N48</f>
        <v>24MM</v>
      </c>
      <c r="H60" s="187" t="str">
        <f>Pricing!F48</f>
        <v>ENTRANCE LOBBY</v>
      </c>
      <c r="I60" s="216" t="str">
        <f>Pricing!E48</f>
        <v>NO</v>
      </c>
      <c r="J60" s="216">
        <f>Pricing!G48</f>
        <v>4614</v>
      </c>
      <c r="K60" s="216">
        <f>Pricing!H48</f>
        <v>3942</v>
      </c>
      <c r="L60" s="216">
        <f>Pricing!I48</f>
        <v>1</v>
      </c>
      <c r="M60" s="188">
        <f t="shared" si="2"/>
        <v>18.188388</v>
      </c>
      <c r="N60" s="189">
        <f>'Cost Calculation'!AS52</f>
        <v>212649.59736877517</v>
      </c>
      <c r="O60" s="95"/>
    </row>
    <row r="61" spans="2:15" s="94" customFormat="1" ht="49.9" customHeight="1" thickTop="1" thickBot="1">
      <c r="B61" s="413">
        <f>Pricing!A49</f>
        <v>46</v>
      </c>
      <c r="C61" s="414"/>
      <c r="D61" s="187" t="str">
        <f>Pricing!B49</f>
        <v>KW19</v>
      </c>
      <c r="E61" s="187" t="str">
        <f>Pricing!C49</f>
        <v>M15000 &amp; M14600</v>
      </c>
      <c r="F61" s="187" t="str">
        <f>Pricing!D49</f>
        <v>3 TRACK 2 SHUTTER SLIDING DOOR WITH FIXED GLASS</v>
      </c>
      <c r="G61" s="187" t="str">
        <f>Pricing!N49</f>
        <v>24MM</v>
      </c>
      <c r="H61" s="187" t="str">
        <f>Pricing!F49</f>
        <v>PASSAGE</v>
      </c>
      <c r="I61" s="216" t="str">
        <f>Pricing!E49</f>
        <v>SS</v>
      </c>
      <c r="J61" s="216">
        <f>Pricing!G49</f>
        <v>3318</v>
      </c>
      <c r="K61" s="216">
        <f>Pricing!H49</f>
        <v>2514</v>
      </c>
      <c r="L61" s="216">
        <f>Pricing!I49</f>
        <v>1</v>
      </c>
      <c r="M61" s="188">
        <f t="shared" si="2"/>
        <v>8.3414520000000003</v>
      </c>
      <c r="N61" s="189">
        <f>'Cost Calculation'!AS53</f>
        <v>173185.09599438938</v>
      </c>
      <c r="O61" s="95"/>
    </row>
    <row r="62" spans="2:15" s="94" customFormat="1" ht="49.9" customHeight="1" thickTop="1" thickBot="1">
      <c r="B62" s="413">
        <f>Pricing!A50</f>
        <v>47</v>
      </c>
      <c r="C62" s="414"/>
      <c r="D62" s="187" t="str">
        <f>Pricing!B50</f>
        <v>KW20</v>
      </c>
      <c r="E62" s="187" t="str">
        <f>Pricing!C50</f>
        <v>M14600</v>
      </c>
      <c r="F62" s="187" t="str">
        <f>Pricing!D50</f>
        <v>3 TRACK 2 SHUTTER SLIDING DOOR</v>
      </c>
      <c r="G62" s="187" t="str">
        <f>Pricing!N50</f>
        <v>24MM</v>
      </c>
      <c r="H62" s="187" t="str">
        <f>Pricing!F50</f>
        <v>OFFICE</v>
      </c>
      <c r="I62" s="216" t="str">
        <f>Pricing!E50</f>
        <v>SS</v>
      </c>
      <c r="J62" s="216">
        <f>Pricing!G50</f>
        <v>2890</v>
      </c>
      <c r="K62" s="216">
        <f>Pricing!H50</f>
        <v>2658</v>
      </c>
      <c r="L62" s="216">
        <f>Pricing!I50</f>
        <v>1</v>
      </c>
      <c r="M62" s="188">
        <f t="shared" si="2"/>
        <v>7.6816199999999997</v>
      </c>
      <c r="N62" s="189">
        <f>'Cost Calculation'!AS54</f>
        <v>160568.58319136174</v>
      </c>
      <c r="O62" s="95"/>
    </row>
    <row r="63" spans="2:15" s="94" customFormat="1" ht="49.9" customHeight="1" thickTop="1" thickBot="1">
      <c r="B63" s="413">
        <f>Pricing!A51</f>
        <v>48</v>
      </c>
      <c r="C63" s="414"/>
      <c r="D63" s="187" t="str">
        <f>Pricing!B51</f>
        <v>KW21</v>
      </c>
      <c r="E63" s="187" t="str">
        <f>Pricing!C51</f>
        <v>M15000</v>
      </c>
      <c r="F63" s="187" t="str">
        <f>Pricing!D51</f>
        <v>FIXED GLASS 4 NO'S</v>
      </c>
      <c r="G63" s="187" t="str">
        <f>Pricing!N51</f>
        <v>17.52MM</v>
      </c>
      <c r="H63" s="187" t="str">
        <f>Pricing!F51</f>
        <v>DRAWING ROOM</v>
      </c>
      <c r="I63" s="216" t="str">
        <f>Pricing!E51</f>
        <v>NO</v>
      </c>
      <c r="J63" s="216">
        <f>Pricing!G51</f>
        <v>5635</v>
      </c>
      <c r="K63" s="216">
        <f>Pricing!H51</f>
        <v>3148</v>
      </c>
      <c r="L63" s="216">
        <f>Pricing!I51</f>
        <v>1</v>
      </c>
      <c r="M63" s="188">
        <f t="shared" si="2"/>
        <v>17.738980000000002</v>
      </c>
      <c r="N63" s="189">
        <f>'Cost Calculation'!AS55</f>
        <v>241352.62123548641</v>
      </c>
      <c r="O63" s="95"/>
    </row>
    <row r="64" spans="2:15" s="94" customFormat="1" ht="49.9" customHeight="1" thickTop="1" thickBot="1">
      <c r="B64" s="413">
        <f>Pricing!A52</f>
        <v>49</v>
      </c>
      <c r="C64" s="414"/>
      <c r="D64" s="187" t="str">
        <f>Pricing!B52</f>
        <v>KW22</v>
      </c>
      <c r="E64" s="187" t="str">
        <f>Pricing!C52</f>
        <v>M15000</v>
      </c>
      <c r="F64" s="187" t="str">
        <f>Pricing!D52</f>
        <v>FIXED GLASS 4 NO'S</v>
      </c>
      <c r="G64" s="187" t="str">
        <f>Pricing!N52</f>
        <v>17.52MM</v>
      </c>
      <c r="H64" s="187" t="str">
        <f>Pricing!F52</f>
        <v>DRAWING ROOM</v>
      </c>
      <c r="I64" s="216" t="str">
        <f>Pricing!E52</f>
        <v>NO</v>
      </c>
      <c r="J64" s="216">
        <f>Pricing!G52</f>
        <v>5224</v>
      </c>
      <c r="K64" s="216">
        <f>Pricing!H52</f>
        <v>2815</v>
      </c>
      <c r="L64" s="216">
        <f>Pricing!I52</f>
        <v>1</v>
      </c>
      <c r="M64" s="188">
        <f t="shared" si="2"/>
        <v>14.70556</v>
      </c>
      <c r="N64" s="189">
        <f>'Cost Calculation'!AS56</f>
        <v>186171.41434253132</v>
      </c>
      <c r="O64" s="95"/>
    </row>
    <row r="65" spans="2:15" s="94" customFormat="1" ht="49.9" customHeight="1" thickTop="1" thickBot="1">
      <c r="B65" s="413">
        <f>Pricing!A53</f>
        <v>50</v>
      </c>
      <c r="C65" s="414"/>
      <c r="D65" s="187" t="str">
        <f>Pricing!B53</f>
        <v>KW22A</v>
      </c>
      <c r="E65" s="187" t="str">
        <f>Pricing!C53</f>
        <v>M15000</v>
      </c>
      <c r="F65" s="187" t="str">
        <f>Pricing!D53</f>
        <v>FIXED GLASS 3 NO'S IN SHAPE</v>
      </c>
      <c r="G65" s="187" t="str">
        <f>Pricing!N53</f>
        <v>17.52MM</v>
      </c>
      <c r="H65" s="187" t="str">
        <f>Pricing!F53</f>
        <v>DRAWING ROOM</v>
      </c>
      <c r="I65" s="216" t="str">
        <f>Pricing!E53</f>
        <v>NO</v>
      </c>
      <c r="J65" s="216">
        <f>Pricing!G53</f>
        <v>5224</v>
      </c>
      <c r="K65" s="216">
        <f>Pricing!H53</f>
        <v>2165</v>
      </c>
      <c r="L65" s="216">
        <f>Pricing!I53</f>
        <v>1</v>
      </c>
      <c r="M65" s="188">
        <f t="shared" si="2"/>
        <v>11.30996</v>
      </c>
      <c r="N65" s="189">
        <f>'Cost Calculation'!AS57</f>
        <v>117116.65420590201</v>
      </c>
      <c r="O65" s="95"/>
    </row>
    <row r="66" spans="2:15" s="94" customFormat="1" ht="49.9" customHeight="1" thickTop="1" thickBot="1">
      <c r="B66" s="413">
        <f>Pricing!A54</f>
        <v>51</v>
      </c>
      <c r="C66" s="414"/>
      <c r="D66" s="187" t="str">
        <f>Pricing!B54</f>
        <v>KW23</v>
      </c>
      <c r="E66" s="187" t="str">
        <f>Pricing!C54</f>
        <v>M15000</v>
      </c>
      <c r="F66" s="187" t="str">
        <f>Pricing!D54</f>
        <v>FIXED GLASS 3 NO'S</v>
      </c>
      <c r="G66" s="187" t="str">
        <f>Pricing!N54</f>
        <v>17.52MM</v>
      </c>
      <c r="H66" s="187" t="str">
        <f>Pricing!F54</f>
        <v>DRAWING ROOM</v>
      </c>
      <c r="I66" s="229" t="str">
        <f>Pricing!E54</f>
        <v>NO</v>
      </c>
      <c r="J66" s="229">
        <f>Pricing!G54</f>
        <v>5185</v>
      </c>
      <c r="K66" s="229">
        <f>Pricing!H54</f>
        <v>2815</v>
      </c>
      <c r="L66" s="229">
        <f>Pricing!I54</f>
        <v>1</v>
      </c>
      <c r="M66" s="188">
        <f t="shared" si="2"/>
        <v>14.595775</v>
      </c>
      <c r="N66" s="189">
        <f>'Cost Calculation'!AS58</f>
        <v>185233.41157234617</v>
      </c>
      <c r="O66" s="95"/>
    </row>
    <row r="67" spans="2:15" s="94" customFormat="1" ht="49.9" customHeight="1" thickTop="1" thickBot="1">
      <c r="B67" s="413">
        <f>Pricing!A55</f>
        <v>52</v>
      </c>
      <c r="C67" s="414"/>
      <c r="D67" s="187" t="str">
        <f>Pricing!B55</f>
        <v>KW23A</v>
      </c>
      <c r="E67" s="187" t="str">
        <f>Pricing!C55</f>
        <v>M15000</v>
      </c>
      <c r="F67" s="187" t="str">
        <f>Pricing!D55</f>
        <v>FIXED GLASS 3 NO'S IN SHAPE</v>
      </c>
      <c r="G67" s="187" t="str">
        <f>Pricing!N55</f>
        <v>17.52MM</v>
      </c>
      <c r="H67" s="187" t="str">
        <f>Pricing!F55</f>
        <v>DRAWING ROOM</v>
      </c>
      <c r="I67" s="229" t="str">
        <f>Pricing!E55</f>
        <v>NO</v>
      </c>
      <c r="J67" s="229">
        <f>Pricing!G55</f>
        <v>5185</v>
      </c>
      <c r="K67" s="229">
        <f>Pricing!H55</f>
        <v>2165</v>
      </c>
      <c r="L67" s="229">
        <f>Pricing!I55</f>
        <v>1</v>
      </c>
      <c r="M67" s="188">
        <f t="shared" si="2"/>
        <v>11.225524999999999</v>
      </c>
      <c r="N67" s="189">
        <f>'Cost Calculation'!AS59</f>
        <v>116362.80747610179</v>
      </c>
      <c r="O67" s="95"/>
    </row>
    <row r="68" spans="2:15" s="94" customFormat="1" ht="49.9" customHeight="1" thickTop="1" thickBot="1">
      <c r="B68" s="413">
        <f>Pricing!A56</f>
        <v>53</v>
      </c>
      <c r="C68" s="414"/>
      <c r="D68" s="187" t="str">
        <f>Pricing!B56</f>
        <v>KW24</v>
      </c>
      <c r="E68" s="187" t="str">
        <f>Pricing!C56</f>
        <v>M14600</v>
      </c>
      <c r="F68" s="187" t="str">
        <f>Pricing!D56</f>
        <v>3 TRACK 2 SHUTTER SLIDING DOOR</v>
      </c>
      <c r="G68" s="187" t="str">
        <f>Pricing!N56</f>
        <v>24MM</v>
      </c>
      <c r="H68" s="187" t="str">
        <f>Pricing!F56</f>
        <v>MUD ROOM</v>
      </c>
      <c r="I68" s="229" t="str">
        <f>Pricing!E56</f>
        <v>SS</v>
      </c>
      <c r="J68" s="229">
        <f>Pricing!G56</f>
        <v>1776</v>
      </c>
      <c r="K68" s="229">
        <f>Pricing!H56</f>
        <v>2440</v>
      </c>
      <c r="L68" s="229">
        <f>Pricing!I56</f>
        <v>1</v>
      </c>
      <c r="M68" s="188">
        <f t="shared" si="2"/>
        <v>4.3334400000000004</v>
      </c>
      <c r="N68" s="189">
        <f>'Cost Calculation'!AS60</f>
        <v>122784.85889326734</v>
      </c>
      <c r="O68" s="95"/>
    </row>
    <row r="69" spans="2:15" s="94" customFormat="1" ht="49.9" customHeight="1" thickTop="1" thickBot="1">
      <c r="B69" s="413">
        <f>Pricing!A57</f>
        <v>54</v>
      </c>
      <c r="C69" s="414"/>
      <c r="D69" s="187" t="str">
        <f>Pricing!B57</f>
        <v>KW25</v>
      </c>
      <c r="E69" s="187" t="str">
        <f>Pricing!C57</f>
        <v>M940</v>
      </c>
      <c r="F69" s="187" t="str">
        <f>Pricing!D57</f>
        <v>TOP HUNG WINDOW</v>
      </c>
      <c r="G69" s="187" t="str">
        <f>Pricing!N57</f>
        <v>6MM</v>
      </c>
      <c r="H69" s="187" t="str">
        <f>Pricing!F57</f>
        <v>MUD ROOM</v>
      </c>
      <c r="I69" s="229" t="str">
        <f>Pricing!E57</f>
        <v>NO</v>
      </c>
      <c r="J69" s="229">
        <f>Pricing!G57</f>
        <v>1018</v>
      </c>
      <c r="K69" s="229">
        <f>Pricing!H57</f>
        <v>663</v>
      </c>
      <c r="L69" s="229">
        <f>Pricing!I57</f>
        <v>1</v>
      </c>
      <c r="M69" s="188">
        <f t="shared" si="2"/>
        <v>0.67493400000000003</v>
      </c>
      <c r="N69" s="189">
        <f>'Cost Calculation'!AS61</f>
        <v>46745.96155127239</v>
      </c>
      <c r="O69" s="95"/>
    </row>
    <row r="70" spans="2:15" s="94" customFormat="1" ht="49.9" customHeight="1" thickTop="1" thickBot="1">
      <c r="B70" s="413">
        <f>Pricing!A58</f>
        <v>55</v>
      </c>
      <c r="C70" s="414"/>
      <c r="D70" s="187" t="str">
        <f>Pricing!B58</f>
        <v>GF-W1</v>
      </c>
      <c r="E70" s="187" t="str">
        <f>Pricing!C58</f>
        <v>M14600</v>
      </c>
      <c r="F70" s="187" t="str">
        <f>Pricing!D58</f>
        <v>2 TRACK 2 SHUTTER SLIDING DOOR</v>
      </c>
      <c r="G70" s="187" t="str">
        <f>Pricing!N58</f>
        <v>24MM</v>
      </c>
      <c r="H70" s="187" t="str">
        <f>Pricing!F58</f>
        <v>LOBBY</v>
      </c>
      <c r="I70" s="229" t="str">
        <f>Pricing!E58</f>
        <v>NO</v>
      </c>
      <c r="J70" s="229">
        <f>Pricing!G58</f>
        <v>2702</v>
      </c>
      <c r="K70" s="229">
        <f>Pricing!H58</f>
        <v>2814</v>
      </c>
      <c r="L70" s="229">
        <f>Pricing!I58</f>
        <v>1</v>
      </c>
      <c r="M70" s="188">
        <f t="shared" si="2"/>
        <v>7.6034280000000001</v>
      </c>
      <c r="N70" s="189">
        <f>'Cost Calculation'!AS62</f>
        <v>135714.21521711416</v>
      </c>
      <c r="O70" s="95"/>
    </row>
    <row r="71" spans="2:15" s="94" customFormat="1" ht="49.9" customHeight="1" thickTop="1" thickBot="1">
      <c r="B71" s="413">
        <f>Pricing!A59</f>
        <v>56</v>
      </c>
      <c r="C71" s="414"/>
      <c r="D71" s="187" t="str">
        <f>Pricing!B59</f>
        <v>GF-W2</v>
      </c>
      <c r="E71" s="187" t="str">
        <f>Pricing!C59</f>
        <v>M14600</v>
      </c>
      <c r="F71" s="187" t="str">
        <f>Pricing!D59</f>
        <v>2 TRACK 2 SHUTTER SLIDING DOOR</v>
      </c>
      <c r="G71" s="187" t="str">
        <f>Pricing!N59</f>
        <v>24MM</v>
      </c>
      <c r="H71" s="187" t="str">
        <f>Pricing!F59</f>
        <v>BEDROOM 1 TOILET</v>
      </c>
      <c r="I71" s="229" t="str">
        <f>Pricing!E59</f>
        <v>NO</v>
      </c>
      <c r="J71" s="229">
        <f>Pricing!G59</f>
        <v>2720</v>
      </c>
      <c r="K71" s="229">
        <f>Pricing!H59</f>
        <v>2724</v>
      </c>
      <c r="L71" s="229">
        <f>Pricing!I59</f>
        <v>1</v>
      </c>
      <c r="M71" s="188">
        <f t="shared" si="2"/>
        <v>7.4092799999999999</v>
      </c>
      <c r="N71" s="189">
        <f>'Cost Calculation'!AS63</f>
        <v>133437.79875471361</v>
      </c>
      <c r="O71" s="95"/>
    </row>
    <row r="72" spans="2:15" s="94" customFormat="1" ht="49.9" customHeight="1" thickTop="1" thickBot="1">
      <c r="B72" s="413">
        <f>Pricing!A60</f>
        <v>57</v>
      </c>
      <c r="C72" s="414"/>
      <c r="D72" s="187" t="str">
        <f>Pricing!B60</f>
        <v>GF-W3</v>
      </c>
      <c r="E72" s="187" t="str">
        <f>Pricing!C60</f>
        <v>M14600</v>
      </c>
      <c r="F72" s="187" t="str">
        <f>Pricing!D60</f>
        <v>2 TRACK 4 SHUTTER SLIDING DOOR</v>
      </c>
      <c r="G72" s="187" t="str">
        <f>Pricing!N60</f>
        <v>24MM</v>
      </c>
      <c r="H72" s="187" t="str">
        <f>Pricing!F60</f>
        <v>BEDROOM 1</v>
      </c>
      <c r="I72" s="229" t="str">
        <f>Pricing!E60</f>
        <v>NO</v>
      </c>
      <c r="J72" s="229">
        <f>Pricing!G60</f>
        <v>4878</v>
      </c>
      <c r="K72" s="229">
        <f>Pricing!H60</f>
        <v>2604</v>
      </c>
      <c r="L72" s="229">
        <f>Pricing!I60</f>
        <v>1</v>
      </c>
      <c r="M72" s="188">
        <f t="shared" si="2"/>
        <v>12.702311999999999</v>
      </c>
      <c r="N72" s="189">
        <f>'Cost Calculation'!AS64</f>
        <v>231809.23717829626</v>
      </c>
      <c r="O72" s="95"/>
    </row>
    <row r="73" spans="2:15" s="94" customFormat="1" ht="49.9" customHeight="1" thickTop="1" thickBot="1">
      <c r="B73" s="413">
        <f>Pricing!A61</f>
        <v>58</v>
      </c>
      <c r="C73" s="414"/>
      <c r="D73" s="187" t="str">
        <f>Pricing!B61</f>
        <v>GF-W4</v>
      </c>
      <c r="E73" s="187" t="str">
        <f>Pricing!C61</f>
        <v>M14600</v>
      </c>
      <c r="F73" s="187" t="str">
        <f>Pricing!D61</f>
        <v>2 TRACK 4 SHUTTER SLIDING DOOR</v>
      </c>
      <c r="G73" s="187" t="str">
        <f>Pricing!N61</f>
        <v>24MM</v>
      </c>
      <c r="H73" s="187" t="str">
        <f>Pricing!F61</f>
        <v>BEDROOM 2</v>
      </c>
      <c r="I73" s="229" t="str">
        <f>Pricing!E61</f>
        <v>NO</v>
      </c>
      <c r="J73" s="229">
        <f>Pricing!G61</f>
        <v>4877</v>
      </c>
      <c r="K73" s="229">
        <f>Pricing!H61</f>
        <v>2598</v>
      </c>
      <c r="L73" s="229">
        <f>Pricing!I61</f>
        <v>1</v>
      </c>
      <c r="M73" s="188">
        <f t="shared" si="2"/>
        <v>12.670446</v>
      </c>
      <c r="N73" s="189">
        <f>'Cost Calculation'!AS65</f>
        <v>231466.04634516514</v>
      </c>
      <c r="O73" s="95"/>
    </row>
    <row r="74" spans="2:15" s="94" customFormat="1" ht="49.9" customHeight="1" thickTop="1" thickBot="1">
      <c r="B74" s="413">
        <f>Pricing!A62</f>
        <v>59</v>
      </c>
      <c r="C74" s="414"/>
      <c r="D74" s="187" t="str">
        <f>Pricing!B62</f>
        <v>GF-W5</v>
      </c>
      <c r="E74" s="187" t="str">
        <f>Pricing!C62</f>
        <v>M15000</v>
      </c>
      <c r="F74" s="187" t="str">
        <f>Pricing!D62</f>
        <v>2 TOP HUNG WINDOWS WITH CENTER FIXED</v>
      </c>
      <c r="G74" s="187" t="str">
        <f>Pricing!N62</f>
        <v>6MM (F)</v>
      </c>
      <c r="H74" s="187" t="str">
        <f>Pricing!F62</f>
        <v>BEDROOM 2 TOILET</v>
      </c>
      <c r="I74" s="229" t="str">
        <f>Pricing!E62</f>
        <v>NO</v>
      </c>
      <c r="J74" s="229">
        <f>Pricing!G62</f>
        <v>2436</v>
      </c>
      <c r="K74" s="229">
        <f>Pricing!H62</f>
        <v>737</v>
      </c>
      <c r="L74" s="229">
        <f>Pricing!I62</f>
        <v>1</v>
      </c>
      <c r="M74" s="188">
        <f t="shared" si="2"/>
        <v>1.7953319999999999</v>
      </c>
      <c r="N74" s="189">
        <f>'Cost Calculation'!AS66</f>
        <v>107601.42813010038</v>
      </c>
      <c r="O74" s="95"/>
    </row>
    <row r="75" spans="2:15" s="94" customFormat="1" ht="49.9" customHeight="1" thickTop="1" thickBot="1">
      <c r="B75" s="413">
        <f>Pricing!A63</f>
        <v>60</v>
      </c>
      <c r="C75" s="414"/>
      <c r="D75" s="187" t="str">
        <f>Pricing!B63</f>
        <v>GF-W6</v>
      </c>
      <c r="E75" s="187" t="str">
        <f>Pricing!C63</f>
        <v>M15000</v>
      </c>
      <c r="F75" s="187" t="str">
        <f>Pricing!D63</f>
        <v>2 DOOR WITH 2 FIXED GLASS</v>
      </c>
      <c r="G75" s="187" t="str">
        <f>Pricing!N63</f>
        <v>24MM</v>
      </c>
      <c r="H75" s="187" t="str">
        <f>Pricing!F63</f>
        <v>BEDROOM 3</v>
      </c>
      <c r="I75" s="229" t="str">
        <f>Pricing!E63</f>
        <v>NO</v>
      </c>
      <c r="J75" s="229">
        <f>Pricing!G63</f>
        <v>4871</v>
      </c>
      <c r="K75" s="229">
        <f>Pricing!H63</f>
        <v>2577</v>
      </c>
      <c r="L75" s="229">
        <f>Pricing!I63</f>
        <v>1</v>
      </c>
      <c r="M75" s="188">
        <f t="shared" si="2"/>
        <v>12.552567</v>
      </c>
      <c r="N75" s="189">
        <f>'Cost Calculation'!AS67</f>
        <v>252725.04579019514</v>
      </c>
      <c r="O75" s="95"/>
    </row>
    <row r="76" spans="2:15" s="94" customFormat="1" ht="49.9" customHeight="1" thickTop="1" thickBot="1">
      <c r="B76" s="413">
        <f>Pricing!A64</f>
        <v>61</v>
      </c>
      <c r="C76" s="414"/>
      <c r="D76" s="187" t="str">
        <f>Pricing!B64</f>
        <v>GF-W7</v>
      </c>
      <c r="E76" s="187" t="str">
        <f>Pricing!C64</f>
        <v>M14600</v>
      </c>
      <c r="F76" s="187" t="str">
        <f>Pricing!D64</f>
        <v>2 TRACK 2 SHUTTER SLIDING DOOR</v>
      </c>
      <c r="G76" s="187" t="str">
        <f>Pricing!N64</f>
        <v>24MM</v>
      </c>
      <c r="H76" s="187" t="str">
        <f>Pricing!F64</f>
        <v>BEDROOM 3</v>
      </c>
      <c r="I76" s="229" t="str">
        <f>Pricing!E64</f>
        <v>SS</v>
      </c>
      <c r="J76" s="229">
        <f>Pricing!G64</f>
        <v>1530</v>
      </c>
      <c r="K76" s="229">
        <f>Pricing!H64</f>
        <v>2728</v>
      </c>
      <c r="L76" s="229">
        <f>Pricing!I64</f>
        <v>1</v>
      </c>
      <c r="M76" s="188">
        <f t="shared" si="2"/>
        <v>4.1738400000000002</v>
      </c>
      <c r="N76" s="189">
        <f>'Cost Calculation'!AS68</f>
        <v>127374.78871857995</v>
      </c>
      <c r="O76" s="95"/>
    </row>
    <row r="77" spans="2:15" s="94" customFormat="1" ht="49.9" customHeight="1" thickTop="1" thickBot="1">
      <c r="B77" s="413">
        <f>Pricing!A65</f>
        <v>62</v>
      </c>
      <c r="C77" s="414"/>
      <c r="D77" s="187" t="str">
        <f>Pricing!B65</f>
        <v>GF-W8</v>
      </c>
      <c r="E77" s="187" t="str">
        <f>Pricing!C65</f>
        <v>M14600</v>
      </c>
      <c r="F77" s="187" t="str">
        <f>Pricing!D65</f>
        <v>2 TRACK 2 SHUTTER SLIDING DOOR</v>
      </c>
      <c r="G77" s="187" t="str">
        <f>Pricing!N65</f>
        <v>24MM (F)</v>
      </c>
      <c r="H77" s="187" t="str">
        <f>Pricing!F65</f>
        <v>BEDROOM 3 TOILET GARDEN</v>
      </c>
      <c r="I77" s="229" t="str">
        <f>Pricing!E65</f>
        <v>SS</v>
      </c>
      <c r="J77" s="229">
        <f>Pricing!G65</f>
        <v>1680</v>
      </c>
      <c r="K77" s="229">
        <f>Pricing!H65</f>
        <v>2732</v>
      </c>
      <c r="L77" s="229">
        <f>Pricing!I65</f>
        <v>1</v>
      </c>
      <c r="M77" s="188">
        <f t="shared" si="2"/>
        <v>4.5897600000000001</v>
      </c>
      <c r="N77" s="189">
        <f>'Cost Calculation'!AS69</f>
        <v>136321.24902645205</v>
      </c>
      <c r="O77" s="95"/>
    </row>
    <row r="78" spans="2:15" s="94" customFormat="1" ht="49.9" customHeight="1" thickTop="1" thickBot="1">
      <c r="B78" s="413">
        <f>Pricing!A66</f>
        <v>63</v>
      </c>
      <c r="C78" s="414"/>
      <c r="D78" s="187" t="str">
        <f>Pricing!B66</f>
        <v>GF-W9</v>
      </c>
      <c r="E78" s="187" t="str">
        <f>Pricing!C66</f>
        <v>-</v>
      </c>
      <c r="F78" s="187" t="str">
        <f>Pricing!D66</f>
        <v>GLASS LOUVERS</v>
      </c>
      <c r="G78" s="187" t="str">
        <f>Pricing!N66</f>
        <v>6MM (A &amp; F)</v>
      </c>
      <c r="H78" s="187" t="str">
        <f>Pricing!F66</f>
        <v>TOILET</v>
      </c>
      <c r="I78" s="229" t="str">
        <f>Pricing!E66</f>
        <v>NO</v>
      </c>
      <c r="J78" s="229">
        <f>Pricing!G66</f>
        <v>720</v>
      </c>
      <c r="K78" s="229">
        <f>Pricing!H66</f>
        <v>727</v>
      </c>
      <c r="L78" s="229">
        <f>Pricing!I66</f>
        <v>1</v>
      </c>
      <c r="M78" s="188">
        <f t="shared" si="2"/>
        <v>0.52344000000000002</v>
      </c>
      <c r="N78" s="189">
        <f>'Cost Calculation'!AS70</f>
        <v>21328.86220401567</v>
      </c>
      <c r="O78" s="95"/>
    </row>
    <row r="79" spans="2:15" s="94" customFormat="1" ht="49.9" customHeight="1" thickTop="1" thickBot="1">
      <c r="B79" s="413">
        <f>Pricing!A67</f>
        <v>64</v>
      </c>
      <c r="C79" s="414"/>
      <c r="D79" s="187" t="str">
        <f>Pricing!B67</f>
        <v>GF-W10</v>
      </c>
      <c r="E79" s="187" t="str">
        <f>Pricing!C67</f>
        <v>M14600</v>
      </c>
      <c r="F79" s="187" t="str">
        <f>Pricing!D67</f>
        <v>2 TRACK 2 SHUTTER SLIDING DOOR</v>
      </c>
      <c r="G79" s="187" t="str">
        <f>Pricing!N67</f>
        <v>24MM</v>
      </c>
      <c r="H79" s="187" t="str">
        <f>Pricing!F67</f>
        <v>BEDROOM 4 TOILET</v>
      </c>
      <c r="I79" s="229" t="str">
        <f>Pricing!E67</f>
        <v>SS</v>
      </c>
      <c r="J79" s="229">
        <f>Pricing!G67</f>
        <v>1977</v>
      </c>
      <c r="K79" s="229">
        <f>Pricing!H67</f>
        <v>2808</v>
      </c>
      <c r="L79" s="229">
        <f>Pricing!I67</f>
        <v>1</v>
      </c>
      <c r="M79" s="188">
        <f t="shared" si="2"/>
        <v>5.5514159999999997</v>
      </c>
      <c r="N79" s="189">
        <f>'Cost Calculation'!AS71</f>
        <v>144208.97885302061</v>
      </c>
      <c r="O79" s="95"/>
    </row>
    <row r="80" spans="2:15" s="94" customFormat="1" ht="49.9" customHeight="1" thickTop="1" thickBot="1">
      <c r="B80" s="413">
        <f>Pricing!A68</f>
        <v>65</v>
      </c>
      <c r="C80" s="414"/>
      <c r="D80" s="187" t="str">
        <f>Pricing!B68</f>
        <v>GF-W12</v>
      </c>
      <c r="E80" s="187" t="str">
        <f>Pricing!C68</f>
        <v>M15000</v>
      </c>
      <c r="F80" s="187" t="str">
        <f>Pricing!D68</f>
        <v>2 DOORS WITH 2 FIXED GLASS</v>
      </c>
      <c r="G80" s="187" t="str">
        <f>Pricing!N68</f>
        <v>24MM</v>
      </c>
      <c r="H80" s="187" t="str">
        <f>Pricing!F68</f>
        <v>BEDROOM 5</v>
      </c>
      <c r="I80" s="229" t="str">
        <f>Pricing!E68</f>
        <v>NO</v>
      </c>
      <c r="J80" s="229">
        <f>Pricing!G68</f>
        <v>3506</v>
      </c>
      <c r="K80" s="229">
        <f>Pricing!H68</f>
        <v>2723</v>
      </c>
      <c r="L80" s="229">
        <f>Pricing!I68</f>
        <v>1</v>
      </c>
      <c r="M80" s="188">
        <f t="shared" si="2"/>
        <v>9.5468379999999993</v>
      </c>
      <c r="N80" s="189">
        <f>'Cost Calculation'!AS72</f>
        <v>236459.80620833757</v>
      </c>
      <c r="O80" s="95"/>
    </row>
    <row r="81" spans="2:15" s="94" customFormat="1" ht="49.9" customHeight="1" thickTop="1" thickBot="1">
      <c r="B81" s="413">
        <f>Pricing!A69</f>
        <v>66</v>
      </c>
      <c r="C81" s="414"/>
      <c r="D81" s="187" t="str">
        <f>Pricing!B69</f>
        <v>GF-W11</v>
      </c>
      <c r="E81" s="187" t="str">
        <f>Pricing!C69</f>
        <v>M14600</v>
      </c>
      <c r="F81" s="187" t="str">
        <f>Pricing!D69</f>
        <v>3 TRACK 4 SHUTTER SLIDING DOOR</v>
      </c>
      <c r="G81" s="187" t="str">
        <f>Pricing!N69</f>
        <v>24MM</v>
      </c>
      <c r="H81" s="187" t="str">
        <f>Pricing!F69</f>
        <v>BEDROOM 4</v>
      </c>
      <c r="I81" s="229" t="str">
        <f>Pricing!E69</f>
        <v>SS</v>
      </c>
      <c r="J81" s="229">
        <f>Pricing!G69</f>
        <v>5031</v>
      </c>
      <c r="K81" s="229">
        <f>Pricing!H69</f>
        <v>2601</v>
      </c>
      <c r="L81" s="229">
        <f>Pricing!I69</f>
        <v>1</v>
      </c>
      <c r="M81" s="188">
        <f t="shared" si="2"/>
        <v>13.085630999999999</v>
      </c>
      <c r="N81" s="189">
        <f>'Cost Calculation'!AS73</f>
        <v>302670.43283401639</v>
      </c>
      <c r="O81" s="95"/>
    </row>
    <row r="82" spans="2:15" s="94" customFormat="1" ht="49.9" customHeight="1" thickTop="1" thickBot="1">
      <c r="B82" s="413">
        <f>Pricing!A70</f>
        <v>67</v>
      </c>
      <c r="C82" s="414"/>
      <c r="D82" s="187" t="str">
        <f>Pricing!B70</f>
        <v>GF-W19</v>
      </c>
      <c r="E82" s="187" t="str">
        <f>Pricing!C70</f>
        <v>M15000</v>
      </c>
      <c r="F82" s="187" t="str">
        <f>Pricing!D70</f>
        <v>FIXED GLASS 2 NO'S</v>
      </c>
      <c r="G82" s="187" t="str">
        <f>Pricing!N70</f>
        <v>24MM</v>
      </c>
      <c r="H82" s="187" t="str">
        <f>Pricing!F70</f>
        <v>LOBBY</v>
      </c>
      <c r="I82" s="229" t="str">
        <f>Pricing!E70</f>
        <v>NO</v>
      </c>
      <c r="J82" s="229">
        <f>Pricing!G70</f>
        <v>2706</v>
      </c>
      <c r="K82" s="229">
        <f>Pricing!H70</f>
        <v>2816</v>
      </c>
      <c r="L82" s="229">
        <f>Pricing!I70</f>
        <v>1</v>
      </c>
      <c r="M82" s="188">
        <f t="shared" si="2"/>
        <v>7.6200960000000002</v>
      </c>
      <c r="N82" s="189">
        <f>'Cost Calculation'!AS74</f>
        <v>75472.686385844165</v>
      </c>
      <c r="O82" s="95"/>
    </row>
    <row r="83" spans="2:15" s="94" customFormat="1" ht="49.9" customHeight="1" thickTop="1" thickBot="1">
      <c r="B83" s="413">
        <f>Pricing!A71</f>
        <v>68</v>
      </c>
      <c r="C83" s="414"/>
      <c r="D83" s="187" t="str">
        <f>Pricing!B71</f>
        <v>GF-W13</v>
      </c>
      <c r="E83" s="187" t="str">
        <f>Pricing!C71</f>
        <v>M14600</v>
      </c>
      <c r="F83" s="187" t="str">
        <f>Pricing!D71</f>
        <v>2 TRACK 2 SHUTTER SLIDING DOOR</v>
      </c>
      <c r="G83" s="187" t="str">
        <f>Pricing!N71</f>
        <v>24MM</v>
      </c>
      <c r="H83" s="187" t="str">
        <f>Pricing!F71</f>
        <v>BEDROOM 5</v>
      </c>
      <c r="I83" s="229" t="str">
        <f>Pricing!E71</f>
        <v>NO</v>
      </c>
      <c r="J83" s="229">
        <f>Pricing!G71</f>
        <v>2272</v>
      </c>
      <c r="K83" s="229">
        <f>Pricing!H71</f>
        <v>2816</v>
      </c>
      <c r="L83" s="229">
        <f>Pricing!I71</f>
        <v>1</v>
      </c>
      <c r="M83" s="188">
        <f t="shared" si="2"/>
        <v>6.3979520000000001</v>
      </c>
      <c r="N83" s="189">
        <f>'Cost Calculation'!AS75</f>
        <v>129061.34576179723</v>
      </c>
      <c r="O83" s="95"/>
    </row>
    <row r="84" spans="2:15" s="94" customFormat="1" ht="49.9" customHeight="1" thickTop="1" thickBot="1">
      <c r="B84" s="413">
        <f>Pricing!A72</f>
        <v>69</v>
      </c>
      <c r="C84" s="414"/>
      <c r="D84" s="187" t="str">
        <f>Pricing!B72</f>
        <v>GF-W14</v>
      </c>
      <c r="E84" s="187" t="str">
        <f>Pricing!C72</f>
        <v>M14600</v>
      </c>
      <c r="F84" s="187" t="str">
        <f>Pricing!D72</f>
        <v>2 TRACK 2 SHUTTER SLIDING WINDOW</v>
      </c>
      <c r="G84" s="187" t="str">
        <f>Pricing!N72</f>
        <v>24MM (F)</v>
      </c>
      <c r="H84" s="187" t="str">
        <f>Pricing!F72</f>
        <v>BEDROOM 5 TOILET</v>
      </c>
      <c r="I84" s="229" t="str">
        <f>Pricing!E72</f>
        <v>NO</v>
      </c>
      <c r="J84" s="229">
        <f>Pricing!G72</f>
        <v>2010</v>
      </c>
      <c r="K84" s="229">
        <f>Pricing!H72</f>
        <v>1584</v>
      </c>
      <c r="L84" s="229">
        <f>Pricing!I72</f>
        <v>1</v>
      </c>
      <c r="M84" s="188">
        <f t="shared" si="2"/>
        <v>3.18384</v>
      </c>
      <c r="N84" s="189">
        <f>'Cost Calculation'!AS76</f>
        <v>88340.273779610055</v>
      </c>
      <c r="O84" s="95"/>
    </row>
    <row r="85" spans="2:15" s="94" customFormat="1" ht="49.9" customHeight="1" thickTop="1" thickBot="1">
      <c r="B85" s="413">
        <f>Pricing!A73</f>
        <v>70</v>
      </c>
      <c r="C85" s="414"/>
      <c r="D85" s="187" t="str">
        <f>Pricing!B73</f>
        <v>GF-W15</v>
      </c>
      <c r="E85" s="187" t="str">
        <f>Pricing!C73</f>
        <v>M14600</v>
      </c>
      <c r="F85" s="187" t="str">
        <f>Pricing!D73</f>
        <v>3 TRACK 2 SHUTTER SLIDING WINDOW</v>
      </c>
      <c r="G85" s="187" t="str">
        <f>Pricing!N73</f>
        <v>24MM</v>
      </c>
      <c r="H85" s="187" t="str">
        <f>Pricing!F73</f>
        <v>SIT OUT AREA</v>
      </c>
      <c r="I85" s="229" t="str">
        <f>Pricing!E73</f>
        <v>SS</v>
      </c>
      <c r="J85" s="229">
        <f>Pricing!G73</f>
        <v>1341</v>
      </c>
      <c r="K85" s="229">
        <f>Pricing!H73</f>
        <v>1630</v>
      </c>
      <c r="L85" s="229">
        <f>Pricing!I73</f>
        <v>1</v>
      </c>
      <c r="M85" s="188">
        <f t="shared" si="2"/>
        <v>2.1858300000000002</v>
      </c>
      <c r="N85" s="189">
        <f>'Cost Calculation'!AS77</f>
        <v>80064.185292134935</v>
      </c>
      <c r="O85" s="95"/>
    </row>
    <row r="86" spans="2:15" s="94" customFormat="1" ht="49.9" customHeight="1" thickTop="1" thickBot="1">
      <c r="B86" s="413">
        <f>Pricing!A74</f>
        <v>71</v>
      </c>
      <c r="C86" s="414"/>
      <c r="D86" s="187" t="str">
        <f>Pricing!B74</f>
        <v>GF-W16</v>
      </c>
      <c r="E86" s="187" t="str">
        <f>Pricing!C74</f>
        <v>M14600</v>
      </c>
      <c r="F86" s="187" t="str">
        <f>Pricing!D74</f>
        <v>3 TRACK 2 SHUTTER SLIDING WINDOW</v>
      </c>
      <c r="G86" s="187" t="str">
        <f>Pricing!N74</f>
        <v>24MM</v>
      </c>
      <c r="H86" s="187" t="str">
        <f>Pricing!F74</f>
        <v>SIT OUT AREA</v>
      </c>
      <c r="I86" s="229" t="str">
        <f>Pricing!E74</f>
        <v>SS</v>
      </c>
      <c r="J86" s="229">
        <f>Pricing!G74</f>
        <v>2308</v>
      </c>
      <c r="K86" s="229">
        <f>Pricing!H74</f>
        <v>2010</v>
      </c>
      <c r="L86" s="229">
        <f>Pricing!I74</f>
        <v>1</v>
      </c>
      <c r="M86" s="188">
        <f t="shared" si="2"/>
        <v>4.6390799999999999</v>
      </c>
      <c r="N86" s="189">
        <f>'Cost Calculation'!AS78</f>
        <v>118181.76863671216</v>
      </c>
      <c r="O86" s="95"/>
    </row>
    <row r="87" spans="2:15" s="94" customFormat="1" ht="49.9" customHeight="1" thickTop="1" thickBot="1">
      <c r="B87" s="413">
        <f>Pricing!A75</f>
        <v>72</v>
      </c>
      <c r="C87" s="414"/>
      <c r="D87" s="187" t="str">
        <f>Pricing!B75</f>
        <v>GF-W17</v>
      </c>
      <c r="E87" s="187" t="str">
        <f>Pricing!C75</f>
        <v>M14600</v>
      </c>
      <c r="F87" s="187" t="str">
        <f>Pricing!D75</f>
        <v>3 TRACK 2 SHUTTER SLIDING DOOR</v>
      </c>
      <c r="G87" s="187" t="str">
        <f>Pricing!N75</f>
        <v>24MM</v>
      </c>
      <c r="H87" s="187" t="str">
        <f>Pricing!F75</f>
        <v>POOJA ROOM</v>
      </c>
      <c r="I87" s="229" t="str">
        <f>Pricing!E75</f>
        <v>SS</v>
      </c>
      <c r="J87" s="229">
        <f>Pricing!G75</f>
        <v>2425</v>
      </c>
      <c r="K87" s="229">
        <f>Pricing!H75</f>
        <v>2498</v>
      </c>
      <c r="L87" s="229">
        <f>Pricing!I75</f>
        <v>1</v>
      </c>
      <c r="M87" s="188">
        <f t="shared" si="2"/>
        <v>6.0576499999999998</v>
      </c>
      <c r="N87" s="189">
        <f>'Cost Calculation'!AS79</f>
        <v>137357.49482218953</v>
      </c>
      <c r="O87" s="95"/>
    </row>
    <row r="88" spans="2:15" s="94" customFormat="1" ht="49.9" customHeight="1" thickTop="1" thickBot="1">
      <c r="B88" s="413">
        <f>Pricing!A76</f>
        <v>73</v>
      </c>
      <c r="C88" s="414"/>
      <c r="D88" s="187" t="str">
        <f>Pricing!B76</f>
        <v>GF-W18</v>
      </c>
      <c r="E88" s="187" t="str">
        <f>Pricing!C76</f>
        <v>M14600</v>
      </c>
      <c r="F88" s="187" t="str">
        <f>Pricing!D76</f>
        <v>3 TRACK 2 SHUTTER SLIDING DOOR</v>
      </c>
      <c r="G88" s="187" t="str">
        <f>Pricing!N76</f>
        <v>24MM</v>
      </c>
      <c r="H88" s="187" t="str">
        <f>Pricing!F76</f>
        <v>POOJA ROOM</v>
      </c>
      <c r="I88" s="229" t="str">
        <f>Pricing!E76</f>
        <v>SS</v>
      </c>
      <c r="J88" s="229">
        <f>Pricing!G76</f>
        <v>2418</v>
      </c>
      <c r="K88" s="229">
        <f>Pricing!H76</f>
        <v>2500</v>
      </c>
      <c r="L88" s="229">
        <f>Pricing!I76</f>
        <v>1</v>
      </c>
      <c r="M88" s="188">
        <f t="shared" si="2"/>
        <v>6.0449999999999999</v>
      </c>
      <c r="N88" s="189">
        <f>'Cost Calculation'!AS80</f>
        <v>137236.063390405</v>
      </c>
      <c r="O88" s="95"/>
    </row>
    <row r="89" spans="2:15" s="94" customFormat="1" ht="49.9" customHeight="1" thickTop="1" thickBot="1">
      <c r="B89" s="413">
        <f>Pricing!A77</f>
        <v>74</v>
      </c>
      <c r="C89" s="414"/>
      <c r="D89" s="187" t="str">
        <f>Pricing!B77</f>
        <v>GF-W20</v>
      </c>
      <c r="E89" s="187" t="str">
        <f>Pricing!C77</f>
        <v>M15000</v>
      </c>
      <c r="F89" s="187" t="str">
        <f>Pricing!D77</f>
        <v>FIXED GLASS</v>
      </c>
      <c r="G89" s="187" t="str">
        <f>Pricing!N77</f>
        <v>24MM</v>
      </c>
      <c r="H89" s="187" t="str">
        <f>Pricing!F77</f>
        <v>STAIRCASE</v>
      </c>
      <c r="I89" s="229" t="str">
        <f>Pricing!E77</f>
        <v>NO</v>
      </c>
      <c r="J89" s="229">
        <f>Pricing!G77</f>
        <v>917</v>
      </c>
      <c r="K89" s="229">
        <f>Pricing!H77</f>
        <v>1054</v>
      </c>
      <c r="L89" s="229">
        <f>Pricing!I77</f>
        <v>1</v>
      </c>
      <c r="M89" s="188">
        <f t="shared" si="2"/>
        <v>0.96651799999999999</v>
      </c>
      <c r="N89" s="189">
        <f>'Cost Calculation'!AS81</f>
        <v>14254.338265483024</v>
      </c>
      <c r="O89" s="95"/>
    </row>
    <row r="90" spans="2:15" s="94" customFormat="1" ht="49.9" customHeight="1" thickTop="1" thickBot="1">
      <c r="B90" s="413">
        <f>Pricing!A78</f>
        <v>75</v>
      </c>
      <c r="C90" s="414"/>
      <c r="D90" s="187" t="str">
        <f>Pricing!B78</f>
        <v>GF-W21</v>
      </c>
      <c r="E90" s="187" t="str">
        <f>Pricing!C78</f>
        <v>M15000</v>
      </c>
      <c r="F90" s="187" t="str">
        <f>Pricing!D78</f>
        <v>FIXED GLASS</v>
      </c>
      <c r="G90" s="187" t="str">
        <f>Pricing!N78</f>
        <v>24MM</v>
      </c>
      <c r="H90" s="187" t="str">
        <f>Pricing!F78</f>
        <v>STAIRCASE</v>
      </c>
      <c r="I90" s="229" t="str">
        <f>Pricing!E78</f>
        <v>NO</v>
      </c>
      <c r="J90" s="229">
        <f>Pricing!G78</f>
        <v>917</v>
      </c>
      <c r="K90" s="229">
        <f>Pricing!H78</f>
        <v>2447</v>
      </c>
      <c r="L90" s="229">
        <f>Pricing!I78</f>
        <v>1</v>
      </c>
      <c r="M90" s="188">
        <f t="shared" si="2"/>
        <v>2.2438989999999999</v>
      </c>
      <c r="N90" s="189">
        <f>'Cost Calculation'!AS82</f>
        <v>26080.837567231531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76</v>
      </c>
      <c r="M116" s="191">
        <f>SUM(M16:M115)</f>
        <v>548.05716600000017</v>
      </c>
      <c r="N116" s="186"/>
      <c r="O116" s="95"/>
    </row>
    <row r="117" spans="2:15" s="94" customFormat="1" ht="30" customHeight="1" thickTop="1" thickBot="1">
      <c r="B117" s="419" t="s">
        <v>181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9777420</v>
      </c>
      <c r="O117" s="95">
        <f>N117/SUM(M116)</f>
        <v>17840.146259487094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1759936</v>
      </c>
      <c r="O118" s="95">
        <f>N118/SUM(M116)</f>
        <v>3211.2270565585477</v>
      </c>
    </row>
    <row r="119" spans="2:15" s="94" customFormat="1" ht="30" customHeight="1" thickTop="1" thickBot="1">
      <c r="B119" s="419" t="s">
        <v>182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11537356</v>
      </c>
      <c r="O119" s="95">
        <f>N119/SUM(M116)</f>
        <v>21051.37331604564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1657.3900278230299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2" t="s">
        <v>207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09">
        <v>1</v>
      </c>
      <c r="C125" s="410"/>
      <c r="D125" s="411" t="s">
        <v>570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374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 t="s">
        <v>567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4</v>
      </c>
      <c r="C128" s="410"/>
      <c r="D128" s="411" t="s">
        <v>571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5" s="93" customFormat="1" ht="24.95" customHeight="1">
      <c r="B129" s="409">
        <v>5</v>
      </c>
      <c r="C129" s="410"/>
      <c r="D129" s="411" t="s">
        <v>568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5" s="93" customFormat="1" ht="24.95" customHeight="1">
      <c r="B130" s="409">
        <v>6</v>
      </c>
      <c r="C130" s="410"/>
      <c r="D130" s="411" t="s">
        <v>569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5" s="139" customFormat="1" ht="30" customHeight="1">
      <c r="B131" s="422" t="s">
        <v>140</v>
      </c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4"/>
      <c r="O131" s="138"/>
    </row>
    <row r="132" spans="2:15" s="93" customFormat="1" ht="24.95" customHeight="1">
      <c r="B132" s="409">
        <v>1</v>
      </c>
      <c r="C132" s="410"/>
      <c r="D132" s="411" t="s">
        <v>364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5" s="93" customFormat="1" ht="24.95" customHeight="1">
      <c r="B133" s="409">
        <v>2</v>
      </c>
      <c r="C133" s="410"/>
      <c r="D133" s="411" t="s">
        <v>390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5" s="93" customFormat="1" ht="24.95" customHeight="1">
      <c r="B134" s="409">
        <v>3</v>
      </c>
      <c r="C134" s="410"/>
      <c r="D134" s="511" t="s">
        <v>406</v>
      </c>
      <c r="E134" s="511"/>
      <c r="F134" s="511"/>
      <c r="G134" s="511"/>
      <c r="H134" s="511"/>
      <c r="I134" s="511"/>
      <c r="J134" s="511"/>
      <c r="K134" s="511"/>
      <c r="L134" s="511"/>
      <c r="M134" s="511"/>
      <c r="N134" s="512"/>
    </row>
    <row r="135" spans="2:15" s="139" customFormat="1" ht="30" customHeight="1">
      <c r="B135" s="493" t="s">
        <v>141</v>
      </c>
      <c r="C135" s="494"/>
      <c r="D135" s="494"/>
      <c r="E135" s="494"/>
      <c r="F135" s="494"/>
      <c r="G135" s="494"/>
      <c r="H135" s="494"/>
      <c r="I135" s="494"/>
      <c r="J135" s="494"/>
      <c r="K135" s="494"/>
      <c r="L135" s="494"/>
      <c r="M135" s="494"/>
      <c r="N135" s="495"/>
    </row>
    <row r="136" spans="2:15" s="93" customFormat="1" ht="24.95" customHeight="1">
      <c r="B136" s="409">
        <v>1</v>
      </c>
      <c r="C136" s="410"/>
      <c r="D136" s="411" t="s">
        <v>142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5" s="93" customFormat="1" ht="24.95" customHeight="1">
      <c r="B137" s="409">
        <v>2</v>
      </c>
      <c r="C137" s="410"/>
      <c r="D137" s="411" t="s">
        <v>143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5" s="93" customFormat="1" ht="24.95" customHeight="1">
      <c r="B138" s="409">
        <v>3</v>
      </c>
      <c r="C138" s="410"/>
      <c r="D138" s="411" t="s">
        <v>144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5" s="139" customFormat="1" ht="30" customHeight="1">
      <c r="B139" s="493" t="s">
        <v>145</v>
      </c>
      <c r="C139" s="494"/>
      <c r="D139" s="494"/>
      <c r="E139" s="494"/>
      <c r="F139" s="494"/>
      <c r="G139" s="494"/>
      <c r="H139" s="494"/>
      <c r="I139" s="494"/>
      <c r="J139" s="494"/>
      <c r="K139" s="494"/>
      <c r="L139" s="494"/>
      <c r="M139" s="494"/>
      <c r="N139" s="495"/>
    </row>
    <row r="140" spans="2:15" s="139" customFormat="1" ht="30" customHeight="1">
      <c r="B140" s="508" t="s">
        <v>146</v>
      </c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10"/>
    </row>
    <row r="141" spans="2:15" s="93" customFormat="1" ht="24.95" customHeight="1">
      <c r="B141" s="409">
        <v>1</v>
      </c>
      <c r="C141" s="410"/>
      <c r="D141" s="411" t="s">
        <v>147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5" s="93" customFormat="1" ht="24.95" customHeight="1">
      <c r="B142" s="409">
        <v>2</v>
      </c>
      <c r="C142" s="410"/>
      <c r="D142" s="411" t="s">
        <v>403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5" s="93" customFormat="1" ht="24.95" customHeight="1">
      <c r="B143" s="409">
        <v>3</v>
      </c>
      <c r="C143" s="410"/>
      <c r="D143" s="411" t="s">
        <v>148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5" s="93" customFormat="1" ht="24.95" customHeight="1">
      <c r="B144" s="409">
        <v>4</v>
      </c>
      <c r="C144" s="410"/>
      <c r="D144" s="411" t="s">
        <v>149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09">
        <v>5</v>
      </c>
      <c r="C145" s="410"/>
      <c r="D145" s="411" t="s">
        <v>150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09">
        <v>6</v>
      </c>
      <c r="C146" s="410"/>
      <c r="D146" s="411" t="s">
        <v>151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140" customFormat="1" ht="30" customHeight="1">
      <c r="B147" s="493" t="s">
        <v>152</v>
      </c>
      <c r="C147" s="494"/>
      <c r="D147" s="494"/>
      <c r="E147" s="494"/>
      <c r="F147" s="494"/>
      <c r="G147" s="494"/>
      <c r="H147" s="494"/>
      <c r="I147" s="494"/>
      <c r="J147" s="494"/>
      <c r="K147" s="494"/>
      <c r="L147" s="494"/>
      <c r="M147" s="494"/>
      <c r="N147" s="495"/>
    </row>
    <row r="148" spans="2:14" s="93" customFormat="1" ht="24.95" customHeight="1">
      <c r="B148" s="409">
        <v>1</v>
      </c>
      <c r="C148" s="410"/>
      <c r="D148" s="411" t="s">
        <v>153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135" customHeight="1">
      <c r="B149" s="409">
        <v>2</v>
      </c>
      <c r="C149" s="410"/>
      <c r="D149" s="496" t="s">
        <v>154</v>
      </c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93" customFormat="1" ht="24.95" customHeight="1">
      <c r="B150" s="409">
        <v>3</v>
      </c>
      <c r="C150" s="410"/>
      <c r="D150" s="411" t="s">
        <v>155</v>
      </c>
      <c r="E150" s="411"/>
      <c r="F150" s="411"/>
      <c r="G150" s="411"/>
      <c r="H150" s="411"/>
      <c r="I150" s="411"/>
      <c r="J150" s="411"/>
      <c r="K150" s="411"/>
      <c r="L150" s="411"/>
      <c r="M150" s="411"/>
      <c r="N150" s="412"/>
    </row>
    <row r="151" spans="2:14" s="93" customFormat="1" ht="24.95" customHeight="1">
      <c r="B151" s="409">
        <v>4</v>
      </c>
      <c r="C151" s="410"/>
      <c r="D151" s="411" t="s">
        <v>156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140" customFormat="1" ht="30" customHeight="1">
      <c r="B152" s="493" t="s">
        <v>157</v>
      </c>
      <c r="C152" s="494"/>
      <c r="D152" s="494"/>
      <c r="E152" s="494"/>
      <c r="F152" s="494"/>
      <c r="G152" s="494"/>
      <c r="H152" s="494"/>
      <c r="I152" s="494"/>
      <c r="J152" s="494"/>
      <c r="K152" s="494"/>
      <c r="L152" s="494"/>
      <c r="M152" s="494"/>
      <c r="N152" s="495"/>
    </row>
    <row r="153" spans="2:14" s="93" customFormat="1" ht="24.95" customHeight="1">
      <c r="B153" s="409">
        <v>1</v>
      </c>
      <c r="C153" s="410"/>
      <c r="D153" s="411" t="s">
        <v>158</v>
      </c>
      <c r="E153" s="411"/>
      <c r="F153" s="411"/>
      <c r="G153" s="411"/>
      <c r="H153" s="411"/>
      <c r="I153" s="411"/>
      <c r="J153" s="411"/>
      <c r="K153" s="411"/>
      <c r="L153" s="411"/>
      <c r="M153" s="411"/>
      <c r="N153" s="412"/>
    </row>
    <row r="154" spans="2:14" s="93" customFormat="1" ht="55.9" customHeight="1">
      <c r="B154" s="409">
        <v>2</v>
      </c>
      <c r="C154" s="410"/>
      <c r="D154" s="496" t="s">
        <v>159</v>
      </c>
      <c r="E154" s="497"/>
      <c r="F154" s="497"/>
      <c r="G154" s="497"/>
      <c r="H154" s="497"/>
      <c r="I154" s="497"/>
      <c r="J154" s="497"/>
      <c r="K154" s="497"/>
      <c r="L154" s="497"/>
      <c r="M154" s="497"/>
      <c r="N154" s="498"/>
    </row>
    <row r="155" spans="2:14" s="140" customFormat="1" ht="30" customHeight="1">
      <c r="B155" s="493" t="s">
        <v>160</v>
      </c>
      <c r="C155" s="494"/>
      <c r="D155" s="494"/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09">
        <v>1</v>
      </c>
      <c r="C156" s="410"/>
      <c r="D156" s="471" t="s">
        <v>161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93" customFormat="1" ht="24.95" customHeight="1">
      <c r="B157" s="409">
        <v>2</v>
      </c>
      <c r="C157" s="410"/>
      <c r="D157" s="471" t="s">
        <v>162</v>
      </c>
      <c r="E157" s="471"/>
      <c r="F157" s="471"/>
      <c r="G157" s="471"/>
      <c r="H157" s="471"/>
      <c r="I157" s="471"/>
      <c r="J157" s="471"/>
      <c r="K157" s="471"/>
      <c r="L157" s="471"/>
      <c r="M157" s="471"/>
      <c r="N157" s="472"/>
    </row>
    <row r="158" spans="2:14" s="93" customFormat="1" ht="49.9" customHeight="1">
      <c r="B158" s="409">
        <v>3</v>
      </c>
      <c r="C158" s="410"/>
      <c r="D158" s="490" t="s">
        <v>163</v>
      </c>
      <c r="E158" s="491"/>
      <c r="F158" s="491"/>
      <c r="G158" s="491"/>
      <c r="H158" s="491"/>
      <c r="I158" s="491"/>
      <c r="J158" s="491"/>
      <c r="K158" s="491"/>
      <c r="L158" s="491"/>
      <c r="M158" s="491"/>
      <c r="N158" s="492"/>
    </row>
    <row r="159" spans="2:14" s="93" customFormat="1" ht="24.95" customHeight="1">
      <c r="B159" s="409">
        <v>4</v>
      </c>
      <c r="C159" s="410"/>
      <c r="D159" s="471" t="s">
        <v>164</v>
      </c>
      <c r="E159" s="471"/>
      <c r="F159" s="471"/>
      <c r="G159" s="471"/>
      <c r="H159" s="471"/>
      <c r="I159" s="471"/>
      <c r="J159" s="471"/>
      <c r="K159" s="471"/>
      <c r="L159" s="471"/>
      <c r="M159" s="471"/>
      <c r="N159" s="472"/>
    </row>
    <row r="160" spans="2:14" s="140" customFormat="1" ht="30" customHeight="1">
      <c r="B160" s="493" t="s">
        <v>165</v>
      </c>
      <c r="C160" s="494"/>
      <c r="D160" s="494"/>
      <c r="E160" s="494"/>
      <c r="F160" s="494"/>
      <c r="G160" s="494"/>
      <c r="H160" s="494"/>
      <c r="I160" s="494"/>
      <c r="J160" s="494"/>
      <c r="K160" s="494"/>
      <c r="L160" s="494"/>
      <c r="M160" s="494"/>
      <c r="N160" s="495"/>
    </row>
    <row r="161" spans="2:14" s="93" customFormat="1" ht="24.95" customHeight="1">
      <c r="B161" s="409">
        <v>1</v>
      </c>
      <c r="C161" s="410"/>
      <c r="D161" s="471" t="s">
        <v>166</v>
      </c>
      <c r="E161" s="471"/>
      <c r="F161" s="471"/>
      <c r="G161" s="471"/>
      <c r="H161" s="471"/>
      <c r="I161" s="471"/>
      <c r="J161" s="471"/>
      <c r="K161" s="471"/>
      <c r="L161" s="471"/>
      <c r="M161" s="471"/>
      <c r="N161" s="472"/>
    </row>
    <row r="162" spans="2:14" s="93" customFormat="1" ht="24.95" customHeight="1">
      <c r="B162" s="409">
        <v>2</v>
      </c>
      <c r="C162" s="410"/>
      <c r="D162" s="471" t="s">
        <v>167</v>
      </c>
      <c r="E162" s="471"/>
      <c r="F162" s="471"/>
      <c r="G162" s="471"/>
      <c r="H162" s="471"/>
      <c r="I162" s="471"/>
      <c r="J162" s="471"/>
      <c r="K162" s="471"/>
      <c r="L162" s="471"/>
      <c r="M162" s="471"/>
      <c r="N162" s="472"/>
    </row>
    <row r="163" spans="2:14" s="93" customFormat="1" ht="24.95" customHeight="1">
      <c r="B163" s="409">
        <v>3</v>
      </c>
      <c r="C163" s="410"/>
      <c r="D163" s="471" t="s">
        <v>168</v>
      </c>
      <c r="E163" s="471"/>
      <c r="F163" s="471"/>
      <c r="G163" s="471"/>
      <c r="H163" s="471"/>
      <c r="I163" s="471"/>
      <c r="J163" s="471"/>
      <c r="K163" s="471"/>
      <c r="L163" s="471"/>
      <c r="M163" s="471"/>
      <c r="N163" s="472"/>
    </row>
    <row r="164" spans="2:14" s="93" customFormat="1" ht="24.95" customHeight="1">
      <c r="B164" s="409">
        <v>4</v>
      </c>
      <c r="C164" s="410"/>
      <c r="D164" s="471" t="s">
        <v>402</v>
      </c>
      <c r="E164" s="471"/>
      <c r="F164" s="471"/>
      <c r="G164" s="471"/>
      <c r="H164" s="471"/>
      <c r="I164" s="471"/>
      <c r="J164" s="471"/>
      <c r="K164" s="471"/>
      <c r="L164" s="471"/>
      <c r="M164" s="471"/>
      <c r="N164" s="472"/>
    </row>
    <row r="165" spans="2:14" s="93" customFormat="1" ht="24.95" customHeight="1">
      <c r="B165" s="453" t="s">
        <v>240</v>
      </c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9"/>
    </row>
    <row r="166" spans="2:14" s="93" customFormat="1" ht="24.95" customHeight="1">
      <c r="B166" s="453" t="s">
        <v>241</v>
      </c>
      <c r="C166" s="488"/>
      <c r="D166" s="488"/>
      <c r="E166" s="488"/>
      <c r="F166" s="488"/>
      <c r="G166" s="488"/>
      <c r="H166" s="488"/>
      <c r="I166" s="488"/>
      <c r="J166" s="488"/>
      <c r="K166" s="488"/>
      <c r="L166" s="488"/>
      <c r="M166" s="488"/>
      <c r="N166" s="489"/>
    </row>
    <row r="167" spans="2:14" s="93" customFormat="1" ht="41.25" customHeight="1">
      <c r="B167" s="479"/>
      <c r="C167" s="480"/>
      <c r="D167" s="480"/>
      <c r="E167" s="480"/>
      <c r="F167" s="480"/>
      <c r="G167" s="480"/>
      <c r="H167" s="480"/>
      <c r="I167" s="480"/>
      <c r="J167" s="480"/>
      <c r="K167" s="480"/>
      <c r="L167" s="480"/>
      <c r="M167" s="480"/>
      <c r="N167" s="481"/>
    </row>
    <row r="168" spans="2:14" s="93" customFormat="1" ht="39.950000000000003" customHeight="1">
      <c r="B168" s="482"/>
      <c r="C168" s="483"/>
      <c r="D168" s="483"/>
      <c r="E168" s="483"/>
      <c r="F168" s="483"/>
      <c r="G168" s="483"/>
      <c r="H168" s="483"/>
      <c r="I168" s="483"/>
      <c r="J168" s="483"/>
      <c r="K168" s="483"/>
      <c r="L168" s="483"/>
      <c r="M168" s="483"/>
      <c r="N168" s="484"/>
    </row>
    <row r="169" spans="2:14" s="93" customFormat="1" ht="41.25" customHeight="1">
      <c r="B169" s="482"/>
      <c r="C169" s="483"/>
      <c r="D169" s="483"/>
      <c r="E169" s="483"/>
      <c r="F169" s="483"/>
      <c r="G169" s="483"/>
      <c r="H169" s="483"/>
      <c r="I169" s="483"/>
      <c r="J169" s="483"/>
      <c r="K169" s="483"/>
      <c r="L169" s="483"/>
      <c r="M169" s="483"/>
      <c r="N169" s="484"/>
    </row>
    <row r="170" spans="2:14" s="93" customFormat="1" ht="39.950000000000003" customHeight="1" thickBot="1">
      <c r="B170" s="485"/>
      <c r="C170" s="486"/>
      <c r="D170" s="486"/>
      <c r="E170" s="486"/>
      <c r="F170" s="486"/>
      <c r="G170" s="486"/>
      <c r="H170" s="486"/>
      <c r="I170" s="486"/>
      <c r="J170" s="486"/>
      <c r="K170" s="486"/>
      <c r="L170" s="486"/>
      <c r="M170" s="486"/>
      <c r="N170" s="487"/>
    </row>
    <row r="171" spans="2:14" s="93" customFormat="1" ht="30" customHeight="1" thickTop="1">
      <c r="B171" s="467" t="s">
        <v>110</v>
      </c>
      <c r="C171" s="468"/>
      <c r="D171" s="468"/>
      <c r="E171" s="473"/>
      <c r="F171" s="474"/>
      <c r="G171" s="474"/>
      <c r="H171" s="474"/>
      <c r="I171" s="474"/>
      <c r="J171" s="474"/>
      <c r="K171" s="474"/>
      <c r="L171" s="475"/>
      <c r="M171" s="468" t="s">
        <v>205</v>
      </c>
      <c r="N171" s="469"/>
    </row>
    <row r="172" spans="2:14" s="93" customFormat="1" ht="33" customHeight="1" thickBot="1">
      <c r="B172" s="470" t="s">
        <v>107</v>
      </c>
      <c r="C172" s="465"/>
      <c r="D172" s="465"/>
      <c r="E172" s="476"/>
      <c r="F172" s="477"/>
      <c r="G172" s="477"/>
      <c r="H172" s="477"/>
      <c r="I172" s="477"/>
      <c r="J172" s="477"/>
      <c r="K172" s="477"/>
      <c r="L172" s="478"/>
      <c r="M172" s="465" t="s">
        <v>108</v>
      </c>
      <c r="N172" s="466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D127:N127"/>
    <mergeCell ref="B126:C126"/>
    <mergeCell ref="D126:N126"/>
    <mergeCell ref="B125:C125"/>
    <mergeCell ref="D125:N125"/>
    <mergeCell ref="B128:C128"/>
    <mergeCell ref="D128:N128"/>
    <mergeCell ref="B114:C114"/>
    <mergeCell ref="B130:C130"/>
    <mergeCell ref="D130:N130"/>
    <mergeCell ref="B115:C115"/>
    <mergeCell ref="D129:N12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9:C129"/>
    <mergeCell ref="B127:C12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2:C132"/>
    <mergeCell ref="D132:N132"/>
    <mergeCell ref="B134:C134"/>
    <mergeCell ref="D134:N134"/>
    <mergeCell ref="B138:C138"/>
    <mergeCell ref="D138:N138"/>
    <mergeCell ref="B136:C136"/>
    <mergeCell ref="D136:N136"/>
    <mergeCell ref="B43:C43"/>
    <mergeCell ref="B44:C44"/>
    <mergeCell ref="B45:C45"/>
    <mergeCell ref="B46:C46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41:C141"/>
    <mergeCell ref="D141:N141"/>
    <mergeCell ref="B35:C35"/>
    <mergeCell ref="B36:C36"/>
    <mergeCell ref="B37:C37"/>
    <mergeCell ref="B38:C38"/>
    <mergeCell ref="B39:C39"/>
    <mergeCell ref="B40:C40"/>
    <mergeCell ref="B41:C41"/>
    <mergeCell ref="B42:C42"/>
    <mergeCell ref="B137:C137"/>
    <mergeCell ref="B135:N135"/>
    <mergeCell ref="B131:N131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3:C133"/>
    <mergeCell ref="D133:N133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17" sqref="K17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43670</v>
      </c>
      <c r="F2" s="517" t="s">
        <v>245</v>
      </c>
      <c r="G2" s="517"/>
    </row>
    <row r="3" spans="3:13">
      <c r="C3" s="297" t="s">
        <v>126</v>
      </c>
      <c r="D3" s="518" t="str">
        <f>QUOTATION!F7</f>
        <v>Mr. Jeevan</v>
      </c>
      <c r="E3" s="518"/>
      <c r="F3" s="521" t="s">
        <v>246</v>
      </c>
      <c r="G3" s="522">
        <f>QUOTATION!N8</f>
        <v>43670</v>
      </c>
    </row>
    <row r="4" spans="3:13">
      <c r="C4" s="297" t="s">
        <v>243</v>
      </c>
      <c r="D4" s="519" t="str">
        <f>QUOTATION!M6</f>
        <v>ABPL-DE-19.20-2119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377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3Kpa</v>
      </c>
      <c r="E10" s="518"/>
      <c r="F10" s="521"/>
      <c r="G10" s="523"/>
    </row>
    <row r="11" spans="3:13">
      <c r="C11" s="297" t="s">
        <v>242</v>
      </c>
      <c r="D11" s="518" t="str">
        <f>QUOTATION!M9</f>
        <v>Mahesh</v>
      </c>
      <c r="E11" s="518"/>
      <c r="F11" s="521"/>
      <c r="G11" s="523"/>
    </row>
    <row r="12" spans="3:13">
      <c r="C12" s="297" t="s">
        <v>244</v>
      </c>
      <c r="D12" s="520">
        <f>QUOTATION!M7</f>
        <v>43670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28135.970000000012</v>
      </c>
      <c r="F14" s="205"/>
      <c r="G14" s="206">
        <f>E14</f>
        <v>28135.970000000012</v>
      </c>
    </row>
    <row r="15" spans="3:13">
      <c r="C15" s="194" t="s">
        <v>235</v>
      </c>
      <c r="D15" s="296">
        <f>'Changable Values'!D4</f>
        <v>83</v>
      </c>
      <c r="E15" s="199">
        <f>E14*D15</f>
        <v>2335285.5100000012</v>
      </c>
      <c r="F15" s="205"/>
      <c r="G15" s="207">
        <f>E15</f>
        <v>2335285.5100000012</v>
      </c>
    </row>
    <row r="16" spans="3:13">
      <c r="C16" s="195" t="s">
        <v>97</v>
      </c>
      <c r="D16" s="200">
        <f>'Changable Values'!D5</f>
        <v>0.1</v>
      </c>
      <c r="E16" s="199">
        <f>E15*D16</f>
        <v>233528.55100000012</v>
      </c>
      <c r="F16" s="208">
        <f>'Changable Values'!D5</f>
        <v>0.1</v>
      </c>
      <c r="G16" s="207">
        <f>G15*F16</f>
        <v>233528.55100000012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282569.54671000014</v>
      </c>
      <c r="F17" s="208">
        <f>'Changable Values'!D6</f>
        <v>0.11</v>
      </c>
      <c r="G17" s="207">
        <f>SUM(G15:G16)*F17</f>
        <v>282569.54671000014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14256.918038550006</v>
      </c>
      <c r="F18" s="208">
        <f>'Changable Values'!D7</f>
        <v>5.0000000000000001E-3</v>
      </c>
      <c r="G18" s="207">
        <f>SUM(G15:G17)*F18</f>
        <v>14256.918038550006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28656.405257485509</v>
      </c>
      <c r="F19" s="208">
        <f>'Changable Values'!D8</f>
        <v>0.01</v>
      </c>
      <c r="G19" s="207">
        <f>SUM(G15:G18)*F19</f>
        <v>28656.405257485509</v>
      </c>
    </row>
    <row r="20" spans="3:7">
      <c r="C20" s="195" t="s">
        <v>99</v>
      </c>
      <c r="D20" s="201"/>
      <c r="E20" s="199">
        <f>SUM(E15:E19)</f>
        <v>2894296.9310060362</v>
      </c>
      <c r="F20" s="208"/>
      <c r="G20" s="207">
        <f>SUM(G15:G19)</f>
        <v>2894296.9310060362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43414.453965090543</v>
      </c>
      <c r="F21" s="208">
        <f>'Changable Values'!D9</f>
        <v>1.4999999999999999E-2</v>
      </c>
      <c r="G21" s="207">
        <f>G20*F21</f>
        <v>43414.453965090543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1804978.1864949996</v>
      </c>
      <c r="F23" s="209"/>
      <c r="G23" s="207">
        <f t="shared" si="0"/>
        <v>1804978.1864949996</v>
      </c>
    </row>
    <row r="24" spans="3:7">
      <c r="C24" s="195" t="s">
        <v>230</v>
      </c>
      <c r="D24" s="198"/>
      <c r="E24" s="199">
        <f>'Cost Calculation'!AH111</f>
        <v>102764.73344262296</v>
      </c>
      <c r="F24" s="209"/>
      <c r="G24" s="207">
        <f t="shared" si="0"/>
        <v>102764.73344262296</v>
      </c>
    </row>
    <row r="25" spans="3:7">
      <c r="C25" s="196" t="s">
        <v>238</v>
      </c>
      <c r="D25" s="198"/>
      <c r="E25" s="199">
        <f>'Cost Calculation'!AJ109</f>
        <v>69498.74444759998</v>
      </c>
      <c r="F25" s="209"/>
      <c r="G25" s="207">
        <f t="shared" si="0"/>
        <v>69498.74444759998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589928.73348239996</v>
      </c>
      <c r="F27" s="209"/>
      <c r="G27" s="207">
        <f t="shared" si="0"/>
        <v>589928.73348239996</v>
      </c>
    </row>
    <row r="28" spans="3:7">
      <c r="C28" s="195" t="s">
        <v>88</v>
      </c>
      <c r="D28" s="198"/>
      <c r="E28" s="199">
        <f>'Cost Calculation'!AN109</f>
        <v>471942.9867859197</v>
      </c>
      <c r="F28" s="209"/>
      <c r="G28" s="207">
        <f t="shared" si="0"/>
        <v>471942.9867859197</v>
      </c>
    </row>
    <row r="29" spans="3:7">
      <c r="C29" s="293" t="s">
        <v>380</v>
      </c>
      <c r="D29" s="294"/>
      <c r="E29" s="295">
        <f>SUM(E20:E28)</f>
        <v>5976824.7696246691</v>
      </c>
      <c r="F29" s="209"/>
      <c r="G29" s="207">
        <f>SUM(G20:G21,G24)</f>
        <v>3040476.1184137501</v>
      </c>
    </row>
    <row r="30" spans="3:7">
      <c r="C30" s="293" t="s">
        <v>381</v>
      </c>
      <c r="D30" s="294"/>
      <c r="E30" s="295">
        <f>E29/E33</f>
        <v>1013.1435257175832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3800595.1480171871</v>
      </c>
      <c r="F31" s="214">
        <f>'Changable Values'!D23</f>
        <v>1.25</v>
      </c>
      <c r="G31" s="207">
        <f>G29*F31</f>
        <v>3800595.1480171876</v>
      </c>
    </row>
    <row r="32" spans="3:7">
      <c r="C32" s="290" t="s">
        <v>5</v>
      </c>
      <c r="D32" s="291"/>
      <c r="E32" s="292">
        <f>E31+E29</f>
        <v>9777419.9176418558</v>
      </c>
      <c r="F32" s="205"/>
      <c r="G32" s="207">
        <f>SUM(G25:G31,G22:G23)</f>
        <v>9777419.9176418558</v>
      </c>
    </row>
    <row r="33" spans="3:7">
      <c r="C33" s="300" t="s">
        <v>231</v>
      </c>
      <c r="D33" s="301"/>
      <c r="E33" s="308">
        <f>'Cost Calculation'!K109</f>
        <v>5899.2873348239973</v>
      </c>
      <c r="F33" s="210"/>
      <c r="G33" s="211">
        <f>E33</f>
        <v>5899.2873348239973</v>
      </c>
    </row>
    <row r="34" spans="3:7">
      <c r="C34" s="302" t="s">
        <v>9</v>
      </c>
      <c r="D34" s="303"/>
      <c r="E34" s="304">
        <f>QUOTATION!L116</f>
        <v>76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1657.3900138623374</v>
      </c>
      <c r="F35" s="212"/>
      <c r="G35" s="213">
        <f>G32/(G33)</f>
        <v>1657.3900138623374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2019-07-24T06:01:09Z</cp:lastPrinted>
  <dcterms:created xsi:type="dcterms:W3CDTF">2010-12-18T06:34:46Z</dcterms:created>
  <dcterms:modified xsi:type="dcterms:W3CDTF">2019-07-29T08:53:22Z</dcterms:modified>
</cp:coreProperties>
</file>