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5" i="158" l="1"/>
  <c r="R4" i="158"/>
  <c r="U3" i="169" l="1"/>
  <c r="U2" i="169"/>
  <c r="T3" i="169"/>
  <c r="T2" i="169"/>
  <c r="S2" i="169"/>
  <c r="S3" i="169"/>
  <c r="R2" i="169"/>
  <c r="R3" i="169"/>
  <c r="Q3" i="169"/>
  <c r="Q2" i="169"/>
  <c r="P3" i="169"/>
  <c r="P2" i="169"/>
  <c r="O2" i="169"/>
  <c r="O3" i="169"/>
  <c r="N3" i="169"/>
  <c r="N2" i="169"/>
  <c r="M3" i="169"/>
  <c r="M2" i="169"/>
  <c r="L3" i="169"/>
  <c r="L2" i="169"/>
  <c r="K2" i="169"/>
  <c r="K3" i="169"/>
  <c r="J3" i="169"/>
  <c r="J2" i="169"/>
  <c r="I3" i="169"/>
  <c r="I2" i="169"/>
  <c r="F3" i="169"/>
  <c r="F2" i="169"/>
  <c r="E3" i="169"/>
  <c r="E2" i="169"/>
  <c r="B2" i="169"/>
  <c r="C2" i="169"/>
  <c r="D2" i="169"/>
  <c r="B3" i="169"/>
  <c r="C3" i="169"/>
  <c r="D3" i="169"/>
  <c r="A3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8" i="159" l="1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<sst xmlns="http://schemas.openxmlformats.org/spreadsheetml/2006/main" count="1925" uniqueCount="431">
  <si>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</si>
  <si>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</si>
  <si>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</si>
  <si>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</si>
  <si>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</si>
  <si>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</si>
  <si>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</si>
  <si>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</si>
  <si>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</si>
  <si>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</si>
  <si>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</si>
  <si>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</si>
  <si>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</si>
  <si>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</si>
  <si>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</si>
  <si>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</si>
  <si>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</si>
  <si>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</si>
  <si>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</si>
  <si>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</si>
  <si>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</si>
  <si>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</si>
  <si>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</si>
  <si>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</si>
  <si>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</si>
  <si>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</si>
  <si>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</si>
  <si>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</si>
  <si>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</si>
  <si>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</si>
  <si>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</si>
  <si>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</si>
  <si>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</si>
  <si>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</si>
  <si>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</si>
  <si>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</si>
  <si>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</si>
  <si>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</si>
  <si>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</si>
  <si>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</si>
  <si>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</si>
  <si>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</si>
  <si>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</si>
  <si>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</si>
  <si>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</si>
  <si>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</si>
  <si>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</si>
  <si>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</si>
  <si>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</si>
  <si>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</si>
  <si>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</si>
  <si>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</si>
  <si>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</si>
  <si>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</si>
  <si>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</si>
  <si>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</si>
  <si>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</si>
  <si>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</si>
  <si>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</si>
  <si>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</si>
  <si>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</si>
  <si>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</si>
  <si>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</si>
  <si>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</si>
  <si>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</si>
  <si>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</si>
  <si>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</si>
  <si>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</si>
  <si>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</si>
  <si>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</si>
  <si>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</si>
  <si>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</si>
  <si>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</si>
  <si>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</si>
  <si>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</si>
  <si>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</si>
  <si>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</si>
  <si>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</si>
  <si>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</si>
  <si>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</si>
  <si>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</si>
  <si>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</si>
  <si>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</si>
  <si>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</si>
  <si>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</si>
  <si>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</si>
  <si>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</si>
  <si>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</si>
  <si>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</si>
  <si>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</si>
  <si>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</si>
  <si>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</si>
  <si>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</si>
  <si>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</si>
  <si>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</si>
  <si>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</si>
  <si>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</si>
  <si>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</si>
  <si>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</si>
  <si>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</si>
  <si>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</si>
  <si>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</si>
  <si>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</si>
  <si>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</si>
  <si>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</si>
  <si>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</si>
  <si>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</si>
  <si>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</si>
  <si>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</si>
  <si>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</si>
  <si>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</si>
  <si>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</si>
  <si>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</si>
  <si>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</si>
  <si>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</si>
  <si>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</si>
  <si>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</si>
  <si>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</si>
  <si>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</si>
  <si>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</si>
  <si>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</si>
  <si>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</si>
  <si>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</si>
  <si>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</si>
  <si>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</si>
  <si>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</si>
  <si>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</si>
  <si>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</si>
  <si>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</si>
  <si>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</si>
  <si>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</si>
  <si>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</si>
  <si>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</si>
  <si>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</si>
  <si>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</si>
  <si>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</si>
  <si>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</si>
  <si>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</si>
  <si>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</si>
  <si>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</si>
  <si>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</si>
  <si>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</si>
  <si>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</si>
  <si>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</si>
  <si>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</si>
  <si>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</si>
  <si>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</si>
  <si>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</si>
  <si>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</si>
  <si>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</si>
  <si>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</si>
  <si>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</si>
  <si>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</si>
  <si>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</si>
  <si>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</si>
  <si>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</si>
  <si>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</si>
  <si>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</si>
  <si>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</si>
  <si>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</si>
  <si>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</si>
  <si>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</si>
  <si>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</si>
  <si>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</si>
  <si>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</si>
  <si>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</si>
  <si>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</si>
  <si>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</si>
  <si>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</si>
  <si>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</si>
  <si>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</si>
  <si>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</si>
  <si>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</si>
  <si>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</si>
  <si>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</si>
  <si>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</si>
  <si>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</si>
  <si>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</si>
  <si>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</si>
  <si>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</si>
  <si>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</si>
  <si>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</si>
  <si>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</si>
  <si>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</si>
  <si>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</si>
  <si>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</si>
  <si>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</si>
  <si>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</si>
  <si>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</si>
  <si>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</si>
  <si>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</si>
  <si>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</si>
  <si>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</si>
  <si>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</si>
  <si>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</si>
  <si>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</si>
  <si>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</si>
  <si>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</si>
  <si>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</si>
  <si>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</si>
  <si>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</si>
  <si>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</si>
  <si>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</si>
  <si>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</si>
  <si>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</si>
  <si>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</si>
  <si>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</si>
  <si>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</si>
  <si>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</si>
  <si>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</si>
  <si>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</si>
  <si>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</si>
  <si>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</si>
  <si>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</si>
  <si>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</si>
  <si>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</si>
  <si>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</si>
  <si>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</si>
  <si>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</si>
  <si>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</si>
  <si>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</si>
  <si>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</si>
  <si>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</si>
  <si>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</si>
  <si>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</si>
  <si>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</si>
  <si>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</si>
  <si>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</si>
  <si>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</si>
  <si>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</si>
  <si>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</si>
  <si>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</si>
  <si>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</si>
  <si>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</si>
  <si>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</si>
  <si>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</si>
  <si>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</si>
  <si>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</si>
  <si>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</si>
  <si>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</si>
  <si>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</si>
  <si>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</si>
  <si>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</si>
  <si>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</si>
  <si>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</si>
  <si>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</si>
  <si>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</si>
  <si>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</si>
  <si>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</si>
  <si>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</si>
  <si>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</si>
  <si>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</si>
  <si>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</si>
  <si>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</si>
  <si>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</si>
  <si>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</si>
  <si>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</si>
  <si>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</si>
  <si>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</si>
  <si>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</si>
  <si>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</si>
  <si>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</si>
  <si>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</si>
  <si>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</si>
  <si>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</si>
  <si>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</si>
  <si>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</si>
  <si>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</si>
  <si>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</si>
  <si>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</si>
  <si>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</si>
  <si>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</si>
  <si>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</si>
  <si>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</si>
  <si>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</si>
  <si>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</si>
  <si>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</si>
  <si>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</si>
  <si>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</si>
  <si>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</si>
  <si>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</si>
  <si>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</si>
  <si>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</si>
  <si>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</si>
  <si>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</si>
  <si>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</si>
  <si>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</si>
  <si>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</si>
  <si>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</si>
  <si>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</si>
  <si>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</si>
  <si>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</si>
  <si>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</si>
  <si>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</si>
  <si>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</si>
  <si>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</si>
  <si>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</si>
  <si>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</si>
  <si>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</si>
  <si>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</si>
  <si>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</si>
  <si>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</si>
  <si>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</si>
  <si>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</si>
  <si>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</si>
  <si>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</si>
  <si>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</si>
  <si>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</si>
  <si>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</si>
  <si>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</si>
  <si>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</si>
  <si>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</si>
  <si>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</si>
  <si>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</si>
  <si>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</si>
  <si>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</si>
  <si>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</si>
  <si>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</si>
  <si>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</si>
  <si>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</si>
  <si>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</si>
  <si>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</si>
  <si>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</si>
  <si>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</si>
  <si>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</si>
  <si>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</si>
  <si>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</si>
  <si>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</si>
  <si>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</si>
  <si>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</si>
  <si>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</si>
  <si>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</si>
  <si>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</si>
  <si>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</si>
  <si>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</si>
  <si>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</si>
  <si>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</si>
  <si>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</si>
  <si>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</si>
  <si>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</si>
  <si>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</si>
  <si>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</si>
  <si>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</si>
  <si>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</si>
  <si>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</si>
  <si>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</si>
  <si>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</si>
  <si>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</si>
  <si>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</si>
  <si>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</si>
  <si>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</si>
  <si>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</si>
  <si>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</si>
  <si>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</si>
  <si>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</si>
  <si>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</si>
  <si>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</si>
  <si>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</si>
  <si>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</si>
  <si>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</si>
  <si>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</si>
  <si>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</si>
  <si>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</si>
  <si>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</si>
  <si>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</si>
  <si>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</si>
  <si>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</si>
  <si>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</si>
  <si>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</si>
  <si>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</si>
  <si>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</si>
  <si>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</si>
  <si>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</si>
  <si>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</si>
  <si>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</si>
  <si>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</si>
  <si>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</si>
  <si>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</si>
  <si>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</si>
  <si>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</si>
  <si>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</si>
  <si>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</si>
  <si>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</si>
  <si>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</si>
  <si>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</si>
  <si>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</si>
  <si>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</si>
  <si>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</si>
  <si>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</si>
  <si>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</si>
  <si>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</si>
  <si>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</si>
  <si>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</si>
  <si>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</si>
  <si>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</si>
  <si>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</si>
  <si>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</si>
  <si>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</si>
  <si>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</si>
  <si>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</si>
  <si>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</si>
  <si>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</si>
  <si>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</si>
  <si>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</si>
  <si>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</si>
  <si>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</si>
  <si>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</si>
  <si>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</si>
  <si>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</si>
  <si>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</si>
  <si>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</si>
  <si>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</si>
  <si>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</si>
  <si>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</si>
  <si>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</si>
  <si>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</si>
  <si>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</si>
  <si>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</si>
  <si>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</si>
  <si>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Gouthami</t>
  </si>
  <si>
    <t>Hyderabad</t>
  </si>
  <si>
    <t>ABPL-DE-19.20-2124</t>
  </si>
  <si>
    <t>White 9016 Powder Coating</t>
  </si>
  <si>
    <t>W1</t>
  </si>
  <si>
    <t>M9800</t>
  </si>
  <si>
    <t>SLIDE &amp; FOLD WITH 4 LEAFS</t>
  </si>
  <si>
    <t>RETRACTABLE</t>
  </si>
  <si>
    <t>GUEST BED ROOM</t>
  </si>
  <si>
    <t>W2</t>
  </si>
  <si>
    <t>LIVING ROOM</t>
  </si>
  <si>
    <t>Transportation is Extra as actuals.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</si>
</sst>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1478973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207063</xdr:colOff>
      <xdr:row>8</xdr:row>
      <xdr:rowOff>74542</xdr:rowOff>
    </xdr:from>
    <xdr:to>
      <xdr:col>9</xdr:col>
      <xdr:colOff>15752</xdr:colOff>
      <xdr:row>16</xdr:row>
      <xdr:rowOff>223630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4" y="1548846"/>
          <a:ext cx="3726363" cy="2667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19</xdr:row>
      <xdr:rowOff>74543</xdr:rowOff>
    </xdr:from>
    <xdr:to>
      <xdr:col>8</xdr:col>
      <xdr:colOff>422413</xdr:colOff>
      <xdr:row>27</xdr:row>
      <xdr:rowOff>240893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4861891"/>
          <a:ext cx="3586371" cy="2684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27" sqref="P2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ABPL-DE-19.20-2124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Ms. Gouthami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43671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Hyderabad</v>
      </c>
      <c r="G4" s="538"/>
      <c r="H4" s="538"/>
      <c r="I4" s="540" t="s">
        <v>180</v>
      </c>
      <c r="J4" s="540"/>
      <c r="K4" s="539" t="str">
        <f>QUOTATION!I8</f>
        <v>1.5Kpa</v>
      </c>
      <c r="L4" s="539"/>
      <c r="M4" s="284" t="s">
        <v>105</v>
      </c>
      <c r="N4" s="286" t="str">
        <f>QUOTATION!M8</f>
        <v>R0</v>
      </c>
      <c r="O4" s="287">
        <f>QUOTATION!N8</f>
        <v>43671</v>
      </c>
    </row>
    <row r="5" spans="2:16">
      <c r="B5" s="218"/>
      <c r="C5" s="538" t="s">
        <v>169</v>
      </c>
      <c r="D5" s="538"/>
      <c r="E5" s="538"/>
      <c r="F5" s="539" t="str">
        <f>QUOTATION!F9</f>
        <v>Mrs. Lakshmi : 8008103086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Ranjan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White 9016 Powder Coating</v>
      </c>
      <c r="G6" s="538"/>
      <c r="H6" s="538"/>
      <c r="I6" s="540" t="s">
        <v>178</v>
      </c>
      <c r="J6" s="540"/>
      <c r="K6" s="539" t="str">
        <f>QUOTATION!I10</f>
        <v>White</v>
      </c>
      <c r="L6" s="539"/>
      <c r="M6" s="284"/>
      <c r="N6" s="540"/>
      <c r="O6" s="540"/>
    </row>
    <row r="7" spans="2:16"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</row>
    <row r="8" spans="2:16" ht="25.15" customHeight="1">
      <c r="C8" s="537" t="s">
        <v>254</v>
      </c>
      <c r="D8" s="538"/>
      <c r="E8" s="286" t="str">
        <f>'BD Team'!B9</f>
        <v>W1</v>
      </c>
      <c r="F8" s="288" t="s">
        <v>255</v>
      </c>
      <c r="G8" s="539" t="str">
        <f>'BD Team'!D9</f>
        <v>SLIDE &amp; FOLD WITH 4 LEAFS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GUEST BED ROOM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White 9016 Powder Coating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White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4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3800 X 2470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1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M9800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RETRACTABLE</v>
      </c>
      <c r="O17" s="539"/>
    </row>
    <row r="18" spans="3:15"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</row>
    <row r="19" spans="3:15" ht="25.15" customHeight="1">
      <c r="C19" s="537" t="s">
        <v>254</v>
      </c>
      <c r="D19" s="538"/>
      <c r="E19" s="286" t="str">
        <f>'BD Team'!B10</f>
        <v>W2</v>
      </c>
      <c r="F19" s="288" t="s">
        <v>255</v>
      </c>
      <c r="G19" s="539" t="str">
        <f>'BD Team'!D10</f>
        <v>SLIDE &amp; FOLD WITH 4 LEAFS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LIVING ROOM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White 9016 Powder Coating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White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>3700 X 2520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1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 t="str">
        <f>'BD Team'!C10</f>
        <v>M9800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 t="str">
        <f>'BD Team'!E10</f>
        <v>24MM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 t="str">
        <f>'BD Team'!F10</f>
        <v>RETRACTABLE</v>
      </c>
      <c r="O28" s="539"/>
    </row>
    <row r="29" spans="3:15"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</row>
    <row r="30" spans="3:15" ht="25.15" customHeight="1">
      <c r="C30" s="537" t="s">
        <v>254</v>
      </c>
      <c r="D30" s="538"/>
      <c r="E30" s="286">
        <f>'BD Team'!B11</f>
        <v>0</v>
      </c>
      <c r="F30" s="288" t="s">
        <v>255</v>
      </c>
      <c r="G30" s="539">
        <f>'BD Team'!D11</f>
        <v>0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>
        <f>'BD Team'!G11</f>
        <v>0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White 9016 Powder Coating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White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 xml:space="preserve"> X 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0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>
        <f>'BD Team'!C11</f>
        <v>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>
        <f>'BD Team'!E11</f>
        <v>0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>
        <f>'BD Team'!F11</f>
        <v>0</v>
      </c>
      <c r="O39" s="539"/>
    </row>
    <row r="40" spans="3:15"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</row>
    <row r="41" spans="3:15" ht="25.15" customHeight="1">
      <c r="C41" s="537" t="s">
        <v>254</v>
      </c>
      <c r="D41" s="538"/>
      <c r="E41" s="286">
        <f>'BD Team'!B12</f>
        <v>0</v>
      </c>
      <c r="F41" s="288" t="s">
        <v>255</v>
      </c>
      <c r="G41" s="539">
        <f>'BD Team'!D12</f>
        <v>0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>
        <f>'BD Team'!G12</f>
        <v>0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White 9016 Powder Coating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White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 xml:space="preserve"> X 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0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>
        <f>'BD Team'!C12</f>
        <v>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>
        <f>'BD Team'!E12</f>
        <v>0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>
        <f>'BD Team'!F12</f>
        <v>0</v>
      </c>
      <c r="O50" s="539"/>
    </row>
    <row r="51" spans="3:15"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</row>
    <row r="52" spans="3:15" ht="25.15" customHeight="1">
      <c r="C52" s="537" t="s">
        <v>254</v>
      </c>
      <c r="D52" s="538"/>
      <c r="E52" s="286">
        <f>'BD Team'!B13</f>
        <v>0</v>
      </c>
      <c r="F52" s="288" t="s">
        <v>255</v>
      </c>
      <c r="G52" s="539">
        <f>'BD Team'!D13</f>
        <v>0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>
        <f>'BD Team'!G13</f>
        <v>0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White 9016 Powder Coating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White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 xml:space="preserve"> X 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0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>
        <f>'BD Team'!C13</f>
        <v>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>
        <f>'BD Team'!E13</f>
        <v>0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>
        <f>'BD Team'!F13</f>
        <v>0</v>
      </c>
      <c r="O61" s="539"/>
    </row>
    <row r="62" spans="3:15">
      <c r="C62" s="543"/>
      <c r="D62" s="543"/>
      <c r="E62" s="543"/>
      <c r="F62" s="543"/>
      <c r="G62" s="543"/>
      <c r="H62" s="543"/>
      <c r="I62" s="543"/>
      <c r="J62" s="543"/>
      <c r="K62" s="543"/>
      <c r="L62" s="543"/>
      <c r="M62" s="543"/>
      <c r="N62" s="543"/>
      <c r="O62" s="543"/>
    </row>
    <row r="63" spans="3:15" ht="25.15" customHeight="1">
      <c r="C63" s="537" t="s">
        <v>254</v>
      </c>
      <c r="D63" s="538"/>
      <c r="E63" s="286">
        <f>'BD Team'!B14</f>
        <v>0</v>
      </c>
      <c r="F63" s="288" t="s">
        <v>255</v>
      </c>
      <c r="G63" s="539">
        <f>'BD Team'!D14</f>
        <v>0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>
        <f>'BD Team'!G14</f>
        <v>0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White 9016 Powder Coating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White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 xml:space="preserve"> X 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0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>
        <f>'BD Team'!C14</f>
        <v>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>
        <f>'BD Team'!E14</f>
        <v>0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>
        <f>'BD Team'!F14</f>
        <v>0</v>
      </c>
      <c r="O72" s="539"/>
    </row>
    <row r="73" spans="3:15"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</row>
    <row r="74" spans="3:15" ht="25.15" customHeight="1">
      <c r="C74" s="537" t="s">
        <v>254</v>
      </c>
      <c r="D74" s="538"/>
      <c r="E74" s="286">
        <f>'BD Team'!B15</f>
        <v>0</v>
      </c>
      <c r="F74" s="288" t="s">
        <v>255</v>
      </c>
      <c r="G74" s="539">
        <f>'BD Team'!D15</f>
        <v>0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>
        <f>'BD Team'!G15</f>
        <v>0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White 9016 Powder Coating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White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 xml:space="preserve"> X 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0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>
        <f>'BD Team'!C15</f>
        <v>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>
        <f>'BD Team'!E15</f>
        <v>0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>
        <f>'BD Team'!F15</f>
        <v>0</v>
      </c>
      <c r="O83" s="539"/>
    </row>
    <row r="84" spans="3:15"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</row>
    <row r="85" spans="3:15" ht="25.15" customHeight="1">
      <c r="C85" s="537" t="s">
        <v>254</v>
      </c>
      <c r="D85" s="538"/>
      <c r="E85" s="286">
        <f>'BD Team'!B16</f>
        <v>0</v>
      </c>
      <c r="F85" s="288" t="s">
        <v>255</v>
      </c>
      <c r="G85" s="539">
        <f>'BD Team'!D16</f>
        <v>0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>
        <f>'BD Team'!G16</f>
        <v>0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White 9016 Powder Coating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White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 xml:space="preserve"> X 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0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>
        <f>'BD Team'!C16</f>
        <v>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>
        <f>'BD Team'!E16</f>
        <v>0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>
        <f>'BD Team'!F16</f>
        <v>0</v>
      </c>
      <c r="O94" s="539"/>
    </row>
    <row r="95" spans="3:15"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</row>
    <row r="96" spans="3:15" ht="25.15" customHeight="1">
      <c r="C96" s="537" t="s">
        <v>254</v>
      </c>
      <c r="D96" s="538"/>
      <c r="E96" s="286">
        <f>'BD Team'!B17</f>
        <v>0</v>
      </c>
      <c r="F96" s="288" t="s">
        <v>255</v>
      </c>
      <c r="G96" s="539">
        <f>'BD Team'!D17</f>
        <v>0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>
        <f>'BD Team'!G17</f>
        <v>0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White 9016 Powder Coating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White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 xml:space="preserve"> X 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0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>
        <f>'BD Team'!C17</f>
        <v>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>
        <f>'BD Team'!E17</f>
        <v>0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>
        <f>'BD Team'!F17</f>
        <v>0</v>
      </c>
      <c r="O105" s="539"/>
    </row>
    <row r="106" spans="3:15">
      <c r="C106" s="543"/>
      <c r="D106" s="543"/>
      <c r="E106" s="543"/>
      <c r="F106" s="543"/>
      <c r="G106" s="543"/>
      <c r="H106" s="543"/>
      <c r="I106" s="543"/>
      <c r="J106" s="543"/>
      <c r="K106" s="543"/>
      <c r="L106" s="543"/>
      <c r="M106" s="543"/>
      <c r="N106" s="543"/>
      <c r="O106" s="543"/>
    </row>
    <row r="107" spans="3:15" ht="25.15" customHeight="1">
      <c r="C107" s="537" t="s">
        <v>254</v>
      </c>
      <c r="D107" s="538"/>
      <c r="E107" s="286">
        <f>'BD Team'!B18</f>
        <v>0</v>
      </c>
      <c r="F107" s="288" t="s">
        <v>255</v>
      </c>
      <c r="G107" s="539">
        <f>'BD Team'!D18</f>
        <v>0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>
        <f>'BD Team'!G18</f>
        <v>0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White 9016 Powder Coating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White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 xml:space="preserve"> X 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0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>
        <f>'BD Team'!C18</f>
        <v>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>
        <f>'BD Team'!E18</f>
        <v>0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>
        <f>'BD Team'!F18</f>
        <v>0</v>
      </c>
      <c r="O116" s="539"/>
    </row>
    <row r="117" spans="3:15"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</row>
    <row r="118" spans="3:15" ht="25.15" customHeight="1">
      <c r="C118" s="537" t="s">
        <v>254</v>
      </c>
      <c r="D118" s="538"/>
      <c r="E118" s="286">
        <f>'BD Team'!B19</f>
        <v>0</v>
      </c>
      <c r="F118" s="288" t="s">
        <v>255</v>
      </c>
      <c r="G118" s="539">
        <f>'BD Team'!D19</f>
        <v>0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>
        <f>'BD Team'!G19</f>
        <v>0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White 9016 Powder Coating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White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 xml:space="preserve"> X 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0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>
        <f>'BD Team'!C19</f>
        <v>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>
        <f>'BD Team'!E19</f>
        <v>0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>
        <f>'BD Team'!F19</f>
        <v>0</v>
      </c>
      <c r="O127" s="539"/>
    </row>
    <row r="128" spans="3:15"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</row>
    <row r="129" spans="3:15" ht="25.15" customHeight="1">
      <c r="C129" s="537" t="s">
        <v>254</v>
      </c>
      <c r="D129" s="538"/>
      <c r="E129" s="286">
        <f>'BD Team'!B20</f>
        <v>0</v>
      </c>
      <c r="F129" s="288" t="s">
        <v>255</v>
      </c>
      <c r="G129" s="539">
        <f>'BD Team'!D20</f>
        <v>0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>
        <f>'BD Team'!G20</f>
        <v>0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White 9016 Powder Coating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White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 xml:space="preserve"> X 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0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>
        <f>'BD Team'!C20</f>
        <v>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>
        <f>'BD Team'!E20</f>
        <v>0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>
        <f>'BD Team'!F20</f>
        <v>0</v>
      </c>
      <c r="O138" s="539"/>
    </row>
    <row r="139" spans="3:15"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</row>
    <row r="140" spans="3:15" ht="25.15" customHeight="1">
      <c r="C140" s="537" t="s">
        <v>254</v>
      </c>
      <c r="D140" s="538"/>
      <c r="E140" s="286">
        <f>'BD Team'!B21</f>
        <v>0</v>
      </c>
      <c r="F140" s="288" t="s">
        <v>255</v>
      </c>
      <c r="G140" s="539">
        <f>'BD Team'!D21</f>
        <v>0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>
        <f>'BD Team'!G21</f>
        <v>0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White 9016 Powder Coating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White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 xml:space="preserve"> X 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0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>
        <f>'BD Team'!C21</f>
        <v>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>
        <f>'BD Team'!E21</f>
        <v>0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>
        <f>'BD Team'!F21</f>
        <v>0</v>
      </c>
      <c r="O149" s="539"/>
    </row>
    <row r="150" spans="3:15">
      <c r="C150" s="543"/>
      <c r="D150" s="543"/>
      <c r="E150" s="543"/>
      <c r="F150" s="543"/>
      <c r="G150" s="543"/>
      <c r="H150" s="543"/>
      <c r="I150" s="543"/>
      <c r="J150" s="543"/>
      <c r="K150" s="543"/>
      <c r="L150" s="543"/>
      <c r="M150" s="543"/>
      <c r="N150" s="543"/>
      <c r="O150" s="543"/>
    </row>
    <row r="151" spans="3:15" ht="25.15" customHeight="1">
      <c r="C151" s="537" t="s">
        <v>254</v>
      </c>
      <c r="D151" s="538"/>
      <c r="E151" s="286">
        <f>'BD Team'!B22</f>
        <v>0</v>
      </c>
      <c r="F151" s="288" t="s">
        <v>255</v>
      </c>
      <c r="G151" s="539">
        <f>'BD Team'!D22</f>
        <v>0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>
        <f>'BD Team'!G22</f>
        <v>0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White 9016 Powder Coating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White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 xml:space="preserve"> X 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0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>
        <f>'BD Team'!C22</f>
        <v>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>
        <f>'BD Team'!E22</f>
        <v>0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>
        <f>'BD Team'!F22</f>
        <v>0</v>
      </c>
      <c r="O160" s="539"/>
    </row>
    <row r="161" spans="3:15">
      <c r="C161" s="543"/>
      <c r="D161" s="543"/>
      <c r="E161" s="543"/>
      <c r="F161" s="543"/>
      <c r="G161" s="543"/>
      <c r="H161" s="543"/>
      <c r="I161" s="543"/>
      <c r="J161" s="543"/>
      <c r="K161" s="543"/>
      <c r="L161" s="543"/>
      <c r="M161" s="543"/>
      <c r="N161" s="543"/>
      <c r="O161" s="543"/>
    </row>
    <row r="162" spans="3:15" ht="25.15" customHeight="1">
      <c r="C162" s="537" t="s">
        <v>254</v>
      </c>
      <c r="D162" s="538"/>
      <c r="E162" s="286">
        <f>'BD Team'!B23</f>
        <v>0</v>
      </c>
      <c r="F162" s="288" t="s">
        <v>255</v>
      </c>
      <c r="G162" s="539">
        <f>'BD Team'!D23</f>
        <v>0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>
        <f>'BD Team'!G23</f>
        <v>0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White 9016 Powder Coating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White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 xml:space="preserve"> X 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0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>
        <f>'BD Team'!C23</f>
        <v>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>
        <f>'BD Team'!E23</f>
        <v>0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>
        <f>'BD Team'!F23</f>
        <v>0</v>
      </c>
      <c r="O171" s="539"/>
    </row>
    <row r="172" spans="3:15">
      <c r="C172" s="543"/>
      <c r="D172" s="543"/>
      <c r="E172" s="543"/>
      <c r="F172" s="543"/>
      <c r="G172" s="543"/>
      <c r="H172" s="543"/>
      <c r="I172" s="543"/>
      <c r="J172" s="543"/>
      <c r="K172" s="543"/>
      <c r="L172" s="543"/>
      <c r="M172" s="543"/>
      <c r="N172" s="543"/>
      <c r="O172" s="543"/>
    </row>
    <row r="173" spans="3:15" ht="25.15" customHeight="1">
      <c r="C173" s="537" t="s">
        <v>254</v>
      </c>
      <c r="D173" s="538"/>
      <c r="E173" s="286">
        <f>'BD Team'!B24</f>
        <v>0</v>
      </c>
      <c r="F173" s="288" t="s">
        <v>255</v>
      </c>
      <c r="G173" s="539">
        <f>'BD Team'!D24</f>
        <v>0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>
        <f>'BD Team'!G24</f>
        <v>0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White 9016 Powder Coating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White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 xml:space="preserve"> X 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0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>
        <f>'BD Team'!C24</f>
        <v>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>
        <f>'BD Team'!E24</f>
        <v>0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>
        <f>'BD Team'!F24</f>
        <v>0</v>
      </c>
      <c r="O182" s="539"/>
    </row>
    <row r="183" spans="3:15">
      <c r="C183" s="543"/>
      <c r="D183" s="543"/>
      <c r="E183" s="543"/>
      <c r="F183" s="543"/>
      <c r="G183" s="543"/>
      <c r="H183" s="543"/>
      <c r="I183" s="543"/>
      <c r="J183" s="543"/>
      <c r="K183" s="543"/>
      <c r="L183" s="543"/>
      <c r="M183" s="543"/>
      <c r="N183" s="543"/>
      <c r="O183" s="543"/>
    </row>
    <row r="184" spans="3:15" ht="25.15" customHeight="1">
      <c r="C184" s="537" t="s">
        <v>254</v>
      </c>
      <c r="D184" s="538"/>
      <c r="E184" s="286">
        <f>'BD Team'!B25</f>
        <v>0</v>
      </c>
      <c r="F184" s="288" t="s">
        <v>255</v>
      </c>
      <c r="G184" s="539">
        <f>'BD Team'!D25</f>
        <v>0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>
        <f>'BD Team'!G25</f>
        <v>0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White 9016 Powder Coating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White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 xml:space="preserve"> X 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0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>
        <f>'BD Team'!C25</f>
        <v>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>
        <f>'BD Team'!E25</f>
        <v>0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>
        <f>'BD Team'!F25</f>
        <v>0</v>
      </c>
      <c r="O193" s="539"/>
    </row>
    <row r="194" spans="3:15"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</row>
    <row r="195" spans="3:15" ht="25.15" customHeight="1">
      <c r="C195" s="537" t="s">
        <v>254</v>
      </c>
      <c r="D195" s="538"/>
      <c r="E195" s="286">
        <f>'BD Team'!B26</f>
        <v>0</v>
      </c>
      <c r="F195" s="288" t="s">
        <v>255</v>
      </c>
      <c r="G195" s="539">
        <f>'BD Team'!D26</f>
        <v>0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>
        <f>'BD Team'!G26</f>
        <v>0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White 9016 Powder Coating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White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 xml:space="preserve"> X 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0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>
        <f>'BD Team'!C26</f>
        <v>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>
        <f>'BD Team'!E26</f>
        <v>0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>
        <f>'BD Team'!F26</f>
        <v>0</v>
      </c>
      <c r="O204" s="539"/>
    </row>
    <row r="205" spans="3:15">
      <c r="C205" s="543"/>
      <c r="D205" s="543"/>
      <c r="E205" s="543"/>
      <c r="F205" s="543"/>
      <c r="G205" s="543"/>
      <c r="H205" s="543"/>
      <c r="I205" s="543"/>
      <c r="J205" s="543"/>
      <c r="K205" s="543"/>
      <c r="L205" s="543"/>
      <c r="M205" s="543"/>
      <c r="N205" s="543"/>
      <c r="O205" s="543"/>
    </row>
    <row r="206" spans="3:15" ht="25.15" customHeight="1">
      <c r="C206" s="537" t="s">
        <v>254</v>
      </c>
      <c r="D206" s="538"/>
      <c r="E206" s="286">
        <f>'BD Team'!B27</f>
        <v>0</v>
      </c>
      <c r="F206" s="288" t="s">
        <v>255</v>
      </c>
      <c r="G206" s="539">
        <f>'BD Team'!D27</f>
        <v>0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>
        <f>'BD Team'!G27</f>
        <v>0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White 9016 Powder Coating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White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 xml:space="preserve"> X 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0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>
        <f>'BD Team'!C27</f>
        <v>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>
        <f>'BD Team'!E27</f>
        <v>0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>
        <f>'BD Team'!F27</f>
        <v>0</v>
      </c>
      <c r="O215" s="539"/>
    </row>
    <row r="216" spans="3:15">
      <c r="C216" s="543"/>
      <c r="D216" s="543"/>
      <c r="E216" s="543"/>
      <c r="F216" s="543"/>
      <c r="G216" s="543"/>
      <c r="H216" s="543"/>
      <c r="I216" s="543"/>
      <c r="J216" s="543"/>
      <c r="K216" s="543"/>
      <c r="L216" s="543"/>
      <c r="M216" s="543"/>
      <c r="N216" s="543"/>
      <c r="O216" s="543"/>
    </row>
    <row r="217" spans="3:15" ht="25.15" customHeight="1">
      <c r="C217" s="537" t="s">
        <v>254</v>
      </c>
      <c r="D217" s="538"/>
      <c r="E217" s="286">
        <f>'BD Team'!B28</f>
        <v>0</v>
      </c>
      <c r="F217" s="288" t="s">
        <v>255</v>
      </c>
      <c r="G217" s="539">
        <f>'BD Team'!D28</f>
        <v>0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>
        <f>'BD Team'!G28</f>
        <v>0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White 9016 Powder Coating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White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 xml:space="preserve"> X 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0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>
        <f>'BD Team'!C28</f>
        <v>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>
        <f>'BD Team'!E28</f>
        <v>0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>
        <f>'BD Team'!F28</f>
        <v>0</v>
      </c>
      <c r="O226" s="539"/>
    </row>
    <row r="227" spans="3:15"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</row>
    <row r="228" spans="3:15" ht="25.15" customHeight="1">
      <c r="C228" s="537" t="s">
        <v>254</v>
      </c>
      <c r="D228" s="538"/>
      <c r="E228" s="286">
        <f>'BD Team'!B29</f>
        <v>0</v>
      </c>
      <c r="F228" s="288" t="s">
        <v>255</v>
      </c>
      <c r="G228" s="539">
        <f>'BD Team'!D29</f>
        <v>0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>
        <f>'BD Team'!G29</f>
        <v>0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White 9016 Powder Coating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White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 xml:space="preserve"> X 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0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>
        <f>'BD Team'!C29</f>
        <v>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>
        <f>'BD Team'!E29</f>
        <v>0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>
        <f>'BD Team'!F29</f>
        <v>0</v>
      </c>
      <c r="O237" s="539"/>
    </row>
    <row r="238" spans="3:15">
      <c r="C238" s="543"/>
      <c r="D238" s="543"/>
      <c r="E238" s="543"/>
      <c r="F238" s="543"/>
      <c r="G238" s="543"/>
      <c r="H238" s="543"/>
      <c r="I238" s="543"/>
      <c r="J238" s="543"/>
      <c r="K238" s="543"/>
      <c r="L238" s="543"/>
      <c r="M238" s="543"/>
      <c r="N238" s="543"/>
      <c r="O238" s="543"/>
    </row>
    <row r="239" spans="3:15" ht="25.15" customHeight="1">
      <c r="C239" s="537" t="s">
        <v>254</v>
      </c>
      <c r="D239" s="538"/>
      <c r="E239" s="286">
        <f>'BD Team'!B30</f>
        <v>0</v>
      </c>
      <c r="F239" s="288" t="s">
        <v>255</v>
      </c>
      <c r="G239" s="539">
        <f>'BD Team'!D30</f>
        <v>0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>
        <f>'BD Team'!G30</f>
        <v>0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White 9016 Powder Coating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White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 xml:space="preserve"> X 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0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>
        <f>'BD Team'!C30</f>
        <v>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>
        <f>'BD Team'!E30</f>
        <v>0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>
        <f>'BD Team'!F30</f>
        <v>0</v>
      </c>
      <c r="O248" s="539"/>
    </row>
    <row r="249" spans="3:15">
      <c r="C249" s="543"/>
      <c r="D249" s="543"/>
      <c r="E249" s="543"/>
      <c r="F249" s="543"/>
      <c r="G249" s="543"/>
      <c r="H249" s="543"/>
      <c r="I249" s="543"/>
      <c r="J249" s="543"/>
      <c r="K249" s="543"/>
      <c r="L249" s="543"/>
      <c r="M249" s="543"/>
      <c r="N249" s="543"/>
      <c r="O249" s="543"/>
    </row>
    <row r="250" spans="3:15" ht="25.15" customHeight="1">
      <c r="C250" s="537" t="s">
        <v>254</v>
      </c>
      <c r="D250" s="538"/>
      <c r="E250" s="286">
        <f>'BD Team'!B31</f>
        <v>0</v>
      </c>
      <c r="F250" s="288" t="s">
        <v>255</v>
      </c>
      <c r="G250" s="539">
        <f>'BD Team'!D31</f>
        <v>0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>
        <f>'BD Team'!G31</f>
        <v>0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White 9016 Powder Coating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White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 xml:space="preserve"> X 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0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>
        <f>'BD Team'!C31</f>
        <v>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>
        <f>'BD Team'!E31</f>
        <v>0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>
        <f>'BD Team'!F31</f>
        <v>0</v>
      </c>
      <c r="O259" s="539"/>
    </row>
    <row r="260" spans="3:15">
      <c r="C260" s="543"/>
      <c r="D260" s="543"/>
      <c r="E260" s="543"/>
      <c r="F260" s="543"/>
      <c r="G260" s="543"/>
      <c r="H260" s="543"/>
      <c r="I260" s="543"/>
      <c r="J260" s="543"/>
      <c r="K260" s="543"/>
      <c r="L260" s="543"/>
      <c r="M260" s="543"/>
      <c r="N260" s="543"/>
      <c r="O260" s="543"/>
    </row>
    <row r="261" spans="3:15" ht="25.15" customHeight="1">
      <c r="C261" s="537" t="s">
        <v>254</v>
      </c>
      <c r="D261" s="538"/>
      <c r="E261" s="286">
        <f>'BD Team'!B32</f>
        <v>0</v>
      </c>
      <c r="F261" s="288" t="s">
        <v>255</v>
      </c>
      <c r="G261" s="539">
        <f>'BD Team'!D32</f>
        <v>0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>
        <f>'BD Team'!G32</f>
        <v>0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White 9016 Powder Coating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White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 xml:space="preserve"> X 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0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>
        <f>'BD Team'!C32</f>
        <v>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>
        <f>'BD Team'!E32</f>
        <v>0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>
        <f>'BD Team'!F32</f>
        <v>0</v>
      </c>
      <c r="O270" s="539"/>
    </row>
    <row r="271" spans="3:15"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</row>
    <row r="272" spans="3:15" ht="25.15" customHeight="1">
      <c r="C272" s="537" t="s">
        <v>254</v>
      </c>
      <c r="D272" s="538"/>
      <c r="E272" s="286">
        <f>'BD Team'!B33</f>
        <v>0</v>
      </c>
      <c r="F272" s="288" t="s">
        <v>255</v>
      </c>
      <c r="G272" s="539">
        <f>'BD Team'!D33</f>
        <v>0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>
        <f>'BD Team'!G33</f>
        <v>0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White 9016 Powder Coating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White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 xml:space="preserve"> X 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0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>
        <f>'BD Team'!C33</f>
        <v>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>
        <f>'BD Team'!E33</f>
        <v>0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>
        <f>'BD Team'!F33</f>
        <v>0</v>
      </c>
      <c r="O281" s="539"/>
    </row>
    <row r="282" spans="3:15">
      <c r="C282" s="543"/>
      <c r="D282" s="543"/>
      <c r="E282" s="543"/>
      <c r="F282" s="543"/>
      <c r="G282" s="543"/>
      <c r="H282" s="543"/>
      <c r="I282" s="543"/>
      <c r="J282" s="543"/>
      <c r="K282" s="543"/>
      <c r="L282" s="543"/>
      <c r="M282" s="543"/>
      <c r="N282" s="543"/>
      <c r="O282" s="543"/>
    </row>
    <row r="283" spans="3:15" ht="25.15" customHeight="1">
      <c r="C283" s="537" t="s">
        <v>254</v>
      </c>
      <c r="D283" s="538"/>
      <c r="E283" s="286">
        <f>'BD Team'!B34</f>
        <v>0</v>
      </c>
      <c r="F283" s="288" t="s">
        <v>255</v>
      </c>
      <c r="G283" s="539">
        <f>'BD Team'!D34</f>
        <v>0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>
        <f>'BD Team'!G34</f>
        <v>0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White 9016 Powder Coating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White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 xml:space="preserve"> X 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0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>
        <f>'BD Team'!C34</f>
        <v>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>
        <f>'BD Team'!E34</f>
        <v>0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>
        <f>'BD Team'!F34</f>
        <v>0</v>
      </c>
      <c r="O292" s="539"/>
    </row>
    <row r="293" spans="3:15"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  <c r="O293" s="543"/>
    </row>
    <row r="294" spans="3:15" ht="25.15" customHeight="1">
      <c r="C294" s="537" t="s">
        <v>254</v>
      </c>
      <c r="D294" s="538"/>
      <c r="E294" s="286">
        <f>'BD Team'!B35</f>
        <v>0</v>
      </c>
      <c r="F294" s="288" t="s">
        <v>255</v>
      </c>
      <c r="G294" s="539">
        <f>'BD Team'!D35</f>
        <v>0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>
        <f>'BD Team'!G35</f>
        <v>0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White 9016 Powder Coating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White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 xml:space="preserve"> X 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0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>
        <f>'BD Team'!C35</f>
        <v>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>
        <f>'BD Team'!E35</f>
        <v>0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>
        <f>'BD Team'!F35</f>
        <v>0</v>
      </c>
      <c r="O303" s="539"/>
    </row>
    <row r="304" spans="3:15">
      <c r="C304" s="543"/>
      <c r="D304" s="543"/>
      <c r="E304" s="543"/>
      <c r="F304" s="543"/>
      <c r="G304" s="543"/>
      <c r="H304" s="543"/>
      <c r="I304" s="543"/>
      <c r="J304" s="543"/>
      <c r="K304" s="543"/>
      <c r="L304" s="543"/>
      <c r="M304" s="543"/>
      <c r="N304" s="543"/>
      <c r="O304" s="543"/>
    </row>
    <row r="305" spans="3:15" ht="25.15" customHeight="1">
      <c r="C305" s="537" t="s">
        <v>254</v>
      </c>
      <c r="D305" s="538"/>
      <c r="E305" s="286">
        <f>'BD Team'!B36</f>
        <v>0</v>
      </c>
      <c r="F305" s="288" t="s">
        <v>255</v>
      </c>
      <c r="G305" s="539">
        <f>'BD Team'!D36</f>
        <v>0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>
        <f>'BD Team'!G36</f>
        <v>0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White 9016 Powder Coating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White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 xml:space="preserve"> X 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0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>
        <f>'BD Team'!C36</f>
        <v>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>
        <f>'BD Team'!E36</f>
        <v>0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>
        <f>'BD Team'!F36</f>
        <v>0</v>
      </c>
      <c r="O314" s="539"/>
    </row>
    <row r="315" spans="3:15">
      <c r="C315" s="543"/>
      <c r="D315" s="543"/>
      <c r="E315" s="543"/>
      <c r="F315" s="543"/>
      <c r="G315" s="543"/>
      <c r="H315" s="543"/>
      <c r="I315" s="543"/>
      <c r="J315" s="543"/>
      <c r="K315" s="543"/>
      <c r="L315" s="543"/>
      <c r="M315" s="543"/>
      <c r="N315" s="543"/>
      <c r="O315" s="543"/>
    </row>
    <row r="316" spans="3:15" ht="25.15" customHeight="1">
      <c r="C316" s="537" t="s">
        <v>254</v>
      </c>
      <c r="D316" s="538"/>
      <c r="E316" s="286">
        <f>'BD Team'!B37</f>
        <v>0</v>
      </c>
      <c r="F316" s="288" t="s">
        <v>255</v>
      </c>
      <c r="G316" s="539">
        <f>'BD Team'!D37</f>
        <v>0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>
        <f>'BD Team'!G37</f>
        <v>0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White 9016 Powder Coating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White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 xml:space="preserve"> X 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0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>
        <f>'BD Team'!C37</f>
        <v>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>
        <f>'BD Team'!E37</f>
        <v>0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>
        <f>'BD Team'!F37</f>
        <v>0</v>
      </c>
      <c r="O325" s="539"/>
    </row>
    <row r="326" spans="3:15">
      <c r="C326" s="543"/>
      <c r="D326" s="543"/>
      <c r="E326" s="543"/>
      <c r="F326" s="543"/>
      <c r="G326" s="543"/>
      <c r="H326" s="543"/>
      <c r="I326" s="543"/>
      <c r="J326" s="543"/>
      <c r="K326" s="543"/>
      <c r="L326" s="543"/>
      <c r="M326" s="543"/>
      <c r="N326" s="543"/>
      <c r="O326" s="543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>
        <f>'BD Team'!G38</f>
        <v>0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White 9016 Powder Coating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White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0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>
        <f>'BD Team'!F38</f>
        <v>0</v>
      </c>
      <c r="O336" s="539"/>
    </row>
    <row r="337" spans="3:15"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  <c r="O337" s="543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>
        <f>'BD Team'!G39</f>
        <v>0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White 9016 Powder Coating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White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0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>
        <f>'BD Team'!F39</f>
        <v>0</v>
      </c>
      <c r="O347" s="539"/>
    </row>
    <row r="348" spans="3:15">
      <c r="C348" s="543"/>
      <c r="D348" s="543"/>
      <c r="E348" s="543"/>
      <c r="F348" s="543"/>
      <c r="G348" s="543"/>
      <c r="H348" s="543"/>
      <c r="I348" s="543"/>
      <c r="J348" s="543"/>
      <c r="K348" s="543"/>
      <c r="L348" s="543"/>
      <c r="M348" s="543"/>
      <c r="N348" s="543"/>
      <c r="O348" s="543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>
        <f>'BD Team'!G40</f>
        <v>0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White 9016 Powder Coating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White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0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>
        <f>'BD Team'!F40</f>
        <v>0</v>
      </c>
      <c r="O358" s="539"/>
    </row>
    <row r="359" spans="3:15">
      <c r="C359" s="543"/>
      <c r="D359" s="543"/>
      <c r="E359" s="543"/>
      <c r="F359" s="543"/>
      <c r="G359" s="543"/>
      <c r="H359" s="543"/>
      <c r="I359" s="543"/>
      <c r="J359" s="543"/>
      <c r="K359" s="543"/>
      <c r="L359" s="543"/>
      <c r="M359" s="543"/>
      <c r="N359" s="543"/>
      <c r="O359" s="543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>
        <f>'BD Team'!G41</f>
        <v>0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White 9016 Powder Coating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White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0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>
        <f>'BD Team'!F41</f>
        <v>0</v>
      </c>
      <c r="O369" s="539"/>
    </row>
    <row r="370" spans="3:15">
      <c r="C370" s="543"/>
      <c r="D370" s="543"/>
      <c r="E370" s="543"/>
      <c r="F370" s="543"/>
      <c r="G370" s="543"/>
      <c r="H370" s="543"/>
      <c r="I370" s="543"/>
      <c r="J370" s="543"/>
      <c r="K370" s="543"/>
      <c r="L370" s="543"/>
      <c r="M370" s="543"/>
      <c r="N370" s="543"/>
      <c r="O370" s="543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>
        <f>'BD Team'!G42</f>
        <v>0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White 9016 Powder Coating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White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0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>
        <f>'BD Team'!F42</f>
        <v>0</v>
      </c>
      <c r="O380" s="539"/>
    </row>
    <row r="381" spans="3:1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>
        <f>'BD Team'!G43</f>
        <v>0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White 9016 Powder Coating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White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0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>
        <f>'BD Team'!F43</f>
        <v>0</v>
      </c>
      <c r="O391" s="539"/>
    </row>
    <row r="392" spans="3:15">
      <c r="C392" s="543"/>
      <c r="D392" s="543"/>
      <c r="E392" s="543"/>
      <c r="F392" s="543"/>
      <c r="G392" s="543"/>
      <c r="H392" s="543"/>
      <c r="I392" s="543"/>
      <c r="J392" s="543"/>
      <c r="K392" s="543"/>
      <c r="L392" s="543"/>
      <c r="M392" s="543"/>
      <c r="N392" s="543"/>
      <c r="O392" s="543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>
        <f>'BD Team'!G44</f>
        <v>0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White 9016 Powder Coating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White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0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>
        <f>'BD Team'!F44</f>
        <v>0</v>
      </c>
      <c r="O402" s="539"/>
    </row>
    <row r="403" spans="3:15">
      <c r="C403" s="543"/>
      <c r="D403" s="543"/>
      <c r="E403" s="543"/>
      <c r="F403" s="543"/>
      <c r="G403" s="543"/>
      <c r="H403" s="543"/>
      <c r="I403" s="543"/>
      <c r="J403" s="543"/>
      <c r="K403" s="543"/>
      <c r="L403" s="543"/>
      <c r="M403" s="543"/>
      <c r="N403" s="543"/>
      <c r="O403" s="543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>
        <f>'BD Team'!G45</f>
        <v>0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7" t="s">
        <v>247</v>
      </c>
      <c r="M406" s="538"/>
      <c r="N406" s="539" t="str">
        <f>$F$6</f>
        <v>White 9016 Powder Coating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7" t="s">
        <v>178</v>
      </c>
      <c r="M407" s="538"/>
      <c r="N407" s="539" t="str">
        <f>$K$6</f>
        <v>White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0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>
        <f>'BD Team'!F45</f>
        <v>0</v>
      </c>
      <c r="O413" s="539"/>
    </row>
    <row r="414" spans="3:15">
      <c r="C414" s="543"/>
      <c r="D414" s="543"/>
      <c r="E414" s="543"/>
      <c r="F414" s="543"/>
      <c r="G414" s="543"/>
      <c r="H414" s="543"/>
      <c r="I414" s="543"/>
      <c r="J414" s="543"/>
      <c r="K414" s="543"/>
      <c r="L414" s="543"/>
      <c r="M414" s="543"/>
      <c r="N414" s="543"/>
      <c r="O414" s="543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>
        <f>'BD Team'!G46</f>
        <v>0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7" t="s">
        <v>247</v>
      </c>
      <c r="M417" s="538"/>
      <c r="N417" s="539" t="str">
        <f>$F$6</f>
        <v>White 9016 Powder Coating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7" t="s">
        <v>178</v>
      </c>
      <c r="M418" s="538"/>
      <c r="N418" s="539" t="str">
        <f>$K$6</f>
        <v>White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0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>
        <f>'BD Team'!F46</f>
        <v>0</v>
      </c>
      <c r="O424" s="539"/>
    </row>
    <row r="425" spans="3:15">
      <c r="C425" s="543"/>
      <c r="D425" s="543"/>
      <c r="E425" s="543"/>
      <c r="F425" s="543"/>
      <c r="G425" s="543"/>
      <c r="H425" s="543"/>
      <c r="I425" s="543"/>
      <c r="J425" s="543"/>
      <c r="K425" s="543"/>
      <c r="L425" s="543"/>
      <c r="M425" s="543"/>
      <c r="N425" s="543"/>
      <c r="O425" s="543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>
        <f>'BD Team'!G47</f>
        <v>0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7" t="s">
        <v>247</v>
      </c>
      <c r="M428" s="538"/>
      <c r="N428" s="539" t="str">
        <f>$F$6</f>
        <v>White 9016 Powder Coating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7" t="s">
        <v>178</v>
      </c>
      <c r="M429" s="538"/>
      <c r="N429" s="539" t="str">
        <f>$K$6</f>
        <v>White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0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>
        <f>'BD Team'!F47</f>
        <v>0</v>
      </c>
      <c r="O435" s="539"/>
    </row>
    <row r="436" spans="3:15">
      <c r="C436" s="543"/>
      <c r="D436" s="543"/>
      <c r="E436" s="543"/>
      <c r="F436" s="543"/>
      <c r="G436" s="543"/>
      <c r="H436" s="543"/>
      <c r="I436" s="543"/>
      <c r="J436" s="543"/>
      <c r="K436" s="543"/>
      <c r="L436" s="543"/>
      <c r="M436" s="543"/>
      <c r="N436" s="543"/>
      <c r="O436" s="543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>
        <f>'BD Team'!G48</f>
        <v>0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7" t="s">
        <v>247</v>
      </c>
      <c r="M439" s="538"/>
      <c r="N439" s="539" t="str">
        <f>$F$6</f>
        <v>White 9016 Powder Coating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7" t="s">
        <v>178</v>
      </c>
      <c r="M440" s="538"/>
      <c r="N440" s="539" t="str">
        <f>$K$6</f>
        <v>White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0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>
        <f>'BD Team'!F48</f>
        <v>0</v>
      </c>
      <c r="O446" s="539"/>
    </row>
    <row r="447" spans="3:15">
      <c r="C447" s="543"/>
      <c r="D447" s="543"/>
      <c r="E447" s="543"/>
      <c r="F447" s="543"/>
      <c r="G447" s="543"/>
      <c r="H447" s="543"/>
      <c r="I447" s="543"/>
      <c r="J447" s="543"/>
      <c r="K447" s="543"/>
      <c r="L447" s="543"/>
      <c r="M447" s="543"/>
      <c r="N447" s="543"/>
      <c r="O447" s="543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White 9016 Powder Coating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White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>
        <f>'BD Team'!F49</f>
        <v>0</v>
      </c>
      <c r="O457" s="539"/>
    </row>
    <row r="458" spans="3:15">
      <c r="C458" s="543"/>
      <c r="D458" s="543"/>
      <c r="E458" s="543"/>
      <c r="F458" s="543"/>
      <c r="G458" s="543"/>
      <c r="H458" s="543"/>
      <c r="I458" s="543"/>
      <c r="J458" s="543"/>
      <c r="K458" s="543"/>
      <c r="L458" s="543"/>
      <c r="M458" s="543"/>
      <c r="N458" s="543"/>
      <c r="O458" s="543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White 9016 Powder Coating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White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>
        <f>'BD Team'!F50</f>
        <v>0</v>
      </c>
      <c r="O468" s="539"/>
    </row>
    <row r="469" spans="3:15">
      <c r="C469" s="543"/>
      <c r="D469" s="543"/>
      <c r="E469" s="543"/>
      <c r="F469" s="543"/>
      <c r="G469" s="543"/>
      <c r="H469" s="543"/>
      <c r="I469" s="543"/>
      <c r="J469" s="543"/>
      <c r="K469" s="543"/>
      <c r="L469" s="543"/>
      <c r="M469" s="543"/>
      <c r="N469" s="543"/>
      <c r="O469" s="543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White 9016 Powder Coating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White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>
        <f>'BD Team'!F51</f>
        <v>0</v>
      </c>
      <c r="O479" s="539"/>
    </row>
    <row r="480" spans="3:15">
      <c r="C480" s="543"/>
      <c r="D480" s="543"/>
      <c r="E480" s="543"/>
      <c r="F480" s="543"/>
      <c r="G480" s="543"/>
      <c r="H480" s="543"/>
      <c r="I480" s="543"/>
      <c r="J480" s="543"/>
      <c r="K480" s="543"/>
      <c r="L480" s="543"/>
      <c r="M480" s="543"/>
      <c r="N480" s="543"/>
      <c r="O480" s="543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White 9016 Powder Coating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White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>
        <f>'BD Team'!F52</f>
        <v>0</v>
      </c>
      <c r="O490" s="539"/>
    </row>
    <row r="491" spans="3:15">
      <c r="C491" s="543"/>
      <c r="D491" s="543"/>
      <c r="E491" s="543"/>
      <c r="F491" s="543"/>
      <c r="G491" s="543"/>
      <c r="H491" s="543"/>
      <c r="I491" s="543"/>
      <c r="J491" s="543"/>
      <c r="K491" s="543"/>
      <c r="L491" s="543"/>
      <c r="M491" s="543"/>
      <c r="N491" s="543"/>
      <c r="O491" s="543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White 9016 Powder Coating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White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>
        <f>'BD Team'!F53</f>
        <v>0</v>
      </c>
      <c r="O501" s="539"/>
    </row>
    <row r="502" spans="3:15">
      <c r="C502" s="543"/>
      <c r="D502" s="543"/>
      <c r="E502" s="543"/>
      <c r="F502" s="543"/>
      <c r="G502" s="543"/>
      <c r="H502" s="543"/>
      <c r="I502" s="543"/>
      <c r="J502" s="543"/>
      <c r="K502" s="543"/>
      <c r="L502" s="543"/>
      <c r="M502" s="543"/>
      <c r="N502" s="543"/>
      <c r="O502" s="543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White 9016 Powder Coating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White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>
        <f>'BD Team'!F54</f>
        <v>0</v>
      </c>
      <c r="O512" s="539"/>
    </row>
    <row r="513" spans="3:15">
      <c r="C513" s="543"/>
      <c r="D513" s="543"/>
      <c r="E513" s="543"/>
      <c r="F513" s="543"/>
      <c r="G513" s="543"/>
      <c r="H513" s="543"/>
      <c r="I513" s="543"/>
      <c r="J513" s="543"/>
      <c r="K513" s="543"/>
      <c r="L513" s="543"/>
      <c r="M513" s="543"/>
      <c r="N513" s="543"/>
      <c r="O513" s="543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White 9016 Powder Coating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White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>
        <f>'BD Team'!F55</f>
        <v>0</v>
      </c>
      <c r="O523" s="539"/>
    </row>
    <row r="524" spans="3:15">
      <c r="C524" s="543"/>
      <c r="D524" s="543"/>
      <c r="E524" s="543"/>
      <c r="F524" s="543"/>
      <c r="G524" s="543"/>
      <c r="H524" s="543"/>
      <c r="I524" s="543"/>
      <c r="J524" s="543"/>
      <c r="K524" s="543"/>
      <c r="L524" s="543"/>
      <c r="M524" s="543"/>
      <c r="N524" s="543"/>
      <c r="O524" s="543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White 9016 Powder Coating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White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>
        <f>'BD Team'!F56</f>
        <v>0</v>
      </c>
      <c r="O534" s="539"/>
    </row>
    <row r="535" spans="3:15">
      <c r="C535" s="543"/>
      <c r="D535" s="543"/>
      <c r="E535" s="543"/>
      <c r="F535" s="543"/>
      <c r="G535" s="543"/>
      <c r="H535" s="543"/>
      <c r="I535" s="543"/>
      <c r="J535" s="543"/>
      <c r="K535" s="543"/>
      <c r="L535" s="543"/>
      <c r="M535" s="543"/>
      <c r="N535" s="543"/>
      <c r="O535" s="543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White 9016 Powder Coating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White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>
        <f>'BD Team'!F57</f>
        <v>0</v>
      </c>
      <c r="O545" s="539"/>
    </row>
    <row r="546" spans="3:15"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White 9016 Powder Coating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White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>
        <f>'BD Team'!F58</f>
        <v>0</v>
      </c>
      <c r="O556" s="539"/>
    </row>
    <row r="557" spans="3:15">
      <c r="C557" s="543"/>
      <c r="D557" s="543"/>
      <c r="E557" s="543"/>
      <c r="F557" s="543"/>
      <c r="G557" s="543"/>
      <c r="H557" s="543"/>
      <c r="I557" s="543"/>
      <c r="J557" s="543"/>
      <c r="K557" s="543"/>
      <c r="L557" s="543"/>
      <c r="M557" s="543"/>
      <c r="N557" s="543"/>
      <c r="O557" s="543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47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White 9016 Powder Coating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White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>
        <f>'BD Team'!F59</f>
        <v>0</v>
      </c>
      <c r="O567" s="539"/>
    </row>
    <row r="568" spans="3:15">
      <c r="C568" s="543"/>
      <c r="D568" s="543"/>
      <c r="E568" s="543"/>
      <c r="F568" s="543"/>
      <c r="G568" s="543"/>
      <c r="H568" s="543"/>
      <c r="I568" s="543"/>
      <c r="J568" s="543"/>
      <c r="K568" s="543"/>
      <c r="L568" s="543"/>
      <c r="M568" s="543"/>
      <c r="N568" s="543"/>
      <c r="O568" s="543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47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White 9016 Powder Coating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White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>
        <f>'BD Team'!F60</f>
        <v>0</v>
      </c>
      <c r="O578" s="539"/>
    </row>
    <row r="579" spans="3:15">
      <c r="C579" s="543"/>
      <c r="D579" s="543"/>
      <c r="E579" s="543"/>
      <c r="F579" s="543"/>
      <c r="G579" s="543"/>
      <c r="H579" s="543"/>
      <c r="I579" s="543"/>
      <c r="J579" s="543"/>
      <c r="K579" s="543"/>
      <c r="L579" s="543"/>
      <c r="M579" s="543"/>
      <c r="N579" s="543"/>
      <c r="O579" s="543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47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White 9016 Powder Coating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White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>
        <f>'BD Team'!F61</f>
        <v>0</v>
      </c>
      <c r="O589" s="539"/>
    </row>
    <row r="590" spans="3:15">
      <c r="C590" s="543"/>
      <c r="D590" s="543"/>
      <c r="E590" s="543"/>
      <c r="F590" s="543"/>
      <c r="G590" s="543"/>
      <c r="H590" s="543"/>
      <c r="I590" s="543"/>
      <c r="J590" s="543"/>
      <c r="K590" s="543"/>
      <c r="L590" s="543"/>
      <c r="M590" s="543"/>
      <c r="N590" s="543"/>
      <c r="O590" s="543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47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White 9016 Powder Coating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White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>
        <f>'BD Team'!F62</f>
        <v>0</v>
      </c>
      <c r="O600" s="539"/>
    </row>
    <row r="601" spans="3:15">
      <c r="C601" s="543"/>
      <c r="D601" s="543"/>
      <c r="E601" s="543"/>
      <c r="F601" s="543"/>
      <c r="G601" s="543"/>
      <c r="H601" s="543"/>
      <c r="I601" s="543"/>
      <c r="J601" s="543"/>
      <c r="K601" s="543"/>
      <c r="L601" s="543"/>
      <c r="M601" s="543"/>
      <c r="N601" s="543"/>
      <c r="O601" s="543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47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White 9016 Powder Coating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White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>
        <f>'BD Team'!F63</f>
        <v>0</v>
      </c>
      <c r="O611" s="539"/>
    </row>
    <row r="612" spans="3:15">
      <c r="C612" s="543"/>
      <c r="D612" s="543"/>
      <c r="E612" s="543"/>
      <c r="F612" s="543"/>
      <c r="G612" s="543"/>
      <c r="H612" s="543"/>
      <c r="I612" s="543"/>
      <c r="J612" s="543"/>
      <c r="K612" s="543"/>
      <c r="L612" s="543"/>
      <c r="M612" s="543"/>
      <c r="N612" s="543"/>
      <c r="O612" s="543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47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White 9016 Powder Coating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White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>
        <f>'BD Team'!F64</f>
        <v>0</v>
      </c>
      <c r="O622" s="539"/>
    </row>
    <row r="623" spans="3:15">
      <c r="C623" s="543"/>
      <c r="D623" s="543"/>
      <c r="E623" s="543"/>
      <c r="F623" s="543"/>
      <c r="G623" s="543"/>
      <c r="H623" s="543"/>
      <c r="I623" s="543"/>
      <c r="J623" s="543"/>
      <c r="K623" s="543"/>
      <c r="L623" s="543"/>
      <c r="M623" s="543"/>
      <c r="N623" s="543"/>
      <c r="O623" s="543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47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White 9016 Powder Coating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White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>
        <f>'BD Team'!F65</f>
        <v>0</v>
      </c>
      <c r="O633" s="539"/>
    </row>
    <row r="634" spans="3:15">
      <c r="C634" s="543"/>
      <c r="D634" s="543"/>
      <c r="E634" s="543"/>
      <c r="F634" s="543"/>
      <c r="G634" s="543"/>
      <c r="H634" s="543"/>
      <c r="I634" s="543"/>
      <c r="J634" s="543"/>
      <c r="K634" s="543"/>
      <c r="L634" s="543"/>
      <c r="M634" s="543"/>
      <c r="N634" s="543"/>
      <c r="O634" s="543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47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White 9016 Powder Coating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White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>
        <f>'BD Team'!F66</f>
        <v>0</v>
      </c>
      <c r="O644" s="539"/>
    </row>
    <row r="645" spans="3:15">
      <c r="C645" s="543"/>
      <c r="D645" s="543"/>
      <c r="E645" s="543"/>
      <c r="F645" s="543"/>
      <c r="G645" s="543"/>
      <c r="H645" s="543"/>
      <c r="I645" s="543"/>
      <c r="J645" s="543"/>
      <c r="K645" s="543"/>
      <c r="L645" s="543"/>
      <c r="M645" s="543"/>
      <c r="N645" s="543"/>
      <c r="O645" s="543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47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White 9016 Powder Coating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White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>
        <f>'BD Team'!F67</f>
        <v>0</v>
      </c>
      <c r="O655" s="539"/>
    </row>
    <row r="656" spans="3:15">
      <c r="C656" s="543"/>
      <c r="D656" s="543"/>
      <c r="E656" s="543"/>
      <c r="F656" s="543"/>
      <c r="G656" s="543"/>
      <c r="H656" s="543"/>
      <c r="I656" s="543"/>
      <c r="J656" s="543"/>
      <c r="K656" s="543"/>
      <c r="L656" s="543"/>
      <c r="M656" s="543"/>
      <c r="N656" s="543"/>
      <c r="O656" s="543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47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White 9016 Powder Coating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White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>
        <f>'BD Team'!F68</f>
        <v>0</v>
      </c>
      <c r="O666" s="539"/>
    </row>
    <row r="667" spans="3:15">
      <c r="C667" s="543"/>
      <c r="D667" s="543"/>
      <c r="E667" s="543"/>
      <c r="F667" s="543"/>
      <c r="G667" s="543"/>
      <c r="H667" s="543"/>
      <c r="I667" s="543"/>
      <c r="J667" s="543"/>
      <c r="K667" s="543"/>
      <c r="L667" s="543"/>
      <c r="M667" s="543"/>
      <c r="N667" s="543"/>
      <c r="O667" s="543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47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White 9016 Powder Coating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White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>
        <f>'BD Team'!F69</f>
        <v>0</v>
      </c>
      <c r="O677" s="539"/>
    </row>
    <row r="678" spans="3:15">
      <c r="C678" s="543"/>
      <c r="D678" s="543"/>
      <c r="E678" s="543"/>
      <c r="F678" s="543"/>
      <c r="G678" s="543"/>
      <c r="H678" s="543"/>
      <c r="I678" s="543"/>
      <c r="J678" s="543"/>
      <c r="K678" s="543"/>
      <c r="L678" s="543"/>
      <c r="M678" s="543"/>
      <c r="N678" s="543"/>
      <c r="O678" s="543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47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White 9016 Powder Coating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White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>
        <f>'BD Team'!F70</f>
        <v>0</v>
      </c>
      <c r="O688" s="539"/>
    </row>
    <row r="689" spans="3:15">
      <c r="C689" s="543"/>
      <c r="D689" s="543"/>
      <c r="E689" s="543"/>
      <c r="F689" s="543"/>
      <c r="G689" s="543"/>
      <c r="H689" s="543"/>
      <c r="I689" s="543"/>
      <c r="J689" s="543"/>
      <c r="K689" s="543"/>
      <c r="L689" s="543"/>
      <c r="M689" s="543"/>
      <c r="N689" s="543"/>
      <c r="O689" s="543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47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White 9016 Powder Coating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White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>
        <f>'BD Team'!F71</f>
        <v>0</v>
      </c>
      <c r="O699" s="539"/>
    </row>
    <row r="700" spans="3:15">
      <c r="C700" s="543"/>
      <c r="D700" s="543"/>
      <c r="E700" s="543"/>
      <c r="F700" s="543"/>
      <c r="G700" s="543"/>
      <c r="H700" s="543"/>
      <c r="I700" s="543"/>
      <c r="J700" s="543"/>
      <c r="K700" s="543"/>
      <c r="L700" s="543"/>
      <c r="M700" s="543"/>
      <c r="N700" s="543"/>
      <c r="O700" s="543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47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White 9016 Powder Coating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White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>
        <f>'BD Team'!F72</f>
        <v>0</v>
      </c>
      <c r="O710" s="539"/>
    </row>
    <row r="711" spans="3:15">
      <c r="C711" s="543"/>
      <c r="D711" s="543"/>
      <c r="E711" s="543"/>
      <c r="F711" s="543"/>
      <c r="G711" s="543"/>
      <c r="H711" s="543"/>
      <c r="I711" s="543"/>
      <c r="J711" s="543"/>
      <c r="K711" s="543"/>
      <c r="L711" s="543"/>
      <c r="M711" s="543"/>
      <c r="N711" s="543"/>
      <c r="O711" s="543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47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White 9016 Powder Coating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White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>
        <f>'BD Team'!F73</f>
        <v>0</v>
      </c>
      <c r="O721" s="539"/>
    </row>
    <row r="722" spans="3:15">
      <c r="C722" s="543"/>
      <c r="D722" s="543"/>
      <c r="E722" s="543"/>
      <c r="F722" s="543"/>
      <c r="G722" s="543"/>
      <c r="H722" s="543"/>
      <c r="I722" s="543"/>
      <c r="J722" s="543"/>
      <c r="K722" s="543"/>
      <c r="L722" s="543"/>
      <c r="M722" s="543"/>
      <c r="N722" s="543"/>
      <c r="O722" s="543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47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White 9016 Powder Coating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White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>
        <f>'BD Team'!F74</f>
        <v>0</v>
      </c>
      <c r="O732" s="539"/>
    </row>
    <row r="733" spans="3:15">
      <c r="C733" s="543"/>
      <c r="D733" s="543"/>
      <c r="E733" s="543"/>
      <c r="F733" s="543"/>
      <c r="G733" s="543"/>
      <c r="H733" s="543"/>
      <c r="I733" s="543"/>
      <c r="J733" s="543"/>
      <c r="K733" s="543"/>
      <c r="L733" s="543"/>
      <c r="M733" s="543"/>
      <c r="N733" s="543"/>
      <c r="O733" s="543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47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White 9016 Powder Coating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White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>
        <f>'BD Team'!F75</f>
        <v>0</v>
      </c>
      <c r="O743" s="539"/>
    </row>
    <row r="744" spans="3:15"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  <c r="O744" s="543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47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White 9016 Powder Coating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White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>
        <f>'BD Team'!F76</f>
        <v>0</v>
      </c>
      <c r="O754" s="539"/>
    </row>
    <row r="755" spans="3:15">
      <c r="C755" s="543"/>
      <c r="D755" s="543"/>
      <c r="E755" s="543"/>
      <c r="F755" s="543"/>
      <c r="G755" s="543"/>
      <c r="H755" s="543"/>
      <c r="I755" s="543"/>
      <c r="J755" s="543"/>
      <c r="K755" s="543"/>
      <c r="L755" s="543"/>
      <c r="M755" s="543"/>
      <c r="N755" s="543"/>
      <c r="O755" s="543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47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White 9016 Powder Coating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White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>
        <f>'BD Team'!F77</f>
        <v>0</v>
      </c>
      <c r="O765" s="539"/>
    </row>
    <row r="766" spans="3:15">
      <c r="C766" s="543"/>
      <c r="D766" s="543"/>
      <c r="E766" s="543"/>
      <c r="F766" s="543"/>
      <c r="G766" s="543"/>
      <c r="H766" s="543"/>
      <c r="I766" s="543"/>
      <c r="J766" s="543"/>
      <c r="K766" s="543"/>
      <c r="L766" s="543"/>
      <c r="M766" s="543"/>
      <c r="N766" s="543"/>
      <c r="O766" s="543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47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White 9016 Powder Coating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White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>
        <f>'BD Team'!F78</f>
        <v>0</v>
      </c>
      <c r="O776" s="539"/>
    </row>
    <row r="777" spans="3:15">
      <c r="C777" s="543"/>
      <c r="D777" s="543"/>
      <c r="E777" s="543"/>
      <c r="F777" s="543"/>
      <c r="G777" s="543"/>
      <c r="H777" s="543"/>
      <c r="I777" s="543"/>
      <c r="J777" s="543"/>
      <c r="K777" s="543"/>
      <c r="L777" s="543"/>
      <c r="M777" s="543"/>
      <c r="N777" s="543"/>
      <c r="O777" s="543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47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White 9016 Powder Coating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White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>
        <f>'BD Team'!F79</f>
        <v>0</v>
      </c>
      <c r="O787" s="539"/>
    </row>
    <row r="788" spans="3:15"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  <c r="O788" s="543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47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White 9016 Powder Coating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White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>
        <f>'BD Team'!F80</f>
        <v>0</v>
      </c>
      <c r="O798" s="539"/>
    </row>
    <row r="799" spans="3:15">
      <c r="C799" s="543"/>
      <c r="D799" s="543"/>
      <c r="E799" s="543"/>
      <c r="F799" s="543"/>
      <c r="G799" s="543"/>
      <c r="H799" s="543"/>
      <c r="I799" s="543"/>
      <c r="J799" s="543"/>
      <c r="K799" s="543"/>
      <c r="L799" s="543"/>
      <c r="M799" s="543"/>
      <c r="N799" s="543"/>
      <c r="O799" s="543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47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White 9016 Powder Coating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White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>
        <f>'BD Team'!F81</f>
        <v>0</v>
      </c>
      <c r="O809" s="539"/>
    </row>
    <row r="810" spans="3:15">
      <c r="C810" s="543"/>
      <c r="D810" s="543"/>
      <c r="E810" s="543"/>
      <c r="F810" s="543"/>
      <c r="G810" s="543"/>
      <c r="H810" s="543"/>
      <c r="I810" s="543"/>
      <c r="J810" s="543"/>
      <c r="K810" s="543"/>
      <c r="L810" s="543"/>
      <c r="M810" s="543"/>
      <c r="N810" s="543"/>
      <c r="O810" s="543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47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White 9016 Powder Coating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White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>
        <f>'BD Team'!F82</f>
        <v>0</v>
      </c>
      <c r="O820" s="539"/>
    </row>
    <row r="821" spans="3:15">
      <c r="C821" s="543"/>
      <c r="D821" s="543"/>
      <c r="E821" s="543"/>
      <c r="F821" s="543"/>
      <c r="G821" s="543"/>
      <c r="H821" s="543"/>
      <c r="I821" s="543"/>
      <c r="J821" s="543"/>
      <c r="K821" s="543"/>
      <c r="L821" s="543"/>
      <c r="M821" s="543"/>
      <c r="N821" s="543"/>
      <c r="O821" s="543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47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White 9016 Powder Coating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White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>
        <f>'BD Team'!F83</f>
        <v>0</v>
      </c>
      <c r="O831" s="539"/>
    </row>
    <row r="832" spans="3:15"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  <c r="O832" s="543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47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White 9016 Powder Coating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White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3"/>
      <c r="D843" s="543"/>
      <c r="E843" s="543"/>
      <c r="F843" s="543"/>
      <c r="G843" s="543"/>
      <c r="H843" s="543"/>
      <c r="I843" s="543"/>
      <c r="J843" s="543"/>
      <c r="K843" s="543"/>
      <c r="L843" s="543"/>
      <c r="M843" s="543"/>
      <c r="N843" s="543"/>
      <c r="O843" s="543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47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White 9016 Powder Coating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White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3"/>
      <c r="D854" s="543"/>
      <c r="E854" s="543"/>
      <c r="F854" s="543"/>
      <c r="G854" s="543"/>
      <c r="H854" s="543"/>
      <c r="I854" s="543"/>
      <c r="J854" s="543"/>
      <c r="K854" s="543"/>
      <c r="L854" s="543"/>
      <c r="M854" s="543"/>
      <c r="N854" s="543"/>
      <c r="O854" s="543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47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White 9016 Powder Coating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White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3"/>
      <c r="D865" s="543"/>
      <c r="E865" s="543"/>
      <c r="F865" s="543"/>
      <c r="G865" s="543"/>
      <c r="H865" s="543"/>
      <c r="I865" s="543"/>
      <c r="J865" s="543"/>
      <c r="K865" s="543"/>
      <c r="L865" s="543"/>
      <c r="M865" s="543"/>
      <c r="N865" s="543"/>
      <c r="O865" s="543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47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White 9016 Powder Coating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White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  <c r="O876" s="543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47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White 9016 Powder Coating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White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3"/>
      <c r="D887" s="543"/>
      <c r="E887" s="543"/>
      <c r="F887" s="543"/>
      <c r="G887" s="543"/>
      <c r="H887" s="543"/>
      <c r="I887" s="543"/>
      <c r="J887" s="543"/>
      <c r="K887" s="543"/>
      <c r="L887" s="543"/>
      <c r="M887" s="543"/>
      <c r="N887" s="543"/>
      <c r="O887" s="543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47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White 9016 Powder Coating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White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3"/>
      <c r="D898" s="543"/>
      <c r="E898" s="543"/>
      <c r="F898" s="543"/>
      <c r="G898" s="543"/>
      <c r="H898" s="543"/>
      <c r="I898" s="543"/>
      <c r="J898" s="543"/>
      <c r="K898" s="543"/>
      <c r="L898" s="543"/>
      <c r="M898" s="543"/>
      <c r="N898" s="543"/>
      <c r="O898" s="543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47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White 9016 Powder Coating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White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3"/>
      <c r="D909" s="543"/>
      <c r="E909" s="543"/>
      <c r="F909" s="543"/>
      <c r="G909" s="543"/>
      <c r="H909" s="543"/>
      <c r="I909" s="543"/>
      <c r="J909" s="543"/>
      <c r="K909" s="543"/>
      <c r="L909" s="543"/>
      <c r="M909" s="543"/>
      <c r="N909" s="543"/>
      <c r="O909" s="543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47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White 9016 Powder Coating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White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3"/>
      <c r="D920" s="543"/>
      <c r="E920" s="543"/>
      <c r="F920" s="543"/>
      <c r="G920" s="543"/>
      <c r="H920" s="543"/>
      <c r="I920" s="543"/>
      <c r="J920" s="543"/>
      <c r="K920" s="543"/>
      <c r="L920" s="543"/>
      <c r="M920" s="543"/>
      <c r="N920" s="543"/>
      <c r="O920" s="543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47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White 9016 Powder Coating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White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3"/>
      <c r="D931" s="543"/>
      <c r="E931" s="543"/>
      <c r="F931" s="543"/>
      <c r="G931" s="543"/>
      <c r="H931" s="543"/>
      <c r="I931" s="543"/>
      <c r="J931" s="543"/>
      <c r="K931" s="543"/>
      <c r="L931" s="543"/>
      <c r="M931" s="543"/>
      <c r="N931" s="543"/>
      <c r="O931" s="543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47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White 9016 Powder Coating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White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3"/>
      <c r="D942" s="543"/>
      <c r="E942" s="543"/>
      <c r="F942" s="543"/>
      <c r="G942" s="543"/>
      <c r="H942" s="543"/>
      <c r="I942" s="543"/>
      <c r="J942" s="543"/>
      <c r="K942" s="543"/>
      <c r="L942" s="543"/>
      <c r="M942" s="543"/>
      <c r="N942" s="543"/>
      <c r="O942" s="543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47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White 9016 Powder Coating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White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3"/>
      <c r="D953" s="543"/>
      <c r="E953" s="543"/>
      <c r="F953" s="543"/>
      <c r="G953" s="543"/>
      <c r="H953" s="543"/>
      <c r="I953" s="543"/>
      <c r="J953" s="543"/>
      <c r="K953" s="543"/>
      <c r="L953" s="543"/>
      <c r="M953" s="543"/>
      <c r="N953" s="543"/>
      <c r="O953" s="543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47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White 9016 Powder Coating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White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3"/>
      <c r="D964" s="543"/>
      <c r="E964" s="543"/>
      <c r="F964" s="543"/>
      <c r="G964" s="543"/>
      <c r="H964" s="543"/>
      <c r="I964" s="543"/>
      <c r="J964" s="543"/>
      <c r="K964" s="543"/>
      <c r="L964" s="543"/>
      <c r="M964" s="543"/>
      <c r="N964" s="543"/>
      <c r="O964" s="543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47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White 9016 Powder Coating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White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3"/>
      <c r="D975" s="543"/>
      <c r="E975" s="543"/>
      <c r="F975" s="543"/>
      <c r="G975" s="543"/>
      <c r="H975" s="543"/>
      <c r="I975" s="543"/>
      <c r="J975" s="543"/>
      <c r="K975" s="543"/>
      <c r="L975" s="543"/>
      <c r="M975" s="543"/>
      <c r="N975" s="543"/>
      <c r="O975" s="543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47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White 9016 Powder Coating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White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3"/>
      <c r="D986" s="543"/>
      <c r="E986" s="543"/>
      <c r="F986" s="543"/>
      <c r="G986" s="543"/>
      <c r="H986" s="543"/>
      <c r="I986" s="543"/>
      <c r="J986" s="543"/>
      <c r="K986" s="543"/>
      <c r="L986" s="543"/>
      <c r="M986" s="543"/>
      <c r="N986" s="543"/>
      <c r="O986" s="543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47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White 9016 Powder Coating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White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3"/>
      <c r="D997" s="543"/>
      <c r="E997" s="543"/>
      <c r="F997" s="543"/>
      <c r="G997" s="543"/>
      <c r="H997" s="543"/>
      <c r="I997" s="543"/>
      <c r="J997" s="543"/>
      <c r="K997" s="543"/>
      <c r="L997" s="543"/>
      <c r="M997" s="543"/>
      <c r="N997" s="543"/>
      <c r="O997" s="543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47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White 9016 Powder Coating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White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3"/>
      <c r="D1008" s="543"/>
      <c r="E1008" s="543"/>
      <c r="F1008" s="543"/>
      <c r="G1008" s="543"/>
      <c r="H1008" s="543"/>
      <c r="I1008" s="543"/>
      <c r="J1008" s="543"/>
      <c r="K1008" s="543"/>
      <c r="L1008" s="543"/>
      <c r="M1008" s="543"/>
      <c r="N1008" s="543"/>
      <c r="O1008" s="543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47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White 9016 Powder Coating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White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3"/>
      <c r="D1019" s="543"/>
      <c r="E1019" s="543"/>
      <c r="F1019" s="543"/>
      <c r="G1019" s="543"/>
      <c r="H1019" s="543"/>
      <c r="I1019" s="543"/>
      <c r="J1019" s="543"/>
      <c r="K1019" s="543"/>
      <c r="L1019" s="543"/>
      <c r="M1019" s="543"/>
      <c r="N1019" s="543"/>
      <c r="O1019" s="543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47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White 9016 Powder Coating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White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3"/>
      <c r="D1030" s="543"/>
      <c r="E1030" s="543"/>
      <c r="F1030" s="543"/>
      <c r="G1030" s="543"/>
      <c r="H1030" s="543"/>
      <c r="I1030" s="543"/>
      <c r="J1030" s="543"/>
      <c r="K1030" s="543"/>
      <c r="L1030" s="543"/>
      <c r="M1030" s="543"/>
      <c r="N1030" s="543"/>
      <c r="O1030" s="543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47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White 9016 Powder Coating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White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3"/>
      <c r="D1041" s="543"/>
      <c r="E1041" s="543"/>
      <c r="F1041" s="543"/>
      <c r="G1041" s="543"/>
      <c r="H1041" s="543"/>
      <c r="I1041" s="543"/>
      <c r="J1041" s="543"/>
      <c r="K1041" s="543"/>
      <c r="L1041" s="543"/>
      <c r="M1041" s="543"/>
      <c r="N1041" s="543"/>
      <c r="O1041" s="543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47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White 9016 Powder Coating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White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3"/>
      <c r="D1052" s="543"/>
      <c r="E1052" s="543"/>
      <c r="F1052" s="543"/>
      <c r="G1052" s="543"/>
      <c r="H1052" s="543"/>
      <c r="I1052" s="543"/>
      <c r="J1052" s="543"/>
      <c r="K1052" s="543"/>
      <c r="L1052" s="543"/>
      <c r="M1052" s="543"/>
      <c r="N1052" s="543"/>
      <c r="O1052" s="543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47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White 9016 Powder Coating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White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3"/>
      <c r="D1063" s="543"/>
      <c r="E1063" s="543"/>
      <c r="F1063" s="543"/>
      <c r="G1063" s="543"/>
      <c r="H1063" s="543"/>
      <c r="I1063" s="543"/>
      <c r="J1063" s="543"/>
      <c r="K1063" s="543"/>
      <c r="L1063" s="543"/>
      <c r="M1063" s="543"/>
      <c r="N1063" s="543"/>
      <c r="O1063" s="543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47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White 9016 Powder Coating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White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3"/>
      <c r="D1074" s="543"/>
      <c r="E1074" s="543"/>
      <c r="F1074" s="543"/>
      <c r="G1074" s="543"/>
      <c r="H1074" s="543"/>
      <c r="I1074" s="543"/>
      <c r="J1074" s="543"/>
      <c r="K1074" s="543"/>
      <c r="L1074" s="543"/>
      <c r="M1074" s="543"/>
      <c r="N1074" s="543"/>
      <c r="O1074" s="543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47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White 9016 Powder Coating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White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3"/>
      <c r="D1085" s="543"/>
      <c r="E1085" s="543"/>
      <c r="F1085" s="543"/>
      <c r="G1085" s="543"/>
      <c r="H1085" s="543"/>
      <c r="I1085" s="543"/>
      <c r="J1085" s="543"/>
      <c r="K1085" s="543"/>
      <c r="L1085" s="543"/>
      <c r="M1085" s="543"/>
      <c r="N1085" s="543"/>
      <c r="O1085" s="543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47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White 9016 Powder Coating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White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3"/>
      <c r="D1096" s="543"/>
      <c r="E1096" s="543"/>
      <c r="F1096" s="543"/>
      <c r="G1096" s="543"/>
      <c r="H1096" s="543"/>
      <c r="I1096" s="543"/>
      <c r="J1096" s="543"/>
      <c r="K1096" s="543"/>
      <c r="L1096" s="543"/>
      <c r="M1096" s="543"/>
      <c r="N1096" s="543"/>
      <c r="O1096" s="543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47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White 9016 Powder Coating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White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3"/>
      <c r="D1107" s="543"/>
      <c r="E1107" s="543"/>
      <c r="F1107" s="543"/>
      <c r="G1107" s="543"/>
      <c r="H1107" s="543"/>
      <c r="I1107" s="543"/>
      <c r="J1107" s="543"/>
      <c r="K1107" s="543"/>
      <c r="L1107" s="543"/>
      <c r="M1107" s="543"/>
      <c r="N1107" s="543"/>
      <c r="O1107" s="543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83</v>
      </c>
    </row>
    <row r="5" spans="3:5">
      <c r="C5" s="236" t="s">
        <v>397</v>
      </c>
      <c r="D5" s="236" t="s">
        <v>395</v>
      </c>
      <c r="E5" s="309">
        <f>ROUND(Pricing!U104,0.1)/40</f>
        <v>2.5</v>
      </c>
    </row>
    <row r="6" spans="3:5">
      <c r="C6" s="236" t="s">
        <v>83</v>
      </c>
      <c r="D6" s="236" t="s">
        <v>394</v>
      </c>
      <c r="E6" s="309">
        <f>ROUND(Pricing!V104,0.1)</f>
        <v>5</v>
      </c>
    </row>
    <row r="7" spans="3:5">
      <c r="C7" s="236" t="s">
        <v>401</v>
      </c>
      <c r="D7" s="236" t="s">
        <v>393</v>
      </c>
      <c r="E7" s="309">
        <f>ROUND(Pricing!W104,0.1)</f>
        <v>83</v>
      </c>
    </row>
    <row r="8" spans="3:5">
      <c r="C8" s="236" t="s">
        <v>398</v>
      </c>
      <c r="D8" s="236" t="s">
        <v>393</v>
      </c>
      <c r="E8" s="309">
        <f>ROUND(Pricing!X104,0.1)</f>
        <v>167</v>
      </c>
    </row>
    <row r="9" spans="3:5">
      <c r="C9" t="s">
        <v>223</v>
      </c>
      <c r="D9" s="236" t="s">
        <v>396</v>
      </c>
      <c r="E9" s="309">
        <f>ROUND(Pricing!Y104,0.1)</f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"/>
  <sheetViews>
    <sheetView workbookViewId="0">
      <selection activeCell="A4" sqref="A4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216</v>
      </c>
      <c r="M1" s="315" t="s">
        <v>219</v>
      </c>
      <c r="N1" s="315" t="s">
        <v>412</v>
      </c>
      <c r="O1" s="315" t="s">
        <v>413</v>
      </c>
      <c r="P1" s="315" t="s">
        <v>190</v>
      </c>
      <c r="Q1" s="315" t="s">
        <v>414</v>
      </c>
      <c r="R1" s="315" t="s">
        <v>415</v>
      </c>
      <c r="S1" s="315" t="s">
        <v>416</v>
      </c>
      <c r="T1" s="315" t="s">
        <v>278</v>
      </c>
      <c r="U1" s="315" t="s">
        <v>417</v>
      </c>
    </row>
    <row r="2" spans="1:21">
      <c r="A2" s="318" t="str">
        <f>'BD Team'!B9</f>
        <v>W1</v>
      </c>
      <c r="B2" s="318" t="str">
        <f>'BD Team'!C9</f>
        <v>M9800</v>
      </c>
      <c r="C2" s="318" t="str">
        <f>'BD Team'!D9</f>
        <v>SLIDE &amp; FOLD WITH 4 LEAFS</v>
      </c>
      <c r="D2" s="318" t="str">
        <f>'BD Team'!E9</f>
        <v>24MM</v>
      </c>
      <c r="E2" s="318" t="str">
        <f>'BD Team'!G9</f>
        <v>GUEST BED ROOM</v>
      </c>
      <c r="F2" s="318" t="str">
        <f>'BD Team'!F9</f>
        <v>RETRACTABLE</v>
      </c>
      <c r="I2" s="318">
        <f>'BD Team'!H9</f>
        <v>3800</v>
      </c>
      <c r="J2" s="318">
        <f>'BD Team'!I9</f>
        <v>2470</v>
      </c>
      <c r="K2" s="318">
        <f>'BD Team'!J9</f>
        <v>1</v>
      </c>
      <c r="L2" s="319">
        <f>'BD Team'!K9</f>
        <v>831.72</v>
      </c>
      <c r="M2" s="318">
        <f>Pricing!O4</f>
        <v>2805</v>
      </c>
      <c r="N2" s="318">
        <f>Pricing!Q4</f>
        <v>0</v>
      </c>
      <c r="O2" s="318">
        <f>Pricing!R4</f>
        <v>9149.4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M9800</v>
      </c>
      <c r="C3" s="318" t="str">
        <f>'BD Team'!D10</f>
        <v>SLIDE &amp; FOLD WITH 4 LEAFS</v>
      </c>
      <c r="D3" s="318" t="str">
        <f>'BD Team'!E10</f>
        <v>24MM</v>
      </c>
      <c r="E3" s="318" t="str">
        <f>'BD Team'!G10</f>
        <v>LIVING ROOM</v>
      </c>
      <c r="F3" s="318" t="str">
        <f>'BD Team'!F10</f>
        <v>RETRACTABLE</v>
      </c>
      <c r="I3" s="318">
        <f>'BD Team'!H10</f>
        <v>3700</v>
      </c>
      <c r="J3" s="318">
        <f>'BD Team'!I10</f>
        <v>2520</v>
      </c>
      <c r="K3" s="318">
        <f>'BD Team'!J10</f>
        <v>1</v>
      </c>
      <c r="L3" s="319">
        <f>'BD Team'!K10</f>
        <v>831.81</v>
      </c>
      <c r="M3" s="318">
        <f>Pricing!O5</f>
        <v>2805</v>
      </c>
      <c r="N3" s="318">
        <f>Pricing!Q5</f>
        <v>0</v>
      </c>
      <c r="O3" s="318">
        <f>Pricing!R5</f>
        <v>9149.4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1" sqref="G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419</v>
      </c>
      <c r="F2" s="137"/>
      <c r="G2" s="163"/>
      <c r="H2" s="322" t="s">
        <v>185</v>
      </c>
      <c r="I2" s="323"/>
      <c r="J2" s="165" t="s">
        <v>421</v>
      </c>
      <c r="K2" s="167"/>
      <c r="L2" s="104" t="s">
        <v>208</v>
      </c>
      <c r="M2" s="104" t="s">
        <v>382</v>
      </c>
    </row>
    <row r="3" spans="1:13" s="104" customFormat="1">
      <c r="A3" s="321" t="s">
        <v>127</v>
      </c>
      <c r="B3" s="321"/>
      <c r="C3" s="321"/>
      <c r="D3" s="321"/>
      <c r="E3" s="162" t="s">
        <v>420</v>
      </c>
      <c r="F3" s="136" t="s">
        <v>183</v>
      </c>
      <c r="G3" s="162" t="s">
        <v>418</v>
      </c>
      <c r="H3" s="322" t="s">
        <v>186</v>
      </c>
      <c r="I3" s="323"/>
      <c r="J3" s="166">
        <v>43671</v>
      </c>
      <c r="K3" s="167"/>
      <c r="L3" s="104" t="s">
        <v>258</v>
      </c>
      <c r="M3" s="104" t="s">
        <v>383</v>
      </c>
    </row>
    <row r="4" spans="1:13" s="104" customFormat="1" ht="18">
      <c r="A4" s="321" t="s">
        <v>169</v>
      </c>
      <c r="B4" s="321"/>
      <c r="C4" s="321"/>
      <c r="D4" s="321"/>
      <c r="E4" s="162" t="s">
        <v>388</v>
      </c>
      <c r="F4" s="135"/>
      <c r="G4" s="164"/>
      <c r="H4" s="322" t="s">
        <v>187</v>
      </c>
      <c r="I4" s="323"/>
      <c r="J4" s="165" t="s">
        <v>383</v>
      </c>
      <c r="K4" s="167"/>
      <c r="L4" s="104" t="s">
        <v>259</v>
      </c>
      <c r="M4" s="104" t="s">
        <v>384</v>
      </c>
    </row>
    <row r="5" spans="1:13" s="104" customFormat="1">
      <c r="A5" s="321" t="s">
        <v>177</v>
      </c>
      <c r="B5" s="321"/>
      <c r="C5" s="321"/>
      <c r="D5" s="321"/>
      <c r="E5" s="162" t="s">
        <v>422</v>
      </c>
      <c r="F5" s="136" t="s">
        <v>184</v>
      </c>
      <c r="G5" s="162" t="s">
        <v>262</v>
      </c>
      <c r="H5" s="322" t="s">
        <v>376</v>
      </c>
      <c r="I5" s="323"/>
      <c r="J5" s="165"/>
      <c r="K5" s="167"/>
      <c r="L5" s="104" t="s">
        <v>260</v>
      </c>
      <c r="M5" s="104" t="s">
        <v>385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386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404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264</v>
      </c>
      <c r="F9" s="113" t="s">
        <v>426</v>
      </c>
      <c r="G9" s="113" t="s">
        <v>427</v>
      </c>
      <c r="H9" s="113">
        <v>3800</v>
      </c>
      <c r="I9" s="113">
        <v>2470</v>
      </c>
      <c r="J9" s="113">
        <v>1</v>
      </c>
      <c r="K9" s="123">
        <v>831.72</v>
      </c>
    </row>
    <row r="10" spans="1:13" ht="20.100000000000001" customHeight="1">
      <c r="A10" s="113">
        <v>2</v>
      </c>
      <c r="B10" s="113" t="s">
        <v>428</v>
      </c>
      <c r="C10" s="113" t="s">
        <v>424</v>
      </c>
      <c r="D10" s="113" t="s">
        <v>425</v>
      </c>
      <c r="E10" s="113" t="s">
        <v>264</v>
      </c>
      <c r="F10" s="113" t="s">
        <v>426</v>
      </c>
      <c r="G10" s="113" t="s">
        <v>429</v>
      </c>
      <c r="H10" s="113">
        <v>3700</v>
      </c>
      <c r="I10" s="113">
        <v>2520</v>
      </c>
      <c r="J10" s="113">
        <v>1</v>
      </c>
      <c r="K10" s="123">
        <v>831.81</v>
      </c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R5" sqref="R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400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M9800</v>
      </c>
      <c r="D4" s="118" t="str">
        <f>'BD Team'!D9</f>
        <v>SLIDE &amp; FOLD WITH 4 LEAFS</v>
      </c>
      <c r="E4" s="118" t="str">
        <f>'BD Team'!F9</f>
        <v>RETRACTABLE</v>
      </c>
      <c r="F4" s="121" t="str">
        <f>'BD Team'!G9</f>
        <v>GUEST BED ROOM</v>
      </c>
      <c r="G4" s="118">
        <f>'BD Team'!H9</f>
        <v>3800</v>
      </c>
      <c r="H4" s="118">
        <f>'BD Team'!I9</f>
        <v>2470</v>
      </c>
      <c r="I4" s="118">
        <f>'BD Team'!J9</f>
        <v>1</v>
      </c>
      <c r="J4" s="103">
        <f t="shared" ref="J4:J53" si="0">G4*H4*I4*10.764/1000000</f>
        <v>101.03090400000001</v>
      </c>
      <c r="K4" s="172">
        <f>'BD Team'!K9</f>
        <v>831.72</v>
      </c>
      <c r="L4" s="171">
        <f>K4*I4</f>
        <v>831.72</v>
      </c>
      <c r="M4" s="170">
        <f>L4*'Changable Values'!$D$4</f>
        <v>69032.760000000009</v>
      </c>
      <c r="N4" s="170" t="str">
        <f>'BD Team'!E9</f>
        <v>24MM</v>
      </c>
      <c r="O4" s="172">
        <v>2805</v>
      </c>
      <c r="P4" s="241"/>
      <c r="Q4" s="173"/>
      <c r="R4" s="185">
        <f>850*10.764</f>
        <v>9149.4</v>
      </c>
      <c r="S4" s="312"/>
      <c r="T4" s="313">
        <f>(G4+H4)*I4*2/300</f>
        <v>41.8</v>
      </c>
      <c r="U4" s="313">
        <f>SUM(G4:H4)*I4*2*4/1000</f>
        <v>50.16</v>
      </c>
      <c r="V4" s="313">
        <f>SUM(G4:H4)*I4*5*5*4/(1000*240)</f>
        <v>2.6124999999999998</v>
      </c>
      <c r="W4" s="313">
        <f>T4</f>
        <v>41.8</v>
      </c>
      <c r="X4" s="313">
        <f>W4*2</f>
        <v>83.6</v>
      </c>
      <c r="Y4" s="313">
        <f>SUM(G4:H4)*I4*4/1000</f>
        <v>25.08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M9800</v>
      </c>
      <c r="D5" s="118" t="str">
        <f>'BD Team'!D10</f>
        <v>SLIDE &amp; FOLD WITH 4 LEAFS</v>
      </c>
      <c r="E5" s="118" t="str">
        <f>'BD Team'!F10</f>
        <v>RETRACTABLE</v>
      </c>
      <c r="F5" s="121" t="str">
        <f>'BD Team'!G10</f>
        <v>LIVING ROOM</v>
      </c>
      <c r="G5" s="118">
        <f>'BD Team'!H10</f>
        <v>3700</v>
      </c>
      <c r="H5" s="118">
        <f>'BD Team'!I10</f>
        <v>2520</v>
      </c>
      <c r="I5" s="118">
        <f>'BD Team'!J10</f>
        <v>1</v>
      </c>
      <c r="J5" s="103">
        <f t="shared" si="0"/>
        <v>100.363536</v>
      </c>
      <c r="K5" s="172">
        <f>'BD Team'!K10</f>
        <v>831.81</v>
      </c>
      <c r="L5" s="171">
        <f t="shared" ref="L5:L53" si="1">K5*I5</f>
        <v>831.81</v>
      </c>
      <c r="M5" s="170">
        <f>L5*'Changable Values'!$D$4</f>
        <v>69040.23</v>
      </c>
      <c r="N5" s="170" t="str">
        <f>'BD Team'!E10</f>
        <v>24MM</v>
      </c>
      <c r="O5" s="172">
        <v>2805</v>
      </c>
      <c r="P5" s="241"/>
      <c r="Q5" s="173"/>
      <c r="R5" s="185">
        <f>850*10.764</f>
        <v>9149.4</v>
      </c>
      <c r="S5" s="312"/>
      <c r="T5" s="313">
        <f t="shared" ref="T5:T68" si="2">(G5+H5)*I5*2/300</f>
        <v>41.466666666666669</v>
      </c>
      <c r="U5" s="313">
        <f t="shared" ref="U5:U68" si="3">SUM(G5:H5)*I5*2*4/1000</f>
        <v>49.76</v>
      </c>
      <c r="V5" s="313">
        <f t="shared" ref="V5:V68" si="4">SUM(G5:H5)*I5*5*5*4/(1000*240)</f>
        <v>2.5916666666666668</v>
      </c>
      <c r="W5" s="313">
        <f t="shared" ref="W5:W68" si="5">T5</f>
        <v>41.466666666666669</v>
      </c>
      <c r="X5" s="313">
        <f t="shared" ref="X5:X68" si="6">W5*2</f>
        <v>82.933333333333337</v>
      </c>
      <c r="Y5" s="313">
        <f t="shared" ref="Y5:Y68" si="7">SUM(G5:H5)*I5*4/1000</f>
        <v>24.88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1663.53</v>
      </c>
      <c r="L104" s="168">
        <f>SUM(L4:L103)</f>
        <v>1663.53</v>
      </c>
      <c r="M104" s="168">
        <f>SUM(M4:M103)</f>
        <v>138072.99</v>
      </c>
      <c r="T104" s="314">
        <f t="shared" ref="T104:Y104" si="16">SUM(T4:T103)</f>
        <v>83.266666666666666</v>
      </c>
      <c r="U104" s="314">
        <f t="shared" si="16"/>
        <v>99.919999999999987</v>
      </c>
      <c r="V104" s="314">
        <f t="shared" si="16"/>
        <v>5.2041666666666666</v>
      </c>
      <c r="W104" s="314">
        <f t="shared" si="16"/>
        <v>83.266666666666666</v>
      </c>
      <c r="X104" s="314">
        <f t="shared" si="16"/>
        <v>166.53333333333333</v>
      </c>
      <c r="Y104" s="314">
        <f t="shared" si="16"/>
        <v>49.959999999999994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O1" zoomScale="75" zoomScaleNormal="75" workbookViewId="0">
      <pane ySplit="6" topLeftCell="A7" activePane="bottomLeft" state="frozen"/>
      <selection pane="bottomLeft" activeCell="AH12" sqref="AH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SLIDE &amp; FOLD WITH 4 LEAFS</v>
      </c>
      <c r="D8" s="131" t="str">
        <f>Pricing!B4</f>
        <v>W1</v>
      </c>
      <c r="E8" s="132" t="str">
        <f>Pricing!N4</f>
        <v>24MM</v>
      </c>
      <c r="F8" s="68">
        <f>Pricing!G4</f>
        <v>3800</v>
      </c>
      <c r="G8" s="68">
        <f>Pricing!H4</f>
        <v>2470</v>
      </c>
      <c r="H8" s="100">
        <f t="shared" ref="H8:H57" si="0">(F8*G8)/1000000</f>
        <v>9.3859999999999992</v>
      </c>
      <c r="I8" s="70">
        <f>Pricing!I4</f>
        <v>1</v>
      </c>
      <c r="J8" s="69">
        <f t="shared" ref="J8" si="1">H8*I8</f>
        <v>9.3859999999999992</v>
      </c>
      <c r="K8" s="71">
        <f t="shared" ref="K8" si="2">J8*10.764</f>
        <v>101.03090399999999</v>
      </c>
      <c r="L8" s="69"/>
      <c r="M8" s="72"/>
      <c r="N8" s="72"/>
      <c r="O8" s="72">
        <f t="shared" ref="O8:O35" si="3">N8*M8*L8/1000000</f>
        <v>0</v>
      </c>
      <c r="P8" s="73">
        <f>Pricing!M4</f>
        <v>69032.760000000009</v>
      </c>
      <c r="Q8" s="74">
        <f t="shared" ref="Q8:Q56" si="4">P8*$Q$6</f>
        <v>6903.2760000000017</v>
      </c>
      <c r="R8" s="74">
        <f t="shared" ref="R8:R56" si="5">(P8+Q8)*$R$6</f>
        <v>8352.963960000001</v>
      </c>
      <c r="S8" s="74">
        <f t="shared" ref="S8:S56" si="6">(P8+Q8+R8)*$S$6</f>
        <v>421.44499980000006</v>
      </c>
      <c r="T8" s="74">
        <f t="shared" ref="T8:T56" si="7">(P8+Q8+R8+S8)*$T$6</f>
        <v>847.1044495980002</v>
      </c>
      <c r="U8" s="72">
        <f t="shared" ref="U8:U56" si="8">SUM(P8:T8)</f>
        <v>85557.549409398023</v>
      </c>
      <c r="V8" s="74">
        <f t="shared" ref="V8:V56" si="9">U8*$V$6</f>
        <v>1283.3632411409703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26327.73</v>
      </c>
      <c r="AE8" s="76">
        <f>((((F8+G8)*2)/305)*I8*$AE$7)</f>
        <v>1027.8688524590164</v>
      </c>
      <c r="AF8" s="345">
        <f>(((((F8*4)+(G8*4))/1000)*$AF$6*$AG$6)/300)*I8*$AF$7</f>
        <v>451.43999999999988</v>
      </c>
      <c r="AG8" s="346"/>
      <c r="AH8" s="76">
        <f>(((F8+G8))*I8/1000)*8*$AH$7</f>
        <v>37.619999999999997</v>
      </c>
      <c r="AI8" s="76">
        <f t="shared" ref="AI8:AI57" si="15">(((F8+G8)*2*I8)/1000)*2*$AI$7</f>
        <v>125.39999999999999</v>
      </c>
      <c r="AJ8" s="76">
        <f>J8*Pricing!Q4</f>
        <v>0</v>
      </c>
      <c r="AK8" s="76">
        <f>J8*Pricing!R4</f>
        <v>85876.268399999986</v>
      </c>
      <c r="AL8" s="76">
        <f t="shared" ref="AL8:AL39" si="16">J8*$AL$6</f>
        <v>10103.090399999997</v>
      </c>
      <c r="AM8" s="77">
        <f t="shared" ref="AM8:AM39" si="17">$AM$6*J8</f>
        <v>0</v>
      </c>
      <c r="AN8" s="76">
        <f t="shared" ref="AN8:AN39" si="18">$AN$6*J8</f>
        <v>8082.472319999998</v>
      </c>
      <c r="AO8" s="72">
        <f t="shared" ref="AO8:AO39" si="19">SUM(U8:V8)+SUM(AC8:AI8)-AD8</f>
        <v>88483.241502998004</v>
      </c>
      <c r="AP8" s="74">
        <f t="shared" ref="AP8:AP39" si="20">AO8*$AP$6</f>
        <v>110604.0518787475</v>
      </c>
      <c r="AQ8" s="74">
        <f t="shared" ref="AQ8:AQ56" si="21">(AO8+AP8)*$AQ$6</f>
        <v>0</v>
      </c>
      <c r="AR8" s="74">
        <f t="shared" ref="AR8:AR39" si="22">SUM(AO8:AQ8)/J8</f>
        <v>21211.090281455949</v>
      </c>
      <c r="AS8" s="72">
        <f t="shared" ref="AS8:AS39" si="23">SUM(AJ8:AQ8)+AD8+AB8</f>
        <v>329476.85450174543</v>
      </c>
      <c r="AT8" s="72">
        <f t="shared" ref="AT8:AT39" si="24">AS8/J8</f>
        <v>35103.010281455943</v>
      </c>
      <c r="AU8" s="78">
        <f t="shared" ref="AU8:AU56" si="25">AT8/10.764</f>
        <v>3261.1492271884008</v>
      </c>
      <c r="AV8" s="79">
        <f t="shared" ref="AV8:AV39" si="26">K8/$K$109</f>
        <v>0.50165686798503473</v>
      </c>
      <c r="AW8" s="80">
        <f t="shared" ref="AW8:AW39" si="27">(U8+V8)/(J8*10.764)</f>
        <v>859.54801167115158</v>
      </c>
      <c r="AX8" s="81">
        <f t="shared" ref="AX8:AX39" si="28">SUM(W8:AN8,AP8)/(J8*10.764)</f>
        <v>2401.6012155172493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SLIDE &amp; FOLD WITH 4 LEAFS</v>
      </c>
      <c r="D9" s="131" t="str">
        <f>Pricing!B5</f>
        <v>W2</v>
      </c>
      <c r="E9" s="132" t="str">
        <f>Pricing!N5</f>
        <v>24MM</v>
      </c>
      <c r="F9" s="68">
        <f>Pricing!G5</f>
        <v>3700</v>
      </c>
      <c r="G9" s="68">
        <f>Pricing!H5</f>
        <v>2520</v>
      </c>
      <c r="H9" s="100">
        <f t="shared" si="0"/>
        <v>9.3239999999999998</v>
      </c>
      <c r="I9" s="70">
        <f>Pricing!I5</f>
        <v>1</v>
      </c>
      <c r="J9" s="69">
        <f t="shared" ref="J9:J58" si="30">H9*I9</f>
        <v>9.3239999999999998</v>
      </c>
      <c r="K9" s="71">
        <f t="shared" ref="K9:K58" si="31">J9*10.764</f>
        <v>100.363536</v>
      </c>
      <c r="L9" s="69"/>
      <c r="M9" s="72"/>
      <c r="N9" s="72"/>
      <c r="O9" s="72">
        <f t="shared" si="3"/>
        <v>0</v>
      </c>
      <c r="P9" s="73">
        <f>Pricing!M5</f>
        <v>69040.23</v>
      </c>
      <c r="Q9" s="74">
        <f t="shared" ref="Q9:Q14" si="32">P9*$Q$6</f>
        <v>6904.0230000000001</v>
      </c>
      <c r="R9" s="74">
        <f t="shared" ref="R9:R14" si="33">(P9+Q9)*$R$6</f>
        <v>8353.8678299999992</v>
      </c>
      <c r="S9" s="74">
        <f t="shared" ref="S9:S14" si="34">(P9+Q9+R9)*$S$6</f>
        <v>421.49060415000002</v>
      </c>
      <c r="T9" s="74">
        <f t="shared" ref="T9:T14" si="35">(P9+Q9+R9+S9)*$T$6</f>
        <v>847.19611434150011</v>
      </c>
      <c r="U9" s="72">
        <f t="shared" ref="U9:U14" si="36">SUM(P9:T9)</f>
        <v>85566.807548491503</v>
      </c>
      <c r="V9" s="74">
        <f t="shared" ref="V9:V14" si="37">U9*$V$6</f>
        <v>1283.5021132273725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26153.82</v>
      </c>
      <c r="AE9" s="76">
        <f t="shared" ref="AE9:AE57" si="43">((((F9+G9)*2)/305)*I9*$AE$7)</f>
        <v>1019.6721311475409</v>
      </c>
      <c r="AF9" s="345">
        <f t="shared" ref="AF9:AF57" si="44">(((((F9*4)+(G9*4))/1000)*$AF$6*$AG$6)/300)*I9*$AF$7</f>
        <v>447.84000000000003</v>
      </c>
      <c r="AG9" s="346"/>
      <c r="AH9" s="76">
        <f t="shared" ref="AH9:AH72" si="45">(((F9+G9))*I9/1000)*8*$AH$7</f>
        <v>37.32</v>
      </c>
      <c r="AI9" s="76">
        <f t="shared" si="15"/>
        <v>124.39999999999999</v>
      </c>
      <c r="AJ9" s="76">
        <f>J9*Pricing!Q5</f>
        <v>0</v>
      </c>
      <c r="AK9" s="76">
        <f>J9*Pricing!R5</f>
        <v>85309.005599999989</v>
      </c>
      <c r="AL9" s="76">
        <f t="shared" si="16"/>
        <v>10036.353599999999</v>
      </c>
      <c r="AM9" s="77">
        <f t="shared" si="17"/>
        <v>0</v>
      </c>
      <c r="AN9" s="76">
        <f t="shared" si="18"/>
        <v>8029.082879999999</v>
      </c>
      <c r="AO9" s="72">
        <f t="shared" si="19"/>
        <v>88479.541792866425</v>
      </c>
      <c r="AP9" s="74">
        <f t="shared" si="20"/>
        <v>110599.42724108303</v>
      </c>
      <c r="AQ9" s="74">
        <f t="shared" ref="AQ9:AQ14" si="46">(AO9+AP9)*$AQ$6</f>
        <v>0</v>
      </c>
      <c r="AR9" s="74">
        <f t="shared" si="22"/>
        <v>21351.240780131859</v>
      </c>
      <c r="AS9" s="72">
        <f t="shared" si="23"/>
        <v>328607.2311139495</v>
      </c>
      <c r="AT9" s="72">
        <f t="shared" si="24"/>
        <v>35243.160780131868</v>
      </c>
      <c r="AU9" s="78">
        <f t="shared" ref="AU9:AU14" si="47">AT9/10.764</f>
        <v>3274.16952621069</v>
      </c>
      <c r="AV9" s="79">
        <f t="shared" si="26"/>
        <v>0.49834313201496533</v>
      </c>
      <c r="AW9" s="80">
        <f t="shared" si="27"/>
        <v>865.35721162433811</v>
      </c>
      <c r="AX9" s="81">
        <f t="shared" si="28"/>
        <v>2408.812314586351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5">
        <f t="shared" si="44"/>
        <v>0</v>
      </c>
      <c r="AG10" s="346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5">
        <f t="shared" si="44"/>
        <v>0</v>
      </c>
      <c r="AG11" s="346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5">
        <f t="shared" si="44"/>
        <v>0</v>
      </c>
      <c r="AG12" s="346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5">
        <f t="shared" si="44"/>
        <v>0</v>
      </c>
      <c r="AG13" s="346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5">
        <f t="shared" si="44"/>
        <v>0</v>
      </c>
      <c r="AG14" s="346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5">
        <f t="shared" si="44"/>
        <v>0</v>
      </c>
      <c r="AG15" s="346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5">
        <f t="shared" si="44"/>
        <v>0</v>
      </c>
      <c r="AG16" s="346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5">
        <f t="shared" si="44"/>
        <v>0</v>
      </c>
      <c r="AG17" s="346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5">
        <f t="shared" si="44"/>
        <v>0</v>
      </c>
      <c r="AG18" s="346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5">
        <f t="shared" si="44"/>
        <v>0</v>
      </c>
      <c r="AG19" s="346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5">
        <f t="shared" si="44"/>
        <v>0</v>
      </c>
      <c r="AG20" s="346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5">
        <f t="shared" si="44"/>
        <v>0</v>
      </c>
      <c r="AG21" s="346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5">
        <f t="shared" si="44"/>
        <v>0</v>
      </c>
      <c r="AG22" s="346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18.71</v>
      </c>
      <c r="I109" s="87">
        <f>SUM(I8:I108)</f>
        <v>2</v>
      </c>
      <c r="J109" s="88">
        <f>SUM(J8:J108)</f>
        <v>18.71</v>
      </c>
      <c r="K109" s="89">
        <f>SUM(K8:K108)</f>
        <v>201.39443999999997</v>
      </c>
      <c r="L109" s="88">
        <f>SUM(L8:L8)</f>
        <v>0</v>
      </c>
      <c r="M109" s="88"/>
      <c r="N109" s="88"/>
      <c r="O109" s="88"/>
      <c r="P109" s="87">
        <f>SUM(P8:P108)</f>
        <v>138072.99</v>
      </c>
      <c r="Q109" s="88">
        <f t="shared" ref="Q109:AE109" si="156">SUM(Q8:Q108)</f>
        <v>13807.299000000003</v>
      </c>
      <c r="R109" s="88">
        <f t="shared" si="156"/>
        <v>16706.83179</v>
      </c>
      <c r="S109" s="88">
        <f t="shared" si="156"/>
        <v>842.93560395000009</v>
      </c>
      <c r="T109" s="88">
        <f t="shared" si="156"/>
        <v>1694.3005639395003</v>
      </c>
      <c r="U109" s="88">
        <f t="shared" si="156"/>
        <v>171124.35695788951</v>
      </c>
      <c r="V109" s="88">
        <f t="shared" si="156"/>
        <v>2566.8653543683431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52481.55</v>
      </c>
      <c r="AE109" s="88">
        <f t="shared" si="156"/>
        <v>2047.5409836065573</v>
      </c>
      <c r="AF109" s="406">
        <f>SUM(AF8:AG108)</f>
        <v>899.28</v>
      </c>
      <c r="AG109" s="407"/>
      <c r="AH109" s="88">
        <f t="shared" ref="AH109:AQ109" si="157">SUM(AH8:AH108)</f>
        <v>74.94</v>
      </c>
      <c r="AI109" s="88">
        <f t="shared" si="157"/>
        <v>249.79999999999998</v>
      </c>
      <c r="AJ109" s="88">
        <f t="shared" ref="AJ109" si="158">SUM(AJ8:AJ108)</f>
        <v>0</v>
      </c>
      <c r="AK109" s="88">
        <f t="shared" si="157"/>
        <v>171185.27399999998</v>
      </c>
      <c r="AL109" s="88">
        <f t="shared" si="157"/>
        <v>20139.443999999996</v>
      </c>
      <c r="AM109" s="88">
        <f t="shared" si="157"/>
        <v>0</v>
      </c>
      <c r="AN109" s="88">
        <f t="shared" si="157"/>
        <v>16111.555199999997</v>
      </c>
      <c r="AO109" s="88">
        <f t="shared" si="157"/>
        <v>176962.78329586441</v>
      </c>
      <c r="AP109" s="88">
        <f t="shared" si="157"/>
        <v>221203.47911983053</v>
      </c>
      <c r="AQ109" s="88">
        <f t="shared" si="157"/>
        <v>0</v>
      </c>
      <c r="AR109" s="88"/>
      <c r="AS109" s="87">
        <f>SUM(AS8:AS108)</f>
        <v>658084.08561569499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899.28</v>
      </c>
      <c r="AW110" s="84"/>
    </row>
    <row r="111" spans="2:54">
      <c r="AF111" s="174"/>
      <c r="AG111" s="174"/>
      <c r="AH111" s="174">
        <f>SUM(AE109:AI109,AC109)</f>
        <v>3271.5609836065573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R15" sqref="R1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57031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3"/>
      <c r="C6" s="444"/>
      <c r="D6" s="444"/>
      <c r="E6" s="444"/>
      <c r="F6" s="444"/>
      <c r="G6" s="444"/>
      <c r="H6" s="444"/>
      <c r="I6" s="444"/>
      <c r="J6" s="445"/>
      <c r="K6" s="450" t="s">
        <v>103</v>
      </c>
      <c r="L6" s="451"/>
      <c r="M6" s="446" t="str">
        <f>'BD Team'!J2</f>
        <v>ABPL-DE-19.20-2124</v>
      </c>
      <c r="N6" s="447"/>
    </row>
    <row r="7" spans="2:15" ht="24.95" customHeight="1">
      <c r="B7" s="427" t="s">
        <v>126</v>
      </c>
      <c r="C7" s="428"/>
      <c r="D7" s="428"/>
      <c r="E7" s="428"/>
      <c r="F7" s="459" t="str">
        <f>'BD Team'!E2</f>
        <v>Ms. Gouthami</v>
      </c>
      <c r="G7" s="459"/>
      <c r="H7" s="459"/>
      <c r="I7" s="459"/>
      <c r="J7" s="460"/>
      <c r="K7" s="436" t="s">
        <v>104</v>
      </c>
      <c r="L7" s="428"/>
      <c r="M7" s="433">
        <f>'BD Team'!J3</f>
        <v>43671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Hyderabad</v>
      </c>
      <c r="G8" s="461" t="s">
        <v>180</v>
      </c>
      <c r="H8" s="462"/>
      <c r="I8" s="459" t="str">
        <f>'BD Team'!G3</f>
        <v>1.5Kpa</v>
      </c>
      <c r="J8" s="460"/>
      <c r="K8" s="436" t="s">
        <v>105</v>
      </c>
      <c r="L8" s="428"/>
      <c r="M8" s="178" t="s">
        <v>365</v>
      </c>
      <c r="N8" s="179">
        <v>43671</v>
      </c>
    </row>
    <row r="9" spans="2:15" ht="24.95" customHeight="1">
      <c r="B9" s="427" t="s">
        <v>169</v>
      </c>
      <c r="C9" s="428"/>
      <c r="D9" s="428"/>
      <c r="E9" s="428"/>
      <c r="F9" s="459" t="str">
        <f>'BD Team'!E4</f>
        <v>Mrs. Lakshmi : 8008103086</v>
      </c>
      <c r="G9" s="459"/>
      <c r="H9" s="459"/>
      <c r="I9" s="459"/>
      <c r="J9" s="460"/>
      <c r="K9" s="436" t="s">
        <v>179</v>
      </c>
      <c r="L9" s="428"/>
      <c r="M9" s="448" t="str">
        <f>'BD Team'!J4</f>
        <v>Ranjan</v>
      </c>
      <c r="N9" s="449"/>
    </row>
    <row r="10" spans="2:15" ht="27.75" customHeight="1" thickBot="1">
      <c r="B10" s="429" t="s">
        <v>177</v>
      </c>
      <c r="C10" s="430"/>
      <c r="D10" s="430"/>
      <c r="E10" s="430"/>
      <c r="F10" s="217" t="str">
        <f>'BD Team'!E5</f>
        <v>White 9016 Powder Coating</v>
      </c>
      <c r="G10" s="441" t="s">
        <v>178</v>
      </c>
      <c r="H10" s="442"/>
      <c r="I10" s="439" t="str">
        <f>'BD Team'!G5</f>
        <v>White</v>
      </c>
      <c r="J10" s="440"/>
      <c r="K10" s="437" t="s">
        <v>375</v>
      </c>
      <c r="L10" s="438"/>
      <c r="M10" s="431">
        <f>'BD Team'!J5</f>
        <v>0</v>
      </c>
      <c r="N10" s="432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170</v>
      </c>
      <c r="C13" s="464"/>
      <c r="D13" s="435" t="s">
        <v>171</v>
      </c>
      <c r="E13" s="435" t="s">
        <v>172</v>
      </c>
      <c r="F13" s="435" t="s">
        <v>37</v>
      </c>
      <c r="G13" s="417" t="s">
        <v>63</v>
      </c>
      <c r="H13" s="417" t="s">
        <v>210</v>
      </c>
      <c r="I13" s="417" t="s">
        <v>209</v>
      </c>
      <c r="J13" s="465" t="s">
        <v>173</v>
      </c>
      <c r="K13" s="465" t="s">
        <v>174</v>
      </c>
      <c r="L13" s="464" t="s">
        <v>211</v>
      </c>
      <c r="M13" s="465" t="s">
        <v>175</v>
      </c>
      <c r="N13" s="466" t="s">
        <v>176</v>
      </c>
    </row>
    <row r="14" spans="2:15" s="94" customFormat="1" ht="18" customHeight="1" thickTop="1" thickBot="1">
      <c r="B14" s="463"/>
      <c r="C14" s="464"/>
      <c r="D14" s="435"/>
      <c r="E14" s="435"/>
      <c r="F14" s="435"/>
      <c r="G14" s="417"/>
      <c r="H14" s="417"/>
      <c r="I14" s="417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5"/>
      <c r="E15" s="435"/>
      <c r="F15" s="435"/>
      <c r="G15" s="417"/>
      <c r="H15" s="417"/>
      <c r="I15" s="417"/>
      <c r="J15" s="465"/>
      <c r="K15" s="465"/>
      <c r="L15" s="464"/>
      <c r="M15" s="465"/>
      <c r="N15" s="466"/>
    </row>
    <row r="16" spans="2:15" s="94" customFormat="1" ht="49.9" customHeight="1" thickTop="1" thickBot="1">
      <c r="B16" s="415">
        <f>Pricing!A4</f>
        <v>1</v>
      </c>
      <c r="C16" s="416"/>
      <c r="D16" s="187" t="str">
        <f>Pricing!B4</f>
        <v>W1</v>
      </c>
      <c r="E16" s="187" t="str">
        <f>Pricing!C4</f>
        <v>M9800</v>
      </c>
      <c r="F16" s="187" t="str">
        <f>Pricing!D4</f>
        <v>SLIDE &amp; FOLD WITH 4 LEAFS</v>
      </c>
      <c r="G16" s="187" t="str">
        <f>Pricing!N4</f>
        <v>24MM</v>
      </c>
      <c r="H16" s="187" t="str">
        <f>Pricing!F4</f>
        <v>GUEST BED ROOM</v>
      </c>
      <c r="I16" s="216" t="str">
        <f>Pricing!E4</f>
        <v>RETRACTABLE</v>
      </c>
      <c r="J16" s="216">
        <f>Pricing!G4</f>
        <v>3800</v>
      </c>
      <c r="K16" s="216">
        <f>Pricing!H4</f>
        <v>2470</v>
      </c>
      <c r="L16" s="216">
        <f>Pricing!I4</f>
        <v>1</v>
      </c>
      <c r="M16" s="188">
        <f t="shared" ref="M16:M24" si="0">J16*K16*L16/1000000</f>
        <v>9.3859999999999992</v>
      </c>
      <c r="N16" s="189">
        <f>'Cost Calculation'!AS8</f>
        <v>329476.85450174543</v>
      </c>
      <c r="O16" s="95"/>
    </row>
    <row r="17" spans="2:15" s="94" customFormat="1" ht="49.9" customHeight="1" thickTop="1" thickBot="1">
      <c r="B17" s="415">
        <f>Pricing!A5</f>
        <v>2</v>
      </c>
      <c r="C17" s="416"/>
      <c r="D17" s="187" t="str">
        <f>Pricing!B5</f>
        <v>W2</v>
      </c>
      <c r="E17" s="187" t="str">
        <f>Pricing!C5</f>
        <v>M9800</v>
      </c>
      <c r="F17" s="187" t="str">
        <f>Pricing!D5</f>
        <v>SLIDE &amp; FOLD WITH 4 LEAFS</v>
      </c>
      <c r="G17" s="187" t="str">
        <f>Pricing!N5</f>
        <v>24MM</v>
      </c>
      <c r="H17" s="187" t="str">
        <f>Pricing!F5</f>
        <v>LIVING ROOM</v>
      </c>
      <c r="I17" s="216" t="str">
        <f>Pricing!E5</f>
        <v>RETRACTABLE</v>
      </c>
      <c r="J17" s="216">
        <f>Pricing!G5</f>
        <v>3700</v>
      </c>
      <c r="K17" s="216">
        <f>Pricing!H5</f>
        <v>2520</v>
      </c>
      <c r="L17" s="216">
        <f>Pricing!I5</f>
        <v>1</v>
      </c>
      <c r="M17" s="188">
        <f t="shared" si="0"/>
        <v>9.3239999999999998</v>
      </c>
      <c r="N17" s="189">
        <f>'Cost Calculation'!AS9</f>
        <v>328607.2311139495</v>
      </c>
      <c r="O17" s="95"/>
    </row>
    <row r="18" spans="2:15" s="94" customFormat="1" ht="49.9" hidden="1" customHeight="1" thickTop="1" thickBot="1">
      <c r="B18" s="415">
        <f>Pricing!A6</f>
        <v>3</v>
      </c>
      <c r="C18" s="416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5">
        <f>Pricing!A7</f>
        <v>4</v>
      </c>
      <c r="C19" s="416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5">
        <f>Pricing!A8</f>
        <v>5</v>
      </c>
      <c r="C20" s="416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5">
        <f>Pricing!A9</f>
        <v>6</v>
      </c>
      <c r="C21" s="416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5">
        <f>Pricing!A10</f>
        <v>7</v>
      </c>
      <c r="C22" s="416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5">
        <f>Pricing!A11</f>
        <v>8</v>
      </c>
      <c r="C23" s="416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5">
        <f>Pricing!A12</f>
        <v>9</v>
      </c>
      <c r="C24" s="416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5">
        <f>Pricing!A13</f>
        <v>10</v>
      </c>
      <c r="C25" s="416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5">
        <f>Pricing!A14</f>
        <v>11</v>
      </c>
      <c r="C26" s="416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5">
        <f>Pricing!A15</f>
        <v>12</v>
      </c>
      <c r="C27" s="416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5">
        <f>Pricing!A16</f>
        <v>13</v>
      </c>
      <c r="C28" s="416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5">
        <f>Pricing!A17</f>
        <v>14</v>
      </c>
      <c r="C29" s="416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5">
        <f>Pricing!A18</f>
        <v>15</v>
      </c>
      <c r="C30" s="416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5">
        <f>Pricing!A19</f>
        <v>16</v>
      </c>
      <c r="C31" s="416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5">
        <f>Pricing!A20</f>
        <v>17</v>
      </c>
      <c r="C32" s="416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5">
        <f>Pricing!A21</f>
        <v>18</v>
      </c>
      <c r="C33" s="416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5">
        <f>Pricing!A22</f>
        <v>19</v>
      </c>
      <c r="C34" s="416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5">
        <f>Pricing!A23</f>
        <v>20</v>
      </c>
      <c r="C35" s="416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5">
        <f>Pricing!A24</f>
        <v>21</v>
      </c>
      <c r="C36" s="416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5">
        <f>Pricing!A25</f>
        <v>22</v>
      </c>
      <c r="C37" s="416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5">
        <f>Pricing!A26</f>
        <v>23</v>
      </c>
      <c r="C38" s="416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5">
        <f>Pricing!A27</f>
        <v>24</v>
      </c>
      <c r="C39" s="416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5">
        <f>Pricing!A28</f>
        <v>25</v>
      </c>
      <c r="C40" s="416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5">
        <f>Pricing!A29</f>
        <v>26</v>
      </c>
      <c r="C41" s="416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5">
        <f>Pricing!A30</f>
        <v>27</v>
      </c>
      <c r="C42" s="416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5">
        <f>Pricing!A31</f>
        <v>28</v>
      </c>
      <c r="C43" s="416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5">
        <f>Pricing!A32</f>
        <v>29</v>
      </c>
      <c r="C44" s="416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5">
        <f>Pricing!A33</f>
        <v>30</v>
      </c>
      <c r="C45" s="416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5">
        <f>Pricing!A34</f>
        <v>31</v>
      </c>
      <c r="C46" s="416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5">
        <f>Pricing!A35</f>
        <v>32</v>
      </c>
      <c r="C47" s="416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5">
        <f>Pricing!A36</f>
        <v>33</v>
      </c>
      <c r="C48" s="416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5">
        <f>Pricing!A37</f>
        <v>34</v>
      </c>
      <c r="C49" s="416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5">
        <f>Pricing!A38</f>
        <v>35</v>
      </c>
      <c r="C50" s="416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5">
        <f>Pricing!A39</f>
        <v>36</v>
      </c>
      <c r="C51" s="416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5">
        <f>Pricing!A40</f>
        <v>37</v>
      </c>
      <c r="C52" s="416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5">
        <f>Pricing!A41</f>
        <v>38</v>
      </c>
      <c r="C53" s="416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5">
        <f>Pricing!A42</f>
        <v>39</v>
      </c>
      <c r="C54" s="416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5">
        <f>Pricing!A43</f>
        <v>40</v>
      </c>
      <c r="C55" s="416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5">
        <f>Pricing!A44</f>
        <v>41</v>
      </c>
      <c r="C56" s="416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5">
        <f>Pricing!A45</f>
        <v>42</v>
      </c>
      <c r="C57" s="416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5">
        <f>Pricing!A46</f>
        <v>43</v>
      </c>
      <c r="C58" s="416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5">
        <f>Pricing!A47</f>
        <v>44</v>
      </c>
      <c r="C59" s="416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5">
        <f>Pricing!A48</f>
        <v>45</v>
      </c>
      <c r="C60" s="416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5">
        <f>Pricing!A49</f>
        <v>46</v>
      </c>
      <c r="C61" s="416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5">
        <f>Pricing!A50</f>
        <v>47</v>
      </c>
      <c r="C62" s="416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5">
        <f>Pricing!A51</f>
        <v>48</v>
      </c>
      <c r="C63" s="416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5">
        <f>Pricing!A52</f>
        <v>49</v>
      </c>
      <c r="C64" s="416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5">
        <f>Pricing!A53</f>
        <v>50</v>
      </c>
      <c r="C65" s="416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5">
        <f>Pricing!A54</f>
        <v>51</v>
      </c>
      <c r="C66" s="416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5">
        <f>Pricing!A55</f>
        <v>52</v>
      </c>
      <c r="C67" s="416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5">
        <f>Pricing!A56</f>
        <v>53</v>
      </c>
      <c r="C68" s="416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5">
        <f>Pricing!A57</f>
        <v>54</v>
      </c>
      <c r="C69" s="416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5">
        <f>Pricing!A58</f>
        <v>55</v>
      </c>
      <c r="C70" s="416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5">
        <f>Pricing!A59</f>
        <v>56</v>
      </c>
      <c r="C71" s="416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5">
        <f>Pricing!A60</f>
        <v>57</v>
      </c>
      <c r="C72" s="416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5">
        <f>Pricing!A61</f>
        <v>58</v>
      </c>
      <c r="C73" s="416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5">
        <f>Pricing!A62</f>
        <v>59</v>
      </c>
      <c r="C74" s="416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5">
        <f>Pricing!A63</f>
        <v>60</v>
      </c>
      <c r="C75" s="416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5">
        <f>Pricing!A64</f>
        <v>61</v>
      </c>
      <c r="C76" s="416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5">
        <f>Pricing!A65</f>
        <v>62</v>
      </c>
      <c r="C77" s="416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5">
        <f>Pricing!A66</f>
        <v>63</v>
      </c>
      <c r="C78" s="416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5">
        <f>Pricing!A67</f>
        <v>64</v>
      </c>
      <c r="C79" s="416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5">
        <f>Pricing!A68</f>
        <v>65</v>
      </c>
      <c r="C80" s="416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5">
        <f>Pricing!A69</f>
        <v>66</v>
      </c>
      <c r="C81" s="416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5">
        <f>Pricing!A70</f>
        <v>67</v>
      </c>
      <c r="C82" s="416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5">
        <f>Pricing!A71</f>
        <v>68</v>
      </c>
      <c r="C83" s="416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5">
        <f>Pricing!A72</f>
        <v>69</v>
      </c>
      <c r="C84" s="416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5">
        <f>Pricing!A73</f>
        <v>70</v>
      </c>
      <c r="C85" s="416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5">
        <f>Pricing!A74</f>
        <v>71</v>
      </c>
      <c r="C86" s="416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5">
        <f>Pricing!A75</f>
        <v>72</v>
      </c>
      <c r="C87" s="416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5">
        <f>Pricing!A76</f>
        <v>73</v>
      </c>
      <c r="C88" s="416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5">
        <f>Pricing!A77</f>
        <v>74</v>
      </c>
      <c r="C89" s="416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5">
        <f>Pricing!A78</f>
        <v>75</v>
      </c>
      <c r="C90" s="416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5">
        <f>Pricing!A79</f>
        <v>76</v>
      </c>
      <c r="C91" s="416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5">
        <f>Pricing!A80</f>
        <v>77</v>
      </c>
      <c r="C92" s="416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5">
        <f>Pricing!A81</f>
        <v>78</v>
      </c>
      <c r="C93" s="416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5">
        <f>Pricing!A82</f>
        <v>79</v>
      </c>
      <c r="C94" s="416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5">
        <f>Pricing!A83</f>
        <v>80</v>
      </c>
      <c r="C95" s="416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5">
        <f>Pricing!A84</f>
        <v>81</v>
      </c>
      <c r="C96" s="416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5">
        <f>Pricing!A85</f>
        <v>82</v>
      </c>
      <c r="C97" s="416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5">
        <f>Pricing!A86</f>
        <v>83</v>
      </c>
      <c r="C98" s="416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5">
        <f>Pricing!A87</f>
        <v>84</v>
      </c>
      <c r="C99" s="416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5">
        <f>Pricing!A88</f>
        <v>85</v>
      </c>
      <c r="C100" s="416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5">
        <f>Pricing!A89</f>
        <v>86</v>
      </c>
      <c r="C101" s="416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5">
        <f>Pricing!A90</f>
        <v>87</v>
      </c>
      <c r="C102" s="416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5">
        <f>Pricing!A91</f>
        <v>88</v>
      </c>
      <c r="C103" s="416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5">
        <f>Pricing!A92</f>
        <v>89</v>
      </c>
      <c r="C104" s="416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5">
        <f>Pricing!A93</f>
        <v>90</v>
      </c>
      <c r="C105" s="416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5">
        <f>Pricing!A94</f>
        <v>91</v>
      </c>
      <c r="C106" s="416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5">
        <f>Pricing!A95</f>
        <v>92</v>
      </c>
      <c r="C107" s="416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5">
        <f>Pricing!A96</f>
        <v>93</v>
      </c>
      <c r="C108" s="416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5">
        <f>Pricing!A97</f>
        <v>94</v>
      </c>
      <c r="C109" s="416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5">
        <f>Pricing!A98</f>
        <v>95</v>
      </c>
      <c r="C110" s="416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5">
        <f>Pricing!A99</f>
        <v>96</v>
      </c>
      <c r="C111" s="416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5">
        <f>Pricing!A100</f>
        <v>97</v>
      </c>
      <c r="C112" s="416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5">
        <f>Pricing!A101</f>
        <v>98</v>
      </c>
      <c r="C113" s="416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5">
        <f>Pricing!A102</f>
        <v>99</v>
      </c>
      <c r="C114" s="416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5">
        <f>Pricing!A103</f>
        <v>100</v>
      </c>
      <c r="C115" s="416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2</v>
      </c>
      <c r="M116" s="191">
        <f>SUM(M16:M115)</f>
        <v>18.71</v>
      </c>
      <c r="N116" s="186"/>
      <c r="O116" s="95"/>
    </row>
    <row r="117" spans="2:15" s="94" customFormat="1" ht="30" customHeight="1" thickTop="1" thickBot="1">
      <c r="B117" s="421" t="s">
        <v>181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658084</v>
      </c>
      <c r="O117" s="95">
        <f>N117/SUM(M116)</f>
        <v>35172.848743987168</v>
      </c>
    </row>
    <row r="118" spans="2:15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118455</v>
      </c>
      <c r="O118" s="95">
        <f>N118/SUM(M116)</f>
        <v>6331.1063602351678</v>
      </c>
    </row>
    <row r="119" spans="2:15" s="94" customFormat="1" ht="30" customHeight="1" thickTop="1" thickBot="1">
      <c r="B119" s="421" t="s">
        <v>182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776539</v>
      </c>
      <c r="O119" s="95">
        <f>N119/SUM(M116)</f>
        <v>41503.955104222339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3267.6373786684476</v>
      </c>
    </row>
    <row r="121" spans="2:15" s="139" customFormat="1" ht="30" customHeight="1" thickTop="1">
      <c r="B121" s="452" t="s">
        <v>237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4"/>
      <c r="O121" s="138"/>
    </row>
    <row r="122" spans="2:15" s="93" customFormat="1" ht="24.95" customHeight="1">
      <c r="B122" s="409">
        <v>1</v>
      </c>
      <c r="C122" s="410"/>
      <c r="D122" s="413" t="s">
        <v>430</v>
      </c>
      <c r="E122" s="413"/>
      <c r="F122" s="413"/>
      <c r="G122" s="413"/>
      <c r="H122" s="413"/>
      <c r="I122" s="413"/>
      <c r="J122" s="413"/>
      <c r="K122" s="413"/>
      <c r="L122" s="413"/>
      <c r="M122" s="413"/>
      <c r="N122" s="414"/>
    </row>
    <row r="123" spans="2:15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15" s="139" customFormat="1" ht="30" customHeight="1">
      <c r="B124" s="424" t="s">
        <v>207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15" s="93" customFormat="1" ht="24.95" customHeight="1">
      <c r="B125" s="409">
        <v>1</v>
      </c>
      <c r="C125" s="410"/>
      <c r="D125" s="411" t="s">
        <v>374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139" customFormat="1" ht="30" customHeight="1">
      <c r="B126" s="424" t="s">
        <v>140</v>
      </c>
      <c r="C126" s="425"/>
      <c r="D126" s="425"/>
      <c r="E126" s="425"/>
      <c r="F126" s="425"/>
      <c r="G126" s="425"/>
      <c r="H126" s="425"/>
      <c r="I126" s="425"/>
      <c r="J126" s="425"/>
      <c r="K126" s="425"/>
      <c r="L126" s="425"/>
      <c r="M126" s="425"/>
      <c r="N126" s="426"/>
      <c r="O126" s="138"/>
    </row>
    <row r="127" spans="2:15" s="93" customFormat="1" ht="24.95" customHeight="1">
      <c r="B127" s="409">
        <v>1</v>
      </c>
      <c r="C127" s="410"/>
      <c r="D127" s="411" t="s">
        <v>364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93" customFormat="1" ht="24.95" customHeight="1">
      <c r="B128" s="409">
        <v>2</v>
      </c>
      <c r="C128" s="410"/>
      <c r="D128" s="411" t="s">
        <v>390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4" s="93" customFormat="1" ht="24.95" customHeight="1">
      <c r="B129" s="409">
        <v>3</v>
      </c>
      <c r="C129" s="410"/>
      <c r="D129" s="413" t="s">
        <v>406</v>
      </c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</row>
    <row r="130" spans="2:14" s="139" customFormat="1" ht="30" customHeight="1">
      <c r="B130" s="495" t="s">
        <v>141</v>
      </c>
      <c r="C130" s="496"/>
      <c r="D130" s="496"/>
      <c r="E130" s="496"/>
      <c r="F130" s="496"/>
      <c r="G130" s="496"/>
      <c r="H130" s="496"/>
      <c r="I130" s="496"/>
      <c r="J130" s="496"/>
      <c r="K130" s="496"/>
      <c r="L130" s="496"/>
      <c r="M130" s="496"/>
      <c r="N130" s="497"/>
    </row>
    <row r="131" spans="2:14" s="93" customFormat="1" ht="24.95" customHeight="1">
      <c r="B131" s="409">
        <v>1</v>
      </c>
      <c r="C131" s="410"/>
      <c r="D131" s="411" t="s">
        <v>142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4" s="93" customFormat="1" ht="24.95" customHeight="1">
      <c r="B132" s="409">
        <v>2</v>
      </c>
      <c r="C132" s="410"/>
      <c r="D132" s="411" t="s">
        <v>143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93" customFormat="1" ht="24.95" customHeight="1">
      <c r="B133" s="409">
        <v>3</v>
      </c>
      <c r="C133" s="410"/>
      <c r="D133" s="411" t="s">
        <v>144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139" customFormat="1" ht="30" customHeight="1">
      <c r="B134" s="495" t="s">
        <v>145</v>
      </c>
      <c r="C134" s="496"/>
      <c r="D134" s="496"/>
      <c r="E134" s="496"/>
      <c r="F134" s="496"/>
      <c r="G134" s="496"/>
      <c r="H134" s="496"/>
      <c r="I134" s="496"/>
      <c r="J134" s="496"/>
      <c r="K134" s="496"/>
      <c r="L134" s="496"/>
      <c r="M134" s="496"/>
      <c r="N134" s="497"/>
    </row>
    <row r="135" spans="2:14" s="139" customFormat="1" ht="30" customHeight="1">
      <c r="B135" s="510" t="s">
        <v>146</v>
      </c>
      <c r="C135" s="511"/>
      <c r="D135" s="511"/>
      <c r="E135" s="511"/>
      <c r="F135" s="511"/>
      <c r="G135" s="511"/>
      <c r="H135" s="511"/>
      <c r="I135" s="511"/>
      <c r="J135" s="511"/>
      <c r="K135" s="511"/>
      <c r="L135" s="511"/>
      <c r="M135" s="511"/>
      <c r="N135" s="512"/>
    </row>
    <row r="136" spans="2:14" s="93" customFormat="1" ht="24.95" customHeight="1">
      <c r="B136" s="409">
        <v>1</v>
      </c>
      <c r="C136" s="410"/>
      <c r="D136" s="411" t="s">
        <v>147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93" customFormat="1" ht="24.95" customHeight="1">
      <c r="B137" s="409">
        <v>2</v>
      </c>
      <c r="C137" s="410"/>
      <c r="D137" s="411" t="s">
        <v>403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3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4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5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6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140" customFormat="1" ht="30" customHeight="1">
      <c r="B142" s="495" t="s">
        <v>152</v>
      </c>
      <c r="C142" s="496"/>
      <c r="D142" s="496"/>
      <c r="E142" s="496"/>
      <c r="F142" s="496"/>
      <c r="G142" s="496"/>
      <c r="H142" s="496"/>
      <c r="I142" s="496"/>
      <c r="J142" s="496"/>
      <c r="K142" s="496"/>
      <c r="L142" s="496"/>
      <c r="M142" s="496"/>
      <c r="N142" s="497"/>
    </row>
    <row r="143" spans="2:14" s="93" customFormat="1" ht="24.95" customHeight="1">
      <c r="B143" s="409">
        <v>1</v>
      </c>
      <c r="C143" s="410"/>
      <c r="D143" s="411" t="s">
        <v>153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4" s="93" customFormat="1" ht="135" customHeight="1">
      <c r="B144" s="409">
        <v>2</v>
      </c>
      <c r="C144" s="410"/>
      <c r="D144" s="498" t="s">
        <v>154</v>
      </c>
      <c r="E144" s="499"/>
      <c r="F144" s="499"/>
      <c r="G144" s="499"/>
      <c r="H144" s="499"/>
      <c r="I144" s="499"/>
      <c r="J144" s="499"/>
      <c r="K144" s="499"/>
      <c r="L144" s="499"/>
      <c r="M144" s="499"/>
      <c r="N144" s="500"/>
    </row>
    <row r="145" spans="2:14" s="93" customFormat="1" ht="24.95" customHeight="1">
      <c r="B145" s="409">
        <v>3</v>
      </c>
      <c r="C145" s="410"/>
      <c r="D145" s="411" t="s">
        <v>155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93" customFormat="1" ht="24.95" customHeight="1">
      <c r="B146" s="409">
        <v>4</v>
      </c>
      <c r="C146" s="410"/>
      <c r="D146" s="411" t="s">
        <v>156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140" customFormat="1" ht="30" customHeight="1">
      <c r="B147" s="495" t="s">
        <v>157</v>
      </c>
      <c r="C147" s="496"/>
      <c r="D147" s="496"/>
      <c r="E147" s="496"/>
      <c r="F147" s="496"/>
      <c r="G147" s="496"/>
      <c r="H147" s="496"/>
      <c r="I147" s="496"/>
      <c r="J147" s="496"/>
      <c r="K147" s="496"/>
      <c r="L147" s="496"/>
      <c r="M147" s="496"/>
      <c r="N147" s="497"/>
    </row>
    <row r="148" spans="2:14" s="93" customFormat="1" ht="24.95" customHeight="1">
      <c r="B148" s="409">
        <v>1</v>
      </c>
      <c r="C148" s="410"/>
      <c r="D148" s="411" t="s">
        <v>158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55.9" customHeight="1">
      <c r="B149" s="409">
        <v>2</v>
      </c>
      <c r="C149" s="410"/>
      <c r="D149" s="498" t="s">
        <v>159</v>
      </c>
      <c r="E149" s="499"/>
      <c r="F149" s="499"/>
      <c r="G149" s="499"/>
      <c r="H149" s="499"/>
      <c r="I149" s="499"/>
      <c r="J149" s="499"/>
      <c r="K149" s="499"/>
      <c r="L149" s="499"/>
      <c r="M149" s="499"/>
      <c r="N149" s="500"/>
    </row>
    <row r="150" spans="2:14" s="140" customFormat="1" ht="30" customHeight="1">
      <c r="B150" s="495" t="s">
        <v>160</v>
      </c>
      <c r="C150" s="496"/>
      <c r="D150" s="496"/>
      <c r="E150" s="496"/>
      <c r="F150" s="496"/>
      <c r="G150" s="496"/>
      <c r="H150" s="496"/>
      <c r="I150" s="496"/>
      <c r="J150" s="496"/>
      <c r="K150" s="496"/>
      <c r="L150" s="496"/>
      <c r="M150" s="496"/>
      <c r="N150" s="497"/>
    </row>
    <row r="151" spans="2:14" s="93" customFormat="1" ht="24.95" customHeight="1">
      <c r="B151" s="409">
        <v>1</v>
      </c>
      <c r="C151" s="410"/>
      <c r="D151" s="473" t="s">
        <v>161</v>
      </c>
      <c r="E151" s="473"/>
      <c r="F151" s="473"/>
      <c r="G151" s="473"/>
      <c r="H151" s="473"/>
      <c r="I151" s="473"/>
      <c r="J151" s="473"/>
      <c r="K151" s="473"/>
      <c r="L151" s="473"/>
      <c r="M151" s="473"/>
      <c r="N151" s="474"/>
    </row>
    <row r="152" spans="2:14" s="93" customFormat="1" ht="24.95" customHeight="1">
      <c r="B152" s="409">
        <v>2</v>
      </c>
      <c r="C152" s="410"/>
      <c r="D152" s="473" t="s">
        <v>162</v>
      </c>
      <c r="E152" s="473"/>
      <c r="F152" s="473"/>
      <c r="G152" s="473"/>
      <c r="H152" s="473"/>
      <c r="I152" s="473"/>
      <c r="J152" s="473"/>
      <c r="K152" s="473"/>
      <c r="L152" s="473"/>
      <c r="M152" s="473"/>
      <c r="N152" s="474"/>
    </row>
    <row r="153" spans="2:14" s="93" customFormat="1" ht="49.9" customHeight="1">
      <c r="B153" s="409">
        <v>3</v>
      </c>
      <c r="C153" s="410"/>
      <c r="D153" s="492" t="s">
        <v>163</v>
      </c>
      <c r="E153" s="493"/>
      <c r="F153" s="493"/>
      <c r="G153" s="493"/>
      <c r="H153" s="493"/>
      <c r="I153" s="493"/>
      <c r="J153" s="493"/>
      <c r="K153" s="493"/>
      <c r="L153" s="493"/>
      <c r="M153" s="493"/>
      <c r="N153" s="494"/>
    </row>
    <row r="154" spans="2:14" s="93" customFormat="1" ht="24.95" customHeight="1">
      <c r="B154" s="409">
        <v>4</v>
      </c>
      <c r="C154" s="410"/>
      <c r="D154" s="473" t="s">
        <v>164</v>
      </c>
      <c r="E154" s="473"/>
      <c r="F154" s="473"/>
      <c r="G154" s="473"/>
      <c r="H154" s="473"/>
      <c r="I154" s="473"/>
      <c r="J154" s="473"/>
      <c r="K154" s="473"/>
      <c r="L154" s="473"/>
      <c r="M154" s="473"/>
      <c r="N154" s="474"/>
    </row>
    <row r="155" spans="2:14" s="140" customFormat="1" ht="30" customHeight="1">
      <c r="B155" s="495" t="s">
        <v>165</v>
      </c>
      <c r="C155" s="496"/>
      <c r="D155" s="496"/>
      <c r="E155" s="496"/>
      <c r="F155" s="496"/>
      <c r="G155" s="496"/>
      <c r="H155" s="496"/>
      <c r="I155" s="496"/>
      <c r="J155" s="496"/>
      <c r="K155" s="496"/>
      <c r="L155" s="496"/>
      <c r="M155" s="496"/>
      <c r="N155" s="497"/>
    </row>
    <row r="156" spans="2:14" s="93" customFormat="1" ht="24.95" customHeight="1">
      <c r="B156" s="409">
        <v>1</v>
      </c>
      <c r="C156" s="410"/>
      <c r="D156" s="473" t="s">
        <v>166</v>
      </c>
      <c r="E156" s="473"/>
      <c r="F156" s="473"/>
      <c r="G156" s="473"/>
      <c r="H156" s="473"/>
      <c r="I156" s="473"/>
      <c r="J156" s="473"/>
      <c r="K156" s="473"/>
      <c r="L156" s="473"/>
      <c r="M156" s="473"/>
      <c r="N156" s="474"/>
    </row>
    <row r="157" spans="2:14" s="93" customFormat="1" ht="24.95" customHeight="1">
      <c r="B157" s="409">
        <v>2</v>
      </c>
      <c r="C157" s="410"/>
      <c r="D157" s="473" t="s">
        <v>167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93" customFormat="1" ht="24.95" customHeight="1">
      <c r="B158" s="409">
        <v>3</v>
      </c>
      <c r="C158" s="410"/>
      <c r="D158" s="473" t="s">
        <v>168</v>
      </c>
      <c r="E158" s="473"/>
      <c r="F158" s="473"/>
      <c r="G158" s="473"/>
      <c r="H158" s="473"/>
      <c r="I158" s="473"/>
      <c r="J158" s="473"/>
      <c r="K158" s="473"/>
      <c r="L158" s="473"/>
      <c r="M158" s="473"/>
      <c r="N158" s="474"/>
    </row>
    <row r="159" spans="2:14" s="93" customFormat="1" ht="24.95" customHeight="1">
      <c r="B159" s="409">
        <v>4</v>
      </c>
      <c r="C159" s="410"/>
      <c r="D159" s="473" t="s">
        <v>402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55" t="s">
        <v>240</v>
      </c>
      <c r="C160" s="490"/>
      <c r="D160" s="490"/>
      <c r="E160" s="490"/>
      <c r="F160" s="490"/>
      <c r="G160" s="490"/>
      <c r="H160" s="490"/>
      <c r="I160" s="490"/>
      <c r="J160" s="490"/>
      <c r="K160" s="490"/>
      <c r="L160" s="490"/>
      <c r="M160" s="490"/>
      <c r="N160" s="491"/>
    </row>
    <row r="161" spans="2:14" s="93" customFormat="1" ht="24.95" customHeight="1">
      <c r="B161" s="455" t="s">
        <v>241</v>
      </c>
      <c r="C161" s="490"/>
      <c r="D161" s="490"/>
      <c r="E161" s="490"/>
      <c r="F161" s="490"/>
      <c r="G161" s="490"/>
      <c r="H161" s="490"/>
      <c r="I161" s="490"/>
      <c r="J161" s="490"/>
      <c r="K161" s="490"/>
      <c r="L161" s="490"/>
      <c r="M161" s="490"/>
      <c r="N161" s="491"/>
    </row>
    <row r="162" spans="2:14" s="93" customFormat="1" ht="41.25" customHeight="1">
      <c r="B162" s="481"/>
      <c r="C162" s="482"/>
      <c r="D162" s="482"/>
      <c r="E162" s="482"/>
      <c r="F162" s="482"/>
      <c r="G162" s="482"/>
      <c r="H162" s="482"/>
      <c r="I162" s="482"/>
      <c r="J162" s="482"/>
      <c r="K162" s="482"/>
      <c r="L162" s="482"/>
      <c r="M162" s="482"/>
      <c r="N162" s="483"/>
    </row>
    <row r="163" spans="2:14" s="93" customFormat="1" ht="39.950000000000003" customHeight="1">
      <c r="B163" s="484"/>
      <c r="C163" s="485"/>
      <c r="D163" s="485"/>
      <c r="E163" s="485"/>
      <c r="F163" s="485"/>
      <c r="G163" s="485"/>
      <c r="H163" s="485"/>
      <c r="I163" s="485"/>
      <c r="J163" s="485"/>
      <c r="K163" s="485"/>
      <c r="L163" s="485"/>
      <c r="M163" s="485"/>
      <c r="N163" s="486"/>
    </row>
    <row r="164" spans="2:14" s="93" customFormat="1" ht="41.25" customHeight="1">
      <c r="B164" s="484"/>
      <c r="C164" s="485"/>
      <c r="D164" s="485"/>
      <c r="E164" s="485"/>
      <c r="F164" s="485"/>
      <c r="G164" s="485"/>
      <c r="H164" s="485"/>
      <c r="I164" s="485"/>
      <c r="J164" s="485"/>
      <c r="K164" s="485"/>
      <c r="L164" s="485"/>
      <c r="M164" s="485"/>
      <c r="N164" s="486"/>
    </row>
    <row r="165" spans="2:14" s="93" customFormat="1" ht="39.950000000000003" customHeight="1" thickBot="1">
      <c r="B165" s="487"/>
      <c r="C165" s="488"/>
      <c r="D165" s="488"/>
      <c r="E165" s="488"/>
      <c r="F165" s="488"/>
      <c r="G165" s="488"/>
      <c r="H165" s="488"/>
      <c r="I165" s="488"/>
      <c r="J165" s="488"/>
      <c r="K165" s="488"/>
      <c r="L165" s="488"/>
      <c r="M165" s="488"/>
      <c r="N165" s="489"/>
    </row>
    <row r="166" spans="2:14" s="93" customFormat="1" ht="30" customHeight="1" thickTop="1">
      <c r="B166" s="469" t="s">
        <v>110</v>
      </c>
      <c r="C166" s="470"/>
      <c r="D166" s="470"/>
      <c r="E166" s="475"/>
      <c r="F166" s="476"/>
      <c r="G166" s="476"/>
      <c r="H166" s="476"/>
      <c r="I166" s="476"/>
      <c r="J166" s="476"/>
      <c r="K166" s="476"/>
      <c r="L166" s="477"/>
      <c r="M166" s="470" t="s">
        <v>205</v>
      </c>
      <c r="N166" s="471"/>
    </row>
    <row r="167" spans="2:14" s="93" customFormat="1" ht="33" customHeight="1" thickBot="1">
      <c r="B167" s="472" t="s">
        <v>107</v>
      </c>
      <c r="C167" s="467"/>
      <c r="D167" s="467"/>
      <c r="E167" s="478"/>
      <c r="F167" s="479"/>
      <c r="G167" s="479"/>
      <c r="H167" s="479"/>
      <c r="I167" s="479"/>
      <c r="J167" s="479"/>
      <c r="K167" s="479"/>
      <c r="L167" s="480"/>
      <c r="M167" s="467" t="s">
        <v>108</v>
      </c>
      <c r="N167" s="468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0:N130"/>
    <mergeCell ref="B126:N126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33:C133"/>
    <mergeCell ref="D133:N133"/>
    <mergeCell ref="B131:C131"/>
    <mergeCell ref="D131:N131"/>
    <mergeCell ref="B42:C42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43671</v>
      </c>
      <c r="F2" s="517" t="s">
        <v>245</v>
      </c>
      <c r="G2" s="517"/>
    </row>
    <row r="3" spans="3:13">
      <c r="C3" s="297" t="s">
        <v>126</v>
      </c>
      <c r="D3" s="518" t="str">
        <f>QUOTATION!F7</f>
        <v>Ms. Gouthami</v>
      </c>
      <c r="E3" s="518"/>
      <c r="F3" s="521" t="s">
        <v>246</v>
      </c>
      <c r="G3" s="522">
        <f>QUOTATION!N8</f>
        <v>43671</v>
      </c>
    </row>
    <row r="4" spans="3:13">
      <c r="C4" s="297" t="s">
        <v>243</v>
      </c>
      <c r="D4" s="519" t="str">
        <f>QUOTATION!M6</f>
        <v>ABPL-DE-19.20-2124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Mrs. Lakshmi : 8008103086</v>
      </c>
      <c r="E6" s="518"/>
      <c r="F6" s="521"/>
      <c r="G6" s="523"/>
    </row>
    <row r="7" spans="3:13">
      <c r="C7" s="297" t="s">
        <v>377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White 9016 Powder Coating</v>
      </c>
      <c r="E8" s="518"/>
      <c r="F8" s="521"/>
      <c r="G8" s="523"/>
    </row>
    <row r="9" spans="3:13">
      <c r="C9" s="297" t="s">
        <v>178</v>
      </c>
      <c r="D9" s="518" t="str">
        <f>QUOTATION!I10</f>
        <v>White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Ranjan</v>
      </c>
      <c r="E11" s="518"/>
      <c r="F11" s="521"/>
      <c r="G11" s="523"/>
    </row>
    <row r="12" spans="3:13">
      <c r="C12" s="297" t="s">
        <v>244</v>
      </c>
      <c r="D12" s="520">
        <f>QUOTATION!M7</f>
        <v>43671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1663.53</v>
      </c>
      <c r="F14" s="205"/>
      <c r="G14" s="206">
        <f>E14</f>
        <v>1663.53</v>
      </c>
    </row>
    <row r="15" spans="3:13">
      <c r="C15" s="194" t="s">
        <v>235</v>
      </c>
      <c r="D15" s="296">
        <f>'Changable Values'!D4</f>
        <v>83</v>
      </c>
      <c r="E15" s="199">
        <f>E14*D15</f>
        <v>138072.99</v>
      </c>
      <c r="F15" s="205"/>
      <c r="G15" s="207">
        <f>E15</f>
        <v>138072.99</v>
      </c>
    </row>
    <row r="16" spans="3:13">
      <c r="C16" s="195" t="s">
        <v>97</v>
      </c>
      <c r="D16" s="200">
        <f>'Changable Values'!D5</f>
        <v>0.1</v>
      </c>
      <c r="E16" s="199">
        <f>E15*D16</f>
        <v>13807.298999999999</v>
      </c>
      <c r="F16" s="208">
        <f>'Changable Values'!D5</f>
        <v>0.1</v>
      </c>
      <c r="G16" s="207">
        <f>G15*F16</f>
        <v>13807.298999999999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16706.83179</v>
      </c>
      <c r="F17" s="208">
        <f>'Changable Values'!D6</f>
        <v>0.11</v>
      </c>
      <c r="G17" s="207">
        <f>SUM(G15:G16)*F17</f>
        <v>16706.83179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842.93560394999997</v>
      </c>
      <c r="F18" s="208">
        <f>'Changable Values'!D7</f>
        <v>5.0000000000000001E-3</v>
      </c>
      <c r="G18" s="207">
        <f>SUM(G15:G17)*F18</f>
        <v>842.93560394999997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1694.3005639394999</v>
      </c>
      <c r="F19" s="208">
        <f>'Changable Values'!D8</f>
        <v>0.01</v>
      </c>
      <c r="G19" s="207">
        <f>SUM(G15:G18)*F19</f>
        <v>1694.3005639394999</v>
      </c>
    </row>
    <row r="20" spans="3:7">
      <c r="C20" s="195" t="s">
        <v>99</v>
      </c>
      <c r="D20" s="201"/>
      <c r="E20" s="199">
        <f>SUM(E15:E19)</f>
        <v>171124.35695788948</v>
      </c>
      <c r="F20" s="208"/>
      <c r="G20" s="207">
        <f>SUM(G15:G19)</f>
        <v>171124.35695788948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2566.8653543683422</v>
      </c>
      <c r="F21" s="208">
        <f>'Changable Values'!D9</f>
        <v>1.4999999999999999E-2</v>
      </c>
      <c r="G21" s="207">
        <f>G20*F21</f>
        <v>2566.8653543683422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52481.55</v>
      </c>
      <c r="F23" s="209"/>
      <c r="G23" s="207">
        <f t="shared" si="0"/>
        <v>52481.55</v>
      </c>
    </row>
    <row r="24" spans="3:7">
      <c r="C24" s="195" t="s">
        <v>230</v>
      </c>
      <c r="D24" s="198"/>
      <c r="E24" s="199">
        <f>'Cost Calculation'!AH111</f>
        <v>3271.5609836065573</v>
      </c>
      <c r="F24" s="209"/>
      <c r="G24" s="207">
        <f t="shared" si="0"/>
        <v>3271.5609836065573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171185.27399999998</v>
      </c>
      <c r="F26" s="209"/>
      <c r="G26" s="207">
        <f t="shared" si="0"/>
        <v>171185.27399999998</v>
      </c>
    </row>
    <row r="27" spans="3:7">
      <c r="C27" s="195" t="s">
        <v>86</v>
      </c>
      <c r="D27" s="198"/>
      <c r="E27" s="199">
        <f>'Cost Calculation'!AL109</f>
        <v>20139.443999999996</v>
      </c>
      <c r="F27" s="209"/>
      <c r="G27" s="207">
        <f t="shared" si="0"/>
        <v>20139.443999999996</v>
      </c>
    </row>
    <row r="28" spans="3:7">
      <c r="C28" s="195" t="s">
        <v>88</v>
      </c>
      <c r="D28" s="198"/>
      <c r="E28" s="199">
        <f>'Cost Calculation'!AN109</f>
        <v>16111.555199999997</v>
      </c>
      <c r="F28" s="209"/>
      <c r="G28" s="207">
        <f t="shared" si="0"/>
        <v>16111.555199999997</v>
      </c>
    </row>
    <row r="29" spans="3:7">
      <c r="C29" s="293" t="s">
        <v>380</v>
      </c>
      <c r="D29" s="294"/>
      <c r="E29" s="295">
        <f>SUM(E20:E28)</f>
        <v>436880.6064958644</v>
      </c>
      <c r="F29" s="209"/>
      <c r="G29" s="207">
        <f>SUM(G20:G21,G24)</f>
        <v>176962.78329586438</v>
      </c>
    </row>
    <row r="30" spans="3:7">
      <c r="C30" s="293" t="s">
        <v>381</v>
      </c>
      <c r="D30" s="294"/>
      <c r="E30" s="295">
        <f>E29/E33</f>
        <v>2169.2783896907208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221203.47911983056</v>
      </c>
      <c r="F31" s="214">
        <f>'Changable Values'!D23</f>
        <v>1.25</v>
      </c>
      <c r="G31" s="207">
        <f>G29*F31</f>
        <v>221203.47911983047</v>
      </c>
    </row>
    <row r="32" spans="3:7">
      <c r="C32" s="290" t="s">
        <v>5</v>
      </c>
      <c r="D32" s="291"/>
      <c r="E32" s="292">
        <f>E31+E29</f>
        <v>658084.08561569499</v>
      </c>
      <c r="F32" s="205"/>
      <c r="G32" s="207">
        <f>SUM(G25:G31,G22:G23)</f>
        <v>658084.08561569487</v>
      </c>
    </row>
    <row r="33" spans="3:7">
      <c r="C33" s="300" t="s">
        <v>231</v>
      </c>
      <c r="D33" s="301"/>
      <c r="E33" s="308">
        <f>'Cost Calculation'!K109</f>
        <v>201.39443999999997</v>
      </c>
      <c r="F33" s="210"/>
      <c r="G33" s="211">
        <f>E33</f>
        <v>201.39443999999997</v>
      </c>
    </row>
    <row r="34" spans="3:7">
      <c r="C34" s="302" t="s">
        <v>9</v>
      </c>
      <c r="D34" s="303"/>
      <c r="E34" s="304">
        <f>QUOTATION!L116</f>
        <v>2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3267.63780378294</v>
      </c>
      <c r="F35" s="212"/>
      <c r="G35" s="213">
        <f>G32/(G33)</f>
        <v>3267.6378037829395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2019-07-25T06:39:33Z</cp:lastPrinted>
  <dcterms:created xsi:type="dcterms:W3CDTF">2010-12-18T06:34:46Z</dcterms:created>
  <dcterms:modified xsi:type="dcterms:W3CDTF">2019-07-29T09:16:28Z</dcterms:modified>
</cp:coreProperties>
</file>