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F23" i="164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<sst xmlns="http://schemas.openxmlformats.org/spreadsheetml/2006/main" count="1917" uniqueCount="427">
  <si>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</si>
  <si>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</si>
  <si>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</si>
  <si>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</si>
  <si>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</si>
  <si>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</si>
  <si>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</si>
  <si>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</si>
  <si>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</si>
  <si>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</si>
  <si>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</si>
  <si>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</si>
  <si>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</si>
  <si>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</si>
  <si>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</si>
  <si>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</si>
  <si>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</si>
  <si>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</si>
  <si>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</si>
  <si>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</si>
  <si>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</si>
  <si>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</si>
  <si>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</si>
  <si>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</si>
  <si>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</si>
  <si>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</si>
  <si>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</si>
  <si>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</si>
  <si>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</si>
  <si>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</si>
  <si>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</si>
  <si>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</si>
  <si>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</si>
  <si>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</si>
  <si>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</si>
  <si>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</si>
  <si>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</si>
  <si>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</si>
  <si>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</si>
  <si>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</si>
  <si>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</si>
  <si>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</si>
  <si>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</si>
  <si>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</si>
  <si>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</si>
  <si>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</si>
  <si>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</si>
  <si>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</si>
  <si>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</si>
  <si>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</si>
  <si>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</si>
  <si>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</si>
  <si>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</si>
  <si>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</si>
  <si>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</si>
  <si>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</si>
  <si>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</si>
  <si>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</si>
  <si>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</si>
  <si>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</si>
  <si>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</si>
  <si>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</si>
  <si>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</si>
  <si>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</si>
  <si>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</si>
  <si>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</si>
  <si>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</si>
  <si>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</si>
  <si>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</si>
  <si>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</si>
  <si>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</si>
  <si>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</si>
  <si>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</si>
  <si>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</si>
  <si>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</si>
  <si>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</si>
  <si>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</si>
  <si>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</si>
  <si>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</si>
  <si>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</si>
  <si>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</si>
  <si>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</si>
  <si>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</si>
  <si>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</si>
  <si>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</si>
  <si>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</si>
  <si>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</si>
  <si>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</si>
  <si>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</si>
  <si>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</si>
  <si>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</si>
  <si>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</si>
  <si>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</si>
  <si>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</si>
  <si>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</si>
  <si>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</si>
  <si>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</si>
  <si>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</si>
  <si>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</si>
  <si>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</si>
  <si>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</si>
  <si>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</si>
  <si>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</si>
  <si>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</si>
  <si>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</si>
  <si>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</si>
  <si>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</si>
  <si>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</si>
  <si>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</si>
  <si>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</si>
  <si>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</si>
  <si>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</si>
  <si>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</si>
  <si>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</si>
  <si>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</si>
  <si>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</si>
  <si>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</si>
  <si>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</si>
  <si>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</si>
  <si>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</si>
  <si>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</si>
  <si>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</si>
  <si>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</si>
  <si>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</si>
  <si>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</si>
  <si>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</si>
  <si>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</si>
  <si>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</si>
  <si>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</si>
  <si>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</si>
  <si>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</si>
  <si>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</si>
  <si>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</si>
  <si>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</si>
  <si>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</si>
  <si>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</si>
  <si>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</si>
  <si>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</si>
  <si>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</si>
  <si>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</si>
  <si>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</si>
  <si>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</si>
  <si>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</si>
  <si>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</si>
  <si>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</si>
  <si>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</si>
  <si>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</si>
  <si>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</si>
  <si>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</si>
  <si>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</si>
  <si>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</si>
  <si>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</si>
  <si>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</si>
  <si>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</si>
  <si>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</si>
  <si>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</si>
  <si>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</si>
  <si>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</si>
  <si>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</si>
  <si>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</si>
  <si>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</si>
  <si>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</si>
  <si>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</si>
  <si>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</si>
  <si>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</si>
  <si>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</si>
  <si>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</si>
  <si>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</si>
  <si>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</si>
  <si>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</si>
  <si>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</si>
  <si>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</si>
  <si>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</si>
  <si>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</si>
  <si>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</si>
  <si>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</si>
  <si>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</si>
  <si>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</si>
  <si>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</si>
  <si>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</si>
  <si>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</si>
  <si>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</si>
  <si>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</si>
  <si>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</si>
  <si>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</si>
  <si>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</si>
  <si>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</si>
  <si>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</si>
  <si>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</si>
  <si>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</si>
  <si>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</si>
  <si>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</si>
  <si>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</si>
  <si>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</si>
  <si>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</si>
  <si>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</si>
  <si>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</si>
  <si>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</si>
  <si>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</si>
  <si>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</si>
  <si>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</si>
  <si>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</si>
  <si>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</si>
  <si>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</si>
  <si>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</si>
  <si>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</si>
  <si>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</si>
  <si>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</si>
  <si>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</si>
  <si>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</si>
  <si>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</si>
  <si>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</si>
  <si>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</si>
  <si>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</si>
  <si>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</si>
  <si>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</si>
  <si>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</si>
  <si>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</si>
  <si>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</si>
  <si>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</si>
  <si>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</si>
  <si>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</si>
  <si>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</si>
  <si>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</si>
  <si>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</si>
  <si>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</si>
  <si>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</si>
  <si>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</si>
  <si>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</si>
  <si>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</si>
  <si>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</si>
  <si>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</si>
  <si>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</si>
  <si>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</si>
  <si>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</si>
  <si>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</si>
  <si>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</si>
  <si>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</si>
  <si>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</si>
  <si>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</si>
  <si>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</si>
  <si>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</si>
  <si>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</si>
  <si>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</si>
  <si>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</si>
  <si>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</si>
  <si>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</si>
  <si>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</si>
  <si>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</si>
  <si>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</si>
  <si>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</si>
  <si>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</si>
  <si>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</si>
  <si>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</si>
  <si>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</si>
  <si>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</si>
  <si>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</si>
  <si>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</si>
  <si>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</si>
  <si>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</si>
  <si>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</si>
  <si>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</si>
  <si>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</si>
  <si>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</si>
  <si>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</si>
  <si>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</si>
  <si>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</si>
  <si>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</si>
  <si>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</si>
  <si>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</si>
  <si>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</si>
  <si>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</si>
  <si>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</si>
  <si>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</si>
  <si>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</si>
  <si>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</si>
  <si>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</si>
  <si>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</si>
  <si>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</si>
  <si>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</si>
  <si>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</si>
  <si>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</si>
  <si>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</si>
  <si>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</si>
  <si>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</si>
  <si>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</si>
  <si>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</si>
  <si>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</si>
  <si>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</si>
  <si>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</si>
  <si>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</si>
  <si>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</si>
  <si>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</si>
  <si>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</si>
  <si>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</si>
  <si>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</si>
  <si>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</si>
  <si>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</si>
  <si>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</si>
  <si>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</si>
  <si>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</si>
  <si>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</si>
  <si>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</si>
  <si>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</si>
  <si>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</si>
  <si>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</si>
  <si>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</si>
  <si>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</si>
  <si>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</si>
  <si>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</si>
  <si>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</si>
  <si>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</si>
  <si>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</si>
  <si>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</si>
  <si>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</si>
  <si>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</si>
  <si>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</si>
  <si>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</si>
  <si>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</si>
  <si>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</si>
  <si>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</si>
  <si>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</si>
  <si>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</si>
  <si>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</si>
  <si>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</si>
  <si>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</si>
  <si>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</si>
  <si>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</si>
  <si>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</si>
  <si>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</si>
  <si>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</si>
  <si>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</si>
  <si>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</si>
  <si>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</si>
  <si>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</si>
  <si>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</si>
  <si>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</si>
  <si>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</si>
  <si>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</si>
  <si>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</si>
  <si>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</si>
  <si>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</si>
  <si>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</si>
  <si>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</si>
  <si>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</si>
  <si>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</si>
  <si>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</si>
  <si>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</si>
  <si>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</si>
  <si>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</si>
  <si>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</si>
  <si>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</si>
  <si>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</si>
  <si>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</si>
  <si>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</si>
  <si>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</si>
  <si>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</si>
  <si>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</si>
  <si>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</si>
  <si>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</si>
  <si>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</si>
  <si>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</si>
  <si>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</si>
  <si>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</si>
  <si>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</si>
  <si>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</si>
  <si>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</si>
  <si>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</si>
  <si>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</si>
  <si>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</si>
  <si>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</si>
  <si>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</si>
  <si>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</si>
  <si>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</si>
  <si>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</si>
  <si>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</si>
  <si>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</si>
  <si>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</si>
  <si>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</si>
  <si>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</si>
  <si>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</si>
  <si>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</si>
  <si>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</si>
  <si>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</si>
  <si>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</si>
  <si>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</si>
  <si>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</si>
  <si>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</si>
  <si>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</si>
  <si>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</si>
  <si>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</si>
  <si>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</si>
  <si>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</si>
  <si>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</si>
  <si>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</si>
  <si>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</si>
  <si>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</si>
  <si>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</si>
  <si>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</si>
  <si>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</si>
  <si>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</si>
  <si>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</si>
  <si>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</si>
  <si>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</si>
  <si>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</si>
  <si>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</si>
  <si>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</si>
  <si>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</si>
  <si>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</si>
  <si>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</si>
  <si>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</si>
  <si>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</si>
  <si>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</si>
  <si>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</si>
  <si>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</si>
  <si>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</si>
  <si>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</si>
  <si>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</si>
  <si>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Vijay Kumar</t>
  </si>
  <si>
    <t>Bangalore</t>
  </si>
  <si>
    <t>Anodized</t>
  </si>
  <si>
    <t>ABPL-DE-19.20-2126</t>
  </si>
  <si>
    <t>SD4</t>
  </si>
  <si>
    <t>M15000</t>
  </si>
  <si>
    <t>SIDE HUNG WINDOW</t>
  </si>
  <si>
    <t>NO</t>
  </si>
  <si>
    <t>SF - HOME THEATER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</si>
</sst>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</v>
      </c>
      <c r="E23" s="175"/>
      <c r="F23" s="159">
        <f>QUOTATION!N117</f>
        <v>120745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1" sqref="Q1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ABPL-DE-19.20-2126</v>
      </c>
      <c r="O2" s="537"/>
      <c r="P2" s="219" t="s">
        <v>257</v>
      </c>
    </row>
    <row r="3" spans="2:16">
      <c r="B3" s="218"/>
      <c r="C3" s="536" t="s">
        <v>126</v>
      </c>
      <c r="D3" s="536"/>
      <c r="E3" s="536"/>
      <c r="F3" s="537" t="str">
        <f>QUOTATION!F7</f>
        <v>Mr. Vijay Kumar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43672</v>
      </c>
      <c r="O3" s="544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Bangalore</v>
      </c>
      <c r="G4" s="536"/>
      <c r="H4" s="536"/>
      <c r="I4" s="538" t="s">
        <v>180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R0</v>
      </c>
      <c r="O4" s="287">
        <f>QUOTATION!N8</f>
        <v>43672</v>
      </c>
    </row>
    <row r="5" spans="2:16">
      <c r="B5" s="218"/>
      <c r="C5" s="536" t="s">
        <v>169</v>
      </c>
      <c r="D5" s="536"/>
      <c r="E5" s="536"/>
      <c r="F5" s="537" t="str">
        <f>QUOTATION!F9</f>
        <v>Mr. Anamol Anand : 7702300826</v>
      </c>
      <c r="G5" s="537"/>
      <c r="H5" s="537"/>
      <c r="I5" s="537"/>
      <c r="J5" s="537"/>
      <c r="K5" s="537"/>
      <c r="L5" s="537"/>
      <c r="M5" s="284" t="s">
        <v>179</v>
      </c>
      <c r="N5" s="537" t="str">
        <f>QUOTATION!M9</f>
        <v>Nikhil</v>
      </c>
      <c r="O5" s="537"/>
    </row>
    <row r="6" spans="2:16">
      <c r="B6" s="218"/>
      <c r="C6" s="536" t="s">
        <v>177</v>
      </c>
      <c r="D6" s="536"/>
      <c r="E6" s="536"/>
      <c r="F6" s="285" t="str">
        <f>QUOTATION!F10</f>
        <v>Anodized</v>
      </c>
      <c r="G6" s="536"/>
      <c r="H6" s="536"/>
      <c r="I6" s="538" t="s">
        <v>178</v>
      </c>
      <c r="J6" s="538"/>
      <c r="K6" s="537" t="str">
        <f>QUOTATION!I10</f>
        <v>Silver</v>
      </c>
      <c r="L6" s="537"/>
      <c r="M6" s="284"/>
      <c r="N6" s="538"/>
      <c r="O6" s="538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254</v>
      </c>
      <c r="D8" s="536"/>
      <c r="E8" s="286" t="str">
        <f>'BD Team'!B9</f>
        <v>SD4</v>
      </c>
      <c r="F8" s="288" t="s">
        <v>255</v>
      </c>
      <c r="G8" s="537" t="str">
        <f>'BD Team'!D9</f>
        <v>SIDE HUNG WINDOW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SF - HOME THEATER NORTH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247</v>
      </c>
      <c r="M10" s="536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178</v>
      </c>
      <c r="M11" s="536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248</v>
      </c>
      <c r="M12" s="536"/>
      <c r="N12" s="542" t="s">
        <v>256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249</v>
      </c>
      <c r="M13" s="536"/>
      <c r="N13" s="537" t="str">
        <f>CONCATENATE('BD Team'!H9," X ",'BD Team'!I9)</f>
        <v>650 X 2184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250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251</v>
      </c>
      <c r="M15" s="536"/>
      <c r="N15" s="537" t="str">
        <f>'BD Team'!C9</f>
        <v>M15000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252</v>
      </c>
      <c r="M16" s="536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253</v>
      </c>
      <c r="M17" s="536"/>
      <c r="N17" s="537" t="str">
        <f>'BD Team'!F9</f>
        <v>NO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254</v>
      </c>
      <c r="D19" s="536"/>
      <c r="E19" s="286">
        <f>'BD Team'!B10</f>
        <v>0</v>
      </c>
      <c r="F19" s="288" t="s">
        <v>255</v>
      </c>
      <c r="G19" s="537">
        <f>'BD Team'!D10</f>
        <v>0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>
        <f>'BD Team'!G10</f>
        <v>0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247</v>
      </c>
      <c r="M21" s="536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178</v>
      </c>
      <c r="M22" s="536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248</v>
      </c>
      <c r="M23" s="536"/>
      <c r="N23" s="539" t="s">
        <v>256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249</v>
      </c>
      <c r="M24" s="536"/>
      <c r="N24" s="537" t="str">
        <f>CONCATENATE('BD Team'!H10," X ",'BD Team'!I10)</f>
        <v xml:space="preserve"> X 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250</v>
      </c>
      <c r="M25" s="536"/>
      <c r="N25" s="540">
        <f>'BD Team'!J10</f>
        <v>0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251</v>
      </c>
      <c r="M26" s="536"/>
      <c r="N26" s="537">
        <f>'BD Team'!C10</f>
        <v>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252</v>
      </c>
      <c r="M27" s="536"/>
      <c r="N27" s="537">
        <f>'BD Team'!E10</f>
        <v>0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253</v>
      </c>
      <c r="M28" s="536"/>
      <c r="N28" s="537">
        <f>'BD Team'!F10</f>
        <v>0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254</v>
      </c>
      <c r="D30" s="536"/>
      <c r="E30" s="286">
        <f>'BD Team'!B11</f>
        <v>0</v>
      </c>
      <c r="F30" s="288" t="s">
        <v>255</v>
      </c>
      <c r="G30" s="537">
        <f>'BD Team'!D11</f>
        <v>0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>
        <f>'BD Team'!G11</f>
        <v>0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247</v>
      </c>
      <c r="M32" s="536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178</v>
      </c>
      <c r="M33" s="536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248</v>
      </c>
      <c r="M34" s="536"/>
      <c r="N34" s="539" t="s">
        <v>256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249</v>
      </c>
      <c r="M35" s="536"/>
      <c r="N35" s="537" t="str">
        <f>CONCATENATE('BD Team'!H11," X ",'BD Team'!I11)</f>
        <v xml:space="preserve"> X 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250</v>
      </c>
      <c r="M36" s="536"/>
      <c r="N36" s="540">
        <f>'BD Team'!J11</f>
        <v>0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251</v>
      </c>
      <c r="M37" s="536"/>
      <c r="N37" s="537">
        <f>'BD Team'!C11</f>
        <v>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252</v>
      </c>
      <c r="M38" s="536"/>
      <c r="N38" s="537">
        <f>'BD Team'!E11</f>
        <v>0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253</v>
      </c>
      <c r="M39" s="536"/>
      <c r="N39" s="537">
        <f>'BD Team'!F11</f>
        <v>0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254</v>
      </c>
      <c r="D41" s="536"/>
      <c r="E41" s="286">
        <f>'BD Team'!B12</f>
        <v>0</v>
      </c>
      <c r="F41" s="288" t="s">
        <v>255</v>
      </c>
      <c r="G41" s="537">
        <f>'BD Team'!D12</f>
        <v>0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>
        <f>'BD Team'!G12</f>
        <v>0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247</v>
      </c>
      <c r="M43" s="536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178</v>
      </c>
      <c r="M44" s="536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248</v>
      </c>
      <c r="M45" s="536"/>
      <c r="N45" s="539" t="s">
        <v>256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249</v>
      </c>
      <c r="M46" s="536"/>
      <c r="N46" s="537" t="str">
        <f>CONCATENATE('BD Team'!H12," X ",'BD Team'!I12)</f>
        <v xml:space="preserve"> X 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250</v>
      </c>
      <c r="M47" s="536"/>
      <c r="N47" s="540">
        <f>'BD Team'!J12</f>
        <v>0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251</v>
      </c>
      <c r="M48" s="536"/>
      <c r="N48" s="537">
        <f>'BD Team'!C12</f>
        <v>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252</v>
      </c>
      <c r="M49" s="536"/>
      <c r="N49" s="537">
        <f>'BD Team'!E12</f>
        <v>0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253</v>
      </c>
      <c r="M50" s="536"/>
      <c r="N50" s="537">
        <f>'BD Team'!F12</f>
        <v>0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254</v>
      </c>
      <c r="D52" s="536"/>
      <c r="E52" s="286">
        <f>'BD Team'!B13</f>
        <v>0</v>
      </c>
      <c r="F52" s="288" t="s">
        <v>255</v>
      </c>
      <c r="G52" s="537">
        <f>'BD Team'!D13</f>
        <v>0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>
        <f>'BD Team'!G13</f>
        <v>0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247</v>
      </c>
      <c r="M54" s="536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178</v>
      </c>
      <c r="M55" s="536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248</v>
      </c>
      <c r="M56" s="536"/>
      <c r="N56" s="539" t="s">
        <v>256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249</v>
      </c>
      <c r="M57" s="536"/>
      <c r="N57" s="537" t="str">
        <f>CONCATENATE('BD Team'!H13," X ",'BD Team'!I13)</f>
        <v xml:space="preserve"> X 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250</v>
      </c>
      <c r="M58" s="536"/>
      <c r="N58" s="540">
        <f>'BD Team'!J13</f>
        <v>0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251</v>
      </c>
      <c r="M59" s="536"/>
      <c r="N59" s="537">
        <f>'BD Team'!C13</f>
        <v>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252</v>
      </c>
      <c r="M60" s="536"/>
      <c r="N60" s="537">
        <f>'BD Team'!E13</f>
        <v>0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253</v>
      </c>
      <c r="M61" s="536"/>
      <c r="N61" s="537">
        <f>'BD Team'!F13</f>
        <v>0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254</v>
      </c>
      <c r="D63" s="536"/>
      <c r="E63" s="286">
        <f>'BD Team'!B14</f>
        <v>0</v>
      </c>
      <c r="F63" s="288" t="s">
        <v>255</v>
      </c>
      <c r="G63" s="537">
        <f>'BD Team'!D14</f>
        <v>0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>
        <f>'BD Team'!G14</f>
        <v>0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247</v>
      </c>
      <c r="M65" s="536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178</v>
      </c>
      <c r="M66" s="536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248</v>
      </c>
      <c r="M67" s="536"/>
      <c r="N67" s="539" t="s">
        <v>256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249</v>
      </c>
      <c r="M68" s="536"/>
      <c r="N68" s="537" t="str">
        <f>CONCATENATE('BD Team'!H14," X ",'BD Team'!I14)</f>
        <v xml:space="preserve"> X 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250</v>
      </c>
      <c r="M69" s="536"/>
      <c r="N69" s="540">
        <f>'BD Team'!J14</f>
        <v>0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251</v>
      </c>
      <c r="M70" s="536"/>
      <c r="N70" s="537">
        <f>'BD Team'!C14</f>
        <v>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252</v>
      </c>
      <c r="M71" s="536"/>
      <c r="N71" s="537">
        <f>'BD Team'!E14</f>
        <v>0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253</v>
      </c>
      <c r="M72" s="536"/>
      <c r="N72" s="537">
        <f>'BD Team'!F14</f>
        <v>0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254</v>
      </c>
      <c r="D74" s="536"/>
      <c r="E74" s="286">
        <f>'BD Team'!B15</f>
        <v>0</v>
      </c>
      <c r="F74" s="288" t="s">
        <v>255</v>
      </c>
      <c r="G74" s="537">
        <f>'BD Team'!D15</f>
        <v>0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>
        <f>'BD Team'!G15</f>
        <v>0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247</v>
      </c>
      <c r="M76" s="536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178</v>
      </c>
      <c r="M77" s="536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248</v>
      </c>
      <c r="M78" s="536"/>
      <c r="N78" s="539" t="s">
        <v>256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249</v>
      </c>
      <c r="M79" s="536"/>
      <c r="N79" s="537" t="str">
        <f>CONCATENATE('BD Team'!H15," X ",'BD Team'!I15)</f>
        <v xml:space="preserve"> X 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250</v>
      </c>
      <c r="M80" s="536"/>
      <c r="N80" s="540">
        <f>'BD Team'!J15</f>
        <v>0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251</v>
      </c>
      <c r="M81" s="536"/>
      <c r="N81" s="537">
        <f>'BD Team'!C15</f>
        <v>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252</v>
      </c>
      <c r="M82" s="536"/>
      <c r="N82" s="537">
        <f>'BD Team'!E15</f>
        <v>0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253</v>
      </c>
      <c r="M83" s="536"/>
      <c r="N83" s="537">
        <f>'BD Team'!F15</f>
        <v>0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254</v>
      </c>
      <c r="D85" s="536"/>
      <c r="E85" s="286">
        <f>'BD Team'!B16</f>
        <v>0</v>
      </c>
      <c r="F85" s="288" t="s">
        <v>255</v>
      </c>
      <c r="G85" s="537">
        <f>'BD Team'!D16</f>
        <v>0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>
        <f>'BD Team'!G16</f>
        <v>0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247</v>
      </c>
      <c r="M87" s="536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178</v>
      </c>
      <c r="M88" s="536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248</v>
      </c>
      <c r="M89" s="536"/>
      <c r="N89" s="539" t="s">
        <v>256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249</v>
      </c>
      <c r="M90" s="536"/>
      <c r="N90" s="537" t="str">
        <f>CONCATENATE('BD Team'!H16," X ",'BD Team'!I16)</f>
        <v xml:space="preserve"> X 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250</v>
      </c>
      <c r="M91" s="536"/>
      <c r="N91" s="540">
        <f>'BD Team'!J16</f>
        <v>0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251</v>
      </c>
      <c r="M92" s="536"/>
      <c r="N92" s="537">
        <f>'BD Team'!C16</f>
        <v>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252</v>
      </c>
      <c r="M93" s="536"/>
      <c r="N93" s="537">
        <f>'BD Team'!E16</f>
        <v>0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253</v>
      </c>
      <c r="M94" s="536"/>
      <c r="N94" s="537">
        <f>'BD Team'!F16</f>
        <v>0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254</v>
      </c>
      <c r="D96" s="536"/>
      <c r="E96" s="286">
        <f>'BD Team'!B17</f>
        <v>0</v>
      </c>
      <c r="F96" s="288" t="s">
        <v>255</v>
      </c>
      <c r="G96" s="537">
        <f>'BD Team'!D17</f>
        <v>0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>
        <f>'BD Team'!G17</f>
        <v>0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247</v>
      </c>
      <c r="M98" s="536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178</v>
      </c>
      <c r="M99" s="536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248</v>
      </c>
      <c r="M100" s="536"/>
      <c r="N100" s="539" t="s">
        <v>256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249</v>
      </c>
      <c r="M101" s="536"/>
      <c r="N101" s="537" t="str">
        <f>CONCATENATE('BD Team'!H17," X ",'BD Team'!I17)</f>
        <v xml:space="preserve"> X 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250</v>
      </c>
      <c r="M102" s="536"/>
      <c r="N102" s="540">
        <f>'BD Team'!J17</f>
        <v>0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251</v>
      </c>
      <c r="M103" s="536"/>
      <c r="N103" s="537">
        <f>'BD Team'!C17</f>
        <v>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252</v>
      </c>
      <c r="M104" s="536"/>
      <c r="N104" s="537">
        <f>'BD Team'!E17</f>
        <v>0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253</v>
      </c>
      <c r="M105" s="536"/>
      <c r="N105" s="537">
        <f>'BD Team'!F17</f>
        <v>0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254</v>
      </c>
      <c r="D107" s="536"/>
      <c r="E107" s="286">
        <f>'BD Team'!B18</f>
        <v>0</v>
      </c>
      <c r="F107" s="288" t="s">
        <v>255</v>
      </c>
      <c r="G107" s="537">
        <f>'BD Team'!D18</f>
        <v>0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>
        <f>'BD Team'!G18</f>
        <v>0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247</v>
      </c>
      <c r="M109" s="536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178</v>
      </c>
      <c r="M110" s="536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248</v>
      </c>
      <c r="M111" s="536"/>
      <c r="N111" s="539" t="s">
        <v>256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249</v>
      </c>
      <c r="M112" s="536"/>
      <c r="N112" s="537" t="str">
        <f>CONCATENATE('BD Team'!H18," X ",'BD Team'!I18)</f>
        <v xml:space="preserve"> X 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250</v>
      </c>
      <c r="M113" s="536"/>
      <c r="N113" s="540">
        <f>'BD Team'!J18</f>
        <v>0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251</v>
      </c>
      <c r="M114" s="536"/>
      <c r="N114" s="537">
        <f>'BD Team'!C18</f>
        <v>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252</v>
      </c>
      <c r="M115" s="536"/>
      <c r="N115" s="537">
        <f>'BD Team'!E18</f>
        <v>0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253</v>
      </c>
      <c r="M116" s="536"/>
      <c r="N116" s="537">
        <f>'BD Team'!F18</f>
        <v>0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254</v>
      </c>
      <c r="D118" s="536"/>
      <c r="E118" s="286">
        <f>'BD Team'!B19</f>
        <v>0</v>
      </c>
      <c r="F118" s="288" t="s">
        <v>255</v>
      </c>
      <c r="G118" s="537">
        <f>'BD Team'!D19</f>
        <v>0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>
        <f>'BD Team'!G19</f>
        <v>0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247</v>
      </c>
      <c r="M120" s="536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178</v>
      </c>
      <c r="M121" s="536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248</v>
      </c>
      <c r="M122" s="536"/>
      <c r="N122" s="539" t="s">
        <v>256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249</v>
      </c>
      <c r="M123" s="536"/>
      <c r="N123" s="537" t="str">
        <f>CONCATENATE('BD Team'!H19," X ",'BD Team'!I19)</f>
        <v xml:space="preserve"> X 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250</v>
      </c>
      <c r="M124" s="536"/>
      <c r="N124" s="540">
        <f>'BD Team'!J19</f>
        <v>0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251</v>
      </c>
      <c r="M125" s="536"/>
      <c r="N125" s="537">
        <f>'BD Team'!C19</f>
        <v>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252</v>
      </c>
      <c r="M126" s="536"/>
      <c r="N126" s="537">
        <f>'BD Team'!E19</f>
        <v>0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253</v>
      </c>
      <c r="M127" s="536"/>
      <c r="N127" s="537">
        <f>'BD Team'!F19</f>
        <v>0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254</v>
      </c>
      <c r="D129" s="536"/>
      <c r="E129" s="286">
        <f>'BD Team'!B20</f>
        <v>0</v>
      </c>
      <c r="F129" s="288" t="s">
        <v>255</v>
      </c>
      <c r="G129" s="537">
        <f>'BD Team'!D20</f>
        <v>0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>
        <f>'BD Team'!G20</f>
        <v>0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247</v>
      </c>
      <c r="M131" s="536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178</v>
      </c>
      <c r="M132" s="536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248</v>
      </c>
      <c r="M133" s="536"/>
      <c r="N133" s="539" t="s">
        <v>256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249</v>
      </c>
      <c r="M134" s="536"/>
      <c r="N134" s="537" t="str">
        <f>CONCATENATE('BD Team'!H20," X ",'BD Team'!I20)</f>
        <v xml:space="preserve"> X 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250</v>
      </c>
      <c r="M135" s="536"/>
      <c r="N135" s="540">
        <f>'BD Team'!J20</f>
        <v>0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251</v>
      </c>
      <c r="M136" s="536"/>
      <c r="N136" s="537">
        <f>'BD Team'!C20</f>
        <v>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252</v>
      </c>
      <c r="M137" s="536"/>
      <c r="N137" s="537">
        <f>'BD Team'!E20</f>
        <v>0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253</v>
      </c>
      <c r="M138" s="536"/>
      <c r="N138" s="537">
        <f>'BD Team'!F20</f>
        <v>0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254</v>
      </c>
      <c r="D140" s="536"/>
      <c r="E140" s="286">
        <f>'BD Team'!B21</f>
        <v>0</v>
      </c>
      <c r="F140" s="288" t="s">
        <v>255</v>
      </c>
      <c r="G140" s="537">
        <f>'BD Team'!D21</f>
        <v>0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>
        <f>'BD Team'!G21</f>
        <v>0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247</v>
      </c>
      <c r="M142" s="536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178</v>
      </c>
      <c r="M143" s="536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248</v>
      </c>
      <c r="M144" s="536"/>
      <c r="N144" s="539" t="s">
        <v>256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249</v>
      </c>
      <c r="M145" s="536"/>
      <c r="N145" s="537" t="str">
        <f>CONCATENATE('BD Team'!H21," X ",'BD Team'!I21)</f>
        <v xml:space="preserve"> X 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250</v>
      </c>
      <c r="M146" s="536"/>
      <c r="N146" s="540">
        <f>'BD Team'!J21</f>
        <v>0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251</v>
      </c>
      <c r="M147" s="536"/>
      <c r="N147" s="537">
        <f>'BD Team'!C21</f>
        <v>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252</v>
      </c>
      <c r="M148" s="536"/>
      <c r="N148" s="537">
        <f>'BD Team'!E21</f>
        <v>0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253</v>
      </c>
      <c r="M149" s="536"/>
      <c r="N149" s="537">
        <f>'BD Team'!F21</f>
        <v>0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254</v>
      </c>
      <c r="D151" s="536"/>
      <c r="E151" s="286">
        <f>'BD Team'!B22</f>
        <v>0</v>
      </c>
      <c r="F151" s="288" t="s">
        <v>255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>
        <f>'BD Team'!G22</f>
        <v>0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247</v>
      </c>
      <c r="M153" s="536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178</v>
      </c>
      <c r="M154" s="536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248</v>
      </c>
      <c r="M155" s="536"/>
      <c r="N155" s="539" t="s">
        <v>256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249</v>
      </c>
      <c r="M156" s="536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250</v>
      </c>
      <c r="M157" s="536"/>
      <c r="N157" s="540">
        <f>'BD Team'!J22</f>
        <v>0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251</v>
      </c>
      <c r="M158" s="536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252</v>
      </c>
      <c r="M159" s="536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253</v>
      </c>
      <c r="M160" s="536"/>
      <c r="N160" s="537">
        <f>'BD Team'!F22</f>
        <v>0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254</v>
      </c>
      <c r="D162" s="536"/>
      <c r="E162" s="286">
        <f>'BD Team'!B23</f>
        <v>0</v>
      </c>
      <c r="F162" s="288" t="s">
        <v>255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>
        <f>'BD Team'!G23</f>
        <v>0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247</v>
      </c>
      <c r="M164" s="536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178</v>
      </c>
      <c r="M165" s="536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248</v>
      </c>
      <c r="M166" s="536"/>
      <c r="N166" s="539" t="s">
        <v>256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249</v>
      </c>
      <c r="M167" s="536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250</v>
      </c>
      <c r="M168" s="536"/>
      <c r="N168" s="540">
        <f>'BD Team'!J23</f>
        <v>0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251</v>
      </c>
      <c r="M169" s="536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252</v>
      </c>
      <c r="M170" s="536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253</v>
      </c>
      <c r="M171" s="536"/>
      <c r="N171" s="537">
        <f>'BD Team'!F23</f>
        <v>0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254</v>
      </c>
      <c r="D173" s="536"/>
      <c r="E173" s="286">
        <f>'BD Team'!B24</f>
        <v>0</v>
      </c>
      <c r="F173" s="288" t="s">
        <v>255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>
        <f>'BD Team'!G24</f>
        <v>0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247</v>
      </c>
      <c r="M175" s="536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178</v>
      </c>
      <c r="M176" s="536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248</v>
      </c>
      <c r="M177" s="536"/>
      <c r="N177" s="539" t="s">
        <v>256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249</v>
      </c>
      <c r="M178" s="536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250</v>
      </c>
      <c r="M179" s="536"/>
      <c r="N179" s="540">
        <f>'BD Team'!J24</f>
        <v>0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251</v>
      </c>
      <c r="M180" s="536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252</v>
      </c>
      <c r="M181" s="536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253</v>
      </c>
      <c r="M182" s="536"/>
      <c r="N182" s="537">
        <f>'BD Team'!F24</f>
        <v>0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254</v>
      </c>
      <c r="D184" s="536"/>
      <c r="E184" s="286">
        <f>'BD Team'!B25</f>
        <v>0</v>
      </c>
      <c r="F184" s="288" t="s">
        <v>255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>
        <f>'BD Team'!G25</f>
        <v>0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247</v>
      </c>
      <c r="M186" s="536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178</v>
      </c>
      <c r="M187" s="536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248</v>
      </c>
      <c r="M188" s="536"/>
      <c r="N188" s="539" t="s">
        <v>256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249</v>
      </c>
      <c r="M189" s="536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250</v>
      </c>
      <c r="M190" s="536"/>
      <c r="N190" s="540">
        <f>'BD Team'!J25</f>
        <v>0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251</v>
      </c>
      <c r="M191" s="536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252</v>
      </c>
      <c r="M192" s="536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253</v>
      </c>
      <c r="M193" s="536"/>
      <c r="N193" s="537">
        <f>'BD Team'!F25</f>
        <v>0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254</v>
      </c>
      <c r="D195" s="536"/>
      <c r="E195" s="286">
        <f>'BD Team'!B26</f>
        <v>0</v>
      </c>
      <c r="F195" s="288" t="s">
        <v>255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>
        <f>'BD Team'!G26</f>
        <v>0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247</v>
      </c>
      <c r="M197" s="536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178</v>
      </c>
      <c r="M198" s="536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248</v>
      </c>
      <c r="M199" s="536"/>
      <c r="N199" s="539" t="s">
        <v>256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249</v>
      </c>
      <c r="M200" s="536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250</v>
      </c>
      <c r="M201" s="536"/>
      <c r="N201" s="540">
        <f>'BD Team'!J26</f>
        <v>0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251</v>
      </c>
      <c r="M202" s="536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252</v>
      </c>
      <c r="M203" s="536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253</v>
      </c>
      <c r="M204" s="536"/>
      <c r="N204" s="537">
        <f>'BD Team'!F26</f>
        <v>0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254</v>
      </c>
      <c r="D206" s="536"/>
      <c r="E206" s="286">
        <f>'BD Team'!B27</f>
        <v>0</v>
      </c>
      <c r="F206" s="288" t="s">
        <v>255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>
        <f>'BD Team'!G27</f>
        <v>0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247</v>
      </c>
      <c r="M208" s="536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178</v>
      </c>
      <c r="M209" s="536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248</v>
      </c>
      <c r="M210" s="536"/>
      <c r="N210" s="539" t="s">
        <v>256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249</v>
      </c>
      <c r="M211" s="536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250</v>
      </c>
      <c r="M212" s="536"/>
      <c r="N212" s="540">
        <f>'BD Team'!J27</f>
        <v>0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251</v>
      </c>
      <c r="M213" s="536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252</v>
      </c>
      <c r="M214" s="536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253</v>
      </c>
      <c r="M215" s="536"/>
      <c r="N215" s="537">
        <f>'BD Team'!F27</f>
        <v>0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254</v>
      </c>
      <c r="D217" s="536"/>
      <c r="E217" s="286">
        <f>'BD Team'!B28</f>
        <v>0</v>
      </c>
      <c r="F217" s="288" t="s">
        <v>255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>
        <f>'BD Team'!G28</f>
        <v>0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247</v>
      </c>
      <c r="M219" s="536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178</v>
      </c>
      <c r="M220" s="536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248</v>
      </c>
      <c r="M221" s="536"/>
      <c r="N221" s="539" t="s">
        <v>256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249</v>
      </c>
      <c r="M222" s="536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250</v>
      </c>
      <c r="M223" s="536"/>
      <c r="N223" s="540">
        <f>'BD Team'!J28</f>
        <v>0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251</v>
      </c>
      <c r="M224" s="536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252</v>
      </c>
      <c r="M225" s="536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253</v>
      </c>
      <c r="M226" s="536"/>
      <c r="N226" s="537">
        <f>'BD Team'!F28</f>
        <v>0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254</v>
      </c>
      <c r="D228" s="536"/>
      <c r="E228" s="286">
        <f>'BD Team'!B29</f>
        <v>0</v>
      </c>
      <c r="F228" s="288" t="s">
        <v>255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>
        <f>'BD Team'!G29</f>
        <v>0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247</v>
      </c>
      <c r="M230" s="536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178</v>
      </c>
      <c r="M231" s="536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248</v>
      </c>
      <c r="M232" s="536"/>
      <c r="N232" s="539" t="s">
        <v>256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249</v>
      </c>
      <c r="M233" s="536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250</v>
      </c>
      <c r="M234" s="536"/>
      <c r="N234" s="540">
        <f>'BD Team'!J29</f>
        <v>0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251</v>
      </c>
      <c r="M235" s="536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252</v>
      </c>
      <c r="M236" s="536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253</v>
      </c>
      <c r="M237" s="536"/>
      <c r="N237" s="537">
        <f>'BD Team'!F29</f>
        <v>0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254</v>
      </c>
      <c r="D239" s="536"/>
      <c r="E239" s="286">
        <f>'BD Team'!B30</f>
        <v>0</v>
      </c>
      <c r="F239" s="288" t="s">
        <v>255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>
        <f>'BD Team'!G30</f>
        <v>0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247</v>
      </c>
      <c r="M241" s="536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178</v>
      </c>
      <c r="M242" s="536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248</v>
      </c>
      <c r="M243" s="536"/>
      <c r="N243" s="539" t="s">
        <v>256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249</v>
      </c>
      <c r="M244" s="536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250</v>
      </c>
      <c r="M245" s="536"/>
      <c r="N245" s="540">
        <f>'BD Team'!J30</f>
        <v>0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251</v>
      </c>
      <c r="M246" s="536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252</v>
      </c>
      <c r="M247" s="536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253</v>
      </c>
      <c r="M248" s="536"/>
      <c r="N248" s="537">
        <f>'BD Team'!F30</f>
        <v>0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254</v>
      </c>
      <c r="D250" s="536"/>
      <c r="E250" s="286">
        <f>'BD Team'!B31</f>
        <v>0</v>
      </c>
      <c r="F250" s="288" t="s">
        <v>255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>
        <f>'BD Team'!G31</f>
        <v>0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247</v>
      </c>
      <c r="M252" s="536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178</v>
      </c>
      <c r="M253" s="536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248</v>
      </c>
      <c r="M254" s="536"/>
      <c r="N254" s="539" t="s">
        <v>256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249</v>
      </c>
      <c r="M255" s="536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250</v>
      </c>
      <c r="M256" s="536"/>
      <c r="N256" s="540">
        <f>'BD Team'!J31</f>
        <v>0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251</v>
      </c>
      <c r="M257" s="536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252</v>
      </c>
      <c r="M258" s="536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253</v>
      </c>
      <c r="M259" s="536"/>
      <c r="N259" s="537">
        <f>'BD Team'!F31</f>
        <v>0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254</v>
      </c>
      <c r="D261" s="536"/>
      <c r="E261" s="286">
        <f>'BD Team'!B32</f>
        <v>0</v>
      </c>
      <c r="F261" s="288" t="s">
        <v>255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>
        <f>'BD Team'!G32</f>
        <v>0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247</v>
      </c>
      <c r="M263" s="536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178</v>
      </c>
      <c r="M264" s="536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248</v>
      </c>
      <c r="M265" s="536"/>
      <c r="N265" s="539" t="s">
        <v>256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249</v>
      </c>
      <c r="M266" s="536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250</v>
      </c>
      <c r="M267" s="536"/>
      <c r="N267" s="540">
        <f>'BD Team'!J32</f>
        <v>0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251</v>
      </c>
      <c r="M268" s="536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252</v>
      </c>
      <c r="M269" s="536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253</v>
      </c>
      <c r="M270" s="536"/>
      <c r="N270" s="537">
        <f>'BD Team'!F32</f>
        <v>0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254</v>
      </c>
      <c r="D272" s="536"/>
      <c r="E272" s="286">
        <f>'BD Team'!B33</f>
        <v>0</v>
      </c>
      <c r="F272" s="288" t="s">
        <v>255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247</v>
      </c>
      <c r="M274" s="536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178</v>
      </c>
      <c r="M275" s="536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248</v>
      </c>
      <c r="M276" s="536"/>
      <c r="N276" s="539" t="s">
        <v>256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249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250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251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252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253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254</v>
      </c>
      <c r="D283" s="536"/>
      <c r="E283" s="286">
        <f>'BD Team'!B34</f>
        <v>0</v>
      </c>
      <c r="F283" s="288" t="s">
        <v>255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247</v>
      </c>
      <c r="M285" s="536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178</v>
      </c>
      <c r="M286" s="536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248</v>
      </c>
      <c r="M287" s="536"/>
      <c r="N287" s="539" t="s">
        <v>256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249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250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251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252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253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254</v>
      </c>
      <c r="D294" s="536"/>
      <c r="E294" s="286">
        <f>'BD Team'!B35</f>
        <v>0</v>
      </c>
      <c r="F294" s="288" t="s">
        <v>255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247</v>
      </c>
      <c r="M296" s="536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178</v>
      </c>
      <c r="M297" s="536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248</v>
      </c>
      <c r="M298" s="536"/>
      <c r="N298" s="539" t="s">
        <v>256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249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250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251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252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253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254</v>
      </c>
      <c r="D305" s="536"/>
      <c r="E305" s="286">
        <f>'BD Team'!B36</f>
        <v>0</v>
      </c>
      <c r="F305" s="288" t="s">
        <v>255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247</v>
      </c>
      <c r="M307" s="536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178</v>
      </c>
      <c r="M308" s="536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248</v>
      </c>
      <c r="M309" s="536"/>
      <c r="N309" s="539" t="s">
        <v>256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249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250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251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252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253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254</v>
      </c>
      <c r="D316" s="536"/>
      <c r="E316" s="286">
        <f>'BD Team'!B37</f>
        <v>0</v>
      </c>
      <c r="F316" s="288" t="s">
        <v>255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247</v>
      </c>
      <c r="M318" s="536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178</v>
      </c>
      <c r="M319" s="536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248</v>
      </c>
      <c r="M320" s="536"/>
      <c r="N320" s="539" t="s">
        <v>256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249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250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251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252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253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254</v>
      </c>
      <c r="D327" s="536"/>
      <c r="E327" s="286">
        <f>'BD Team'!B38</f>
        <v>0</v>
      </c>
      <c r="F327" s="288" t="s">
        <v>255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247</v>
      </c>
      <c r="M329" s="536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178</v>
      </c>
      <c r="M330" s="536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248</v>
      </c>
      <c r="M331" s="536"/>
      <c r="N331" s="539" t="s">
        <v>256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249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250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251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252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253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254</v>
      </c>
      <c r="D338" s="536"/>
      <c r="E338" s="286">
        <f>'BD Team'!B39</f>
        <v>0</v>
      </c>
      <c r="F338" s="288" t="s">
        <v>255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247</v>
      </c>
      <c r="M340" s="536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178</v>
      </c>
      <c r="M341" s="536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248</v>
      </c>
      <c r="M342" s="536"/>
      <c r="N342" s="539" t="s">
        <v>256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249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250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251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252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253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254</v>
      </c>
      <c r="D349" s="536"/>
      <c r="E349" s="286">
        <f>'BD Team'!B40</f>
        <v>0</v>
      </c>
      <c r="F349" s="288" t="s">
        <v>255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247</v>
      </c>
      <c r="M351" s="536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178</v>
      </c>
      <c r="M352" s="536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248</v>
      </c>
      <c r="M353" s="536"/>
      <c r="N353" s="539" t="s">
        <v>256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249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250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251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252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253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254</v>
      </c>
      <c r="D360" s="536"/>
      <c r="E360" s="286">
        <f>'BD Team'!B41</f>
        <v>0</v>
      </c>
      <c r="F360" s="288" t="s">
        <v>255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247</v>
      </c>
      <c r="M362" s="536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178</v>
      </c>
      <c r="M363" s="536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248</v>
      </c>
      <c r="M364" s="536"/>
      <c r="N364" s="539" t="s">
        <v>256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249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250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251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252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253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254</v>
      </c>
      <c r="D371" s="536"/>
      <c r="E371" s="286">
        <f>'BD Team'!B42</f>
        <v>0</v>
      </c>
      <c r="F371" s="288" t="s">
        <v>255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247</v>
      </c>
      <c r="M373" s="536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178</v>
      </c>
      <c r="M374" s="536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248</v>
      </c>
      <c r="M375" s="536"/>
      <c r="N375" s="539" t="s">
        <v>256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249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250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251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252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253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254</v>
      </c>
      <c r="D382" s="536"/>
      <c r="E382" s="286">
        <f>'BD Team'!B43</f>
        <v>0</v>
      </c>
      <c r="F382" s="288" t="s">
        <v>255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247</v>
      </c>
      <c r="M384" s="536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178</v>
      </c>
      <c r="M385" s="536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248</v>
      </c>
      <c r="M386" s="536"/>
      <c r="N386" s="539" t="s">
        <v>256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249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250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251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252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253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254</v>
      </c>
      <c r="D393" s="536"/>
      <c r="E393" s="286">
        <f>'BD Team'!B44</f>
        <v>0</v>
      </c>
      <c r="F393" s="288" t="s">
        <v>255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247</v>
      </c>
      <c r="M395" s="536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178</v>
      </c>
      <c r="M396" s="536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248</v>
      </c>
      <c r="M397" s="536"/>
      <c r="N397" s="539" t="s">
        <v>256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249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250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251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252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253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254</v>
      </c>
      <c r="D404" s="536"/>
      <c r="E404" s="286">
        <f>'BD Team'!B45</f>
        <v>0</v>
      </c>
      <c r="F404" s="288" t="s">
        <v>255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247</v>
      </c>
      <c r="M406" s="536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178</v>
      </c>
      <c r="M407" s="536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248</v>
      </c>
      <c r="M408" s="536"/>
      <c r="N408" s="539" t="s">
        <v>256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249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250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251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252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253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254</v>
      </c>
      <c r="D415" s="536"/>
      <c r="E415" s="286">
        <f>'BD Team'!B46</f>
        <v>0</v>
      </c>
      <c r="F415" s="288" t="s">
        <v>255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247</v>
      </c>
      <c r="M417" s="536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178</v>
      </c>
      <c r="M418" s="536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248</v>
      </c>
      <c r="M419" s="536"/>
      <c r="N419" s="539" t="s">
        <v>256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249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250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251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252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253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247</v>
      </c>
      <c r="M428" s="536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178</v>
      </c>
      <c r="M429" s="536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248</v>
      </c>
      <c r="M430" s="536"/>
      <c r="N430" s="539" t="s">
        <v>256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249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250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251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252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253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247</v>
      </c>
      <c r="M439" s="536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178</v>
      </c>
      <c r="M440" s="536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248</v>
      </c>
      <c r="M441" s="536"/>
      <c r="N441" s="539" t="s">
        <v>256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249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250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251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252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253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247</v>
      </c>
      <c r="M450" s="536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178</v>
      </c>
      <c r="M451" s="536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248</v>
      </c>
      <c r="M452" s="536"/>
      <c r="N452" s="539" t="s">
        <v>256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249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250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251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252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253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247</v>
      </c>
      <c r="M461" s="536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178</v>
      </c>
      <c r="M462" s="536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248</v>
      </c>
      <c r="M463" s="536"/>
      <c r="N463" s="539" t="s">
        <v>256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249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250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251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252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253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247</v>
      </c>
      <c r="M472" s="536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178</v>
      </c>
      <c r="M473" s="536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248</v>
      </c>
      <c r="M474" s="536"/>
      <c r="N474" s="539" t="s">
        <v>256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249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250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251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252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253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247</v>
      </c>
      <c r="M483" s="536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178</v>
      </c>
      <c r="M484" s="536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248</v>
      </c>
      <c r="M485" s="536"/>
      <c r="N485" s="539" t="s">
        <v>256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249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250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251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252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253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247</v>
      </c>
      <c r="M494" s="536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178</v>
      </c>
      <c r="M495" s="536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248</v>
      </c>
      <c r="M496" s="536"/>
      <c r="N496" s="539" t="s">
        <v>256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249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250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251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252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253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247</v>
      </c>
      <c r="M505" s="536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178</v>
      </c>
      <c r="M506" s="536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248</v>
      </c>
      <c r="M507" s="536"/>
      <c r="N507" s="539" t="s">
        <v>256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249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250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251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252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253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247</v>
      </c>
      <c r="M516" s="536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178</v>
      </c>
      <c r="M517" s="536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248</v>
      </c>
      <c r="M518" s="536"/>
      <c r="N518" s="539" t="s">
        <v>256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249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250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251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252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253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247</v>
      </c>
      <c r="M527" s="536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178</v>
      </c>
      <c r="M528" s="536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248</v>
      </c>
      <c r="M529" s="536"/>
      <c r="N529" s="539" t="s">
        <v>256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249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250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251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252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253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247</v>
      </c>
      <c r="M538" s="536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178</v>
      </c>
      <c r="M539" s="536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248</v>
      </c>
      <c r="M540" s="536"/>
      <c r="N540" s="539" t="s">
        <v>256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249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250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251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252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253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247</v>
      </c>
      <c r="M549" s="536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178</v>
      </c>
      <c r="M550" s="536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248</v>
      </c>
      <c r="M551" s="536"/>
      <c r="N551" s="539" t="s">
        <v>256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249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250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251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252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253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5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247</v>
      </c>
      <c r="M560" s="536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178</v>
      </c>
      <c r="M561" s="536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248</v>
      </c>
      <c r="M562" s="536"/>
      <c r="N562" s="539" t="s">
        <v>256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249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250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251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252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253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5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247</v>
      </c>
      <c r="M571" s="536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178</v>
      </c>
      <c r="M572" s="536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248</v>
      </c>
      <c r="M573" s="536"/>
      <c r="N573" s="539" t="s">
        <v>256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249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250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251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252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253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5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247</v>
      </c>
      <c r="M582" s="536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178</v>
      </c>
      <c r="M583" s="536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248</v>
      </c>
      <c r="M584" s="536"/>
      <c r="N584" s="539" t="s">
        <v>256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249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250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251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252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253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5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247</v>
      </c>
      <c r="M593" s="536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178</v>
      </c>
      <c r="M594" s="536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248</v>
      </c>
      <c r="M595" s="536"/>
      <c r="N595" s="539" t="s">
        <v>256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249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250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251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252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253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5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247</v>
      </c>
      <c r="M604" s="536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178</v>
      </c>
      <c r="M605" s="536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248</v>
      </c>
      <c r="M606" s="536"/>
      <c r="N606" s="539" t="s">
        <v>256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249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250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251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252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253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5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247</v>
      </c>
      <c r="M615" s="536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178</v>
      </c>
      <c r="M616" s="536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248</v>
      </c>
      <c r="M617" s="536"/>
      <c r="N617" s="539" t="s">
        <v>256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249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250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251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252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253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5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247</v>
      </c>
      <c r="M626" s="536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178</v>
      </c>
      <c r="M627" s="536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248</v>
      </c>
      <c r="M628" s="536"/>
      <c r="N628" s="539" t="s">
        <v>256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249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250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251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252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253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5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247</v>
      </c>
      <c r="M637" s="536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178</v>
      </c>
      <c r="M638" s="536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248</v>
      </c>
      <c r="M639" s="536"/>
      <c r="N639" s="539" t="s">
        <v>256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249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250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251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252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253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5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247</v>
      </c>
      <c r="M648" s="536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178</v>
      </c>
      <c r="M649" s="536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248</v>
      </c>
      <c r="M650" s="536"/>
      <c r="N650" s="539" t="s">
        <v>256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249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250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251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252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253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5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247</v>
      </c>
      <c r="M659" s="536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178</v>
      </c>
      <c r="M660" s="536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248</v>
      </c>
      <c r="M661" s="536"/>
      <c r="N661" s="539" t="s">
        <v>256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249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250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251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252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253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5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247</v>
      </c>
      <c r="M670" s="536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178</v>
      </c>
      <c r="M671" s="536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248</v>
      </c>
      <c r="M672" s="536"/>
      <c r="N672" s="539" t="s">
        <v>256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249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250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251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252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253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5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247</v>
      </c>
      <c r="M681" s="536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178</v>
      </c>
      <c r="M682" s="536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248</v>
      </c>
      <c r="M683" s="536"/>
      <c r="N683" s="539" t="s">
        <v>256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249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250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251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252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253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5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247</v>
      </c>
      <c r="M692" s="536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178</v>
      </c>
      <c r="M693" s="536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248</v>
      </c>
      <c r="M694" s="536"/>
      <c r="N694" s="539" t="s">
        <v>256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249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250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251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252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253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5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247</v>
      </c>
      <c r="M703" s="536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178</v>
      </c>
      <c r="M704" s="536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248</v>
      </c>
      <c r="M705" s="536"/>
      <c r="N705" s="539" t="s">
        <v>256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249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250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251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252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253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5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247</v>
      </c>
      <c r="M714" s="536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178</v>
      </c>
      <c r="M715" s="536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248</v>
      </c>
      <c r="M716" s="536"/>
      <c r="N716" s="539" t="s">
        <v>256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249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250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251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252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253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5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247</v>
      </c>
      <c r="M725" s="536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178</v>
      </c>
      <c r="M726" s="536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248</v>
      </c>
      <c r="M727" s="536"/>
      <c r="N727" s="539" t="s">
        <v>256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249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250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251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252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253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5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247</v>
      </c>
      <c r="M736" s="536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178</v>
      </c>
      <c r="M737" s="536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248</v>
      </c>
      <c r="M738" s="536"/>
      <c r="N738" s="539" t="s">
        <v>256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249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250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251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252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253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5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247</v>
      </c>
      <c r="M747" s="536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178</v>
      </c>
      <c r="M748" s="536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248</v>
      </c>
      <c r="M749" s="536"/>
      <c r="N749" s="539" t="s">
        <v>256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249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250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251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252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253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5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247</v>
      </c>
      <c r="M758" s="536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178</v>
      </c>
      <c r="M759" s="536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248</v>
      </c>
      <c r="M760" s="536"/>
      <c r="N760" s="539" t="s">
        <v>256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249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250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251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252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253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5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247</v>
      </c>
      <c r="M769" s="536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178</v>
      </c>
      <c r="M770" s="536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248</v>
      </c>
      <c r="M771" s="536"/>
      <c r="N771" s="539" t="s">
        <v>256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249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250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251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252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253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5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247</v>
      </c>
      <c r="M780" s="536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178</v>
      </c>
      <c r="M781" s="536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248</v>
      </c>
      <c r="M782" s="536"/>
      <c r="N782" s="539" t="s">
        <v>256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249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250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251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252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253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5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247</v>
      </c>
      <c r="M791" s="536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178</v>
      </c>
      <c r="M792" s="536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248</v>
      </c>
      <c r="M793" s="536"/>
      <c r="N793" s="539" t="s">
        <v>256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249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250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251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252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253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5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247</v>
      </c>
      <c r="M802" s="536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178</v>
      </c>
      <c r="M803" s="536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248</v>
      </c>
      <c r="M804" s="536"/>
      <c r="N804" s="539" t="s">
        <v>256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249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250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251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252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253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5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247</v>
      </c>
      <c r="M813" s="536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178</v>
      </c>
      <c r="M814" s="536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248</v>
      </c>
      <c r="M815" s="536"/>
      <c r="N815" s="539" t="s">
        <v>256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249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250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251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252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253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5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247</v>
      </c>
      <c r="M824" s="536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178</v>
      </c>
      <c r="M825" s="536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248</v>
      </c>
      <c r="M826" s="536"/>
      <c r="N826" s="539" t="s">
        <v>256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249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250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251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252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253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5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247</v>
      </c>
      <c r="M835" s="536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178</v>
      </c>
      <c r="M836" s="536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248</v>
      </c>
      <c r="M837" s="536"/>
      <c r="N837" s="539" t="s">
        <v>256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249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250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251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252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253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5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247</v>
      </c>
      <c r="M846" s="536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178</v>
      </c>
      <c r="M847" s="536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248</v>
      </c>
      <c r="M848" s="536"/>
      <c r="N848" s="539" t="s">
        <v>256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249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250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251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252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253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5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247</v>
      </c>
      <c r="M857" s="536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178</v>
      </c>
      <c r="M858" s="536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248</v>
      </c>
      <c r="M859" s="536"/>
      <c r="N859" s="539" t="s">
        <v>256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249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250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251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252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253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5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247</v>
      </c>
      <c r="M868" s="536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178</v>
      </c>
      <c r="M869" s="536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248</v>
      </c>
      <c r="M870" s="536"/>
      <c r="N870" s="539" t="s">
        <v>256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249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250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251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252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253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5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247</v>
      </c>
      <c r="M879" s="536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178</v>
      </c>
      <c r="M880" s="536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248</v>
      </c>
      <c r="M881" s="536"/>
      <c r="N881" s="539" t="s">
        <v>256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249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250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251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252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253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5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247</v>
      </c>
      <c r="M890" s="536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178</v>
      </c>
      <c r="M891" s="536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248</v>
      </c>
      <c r="M892" s="536"/>
      <c r="N892" s="539" t="s">
        <v>256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249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250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251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252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253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5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247</v>
      </c>
      <c r="M901" s="536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178</v>
      </c>
      <c r="M902" s="536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248</v>
      </c>
      <c r="M903" s="536"/>
      <c r="N903" s="539" t="s">
        <v>256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249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250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251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252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253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5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247</v>
      </c>
      <c r="M912" s="536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178</v>
      </c>
      <c r="M913" s="536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248</v>
      </c>
      <c r="M914" s="536"/>
      <c r="N914" s="539" t="s">
        <v>256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249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250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251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252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253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5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247</v>
      </c>
      <c r="M923" s="536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178</v>
      </c>
      <c r="M924" s="536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248</v>
      </c>
      <c r="M925" s="536"/>
      <c r="N925" s="539" t="s">
        <v>256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249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250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251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252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253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5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247</v>
      </c>
      <c r="M934" s="536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178</v>
      </c>
      <c r="M935" s="536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248</v>
      </c>
      <c r="M936" s="536"/>
      <c r="N936" s="539" t="s">
        <v>256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249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250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251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252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253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5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247</v>
      </c>
      <c r="M945" s="536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178</v>
      </c>
      <c r="M946" s="536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248</v>
      </c>
      <c r="M947" s="536"/>
      <c r="N947" s="539" t="s">
        <v>256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249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250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251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252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253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5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247</v>
      </c>
      <c r="M956" s="536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178</v>
      </c>
      <c r="M957" s="536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248</v>
      </c>
      <c r="M958" s="536"/>
      <c r="N958" s="539" t="s">
        <v>256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249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250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251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252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253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5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247</v>
      </c>
      <c r="M967" s="536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178</v>
      </c>
      <c r="M968" s="536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248</v>
      </c>
      <c r="M969" s="536"/>
      <c r="N969" s="539" t="s">
        <v>256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249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250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251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252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253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5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247</v>
      </c>
      <c r="M978" s="536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178</v>
      </c>
      <c r="M979" s="536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248</v>
      </c>
      <c r="M980" s="536"/>
      <c r="N980" s="539" t="s">
        <v>256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249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250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251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252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253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5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247</v>
      </c>
      <c r="M989" s="536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178</v>
      </c>
      <c r="M990" s="536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248</v>
      </c>
      <c r="M991" s="536"/>
      <c r="N991" s="539" t="s">
        <v>256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249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250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251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252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253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5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247</v>
      </c>
      <c r="M1000" s="536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178</v>
      </c>
      <c r="M1001" s="536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248</v>
      </c>
      <c r="M1002" s="536"/>
      <c r="N1002" s="539" t="s">
        <v>256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249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250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251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252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253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5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247</v>
      </c>
      <c r="M1011" s="536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178</v>
      </c>
      <c r="M1012" s="536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248</v>
      </c>
      <c r="M1013" s="536"/>
      <c r="N1013" s="539" t="s">
        <v>256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249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250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251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252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253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5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247</v>
      </c>
      <c r="M1022" s="536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178</v>
      </c>
      <c r="M1023" s="536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248</v>
      </c>
      <c r="M1024" s="536"/>
      <c r="N1024" s="539" t="s">
        <v>256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249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250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251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252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253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5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247</v>
      </c>
      <c r="M1033" s="536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178</v>
      </c>
      <c r="M1034" s="536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248</v>
      </c>
      <c r="M1035" s="536"/>
      <c r="N1035" s="539" t="s">
        <v>256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249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250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251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252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253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5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247</v>
      </c>
      <c r="M1044" s="536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178</v>
      </c>
      <c r="M1045" s="536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248</v>
      </c>
      <c r="M1046" s="536"/>
      <c r="N1046" s="539" t="s">
        <v>256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249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250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251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252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253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5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247</v>
      </c>
      <c r="M1055" s="536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178</v>
      </c>
      <c r="M1056" s="536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248</v>
      </c>
      <c r="M1057" s="536"/>
      <c r="N1057" s="539" t="s">
        <v>256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249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250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251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252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253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5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247</v>
      </c>
      <c r="M1066" s="536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178</v>
      </c>
      <c r="M1067" s="536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248</v>
      </c>
      <c r="M1068" s="536"/>
      <c r="N1068" s="539" t="s">
        <v>256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249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250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251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252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253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5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247</v>
      </c>
      <c r="M1077" s="536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178</v>
      </c>
      <c r="M1078" s="536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248</v>
      </c>
      <c r="M1079" s="536"/>
      <c r="N1079" s="539" t="s">
        <v>256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249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250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251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252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253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5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247</v>
      </c>
      <c r="M1088" s="536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178</v>
      </c>
      <c r="M1089" s="536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248</v>
      </c>
      <c r="M1090" s="536"/>
      <c r="N1090" s="539" t="s">
        <v>256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249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250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251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252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253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5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247</v>
      </c>
      <c r="M1099" s="536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178</v>
      </c>
      <c r="M1100" s="536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248</v>
      </c>
      <c r="M1101" s="536"/>
      <c r="N1101" s="539" t="s">
        <v>256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249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250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251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252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253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263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19</v>
      </c>
    </row>
    <row r="5" spans="3:5">
      <c r="C5" s="236" t="s">
        <v>397</v>
      </c>
      <c r="D5" s="236" t="s">
        <v>395</v>
      </c>
      <c r="E5" s="309">
        <f>ROUND(Pricing!U104,0.1)/40</f>
        <v>0.57499999999999996</v>
      </c>
    </row>
    <row r="6" spans="3:5">
      <c r="C6" s="236" t="s">
        <v>83</v>
      </c>
      <c r="D6" s="236" t="s">
        <v>394</v>
      </c>
      <c r="E6" s="309">
        <f>ROUND(Pricing!V104,0.1)</f>
        <v>1</v>
      </c>
    </row>
    <row r="7" spans="3:5">
      <c r="C7" s="236" t="s">
        <v>401</v>
      </c>
      <c r="D7" s="236" t="s">
        <v>393</v>
      </c>
      <c r="E7" s="309">
        <f>ROUND(Pricing!W104,0.1)</f>
        <v>19</v>
      </c>
    </row>
    <row r="8" spans="3:5">
      <c r="C8" s="236" t="s">
        <v>398</v>
      </c>
      <c r="D8" s="236" t="s">
        <v>393</v>
      </c>
      <c r="E8" s="309">
        <f>ROUND(Pricing!X104,0.1)</f>
        <v>38</v>
      </c>
    </row>
    <row r="9" spans="3:5">
      <c r="C9" t="s">
        <v>223</v>
      </c>
      <c r="D9" s="236" t="s">
        <v>396</v>
      </c>
      <c r="E9" s="309">
        <f>ROUND(Pricing!Y104,0.1)</f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SD4</v>
      </c>
      <c r="B2" s="318" t="str">
        <f>'BD Team'!C9</f>
        <v>M15000</v>
      </c>
      <c r="C2" s="318" t="str">
        <f>'BD Team'!D9</f>
        <v>SIDE HUNG WINDOW</v>
      </c>
      <c r="D2" s="318" t="str">
        <f>'BD Team'!E9</f>
        <v>24MM</v>
      </c>
      <c r="E2" s="318" t="str">
        <f>'BD Team'!G9</f>
        <v>SF - HOME THEATER NORTH</v>
      </c>
      <c r="F2" s="318" t="str">
        <f>'BD Team'!F9</f>
        <v>NO</v>
      </c>
      <c r="I2" s="318">
        <f>'BD Team'!H9</f>
        <v>650</v>
      </c>
      <c r="J2" s="318">
        <f>'BD Team'!I9</f>
        <v>2184</v>
      </c>
      <c r="K2" s="318">
        <f>'BD Team'!J9</f>
        <v>1</v>
      </c>
      <c r="L2" s="319">
        <f>'BD Team'!K9</f>
        <v>538.87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I10" sqref="I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418</v>
      </c>
      <c r="F2" s="137"/>
      <c r="G2" s="163"/>
      <c r="H2" s="322" t="s">
        <v>185</v>
      </c>
      <c r="I2" s="323"/>
      <c r="J2" s="165" t="s">
        <v>421</v>
      </c>
      <c r="K2" s="167"/>
      <c r="L2" s="104" t="s">
        <v>208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419</v>
      </c>
      <c r="F3" s="136" t="s">
        <v>183</v>
      </c>
      <c r="G3" s="162" t="s">
        <v>417</v>
      </c>
      <c r="H3" s="322" t="s">
        <v>186</v>
      </c>
      <c r="I3" s="323"/>
      <c r="J3" s="166">
        <v>43672</v>
      </c>
      <c r="K3" s="167"/>
      <c r="L3" s="104" t="s">
        <v>258</v>
      </c>
      <c r="M3" s="104" t="s">
        <v>383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382</v>
      </c>
      <c r="K4" s="167"/>
      <c r="L4" s="104" t="s">
        <v>259</v>
      </c>
      <c r="M4" s="104" t="s">
        <v>384</v>
      </c>
    </row>
    <row r="5" spans="1:13" s="104" customFormat="1">
      <c r="A5" s="321" t="s">
        <v>177</v>
      </c>
      <c r="B5" s="321"/>
      <c r="C5" s="321"/>
      <c r="D5" s="321"/>
      <c r="E5" s="162" t="s">
        <v>420</v>
      </c>
      <c r="F5" s="136" t="s">
        <v>184</v>
      </c>
      <c r="G5" s="162" t="s">
        <v>208</v>
      </c>
      <c r="H5" s="322" t="s">
        <v>376</v>
      </c>
      <c r="I5" s="323"/>
      <c r="J5" s="165"/>
      <c r="K5" s="167"/>
      <c r="L5" s="104" t="s">
        <v>260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386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404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426</v>
      </c>
      <c r="H9" s="113">
        <v>650</v>
      </c>
      <c r="I9" s="113">
        <v>2184</v>
      </c>
      <c r="J9" s="113">
        <v>1</v>
      </c>
      <c r="K9" s="123">
        <v>538.87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SD4</v>
      </c>
      <c r="C4" s="118" t="str">
        <f>'BD Team'!C9</f>
        <v>M15000</v>
      </c>
      <c r="D4" s="118" t="str">
        <f>'BD Team'!D9</f>
        <v>SIDE HUNG WINDOW</v>
      </c>
      <c r="E4" s="118" t="str">
        <f>'BD Team'!F9</f>
        <v>NO</v>
      </c>
      <c r="F4" s="121" t="str">
        <f>'BD Team'!G9</f>
        <v>SF - HOME THEATER NORTH</v>
      </c>
      <c r="G4" s="118">
        <f>'BD Team'!H9</f>
        <v>650</v>
      </c>
      <c r="H4" s="118">
        <f>'BD Team'!I9</f>
        <v>2184</v>
      </c>
      <c r="I4" s="118">
        <f>'BD Team'!J9</f>
        <v>1</v>
      </c>
      <c r="J4" s="103">
        <f t="shared" ref="J4:J53" si="0">G4*H4*I4*10.764/1000000</f>
        <v>15.280574399999999</v>
      </c>
      <c r="K4" s="172">
        <f>'BD Team'!K9</f>
        <v>538.87</v>
      </c>
      <c r="L4" s="171">
        <f>K4*I4</f>
        <v>538.87</v>
      </c>
      <c r="M4" s="170">
        <f>L4*'Changable Values'!$D$4</f>
        <v>44726.21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18.893333333333334</v>
      </c>
      <c r="U4" s="313">
        <f>SUM(G4:H4)*I4*2*4/1000</f>
        <v>22.672000000000001</v>
      </c>
      <c r="V4" s="313">
        <f>SUM(G4:H4)*I4*5*5*4/(1000*240)</f>
        <v>1.1808333333333334</v>
      </c>
      <c r="W4" s="313">
        <f>T4</f>
        <v>18.893333333333334</v>
      </c>
      <c r="X4" s="313">
        <f>W4*2</f>
        <v>37.786666666666669</v>
      </c>
      <c r="Y4" s="313">
        <f>SUM(G4:H4)*I4*4/1000</f>
        <v>11.336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538.87</v>
      </c>
      <c r="L104" s="168">
        <f>SUM(L4:L103)</f>
        <v>538.87</v>
      </c>
      <c r="M104" s="168">
        <f>SUM(M4:M103)</f>
        <v>44726.21</v>
      </c>
      <c r="T104" s="314">
        <f t="shared" ref="T104:Y104" si="16">SUM(T4:T103)</f>
        <v>18.893333333333334</v>
      </c>
      <c r="U104" s="314">
        <f t="shared" si="16"/>
        <v>22.672000000000001</v>
      </c>
      <c r="V104" s="314">
        <f t="shared" si="16"/>
        <v>1.1808333333333334</v>
      </c>
      <c r="W104" s="314">
        <f t="shared" si="16"/>
        <v>18.893333333333334</v>
      </c>
      <c r="X104" s="314">
        <f t="shared" si="16"/>
        <v>37.786666666666669</v>
      </c>
      <c r="Y104" s="314">
        <f t="shared" si="16"/>
        <v>11.336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</v>
      </c>
      <c r="D8" s="131" t="str">
        <f>Pricing!B4</f>
        <v>SD4</v>
      </c>
      <c r="E8" s="132" t="str">
        <f>Pricing!N4</f>
        <v>24MM</v>
      </c>
      <c r="F8" s="68">
        <f>Pricing!G4</f>
        <v>650</v>
      </c>
      <c r="G8" s="68">
        <f>Pricing!H4</f>
        <v>2184</v>
      </c>
      <c r="H8" s="100">
        <f t="shared" ref="H8:H57" si="0">(F8*G8)/1000000</f>
        <v>1.4196</v>
      </c>
      <c r="I8" s="70">
        <f>Pricing!I4</f>
        <v>1</v>
      </c>
      <c r="J8" s="69">
        <f t="shared" ref="J8" si="1">H8*I8</f>
        <v>1.4196</v>
      </c>
      <c r="K8" s="71">
        <f t="shared" ref="K8" si="2">J8*10.764</f>
        <v>15.280574399999999</v>
      </c>
      <c r="L8" s="69"/>
      <c r="M8" s="72"/>
      <c r="N8" s="72"/>
      <c r="O8" s="72">
        <f t="shared" ref="O8:O35" si="3">N8*M8*L8/1000000</f>
        <v>0</v>
      </c>
      <c r="P8" s="73">
        <f>Pricing!M4</f>
        <v>44726.21</v>
      </c>
      <c r="Q8" s="74">
        <f t="shared" ref="Q8:Q56" si="4">P8*$Q$6</f>
        <v>4472.6210000000001</v>
      </c>
      <c r="R8" s="74">
        <f t="shared" ref="R8:R56" si="5">(P8+Q8)*$R$6</f>
        <v>5411.8714099999997</v>
      </c>
      <c r="S8" s="74">
        <f t="shared" ref="S8:S56" si="6">(P8+Q8+R8)*$S$6</f>
        <v>273.05351204999999</v>
      </c>
      <c r="T8" s="74">
        <f t="shared" ref="T8:T56" si="7">(P8+Q8+R8+S8)*$T$6</f>
        <v>548.8375592205</v>
      </c>
      <c r="U8" s="72">
        <f t="shared" ref="U8:U56" si="8">SUM(P8:T8)</f>
        <v>55432.593481270495</v>
      </c>
      <c r="V8" s="74">
        <f t="shared" ref="V8:V56" si="9">U8*$V$6</f>
        <v>831.48890221905742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3981.9780000000001</v>
      </c>
      <c r="AE8" s="76">
        <f>((((F8+G8)*2)/305)*I8*$AE$7)</f>
        <v>464.59016393442624</v>
      </c>
      <c r="AF8" s="345">
        <f>(((((F8*4)+(G8*4))/1000)*$AF$6*$AG$6)/300)*I8*$AF$7</f>
        <v>204.048</v>
      </c>
      <c r="AG8" s="346"/>
      <c r="AH8" s="76">
        <f>(((F8+G8))*I8/1000)*8*$AH$7</f>
        <v>17.004000000000001</v>
      </c>
      <c r="AI8" s="76">
        <f t="shared" ref="AI8:AI57" si="15">(((F8+G8)*2*I8)/1000)*2*$AI$7</f>
        <v>56.68</v>
      </c>
      <c r="AJ8" s="76">
        <f>J8*Pricing!Q4</f>
        <v>0</v>
      </c>
      <c r="AK8" s="76">
        <f>J8*Pricing!R4</f>
        <v>0</v>
      </c>
      <c r="AL8" s="76">
        <f t="shared" ref="AL8:AL39" si="16">J8*$AL$6</f>
        <v>1528.0574399999998</v>
      </c>
      <c r="AM8" s="77">
        <f t="shared" ref="AM8:AM39" si="17">$AM$6*J8</f>
        <v>0</v>
      </c>
      <c r="AN8" s="76">
        <f t="shared" ref="AN8:AN39" si="18">$AN$6*J8</f>
        <v>1222.4459519999998</v>
      </c>
      <c r="AO8" s="72">
        <f t="shared" ref="AO8:AO39" si="19">SUM(U8:V8)+SUM(AC8:AI8)-AD8</f>
        <v>57006.404547423976</v>
      </c>
      <c r="AP8" s="74">
        <f t="shared" ref="AP8:AP39" si="20">AO8*$AP$6</f>
        <v>57006.404547423976</v>
      </c>
      <c r="AQ8" s="74">
        <f t="shared" ref="AQ8:AQ56" si="21">(AO8+AP8)*$AQ$6</f>
        <v>0</v>
      </c>
      <c r="AR8" s="74">
        <f t="shared" ref="AR8:AR39" si="22">SUM(AO8:AQ8)/J8</f>
        <v>80313.334104570269</v>
      </c>
      <c r="AS8" s="72">
        <f t="shared" ref="AS8:AS39" si="23">SUM(AJ8:AQ8)+AD8+AB8</f>
        <v>120745.29048684795</v>
      </c>
      <c r="AT8" s="72">
        <f t="shared" ref="AT8:AT39" si="24">AS8/J8</f>
        <v>85055.854104570273</v>
      </c>
      <c r="AU8" s="78">
        <f t="shared" ref="AU8:AU56" si="25">AT8/10.764</f>
        <v>7901.8816522268935</v>
      </c>
      <c r="AV8" s="79">
        <f t="shared" ref="AV8:AV39" si="26">K8/$K$109</f>
        <v>1</v>
      </c>
      <c r="AW8" s="80">
        <f t="shared" ref="AW8:AW39" si="27">(U8+V8)/(J8*10.764)</f>
        <v>3682.0659296347885</v>
      </c>
      <c r="AX8" s="81">
        <f t="shared" ref="AX8:AX39" si="28">SUM(W8:AN8,AP8)/(J8*10.764)</f>
        <v>4219.8157225921041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5">
        <f t="shared" ref="AF9:AF57" si="44">(((((F9*4)+(G9*4))/1000)*$AF$6*$AG$6)/300)*I9*$AF$7</f>
        <v>0</v>
      </c>
      <c r="AG9" s="346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5">
        <f t="shared" si="44"/>
        <v>0</v>
      </c>
      <c r="AG10" s="346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5">
        <f t="shared" si="44"/>
        <v>0</v>
      </c>
      <c r="AG11" s="346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5">
        <f t="shared" si="44"/>
        <v>0</v>
      </c>
      <c r="AG12" s="346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5">
        <f t="shared" si="44"/>
        <v>0</v>
      </c>
      <c r="AG13" s="346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5">
        <f t="shared" si="44"/>
        <v>0</v>
      </c>
      <c r="AG14" s="346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5">
        <f t="shared" si="44"/>
        <v>0</v>
      </c>
      <c r="AG15" s="346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5">
        <f t="shared" si="44"/>
        <v>0</v>
      </c>
      <c r="AG16" s="346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5">
        <f t="shared" si="44"/>
        <v>0</v>
      </c>
      <c r="AG17" s="346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5">
        <f t="shared" si="44"/>
        <v>0</v>
      </c>
      <c r="AG18" s="346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1.4196</v>
      </c>
      <c r="I109" s="87">
        <f>SUM(I8:I108)</f>
        <v>1</v>
      </c>
      <c r="J109" s="88">
        <f>SUM(J8:J108)</f>
        <v>1.4196</v>
      </c>
      <c r="K109" s="89">
        <f>SUM(K8:K108)</f>
        <v>15.280574399999999</v>
      </c>
      <c r="L109" s="88">
        <f>SUM(L8:L8)</f>
        <v>0</v>
      </c>
      <c r="M109" s="88"/>
      <c r="N109" s="88"/>
      <c r="O109" s="88"/>
      <c r="P109" s="87">
        <f>SUM(P8:P108)</f>
        <v>44726.21</v>
      </c>
      <c r="Q109" s="88">
        <f t="shared" ref="Q109:AE109" si="156">SUM(Q8:Q108)</f>
        <v>4472.6210000000001</v>
      </c>
      <c r="R109" s="88">
        <f t="shared" si="156"/>
        <v>5411.8714099999997</v>
      </c>
      <c r="S109" s="88">
        <f t="shared" si="156"/>
        <v>273.05351204999999</v>
      </c>
      <c r="T109" s="88">
        <f t="shared" si="156"/>
        <v>548.8375592205</v>
      </c>
      <c r="U109" s="88">
        <f t="shared" si="156"/>
        <v>55432.593481270495</v>
      </c>
      <c r="V109" s="88">
        <f t="shared" si="156"/>
        <v>831.48890221905742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3981.9780000000001</v>
      </c>
      <c r="AE109" s="88">
        <f t="shared" si="156"/>
        <v>464.59016393442624</v>
      </c>
      <c r="AF109" s="406">
        <f>SUM(AF8:AG108)</f>
        <v>204.048</v>
      </c>
      <c r="AG109" s="407"/>
      <c r="AH109" s="88">
        <f t="shared" ref="AH109:AQ109" si="157">SUM(AH8:AH108)</f>
        <v>17.004000000000001</v>
      </c>
      <c r="AI109" s="88">
        <f t="shared" si="157"/>
        <v>56.68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1528.0574399999998</v>
      </c>
      <c r="AM109" s="88">
        <f t="shared" si="157"/>
        <v>0</v>
      </c>
      <c r="AN109" s="88">
        <f t="shared" si="157"/>
        <v>1222.4459519999998</v>
      </c>
      <c r="AO109" s="88">
        <f t="shared" si="157"/>
        <v>57006.404547423976</v>
      </c>
      <c r="AP109" s="88">
        <f t="shared" si="157"/>
        <v>57006.404547423976</v>
      </c>
      <c r="AQ109" s="88">
        <f t="shared" si="157"/>
        <v>0</v>
      </c>
      <c r="AR109" s="88"/>
      <c r="AS109" s="87">
        <f>SUM(AS8:AS108)</f>
        <v>120745.29048684795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204.048</v>
      </c>
      <c r="AW110" s="84"/>
    </row>
    <row r="111" spans="2:54">
      <c r="AF111" s="174"/>
      <c r="AG111" s="174"/>
      <c r="AH111" s="174">
        <f>SUM(AE109:AI109,AC109)</f>
        <v>742.32216393442627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ABPL-DE-19.20-2126</v>
      </c>
      <c r="N6" s="445"/>
    </row>
    <row r="7" spans="2:15" ht="24.95" customHeight="1">
      <c r="B7" s="425" t="s">
        <v>126</v>
      </c>
      <c r="C7" s="426"/>
      <c r="D7" s="426"/>
      <c r="E7" s="426"/>
      <c r="F7" s="457" t="str">
        <f>'BD Team'!E2</f>
        <v>Mr. Vijay Kumar</v>
      </c>
      <c r="G7" s="457"/>
      <c r="H7" s="457"/>
      <c r="I7" s="457"/>
      <c r="J7" s="458"/>
      <c r="K7" s="434" t="s">
        <v>104</v>
      </c>
      <c r="L7" s="426"/>
      <c r="M7" s="431">
        <f>'BD Team'!J3</f>
        <v>43672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Bangalore</v>
      </c>
      <c r="G8" s="459" t="s">
        <v>180</v>
      </c>
      <c r="H8" s="460"/>
      <c r="I8" s="457" t="str">
        <f>'BD Team'!G3</f>
        <v>1.5Kpa</v>
      </c>
      <c r="J8" s="458"/>
      <c r="K8" s="434" t="s">
        <v>105</v>
      </c>
      <c r="L8" s="426"/>
      <c r="M8" s="178" t="s">
        <v>365</v>
      </c>
      <c r="N8" s="179">
        <v>43672</v>
      </c>
    </row>
    <row r="9" spans="2:15" ht="24.95" customHeight="1">
      <c r="B9" s="425" t="s">
        <v>169</v>
      </c>
      <c r="C9" s="426"/>
      <c r="D9" s="426"/>
      <c r="E9" s="426"/>
      <c r="F9" s="457" t="str">
        <f>'BD Team'!E4</f>
        <v>Mr. Anamol Anand : 7702300826</v>
      </c>
      <c r="G9" s="457"/>
      <c r="H9" s="457"/>
      <c r="I9" s="457"/>
      <c r="J9" s="458"/>
      <c r="K9" s="434" t="s">
        <v>179</v>
      </c>
      <c r="L9" s="426"/>
      <c r="M9" s="446" t="str">
        <f>'BD Team'!J4</f>
        <v>Nikhil</v>
      </c>
      <c r="N9" s="447"/>
    </row>
    <row r="10" spans="2:15" ht="27.75" customHeight="1" thickBot="1">
      <c r="B10" s="427" t="s">
        <v>177</v>
      </c>
      <c r="C10" s="428"/>
      <c r="D10" s="428"/>
      <c r="E10" s="428"/>
      <c r="F10" s="217" t="str">
        <f>'BD Team'!E5</f>
        <v>Anodized</v>
      </c>
      <c r="G10" s="439" t="s">
        <v>178</v>
      </c>
      <c r="H10" s="440"/>
      <c r="I10" s="437" t="str">
        <f>'BD Team'!G5</f>
        <v>Silver</v>
      </c>
      <c r="J10" s="438"/>
      <c r="K10" s="435" t="s">
        <v>375</v>
      </c>
      <c r="L10" s="436"/>
      <c r="M10" s="429">
        <f>'BD Team'!J5</f>
        <v>0</v>
      </c>
      <c r="N10" s="430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170</v>
      </c>
      <c r="C13" s="462"/>
      <c r="D13" s="433" t="s">
        <v>171</v>
      </c>
      <c r="E13" s="433" t="s">
        <v>172</v>
      </c>
      <c r="F13" s="433" t="s">
        <v>37</v>
      </c>
      <c r="G13" s="415" t="s">
        <v>63</v>
      </c>
      <c r="H13" s="415" t="s">
        <v>210</v>
      </c>
      <c r="I13" s="415" t="s">
        <v>209</v>
      </c>
      <c r="J13" s="463" t="s">
        <v>173</v>
      </c>
      <c r="K13" s="463" t="s">
        <v>174</v>
      </c>
      <c r="L13" s="462" t="s">
        <v>211</v>
      </c>
      <c r="M13" s="463" t="s">
        <v>175</v>
      </c>
      <c r="N13" s="464" t="s">
        <v>176</v>
      </c>
    </row>
    <row r="14" spans="2:15" s="94" customFormat="1" ht="18" customHeight="1" thickTop="1" thickBot="1">
      <c r="B14" s="461"/>
      <c r="C14" s="462"/>
      <c r="D14" s="433"/>
      <c r="E14" s="433"/>
      <c r="F14" s="433"/>
      <c r="G14" s="415"/>
      <c r="H14" s="415"/>
      <c r="I14" s="415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3"/>
      <c r="E15" s="433"/>
      <c r="F15" s="433"/>
      <c r="G15" s="415"/>
      <c r="H15" s="415"/>
      <c r="I15" s="415"/>
      <c r="J15" s="463"/>
      <c r="K15" s="463"/>
      <c r="L15" s="462"/>
      <c r="M15" s="463"/>
      <c r="N15" s="464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SD4</v>
      </c>
      <c r="E16" s="187" t="str">
        <f>Pricing!C4</f>
        <v>M15000</v>
      </c>
      <c r="F16" s="187" t="str">
        <f>Pricing!D4</f>
        <v>SIDE HUNG WINDOW</v>
      </c>
      <c r="G16" s="187" t="str">
        <f>Pricing!N4</f>
        <v>24MM</v>
      </c>
      <c r="H16" s="187" t="str">
        <f>Pricing!F4</f>
        <v>SF - HOME THEATER NORTH</v>
      </c>
      <c r="I16" s="216" t="str">
        <f>Pricing!E4</f>
        <v>NO</v>
      </c>
      <c r="J16" s="216">
        <f>Pricing!G4</f>
        <v>650</v>
      </c>
      <c r="K16" s="216">
        <f>Pricing!H4</f>
        <v>2184</v>
      </c>
      <c r="L16" s="216">
        <f>Pricing!I4</f>
        <v>1</v>
      </c>
      <c r="M16" s="188">
        <f t="shared" ref="M16:M24" si="0">J16*K16*L16/1000000</f>
        <v>1.4196</v>
      </c>
      <c r="N16" s="189">
        <f>'Cost Calculation'!AS8</f>
        <v>120745.29048684795</v>
      </c>
      <c r="O16" s="95"/>
    </row>
    <row r="17" spans="2:15" s="94" customFormat="1" ht="49.9" hidden="1" customHeight="1" thickTop="1" thickBot="1">
      <c r="B17" s="413">
        <f>Pricing!A5</f>
        <v>2</v>
      </c>
      <c r="C17" s="414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3">
        <f>Pricing!A6</f>
        <v>3</v>
      </c>
      <c r="C18" s="414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3">
        <f>Pricing!A7</f>
        <v>4</v>
      </c>
      <c r="C19" s="414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3">
        <f>Pricing!A8</f>
        <v>5</v>
      </c>
      <c r="C20" s="414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3">
        <f>Pricing!A9</f>
        <v>6</v>
      </c>
      <c r="C21" s="414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3">
        <f>Pricing!A10</f>
        <v>7</v>
      </c>
      <c r="C22" s="414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3">
        <f>Pricing!A11</f>
        <v>8</v>
      </c>
      <c r="C23" s="414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3">
        <f>Pricing!A12</f>
        <v>9</v>
      </c>
      <c r="C24" s="414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3">
        <f>Pricing!A13</f>
        <v>10</v>
      </c>
      <c r="C25" s="414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3">
        <f>Pricing!A14</f>
        <v>11</v>
      </c>
      <c r="C26" s="414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3">
        <f>Pricing!A15</f>
        <v>12</v>
      </c>
      <c r="C27" s="414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3">
        <f>Pricing!A16</f>
        <v>13</v>
      </c>
      <c r="C28" s="414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3">
        <f>Pricing!A17</f>
        <v>14</v>
      </c>
      <c r="C29" s="414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3">
        <f>Pricing!A18</f>
        <v>15</v>
      </c>
      <c r="C30" s="414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3">
        <f>Pricing!A19</f>
        <v>16</v>
      </c>
      <c r="C31" s="414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3">
        <f>Pricing!A20</f>
        <v>17</v>
      </c>
      <c r="C32" s="414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1</v>
      </c>
      <c r="M116" s="191">
        <f>SUM(M16:M115)</f>
        <v>1.4196</v>
      </c>
      <c r="N116" s="186"/>
      <c r="O116" s="95"/>
    </row>
    <row r="117" spans="2:15" s="94" customFormat="1" ht="30" customHeight="1" thickTop="1" thickBot="1">
      <c r="B117" s="419" t="s">
        <v>181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120745</v>
      </c>
      <c r="O117" s="95">
        <f>N117/SUM(M116)</f>
        <v>85055.649478726409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21734</v>
      </c>
      <c r="O118" s="95">
        <f>N118/SUM(M116)</f>
        <v>15309.946463792618</v>
      </c>
    </row>
    <row r="119" spans="2:15" s="94" customFormat="1" ht="30" customHeight="1" thickTop="1" thickBot="1">
      <c r="B119" s="419" t="s">
        <v>182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142479</v>
      </c>
      <c r="O119" s="95">
        <f>N119/SUM(M116)</f>
        <v>100365.59594251902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7901.862642022149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2" t="s">
        <v>207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09">
        <v>1</v>
      </c>
      <c r="C125" s="410"/>
      <c r="D125" s="411" t="s">
        <v>374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139" customFormat="1" ht="30" customHeight="1">
      <c r="B126" s="422" t="s">
        <v>140</v>
      </c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4"/>
      <c r="O126" s="138"/>
    </row>
    <row r="127" spans="2:15" s="93" customFormat="1" ht="24.95" customHeight="1">
      <c r="B127" s="409">
        <v>1</v>
      </c>
      <c r="C127" s="410"/>
      <c r="D127" s="411" t="s">
        <v>364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2</v>
      </c>
      <c r="C128" s="410"/>
      <c r="D128" s="411" t="s">
        <v>390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4" s="139" customFormat="1" ht="30" customHeight="1">
      <c r="B129" s="493" t="s">
        <v>141</v>
      </c>
      <c r="C129" s="494"/>
      <c r="D129" s="494"/>
      <c r="E129" s="494"/>
      <c r="F129" s="494"/>
      <c r="G129" s="494"/>
      <c r="H129" s="494"/>
      <c r="I129" s="494"/>
      <c r="J129" s="494"/>
      <c r="K129" s="494"/>
      <c r="L129" s="494"/>
      <c r="M129" s="494"/>
      <c r="N129" s="495"/>
    </row>
    <row r="130" spans="2:14" s="93" customFormat="1" ht="24.95" customHeight="1">
      <c r="B130" s="409">
        <v>1</v>
      </c>
      <c r="C130" s="410"/>
      <c r="D130" s="411" t="s">
        <v>142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93" customFormat="1" ht="24.95" customHeight="1">
      <c r="B131" s="409">
        <v>2</v>
      </c>
      <c r="C131" s="410"/>
      <c r="D131" s="411" t="s">
        <v>143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93" customFormat="1" ht="24.95" customHeight="1">
      <c r="B132" s="409">
        <v>3</v>
      </c>
      <c r="C132" s="410"/>
      <c r="D132" s="411" t="s">
        <v>144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139" customFormat="1" ht="30" customHeight="1">
      <c r="B133" s="493" t="s">
        <v>145</v>
      </c>
      <c r="C133" s="494"/>
      <c r="D133" s="494"/>
      <c r="E133" s="494"/>
      <c r="F133" s="494"/>
      <c r="G133" s="494"/>
      <c r="H133" s="494"/>
      <c r="I133" s="494"/>
      <c r="J133" s="494"/>
      <c r="K133" s="494"/>
      <c r="L133" s="494"/>
      <c r="M133" s="494"/>
      <c r="N133" s="495"/>
    </row>
    <row r="134" spans="2:14" s="139" customFormat="1" ht="30" customHeight="1">
      <c r="B134" s="508" t="s">
        <v>146</v>
      </c>
      <c r="C134" s="509"/>
      <c r="D134" s="509"/>
      <c r="E134" s="509"/>
      <c r="F134" s="509"/>
      <c r="G134" s="509"/>
      <c r="H134" s="509"/>
      <c r="I134" s="509"/>
      <c r="J134" s="509"/>
      <c r="K134" s="509"/>
      <c r="L134" s="509"/>
      <c r="M134" s="509"/>
      <c r="N134" s="510"/>
    </row>
    <row r="135" spans="2:14" s="93" customFormat="1" ht="24.95" customHeight="1">
      <c r="B135" s="409">
        <v>1</v>
      </c>
      <c r="C135" s="410"/>
      <c r="D135" s="411" t="s">
        <v>147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4" s="93" customFormat="1" ht="24.95" customHeight="1">
      <c r="B136" s="409">
        <v>2</v>
      </c>
      <c r="C136" s="410"/>
      <c r="D136" s="411" t="s">
        <v>403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93" customFormat="1" ht="24.95" customHeight="1">
      <c r="B137" s="409">
        <v>3</v>
      </c>
      <c r="C137" s="410"/>
      <c r="D137" s="411" t="s">
        <v>148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4</v>
      </c>
      <c r="C138" s="410"/>
      <c r="D138" s="411" t="s">
        <v>149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5</v>
      </c>
      <c r="C139" s="410"/>
      <c r="D139" s="411" t="s">
        <v>150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6</v>
      </c>
      <c r="C140" s="410"/>
      <c r="D140" s="411" t="s">
        <v>151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140" customFormat="1" ht="30" customHeight="1">
      <c r="B141" s="493" t="s">
        <v>152</v>
      </c>
      <c r="C141" s="494"/>
      <c r="D141" s="494"/>
      <c r="E141" s="494"/>
      <c r="F141" s="494"/>
      <c r="G141" s="494"/>
      <c r="H141" s="494"/>
      <c r="I141" s="494"/>
      <c r="J141" s="494"/>
      <c r="K141" s="494"/>
      <c r="L141" s="494"/>
      <c r="M141" s="494"/>
      <c r="N141" s="495"/>
    </row>
    <row r="142" spans="2:14" s="93" customFormat="1" ht="24.95" customHeight="1">
      <c r="B142" s="409">
        <v>1</v>
      </c>
      <c r="C142" s="410"/>
      <c r="D142" s="411" t="s">
        <v>153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93" customFormat="1" ht="135" customHeight="1">
      <c r="B143" s="409">
        <v>2</v>
      </c>
      <c r="C143" s="410"/>
      <c r="D143" s="496" t="s">
        <v>154</v>
      </c>
      <c r="E143" s="497"/>
      <c r="F143" s="497"/>
      <c r="G143" s="497"/>
      <c r="H143" s="497"/>
      <c r="I143" s="497"/>
      <c r="J143" s="497"/>
      <c r="K143" s="497"/>
      <c r="L143" s="497"/>
      <c r="M143" s="497"/>
      <c r="N143" s="498"/>
    </row>
    <row r="144" spans="2:14" s="93" customFormat="1" ht="24.95" customHeight="1">
      <c r="B144" s="409">
        <v>3</v>
      </c>
      <c r="C144" s="410"/>
      <c r="D144" s="411" t="s">
        <v>155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09">
        <v>4</v>
      </c>
      <c r="C145" s="410"/>
      <c r="D145" s="411" t="s">
        <v>156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140" customFormat="1" ht="30" customHeight="1">
      <c r="B146" s="493" t="s">
        <v>157</v>
      </c>
      <c r="C146" s="494"/>
      <c r="D146" s="494"/>
      <c r="E146" s="494"/>
      <c r="F146" s="494"/>
      <c r="G146" s="494"/>
      <c r="H146" s="494"/>
      <c r="I146" s="494"/>
      <c r="J146" s="494"/>
      <c r="K146" s="494"/>
      <c r="L146" s="494"/>
      <c r="M146" s="494"/>
      <c r="N146" s="495"/>
    </row>
    <row r="147" spans="2:14" s="93" customFormat="1" ht="24.95" customHeight="1">
      <c r="B147" s="409">
        <v>1</v>
      </c>
      <c r="C147" s="410"/>
      <c r="D147" s="411" t="s">
        <v>158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93" customFormat="1" ht="55.9" customHeight="1">
      <c r="B148" s="409">
        <v>2</v>
      </c>
      <c r="C148" s="410"/>
      <c r="D148" s="496" t="s">
        <v>159</v>
      </c>
      <c r="E148" s="497"/>
      <c r="F148" s="497"/>
      <c r="G148" s="497"/>
      <c r="H148" s="497"/>
      <c r="I148" s="497"/>
      <c r="J148" s="497"/>
      <c r="K148" s="497"/>
      <c r="L148" s="497"/>
      <c r="M148" s="497"/>
      <c r="N148" s="498"/>
    </row>
    <row r="149" spans="2:14" s="140" customFormat="1" ht="30" customHeight="1">
      <c r="B149" s="493" t="s">
        <v>160</v>
      </c>
      <c r="C149" s="494"/>
      <c r="D149" s="494"/>
      <c r="E149" s="494"/>
      <c r="F149" s="494"/>
      <c r="G149" s="494"/>
      <c r="H149" s="494"/>
      <c r="I149" s="494"/>
      <c r="J149" s="494"/>
      <c r="K149" s="494"/>
      <c r="L149" s="494"/>
      <c r="M149" s="494"/>
      <c r="N149" s="495"/>
    </row>
    <row r="150" spans="2:14" s="93" customFormat="1" ht="24.95" customHeight="1">
      <c r="B150" s="409">
        <v>1</v>
      </c>
      <c r="C150" s="410"/>
      <c r="D150" s="471" t="s">
        <v>161</v>
      </c>
      <c r="E150" s="471"/>
      <c r="F150" s="471"/>
      <c r="G150" s="471"/>
      <c r="H150" s="471"/>
      <c r="I150" s="471"/>
      <c r="J150" s="471"/>
      <c r="K150" s="471"/>
      <c r="L150" s="471"/>
      <c r="M150" s="471"/>
      <c r="N150" s="472"/>
    </row>
    <row r="151" spans="2:14" s="93" customFormat="1" ht="24.95" customHeight="1">
      <c r="B151" s="409">
        <v>2</v>
      </c>
      <c r="C151" s="410"/>
      <c r="D151" s="471" t="s">
        <v>162</v>
      </c>
      <c r="E151" s="471"/>
      <c r="F151" s="471"/>
      <c r="G151" s="471"/>
      <c r="H151" s="471"/>
      <c r="I151" s="471"/>
      <c r="J151" s="471"/>
      <c r="K151" s="471"/>
      <c r="L151" s="471"/>
      <c r="M151" s="471"/>
      <c r="N151" s="472"/>
    </row>
    <row r="152" spans="2:14" s="93" customFormat="1" ht="49.9" customHeight="1">
      <c r="B152" s="409">
        <v>3</v>
      </c>
      <c r="C152" s="410"/>
      <c r="D152" s="490" t="s">
        <v>163</v>
      </c>
      <c r="E152" s="491"/>
      <c r="F152" s="491"/>
      <c r="G152" s="491"/>
      <c r="H152" s="491"/>
      <c r="I152" s="491"/>
      <c r="J152" s="491"/>
      <c r="K152" s="491"/>
      <c r="L152" s="491"/>
      <c r="M152" s="491"/>
      <c r="N152" s="492"/>
    </row>
    <row r="153" spans="2:14" s="93" customFormat="1" ht="24.95" customHeight="1">
      <c r="B153" s="409">
        <v>4</v>
      </c>
      <c r="C153" s="410"/>
      <c r="D153" s="471" t="s">
        <v>164</v>
      </c>
      <c r="E153" s="471"/>
      <c r="F153" s="471"/>
      <c r="G153" s="471"/>
      <c r="H153" s="471"/>
      <c r="I153" s="471"/>
      <c r="J153" s="471"/>
      <c r="K153" s="471"/>
      <c r="L153" s="471"/>
      <c r="M153" s="471"/>
      <c r="N153" s="472"/>
    </row>
    <row r="154" spans="2:14" s="140" customFormat="1" ht="30" customHeight="1">
      <c r="B154" s="493" t="s">
        <v>165</v>
      </c>
      <c r="C154" s="494"/>
      <c r="D154" s="494"/>
      <c r="E154" s="494"/>
      <c r="F154" s="494"/>
      <c r="G154" s="494"/>
      <c r="H154" s="494"/>
      <c r="I154" s="494"/>
      <c r="J154" s="494"/>
      <c r="K154" s="494"/>
      <c r="L154" s="494"/>
      <c r="M154" s="494"/>
      <c r="N154" s="495"/>
    </row>
    <row r="155" spans="2:14" s="93" customFormat="1" ht="24.95" customHeight="1">
      <c r="B155" s="409">
        <v>1</v>
      </c>
      <c r="C155" s="410"/>
      <c r="D155" s="471" t="s">
        <v>166</v>
      </c>
      <c r="E155" s="471"/>
      <c r="F155" s="471"/>
      <c r="G155" s="471"/>
      <c r="H155" s="471"/>
      <c r="I155" s="471"/>
      <c r="J155" s="471"/>
      <c r="K155" s="471"/>
      <c r="L155" s="471"/>
      <c r="M155" s="471"/>
      <c r="N155" s="472"/>
    </row>
    <row r="156" spans="2:14" s="93" customFormat="1" ht="24.95" customHeight="1">
      <c r="B156" s="409">
        <v>2</v>
      </c>
      <c r="C156" s="410"/>
      <c r="D156" s="471" t="s">
        <v>167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93" customFormat="1" ht="24.95" customHeight="1">
      <c r="B157" s="409">
        <v>3</v>
      </c>
      <c r="C157" s="410"/>
      <c r="D157" s="471" t="s">
        <v>168</v>
      </c>
      <c r="E157" s="471"/>
      <c r="F157" s="471"/>
      <c r="G157" s="471"/>
      <c r="H157" s="471"/>
      <c r="I157" s="471"/>
      <c r="J157" s="471"/>
      <c r="K157" s="471"/>
      <c r="L157" s="471"/>
      <c r="M157" s="471"/>
      <c r="N157" s="472"/>
    </row>
    <row r="158" spans="2:14" s="93" customFormat="1" ht="24.95" customHeight="1">
      <c r="B158" s="409">
        <v>4</v>
      </c>
      <c r="C158" s="410"/>
      <c r="D158" s="471" t="s">
        <v>402</v>
      </c>
      <c r="E158" s="471"/>
      <c r="F158" s="471"/>
      <c r="G158" s="471"/>
      <c r="H158" s="471"/>
      <c r="I158" s="471"/>
      <c r="J158" s="471"/>
      <c r="K158" s="471"/>
      <c r="L158" s="471"/>
      <c r="M158" s="471"/>
      <c r="N158" s="472"/>
    </row>
    <row r="159" spans="2:14" s="93" customFormat="1" ht="24.95" customHeight="1">
      <c r="B159" s="453" t="s">
        <v>240</v>
      </c>
      <c r="C159" s="488"/>
      <c r="D159" s="488"/>
      <c r="E159" s="488"/>
      <c r="F159" s="488"/>
      <c r="G159" s="488"/>
      <c r="H159" s="488"/>
      <c r="I159" s="488"/>
      <c r="J159" s="488"/>
      <c r="K159" s="488"/>
      <c r="L159" s="488"/>
      <c r="M159" s="488"/>
      <c r="N159" s="489"/>
    </row>
    <row r="160" spans="2:14" s="93" customFormat="1" ht="24.95" customHeight="1">
      <c r="B160" s="453" t="s">
        <v>241</v>
      </c>
      <c r="C160" s="488"/>
      <c r="D160" s="488"/>
      <c r="E160" s="488"/>
      <c r="F160" s="488"/>
      <c r="G160" s="488"/>
      <c r="H160" s="488"/>
      <c r="I160" s="488"/>
      <c r="J160" s="488"/>
      <c r="K160" s="488"/>
      <c r="L160" s="488"/>
      <c r="M160" s="488"/>
      <c r="N160" s="489"/>
    </row>
    <row r="161" spans="2:14" s="93" customFormat="1" ht="41.25" customHeight="1">
      <c r="B161" s="479"/>
      <c r="C161" s="480"/>
      <c r="D161" s="480"/>
      <c r="E161" s="480"/>
      <c r="F161" s="480"/>
      <c r="G161" s="480"/>
      <c r="H161" s="480"/>
      <c r="I161" s="480"/>
      <c r="J161" s="480"/>
      <c r="K161" s="480"/>
      <c r="L161" s="480"/>
      <c r="M161" s="480"/>
      <c r="N161" s="481"/>
    </row>
    <row r="162" spans="2:14" s="93" customFormat="1" ht="39.950000000000003" customHeight="1">
      <c r="B162" s="482"/>
      <c r="C162" s="483"/>
      <c r="D162" s="483"/>
      <c r="E162" s="483"/>
      <c r="F162" s="483"/>
      <c r="G162" s="483"/>
      <c r="H162" s="483"/>
      <c r="I162" s="483"/>
      <c r="J162" s="483"/>
      <c r="K162" s="483"/>
      <c r="L162" s="483"/>
      <c r="M162" s="483"/>
      <c r="N162" s="484"/>
    </row>
    <row r="163" spans="2:14" s="93" customFormat="1" ht="41.25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39.950000000000003" customHeight="1" thickBot="1">
      <c r="B164" s="485"/>
      <c r="C164" s="486"/>
      <c r="D164" s="486"/>
      <c r="E164" s="486"/>
      <c r="F164" s="486"/>
      <c r="G164" s="486"/>
      <c r="H164" s="486"/>
      <c r="I164" s="486"/>
      <c r="J164" s="486"/>
      <c r="K164" s="486"/>
      <c r="L164" s="486"/>
      <c r="M164" s="486"/>
      <c r="N164" s="487"/>
    </row>
    <row r="165" spans="2:14" s="93" customFormat="1" ht="30" customHeight="1" thickTop="1">
      <c r="B165" s="467" t="s">
        <v>110</v>
      </c>
      <c r="C165" s="468"/>
      <c r="D165" s="468"/>
      <c r="E165" s="473"/>
      <c r="F165" s="474"/>
      <c r="G165" s="474"/>
      <c r="H165" s="474"/>
      <c r="I165" s="474"/>
      <c r="J165" s="474"/>
      <c r="K165" s="474"/>
      <c r="L165" s="475"/>
      <c r="M165" s="468" t="s">
        <v>205</v>
      </c>
      <c r="N165" s="469"/>
    </row>
    <row r="166" spans="2:14" s="93" customFormat="1" ht="33" customHeight="1" thickBot="1">
      <c r="B166" s="470" t="s">
        <v>107</v>
      </c>
      <c r="C166" s="465"/>
      <c r="D166" s="465"/>
      <c r="E166" s="476"/>
      <c r="F166" s="477"/>
      <c r="G166" s="477"/>
      <c r="H166" s="477"/>
      <c r="I166" s="477"/>
      <c r="J166" s="477"/>
      <c r="K166" s="477"/>
      <c r="L166" s="478"/>
      <c r="M166" s="465" t="s">
        <v>108</v>
      </c>
      <c r="N166" s="466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17" sqref="K17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43672</v>
      </c>
      <c r="F2" s="515" t="s">
        <v>245</v>
      </c>
      <c r="G2" s="515"/>
    </row>
    <row r="3" spans="3:13">
      <c r="C3" s="297" t="s">
        <v>126</v>
      </c>
      <c r="D3" s="516" t="str">
        <f>QUOTATION!F7</f>
        <v>Mr. Vijay Kumar</v>
      </c>
      <c r="E3" s="516"/>
      <c r="F3" s="519" t="s">
        <v>246</v>
      </c>
      <c r="G3" s="520">
        <f>QUOTATION!N8</f>
        <v>43672</v>
      </c>
    </row>
    <row r="4" spans="3:13">
      <c r="C4" s="297" t="s">
        <v>243</v>
      </c>
      <c r="D4" s="517" t="str">
        <f>QUOTATION!M6</f>
        <v>ABPL-DE-19.20-2126</v>
      </c>
      <c r="E4" s="517"/>
      <c r="F4" s="519"/>
      <c r="G4" s="521"/>
    </row>
    <row r="5" spans="3:13">
      <c r="C5" s="297" t="s">
        <v>127</v>
      </c>
      <c r="D5" s="516" t="str">
        <f>QUOTATION!F8</f>
        <v>Bangalore</v>
      </c>
      <c r="E5" s="516"/>
      <c r="F5" s="519"/>
      <c r="G5" s="521"/>
    </row>
    <row r="6" spans="3:13">
      <c r="C6" s="297" t="s">
        <v>169</v>
      </c>
      <c r="D6" s="516" t="str">
        <f>QUOTATION!F9</f>
        <v>Mr. Anamol Anand : 7702300826</v>
      </c>
      <c r="E6" s="516"/>
      <c r="F6" s="519"/>
      <c r="G6" s="521"/>
    </row>
    <row r="7" spans="3:13">
      <c r="C7" s="297" t="s">
        <v>377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Anodized</v>
      </c>
      <c r="E8" s="516"/>
      <c r="F8" s="519"/>
      <c r="G8" s="521"/>
    </row>
    <row r="9" spans="3:13">
      <c r="C9" s="297" t="s">
        <v>178</v>
      </c>
      <c r="D9" s="516" t="str">
        <f>QUOTATION!I10</f>
        <v>Silver</v>
      </c>
      <c r="E9" s="516"/>
      <c r="F9" s="519"/>
      <c r="G9" s="521"/>
    </row>
    <row r="10" spans="3:13">
      <c r="C10" s="297" t="s">
        <v>180</v>
      </c>
      <c r="D10" s="516" t="str">
        <f>QUOTATION!I8</f>
        <v>1.5Kpa</v>
      </c>
      <c r="E10" s="516"/>
      <c r="F10" s="519"/>
      <c r="G10" s="521"/>
    </row>
    <row r="11" spans="3:13">
      <c r="C11" s="297" t="s">
        <v>242</v>
      </c>
      <c r="D11" s="516" t="str">
        <f>QUOTATION!M9</f>
        <v>Nikhil</v>
      </c>
      <c r="E11" s="516"/>
      <c r="F11" s="519"/>
      <c r="G11" s="521"/>
    </row>
    <row r="12" spans="3:13">
      <c r="C12" s="297" t="s">
        <v>244</v>
      </c>
      <c r="D12" s="518">
        <f>QUOTATION!M7</f>
        <v>43672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538.87</v>
      </c>
      <c r="F14" s="205"/>
      <c r="G14" s="206">
        <f>E14</f>
        <v>538.87</v>
      </c>
    </row>
    <row r="15" spans="3:13">
      <c r="C15" s="194" t="s">
        <v>235</v>
      </c>
      <c r="D15" s="296">
        <f>'Changable Values'!D4</f>
        <v>83</v>
      </c>
      <c r="E15" s="199">
        <f>E14*D15</f>
        <v>44726.21</v>
      </c>
      <c r="F15" s="205"/>
      <c r="G15" s="207">
        <f>E15</f>
        <v>44726.21</v>
      </c>
    </row>
    <row r="16" spans="3:13">
      <c r="C16" s="195" t="s">
        <v>97</v>
      </c>
      <c r="D16" s="200">
        <f>'Changable Values'!D5</f>
        <v>0.1</v>
      </c>
      <c r="E16" s="199">
        <f>E15*D16</f>
        <v>4472.6210000000001</v>
      </c>
      <c r="F16" s="208">
        <f>'Changable Values'!D5</f>
        <v>0.1</v>
      </c>
      <c r="G16" s="207">
        <f>G15*F16</f>
        <v>4472.6210000000001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5411.8714099999997</v>
      </c>
      <c r="F17" s="208">
        <f>'Changable Values'!D6</f>
        <v>0.11</v>
      </c>
      <c r="G17" s="207">
        <f>SUM(G15:G16)*F17</f>
        <v>5411.8714099999997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273.05351204999999</v>
      </c>
      <c r="F18" s="208">
        <f>'Changable Values'!D7</f>
        <v>5.0000000000000001E-3</v>
      </c>
      <c r="G18" s="207">
        <f>SUM(G15:G17)*F18</f>
        <v>273.05351204999999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548.8375592205</v>
      </c>
      <c r="F19" s="208">
        <f>'Changable Values'!D8</f>
        <v>0.01</v>
      </c>
      <c r="G19" s="207">
        <f>SUM(G15:G18)*F19</f>
        <v>548.8375592205</v>
      </c>
    </row>
    <row r="20" spans="3:7">
      <c r="C20" s="195" t="s">
        <v>99</v>
      </c>
      <c r="D20" s="201"/>
      <c r="E20" s="199">
        <f>SUM(E15:E19)</f>
        <v>55432.593481270495</v>
      </c>
      <c r="F20" s="208"/>
      <c r="G20" s="207">
        <f>SUM(G15:G19)</f>
        <v>55432.593481270495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831.48890221905742</v>
      </c>
      <c r="F21" s="208">
        <f>'Changable Values'!D9</f>
        <v>1.4999999999999999E-2</v>
      </c>
      <c r="G21" s="207">
        <f>G20*F21</f>
        <v>831.48890221905742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3981.9780000000001</v>
      </c>
      <c r="F23" s="209"/>
      <c r="G23" s="207">
        <f t="shared" si="0"/>
        <v>3981.9780000000001</v>
      </c>
    </row>
    <row r="24" spans="3:7">
      <c r="C24" s="195" t="s">
        <v>230</v>
      </c>
      <c r="D24" s="198"/>
      <c r="E24" s="199">
        <f>'Cost Calculation'!AH111</f>
        <v>742.32216393442627</v>
      </c>
      <c r="F24" s="209"/>
      <c r="G24" s="207">
        <f t="shared" si="0"/>
        <v>742.32216393442627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1528.0574399999998</v>
      </c>
      <c r="F27" s="209"/>
      <c r="G27" s="207">
        <f t="shared" si="0"/>
        <v>1528.0574399999998</v>
      </c>
    </row>
    <row r="28" spans="3:7">
      <c r="C28" s="195" t="s">
        <v>88</v>
      </c>
      <c r="D28" s="198"/>
      <c r="E28" s="199">
        <f>'Cost Calculation'!AN109</f>
        <v>1222.4459519999998</v>
      </c>
      <c r="F28" s="209"/>
      <c r="G28" s="207">
        <f t="shared" si="0"/>
        <v>1222.4459519999998</v>
      </c>
    </row>
    <row r="29" spans="3:7">
      <c r="C29" s="293" t="s">
        <v>380</v>
      </c>
      <c r="D29" s="294"/>
      <c r="E29" s="295">
        <f>SUM(E20:E28)</f>
        <v>63738.885939423977</v>
      </c>
      <c r="F29" s="209"/>
      <c r="G29" s="207">
        <f>SUM(G20:G21,G24)</f>
        <v>57006.404547423976</v>
      </c>
    </row>
    <row r="30" spans="3:7">
      <c r="C30" s="293" t="s">
        <v>381</v>
      </c>
      <c r="D30" s="294"/>
      <c r="E30" s="295">
        <f>E29/E33</f>
        <v>4171.2362553219191</v>
      </c>
      <c r="F30" s="209"/>
      <c r="G30" s="207"/>
    </row>
    <row r="31" spans="3:7">
      <c r="C31" s="195" t="s">
        <v>4</v>
      </c>
      <c r="D31" s="202">
        <f>'Changable Values'!D23</f>
        <v>1</v>
      </c>
      <c r="E31" s="199">
        <f>(E29-SUM(E22:E23,E25:E28))*D31</f>
        <v>57006.404547423976</v>
      </c>
      <c r="F31" s="214">
        <f>'Changable Values'!D23</f>
        <v>1</v>
      </c>
      <c r="G31" s="207">
        <f>G29*F31</f>
        <v>57006.404547423976</v>
      </c>
    </row>
    <row r="32" spans="3:7">
      <c r="C32" s="290" t="s">
        <v>5</v>
      </c>
      <c r="D32" s="291"/>
      <c r="E32" s="292">
        <f>E31+E29</f>
        <v>120745.29048684795</v>
      </c>
      <c r="F32" s="205"/>
      <c r="G32" s="207">
        <f>SUM(G25:G31,G22:G23)</f>
        <v>120745.29048684795</v>
      </c>
    </row>
    <row r="33" spans="3:7">
      <c r="C33" s="300" t="s">
        <v>231</v>
      </c>
      <c r="D33" s="301"/>
      <c r="E33" s="308">
        <f>'Cost Calculation'!K109</f>
        <v>15.280574399999999</v>
      </c>
      <c r="F33" s="210"/>
      <c r="G33" s="211">
        <f>E33</f>
        <v>15.280574399999999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7901.8816522268926</v>
      </c>
      <c r="F35" s="212"/>
      <c r="G35" s="213">
        <f>G32/(G33)</f>
        <v>7901.8816522268926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2019-07-26T06:43:00Z</cp:lastPrinted>
  <dcterms:created xsi:type="dcterms:W3CDTF">2010-12-18T06:34:46Z</dcterms:created>
  <dcterms:modified xsi:type="dcterms:W3CDTF">2019-07-29T09:18:20Z</dcterms:modified>
</cp:coreProperties>
</file>