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4" i="160" s="1"/>
  <c r="E103" i="158"/>
  <c r="I114" i="160" s="1"/>
  <c r="D103" i="158"/>
  <c r="C103" i="158"/>
  <c r="E114" i="160" s="1"/>
  <c r="B103" i="158"/>
  <c r="A103" i="158"/>
  <c r="B114" i="160" s="1"/>
  <c r="N102" i="158"/>
  <c r="I102" i="158"/>
  <c r="L113" i="160" s="1"/>
  <c r="H102" i="158"/>
  <c r="G102" i="158"/>
  <c r="F102" i="158"/>
  <c r="H113" i="160" s="1"/>
  <c r="E102" i="158"/>
  <c r="I113" i="160" s="1"/>
  <c r="D102" i="158"/>
  <c r="C102" i="158"/>
  <c r="E113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2" i="160" s="1"/>
  <c r="E101" i="158"/>
  <c r="I112" i="160" s="1"/>
  <c r="D101" i="158"/>
  <c r="C105" i="159" s="1"/>
  <c r="C101" i="158"/>
  <c r="E112" i="160" s="1"/>
  <c r="B101" i="158"/>
  <c r="A101" i="158"/>
  <c r="N100" i="158"/>
  <c r="I100" i="158"/>
  <c r="H100" i="158"/>
  <c r="K111" i="160" s="1"/>
  <c r="G100" i="158"/>
  <c r="F100" i="158"/>
  <c r="H111" i="160" s="1"/>
  <c r="E100" i="158"/>
  <c r="I111" i="160" s="1"/>
  <c r="D100" i="158"/>
  <c r="C100" i="158"/>
  <c r="E111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0" i="160" s="1"/>
  <c r="E99" i="158"/>
  <c r="I110" i="160" s="1"/>
  <c r="D99" i="158"/>
  <c r="C99" i="158"/>
  <c r="E110" i="160" s="1"/>
  <c r="B99" i="158"/>
  <c r="A99" i="158"/>
  <c r="N98" i="158"/>
  <c r="G109" i="160" s="1"/>
  <c r="I98" i="158"/>
  <c r="I102" i="159" s="1"/>
  <c r="W102" i="159" s="1"/>
  <c r="H98" i="158"/>
  <c r="G98" i="158"/>
  <c r="F98" i="158"/>
  <c r="H109" i="160" s="1"/>
  <c r="E98" i="158"/>
  <c r="I109" i="160" s="1"/>
  <c r="D98" i="158"/>
  <c r="C98" i="158"/>
  <c r="E109" i="160" s="1"/>
  <c r="B98" i="158"/>
  <c r="D102" i="159" s="1"/>
  <c r="A98" i="158"/>
  <c r="N97" i="158"/>
  <c r="I97" i="158"/>
  <c r="H97" i="158"/>
  <c r="G97" i="158"/>
  <c r="F97" i="158"/>
  <c r="H108" i="160" s="1"/>
  <c r="E97" i="158"/>
  <c r="I108" i="160" s="1"/>
  <c r="D97" i="158"/>
  <c r="C101" i="159" s="1"/>
  <c r="C97" i="158"/>
  <c r="E108" i="160" s="1"/>
  <c r="B97" i="158"/>
  <c r="D108" i="160" s="1"/>
  <c r="A97" i="158"/>
  <c r="N96" i="158"/>
  <c r="I96" i="158"/>
  <c r="H96" i="158"/>
  <c r="G96" i="158"/>
  <c r="F96" i="158"/>
  <c r="H107" i="160" s="1"/>
  <c r="E96" i="158"/>
  <c r="I107" i="160" s="1"/>
  <c r="D96" i="158"/>
  <c r="F107" i="160" s="1"/>
  <c r="C96" i="158"/>
  <c r="E107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6" i="160" s="1"/>
  <c r="E95" i="158"/>
  <c r="I106" i="160" s="1"/>
  <c r="D95" i="158"/>
  <c r="C95" i="158"/>
  <c r="E106" i="160" s="1"/>
  <c r="B95" i="158"/>
  <c r="A95" i="158"/>
  <c r="B106" i="160" s="1"/>
  <c r="N94" i="158"/>
  <c r="I94" i="158"/>
  <c r="L105" i="160" s="1"/>
  <c r="H94" i="158"/>
  <c r="G94" i="158"/>
  <c r="F94" i="158"/>
  <c r="H105" i="160" s="1"/>
  <c r="E94" i="158"/>
  <c r="I105" i="160" s="1"/>
  <c r="D94" i="158"/>
  <c r="C94" i="158"/>
  <c r="E105" i="160" s="1"/>
  <c r="B94" i="158"/>
  <c r="D98" i="159" s="1"/>
  <c r="A94" i="158"/>
  <c r="N93" i="158"/>
  <c r="I93" i="158"/>
  <c r="H93" i="158"/>
  <c r="G93" i="158"/>
  <c r="F93" i="158"/>
  <c r="H104" i="160" s="1"/>
  <c r="E93" i="158"/>
  <c r="I104" i="160" s="1"/>
  <c r="D93" i="158"/>
  <c r="C97" i="159" s="1"/>
  <c r="C93" i="158"/>
  <c r="E104" i="160" s="1"/>
  <c r="B93" i="158"/>
  <c r="A93" i="158"/>
  <c r="N92" i="158"/>
  <c r="I92" i="158"/>
  <c r="H92" i="158"/>
  <c r="K103" i="160" s="1"/>
  <c r="G92" i="158"/>
  <c r="F92" i="158"/>
  <c r="H103" i="160" s="1"/>
  <c r="E92" i="158"/>
  <c r="I103" i="160" s="1"/>
  <c r="D92" i="158"/>
  <c r="C92" i="158"/>
  <c r="E103" i="160" s="1"/>
  <c r="B92" i="158"/>
  <c r="A92" i="158"/>
  <c r="N91" i="158"/>
  <c r="I91" i="158"/>
  <c r="H91" i="158"/>
  <c r="G91" i="158"/>
  <c r="F91" i="158"/>
  <c r="H102" i="160" s="1"/>
  <c r="E91" i="158"/>
  <c r="I102" i="160" s="1"/>
  <c r="D91" i="158"/>
  <c r="C91" i="158"/>
  <c r="E102" i="160" s="1"/>
  <c r="B91" i="158"/>
  <c r="A91" i="158"/>
  <c r="N90" i="158"/>
  <c r="G101" i="160" s="1"/>
  <c r="I90" i="158"/>
  <c r="I94" i="159" s="1"/>
  <c r="W94" i="159" s="1"/>
  <c r="H90" i="158"/>
  <c r="G90" i="158"/>
  <c r="F90" i="158"/>
  <c r="H101" i="160" s="1"/>
  <c r="E90" i="158"/>
  <c r="I101" i="160" s="1"/>
  <c r="D90" i="158"/>
  <c r="C90" i="158"/>
  <c r="E101" i="160" s="1"/>
  <c r="B90" i="158"/>
  <c r="D94" i="159" s="1"/>
  <c r="A90" i="158"/>
  <c r="N89" i="158"/>
  <c r="I89" i="158"/>
  <c r="H89" i="158"/>
  <c r="G89" i="158"/>
  <c r="F89" i="158"/>
  <c r="H100" i="160" s="1"/>
  <c r="E89" i="158"/>
  <c r="I100" i="160" s="1"/>
  <c r="D89" i="158"/>
  <c r="C93" i="159" s="1"/>
  <c r="C89" i="158"/>
  <c r="E100" i="160" s="1"/>
  <c r="B89" i="158"/>
  <c r="D100" i="160" s="1"/>
  <c r="A89" i="158"/>
  <c r="N88" i="158"/>
  <c r="I88" i="158"/>
  <c r="H88" i="158"/>
  <c r="G88" i="158"/>
  <c r="F88" i="158"/>
  <c r="H99" i="160" s="1"/>
  <c r="E88" i="158"/>
  <c r="I99" i="160" s="1"/>
  <c r="D88" i="158"/>
  <c r="F99" i="160" s="1"/>
  <c r="C88" i="158"/>
  <c r="E99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8" i="160" s="1"/>
  <c r="E87" i="158"/>
  <c r="I98" i="160" s="1"/>
  <c r="D87" i="158"/>
  <c r="C87" i="158"/>
  <c r="E98" i="160" s="1"/>
  <c r="B87" i="158"/>
  <c r="A87" i="158"/>
  <c r="B98" i="160" s="1"/>
  <c r="N86" i="158"/>
  <c r="I86" i="158"/>
  <c r="H86" i="158"/>
  <c r="G86" i="158"/>
  <c r="F86" i="158"/>
  <c r="H97" i="160" s="1"/>
  <c r="E86" i="158"/>
  <c r="I97" i="160" s="1"/>
  <c r="D86" i="158"/>
  <c r="C86" i="158"/>
  <c r="E97" i="160" s="1"/>
  <c r="B86" i="158"/>
  <c r="D90" i="159" s="1"/>
  <c r="A86" i="158"/>
  <c r="N85" i="158"/>
  <c r="I85" i="158"/>
  <c r="L96" i="160" s="1"/>
  <c r="H85" i="158"/>
  <c r="G85" i="158"/>
  <c r="F85" i="158"/>
  <c r="H96" i="160" s="1"/>
  <c r="E85" i="158"/>
  <c r="I96" i="160" s="1"/>
  <c r="D85" i="158"/>
  <c r="C89" i="159" s="1"/>
  <c r="C85" i="158"/>
  <c r="E96" i="160" s="1"/>
  <c r="B85" i="158"/>
  <c r="A85" i="158"/>
  <c r="N84" i="158"/>
  <c r="I84" i="158"/>
  <c r="H84" i="158"/>
  <c r="K95" i="160" s="1"/>
  <c r="G84" i="158"/>
  <c r="F84" i="158"/>
  <c r="H95" i="160" s="1"/>
  <c r="E84" i="158"/>
  <c r="I95" i="160" s="1"/>
  <c r="D84" i="158"/>
  <c r="C84" i="158"/>
  <c r="E95" i="160" s="1"/>
  <c r="B84" i="158"/>
  <c r="A84" i="158"/>
  <c r="N83" i="158"/>
  <c r="I83" i="158"/>
  <c r="H83" i="158"/>
  <c r="G83" i="158"/>
  <c r="F87" i="159" s="1"/>
  <c r="F83" i="158"/>
  <c r="H94" i="160" s="1"/>
  <c r="E83" i="158"/>
  <c r="I94" i="160" s="1"/>
  <c r="D83" i="158"/>
  <c r="C83" i="158"/>
  <c r="E94" i="160" s="1"/>
  <c r="B83" i="158"/>
  <c r="A83" i="158"/>
  <c r="N82" i="158"/>
  <c r="G93" i="160" s="1"/>
  <c r="I82" i="158"/>
  <c r="I86" i="159" s="1"/>
  <c r="W86" i="159" s="1"/>
  <c r="H82" i="158"/>
  <c r="G82" i="158"/>
  <c r="F82" i="158"/>
  <c r="H93" i="160" s="1"/>
  <c r="E82" i="158"/>
  <c r="I93" i="160" s="1"/>
  <c r="D82" i="158"/>
  <c r="C82" i="158"/>
  <c r="E93" i="160" s="1"/>
  <c r="B82" i="158"/>
  <c r="D86" i="159" s="1"/>
  <c r="A82" i="158"/>
  <c r="N81" i="158"/>
  <c r="I81" i="158"/>
  <c r="H81" i="158"/>
  <c r="G81" i="158"/>
  <c r="F81" i="158"/>
  <c r="H92" i="160" s="1"/>
  <c r="E81" i="158"/>
  <c r="I92" i="160" s="1"/>
  <c r="D81" i="158"/>
  <c r="C85" i="159" s="1"/>
  <c r="C81" i="158"/>
  <c r="E92" i="160" s="1"/>
  <c r="B81" i="158"/>
  <c r="D92" i="160" s="1"/>
  <c r="A81" i="158"/>
  <c r="N80" i="158"/>
  <c r="I80" i="158"/>
  <c r="H80" i="158"/>
  <c r="G80" i="158"/>
  <c r="F80" i="158"/>
  <c r="H91" i="160" s="1"/>
  <c r="E80" i="158"/>
  <c r="I91" i="160" s="1"/>
  <c r="D80" i="158"/>
  <c r="F91" i="160" s="1"/>
  <c r="C80" i="158"/>
  <c r="E91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0" i="160" s="1"/>
  <c r="E79" i="158"/>
  <c r="I90" i="160" s="1"/>
  <c r="D79" i="158"/>
  <c r="C79" i="158"/>
  <c r="E90" i="160" s="1"/>
  <c r="B79" i="158"/>
  <c r="A79" i="158"/>
  <c r="B90" i="160" s="1"/>
  <c r="N78" i="158"/>
  <c r="I78" i="158"/>
  <c r="I82" i="159" s="1"/>
  <c r="W82" i="159" s="1"/>
  <c r="H78" i="158"/>
  <c r="G78" i="158"/>
  <c r="F78" i="158"/>
  <c r="H89" i="160" s="1"/>
  <c r="E78" i="158"/>
  <c r="I89" i="160" s="1"/>
  <c r="D78" i="158"/>
  <c r="F89" i="160" s="1"/>
  <c r="C78" i="158"/>
  <c r="E89" i="160" s="1"/>
  <c r="B78" i="158"/>
  <c r="D82" i="159" s="1"/>
  <c r="A78" i="158"/>
  <c r="B89" i="160" s="1"/>
  <c r="N77" i="158"/>
  <c r="G88" i="160" s="1"/>
  <c r="I77" i="158"/>
  <c r="L88" i="160" s="1"/>
  <c r="H77" i="158"/>
  <c r="K88" i="160" s="1"/>
  <c r="G77" i="158"/>
  <c r="J88" i="160" s="1"/>
  <c r="F77" i="158"/>
  <c r="H88" i="160" s="1"/>
  <c r="E77" i="158"/>
  <c r="I88" i="160" s="1"/>
  <c r="D77" i="158"/>
  <c r="C81" i="159" s="1"/>
  <c r="C77" i="158"/>
  <c r="E88" i="160" s="1"/>
  <c r="B77" i="158"/>
  <c r="D88" i="160" s="1"/>
  <c r="A77" i="158"/>
  <c r="B88" i="160" s="1"/>
  <c r="N76" i="158"/>
  <c r="G87" i="160" s="1"/>
  <c r="I76" i="158"/>
  <c r="I80" i="159" s="1"/>
  <c r="W80" i="159" s="1"/>
  <c r="H76" i="158"/>
  <c r="K87" i="160" s="1"/>
  <c r="G76" i="158"/>
  <c r="J87" i="160" s="1"/>
  <c r="F76" i="158"/>
  <c r="H87" i="160" s="1"/>
  <c r="E76" i="158"/>
  <c r="I87" i="160" s="1"/>
  <c r="D76" i="158"/>
  <c r="F87" i="160" s="1"/>
  <c r="C76" i="158"/>
  <c r="E87" i="160" s="1"/>
  <c r="B76" i="158"/>
  <c r="D87" i="160" s="1"/>
  <c r="A76" i="158"/>
  <c r="B87" i="160" s="1"/>
  <c r="N75" i="158"/>
  <c r="G86" i="160" s="1"/>
  <c r="I75" i="158"/>
  <c r="H75" i="158"/>
  <c r="K86" i="160" s="1"/>
  <c r="G75" i="158"/>
  <c r="J86" i="160" s="1"/>
  <c r="F75" i="158"/>
  <c r="H86" i="160" s="1"/>
  <c r="E75" i="158"/>
  <c r="I86" i="160" s="1"/>
  <c r="D75" i="158"/>
  <c r="F86" i="160" s="1"/>
  <c r="C75" i="158"/>
  <c r="E86" i="160" s="1"/>
  <c r="B75" i="158"/>
  <c r="D86" i="160" s="1"/>
  <c r="A75" i="158"/>
  <c r="B86" i="160" s="1"/>
  <c r="N74" i="158"/>
  <c r="G85" i="160" s="1"/>
  <c r="I74" i="158"/>
  <c r="L85" i="160" s="1"/>
  <c r="H74" i="158"/>
  <c r="K85" i="160" s="1"/>
  <c r="G74" i="158"/>
  <c r="F74" i="158"/>
  <c r="H85" i="160" s="1"/>
  <c r="E74" i="158"/>
  <c r="I85" i="160" s="1"/>
  <c r="D74" i="158"/>
  <c r="F85" i="160" s="1"/>
  <c r="C74" i="158"/>
  <c r="E85" i="160" s="1"/>
  <c r="B74" i="158"/>
  <c r="D78" i="159" s="1"/>
  <c r="A74" i="158"/>
  <c r="B85" i="160" s="1"/>
  <c r="N73" i="158"/>
  <c r="G84" i="160" s="1"/>
  <c r="I73" i="158"/>
  <c r="H73" i="158"/>
  <c r="K84" i="160" s="1"/>
  <c r="G73" i="158"/>
  <c r="F77" i="159" s="1"/>
  <c r="F73" i="158"/>
  <c r="H84" i="160" s="1"/>
  <c r="E73" i="158"/>
  <c r="I84" i="160" s="1"/>
  <c r="D73" i="158"/>
  <c r="F84" i="160" s="1"/>
  <c r="C73" i="158"/>
  <c r="E84" i="160" s="1"/>
  <c r="B73" i="158"/>
  <c r="D84" i="160" s="1"/>
  <c r="A73" i="158"/>
  <c r="B84" i="160" s="1"/>
  <c r="N72" i="158"/>
  <c r="G83" i="160" s="1"/>
  <c r="I72" i="158"/>
  <c r="L83" i="160" s="1"/>
  <c r="H72" i="158"/>
  <c r="K83" i="160" s="1"/>
  <c r="G72" i="158"/>
  <c r="F76" i="159" s="1"/>
  <c r="F72" i="158"/>
  <c r="H83" i="160" s="1"/>
  <c r="E72" i="158"/>
  <c r="I83" i="160" s="1"/>
  <c r="D72" i="158"/>
  <c r="F83" i="160" s="1"/>
  <c r="C72" i="158"/>
  <c r="E83" i="160" s="1"/>
  <c r="B72" i="158"/>
  <c r="D83" i="160" s="1"/>
  <c r="A72" i="158"/>
  <c r="B83" i="160" s="1"/>
  <c r="N71" i="158"/>
  <c r="G82" i="160" s="1"/>
  <c r="I71" i="158"/>
  <c r="L82" i="160" s="1"/>
  <c r="H71" i="158"/>
  <c r="K82" i="160" s="1"/>
  <c r="G71" i="158"/>
  <c r="J82" i="160" s="1"/>
  <c r="F71" i="158"/>
  <c r="H82" i="160" s="1"/>
  <c r="E71" i="158"/>
  <c r="I82" i="160" s="1"/>
  <c r="D71" i="158"/>
  <c r="F82" i="160" s="1"/>
  <c r="C71" i="158"/>
  <c r="E82" i="160" s="1"/>
  <c r="B71" i="158"/>
  <c r="D82" i="160" s="1"/>
  <c r="A71" i="158"/>
  <c r="B82" i="160" s="1"/>
  <c r="N70" i="158"/>
  <c r="G81" i="160" s="1"/>
  <c r="I70" i="158"/>
  <c r="I74" i="159" s="1"/>
  <c r="W74" i="159" s="1"/>
  <c r="H70" i="158"/>
  <c r="K81" i="160" s="1"/>
  <c r="G70" i="158"/>
  <c r="F74" i="159" s="1"/>
  <c r="F70" i="158"/>
  <c r="H81" i="160" s="1"/>
  <c r="E70" i="158"/>
  <c r="I81" i="160" s="1"/>
  <c r="D70" i="158"/>
  <c r="F81" i="160" s="1"/>
  <c r="C70" i="158"/>
  <c r="E81" i="160" s="1"/>
  <c r="B70" i="158"/>
  <c r="D81" i="160" s="1"/>
  <c r="A70" i="158"/>
  <c r="B81" i="160" s="1"/>
  <c r="N69" i="158"/>
  <c r="G80" i="160" s="1"/>
  <c r="I69" i="158"/>
  <c r="L80" i="160" s="1"/>
  <c r="H69" i="158"/>
  <c r="K80" i="160" s="1"/>
  <c r="G69" i="158"/>
  <c r="J80" i="160" s="1"/>
  <c r="F69" i="158"/>
  <c r="H80" i="160" s="1"/>
  <c r="E69" i="158"/>
  <c r="I80" i="160" s="1"/>
  <c r="D69" i="158"/>
  <c r="C73" i="159" s="1"/>
  <c r="C69" i="158"/>
  <c r="E80" i="160" s="1"/>
  <c r="B69" i="158"/>
  <c r="D80" i="160" s="1"/>
  <c r="A69" i="158"/>
  <c r="B80" i="160" s="1"/>
  <c r="N68" i="158"/>
  <c r="G79" i="160" s="1"/>
  <c r="I68" i="158"/>
  <c r="I72" i="159" s="1"/>
  <c r="W72" i="159" s="1"/>
  <c r="H68" i="158"/>
  <c r="K79" i="160" s="1"/>
  <c r="G68" i="158"/>
  <c r="J79" i="160" s="1"/>
  <c r="F68" i="158"/>
  <c r="H79" i="160" s="1"/>
  <c r="E68" i="158"/>
  <c r="I79" i="160" s="1"/>
  <c r="D68" i="158"/>
  <c r="F79" i="160" s="1"/>
  <c r="C68" i="158"/>
  <c r="E79" i="160" s="1"/>
  <c r="B68" i="158"/>
  <c r="D79" i="160" s="1"/>
  <c r="A68" i="158"/>
  <c r="B79" i="160" s="1"/>
  <c r="N67" i="158"/>
  <c r="G78" i="160" s="1"/>
  <c r="I67" i="158"/>
  <c r="I71" i="159" s="1"/>
  <c r="W71" i="159" s="1"/>
  <c r="H67" i="158"/>
  <c r="K78" i="160" s="1"/>
  <c r="G67" i="158"/>
  <c r="F67" i="158"/>
  <c r="H78" i="160" s="1"/>
  <c r="E67" i="158"/>
  <c r="I78" i="160" s="1"/>
  <c r="D67" i="158"/>
  <c r="F78" i="160" s="1"/>
  <c r="C67" i="158"/>
  <c r="E78" i="160" s="1"/>
  <c r="B67" i="158"/>
  <c r="D78" i="160" s="1"/>
  <c r="A67" i="158"/>
  <c r="B78" i="160" s="1"/>
  <c r="N66" i="158"/>
  <c r="G77" i="160" s="1"/>
  <c r="I66" i="158"/>
  <c r="I70" i="159" s="1"/>
  <c r="W70" i="159" s="1"/>
  <c r="H66" i="158"/>
  <c r="K77" i="160" s="1"/>
  <c r="G66" i="158"/>
  <c r="F66" i="158"/>
  <c r="H77" i="160" s="1"/>
  <c r="E66" i="158"/>
  <c r="I77" i="160" s="1"/>
  <c r="D66" i="158"/>
  <c r="F77" i="160" s="1"/>
  <c r="C66" i="158"/>
  <c r="E77" i="160" s="1"/>
  <c r="B66" i="158"/>
  <c r="D77" i="160" s="1"/>
  <c r="A66" i="158"/>
  <c r="B77" i="160" s="1"/>
  <c r="N65" i="158"/>
  <c r="G76" i="160" s="1"/>
  <c r="I65" i="158"/>
  <c r="I69" i="159" s="1"/>
  <c r="W69" i="159" s="1"/>
  <c r="H65" i="158"/>
  <c r="G65" i="158"/>
  <c r="J76" i="160" s="1"/>
  <c r="F65" i="158"/>
  <c r="H76" i="160" s="1"/>
  <c r="E65" i="158"/>
  <c r="I76" i="160" s="1"/>
  <c r="D65" i="158"/>
  <c r="F76" i="160" s="1"/>
  <c r="C65" i="158"/>
  <c r="E76" i="160" s="1"/>
  <c r="B65" i="158"/>
  <c r="D76" i="160" s="1"/>
  <c r="A65" i="158"/>
  <c r="B76" i="160" s="1"/>
  <c r="N64" i="158"/>
  <c r="G75" i="160" s="1"/>
  <c r="I64" i="158"/>
  <c r="L75" i="160" s="1"/>
  <c r="H64" i="158"/>
  <c r="K75" i="160" s="1"/>
  <c r="G64" i="158"/>
  <c r="F64" i="158"/>
  <c r="H75" i="160" s="1"/>
  <c r="E64" i="158"/>
  <c r="I75" i="160" s="1"/>
  <c r="D64" i="158"/>
  <c r="F75" i="160" s="1"/>
  <c r="C64" i="158"/>
  <c r="E75" i="160" s="1"/>
  <c r="B64" i="158"/>
  <c r="D75" i="160" s="1"/>
  <c r="A64" i="158"/>
  <c r="B75" i="160" s="1"/>
  <c r="N63" i="158"/>
  <c r="G74" i="160" s="1"/>
  <c r="I63" i="158"/>
  <c r="L74" i="160" s="1"/>
  <c r="H63" i="158"/>
  <c r="K74" i="160" s="1"/>
  <c r="G63" i="158"/>
  <c r="F63" i="158"/>
  <c r="H74" i="160" s="1"/>
  <c r="E63" i="158"/>
  <c r="I74" i="160" s="1"/>
  <c r="D63" i="158"/>
  <c r="F74" i="160" s="1"/>
  <c r="C63" i="158"/>
  <c r="E74" i="160" s="1"/>
  <c r="B63" i="158"/>
  <c r="D74" i="160" s="1"/>
  <c r="A63" i="158"/>
  <c r="B74" i="160" s="1"/>
  <c r="N62" i="158"/>
  <c r="G73" i="160" s="1"/>
  <c r="I62" i="158"/>
  <c r="L62" i="158" s="1"/>
  <c r="M62" i="158" s="1"/>
  <c r="P66" i="159" s="1"/>
  <c r="H62" i="158"/>
  <c r="K73" i="160" s="1"/>
  <c r="G62" i="158"/>
  <c r="F66" i="159" s="1"/>
  <c r="F62" i="158"/>
  <c r="H73" i="160" s="1"/>
  <c r="E62" i="158"/>
  <c r="I73" i="160" s="1"/>
  <c r="D62" i="158"/>
  <c r="F73" i="160" s="1"/>
  <c r="C62" i="158"/>
  <c r="E73" i="160" s="1"/>
  <c r="B62" i="158"/>
  <c r="D73" i="160" s="1"/>
  <c r="A62" i="158"/>
  <c r="B73" i="160" s="1"/>
  <c r="N61" i="158"/>
  <c r="G72" i="160" s="1"/>
  <c r="I61" i="158"/>
  <c r="L72" i="160" s="1"/>
  <c r="H61" i="158"/>
  <c r="K72" i="160" s="1"/>
  <c r="G61" i="158"/>
  <c r="J72" i="160" s="1"/>
  <c r="F61" i="158"/>
  <c r="H72" i="160" s="1"/>
  <c r="E61" i="158"/>
  <c r="I72" i="160" s="1"/>
  <c r="D61" i="158"/>
  <c r="C65" i="159" s="1"/>
  <c r="C61" i="158"/>
  <c r="E72" i="160" s="1"/>
  <c r="B61" i="158"/>
  <c r="D72" i="160" s="1"/>
  <c r="A61" i="158"/>
  <c r="B72" i="160" s="1"/>
  <c r="N60" i="158"/>
  <c r="G71" i="160" s="1"/>
  <c r="I60" i="158"/>
  <c r="H60" i="158"/>
  <c r="K71" i="160" s="1"/>
  <c r="G60" i="158"/>
  <c r="J71" i="160" s="1"/>
  <c r="F60" i="158"/>
  <c r="H71" i="160" s="1"/>
  <c r="E60" i="158"/>
  <c r="I71" i="160" s="1"/>
  <c r="D60" i="158"/>
  <c r="F71" i="160" s="1"/>
  <c r="C60" i="158"/>
  <c r="E71" i="160" s="1"/>
  <c r="B60" i="158"/>
  <c r="D71" i="160" s="1"/>
  <c r="A60" i="158"/>
  <c r="B71" i="160" s="1"/>
  <c r="N59" i="158"/>
  <c r="G70" i="160" s="1"/>
  <c r="I59" i="158"/>
  <c r="H59" i="158"/>
  <c r="K70" i="160" s="1"/>
  <c r="G59" i="158"/>
  <c r="F59" i="158"/>
  <c r="H70" i="160" s="1"/>
  <c r="E59" i="158"/>
  <c r="I70" i="160" s="1"/>
  <c r="D59" i="158"/>
  <c r="F70" i="160" s="1"/>
  <c r="C59" i="158"/>
  <c r="E70" i="160" s="1"/>
  <c r="B59" i="158"/>
  <c r="D70" i="160" s="1"/>
  <c r="A59" i="158"/>
  <c r="B70" i="160" s="1"/>
  <c r="N58" i="158"/>
  <c r="G69" i="160" s="1"/>
  <c r="I58" i="158"/>
  <c r="I62" i="159" s="1"/>
  <c r="W62" i="159" s="1"/>
  <c r="H58" i="158"/>
  <c r="K69" i="160" s="1"/>
  <c r="G58" i="158"/>
  <c r="J69" i="160" s="1"/>
  <c r="F58" i="158"/>
  <c r="H69" i="160" s="1"/>
  <c r="E58" i="158"/>
  <c r="I69" i="160" s="1"/>
  <c r="D58" i="158"/>
  <c r="F69" i="160" s="1"/>
  <c r="C58" i="158"/>
  <c r="E69" i="160" s="1"/>
  <c r="B58" i="158"/>
  <c r="D62" i="159" s="1"/>
  <c r="A58" i="158"/>
  <c r="B69" i="160" s="1"/>
  <c r="N57" i="158"/>
  <c r="G68" i="160" s="1"/>
  <c r="I57" i="158"/>
  <c r="I61" i="159" s="1"/>
  <c r="W61" i="159" s="1"/>
  <c r="H57" i="158"/>
  <c r="K68" i="160" s="1"/>
  <c r="G57" i="158"/>
  <c r="F57" i="158"/>
  <c r="H68" i="160" s="1"/>
  <c r="E57" i="158"/>
  <c r="I68" i="160" s="1"/>
  <c r="D57" i="158"/>
  <c r="C61" i="159" s="1"/>
  <c r="C57" i="158"/>
  <c r="E68" i="160" s="1"/>
  <c r="B57" i="158"/>
  <c r="D68" i="160" s="1"/>
  <c r="A57" i="158"/>
  <c r="B68" i="160" s="1"/>
  <c r="N56" i="158"/>
  <c r="G67" i="160" s="1"/>
  <c r="I56" i="158"/>
  <c r="I60" i="159" s="1"/>
  <c r="W60" i="159" s="1"/>
  <c r="H56" i="158"/>
  <c r="K67" i="160" s="1"/>
  <c r="G56" i="158"/>
  <c r="F56" i="158"/>
  <c r="H67" i="160" s="1"/>
  <c r="E56" i="158"/>
  <c r="I67" i="160" s="1"/>
  <c r="D56" i="158"/>
  <c r="F67" i="160" s="1"/>
  <c r="C56" i="158"/>
  <c r="E67" i="160" s="1"/>
  <c r="B56" i="158"/>
  <c r="D67" i="160" s="1"/>
  <c r="A56" i="158"/>
  <c r="B67" i="160" s="1"/>
  <c r="N55" i="158"/>
  <c r="G66" i="160" s="1"/>
  <c r="I55" i="158"/>
  <c r="H55" i="158"/>
  <c r="K66" i="160" s="1"/>
  <c r="G55" i="158"/>
  <c r="J66" i="160" s="1"/>
  <c r="F55" i="158"/>
  <c r="H66" i="160" s="1"/>
  <c r="E55" i="158"/>
  <c r="I66" i="160" s="1"/>
  <c r="D55" i="158"/>
  <c r="F66" i="160" s="1"/>
  <c r="C55" i="158"/>
  <c r="E66" i="160" s="1"/>
  <c r="B55" i="158"/>
  <c r="D66" i="160" s="1"/>
  <c r="A55" i="158"/>
  <c r="B66" i="160" s="1"/>
  <c r="N54" i="158"/>
  <c r="G65" i="160" s="1"/>
  <c r="I54" i="158"/>
  <c r="L54" i="158" s="1"/>
  <c r="M54" i="158" s="1"/>
  <c r="P58" i="159" s="1"/>
  <c r="H54" i="158"/>
  <c r="K65" i="160" s="1"/>
  <c r="G54" i="158"/>
  <c r="F58" i="159" s="1"/>
  <c r="F54" i="158"/>
  <c r="H65" i="160" s="1"/>
  <c r="E54" i="158"/>
  <c r="I65" i="160" s="1"/>
  <c r="D54" i="158"/>
  <c r="F65" i="160" s="1"/>
  <c r="C54" i="158"/>
  <c r="E65" i="160" s="1"/>
  <c r="B54" i="158"/>
  <c r="D58" i="159" s="1"/>
  <c r="A54" i="158"/>
  <c r="B65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5" i="160"/>
  <c r="J95" i="158"/>
  <c r="L109" i="160"/>
  <c r="D113" i="160"/>
  <c r="L63" i="158"/>
  <c r="M63" i="158" s="1"/>
  <c r="P67" i="159" s="1"/>
  <c r="J106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5" i="160"/>
  <c r="L90" i="158"/>
  <c r="M90" i="158" s="1"/>
  <c r="P94" i="159" s="1"/>
  <c r="G59" i="159"/>
  <c r="I68" i="159"/>
  <c r="W68" i="159" s="1"/>
  <c r="X68" i="159" s="1"/>
  <c r="Y68" i="159" s="1"/>
  <c r="E94" i="159"/>
  <c r="F92" i="160"/>
  <c r="J58" i="158"/>
  <c r="B70" i="159"/>
  <c r="I76" i="159"/>
  <c r="W76" i="159" s="1"/>
  <c r="X76" i="159" s="1"/>
  <c r="B99" i="159"/>
  <c r="L93" i="160"/>
  <c r="L58" i="158"/>
  <c r="M58" i="158" s="1"/>
  <c r="P62" i="159" s="1"/>
  <c r="J59" i="158"/>
  <c r="J63" i="158"/>
  <c r="B62" i="159"/>
  <c r="C71" i="159"/>
  <c r="G77" i="159"/>
  <c r="H77" i="159" s="1"/>
  <c r="C100" i="159"/>
  <c r="J94" i="160"/>
  <c r="J99" i="158"/>
  <c r="C63" i="159"/>
  <c r="D72" i="159"/>
  <c r="B78" i="159"/>
  <c r="J67" i="158"/>
  <c r="J82" i="158"/>
  <c r="D64" i="159"/>
  <c r="E73" i="159"/>
  <c r="B80" i="159"/>
  <c r="F103" i="159"/>
  <c r="F104" i="160"/>
  <c r="L73" i="158"/>
  <c r="M73" i="158" s="1"/>
  <c r="P77" i="159" s="1"/>
  <c r="L84" i="160"/>
  <c r="J74" i="158"/>
  <c r="J85" i="160"/>
  <c r="M85" i="160" s="1"/>
  <c r="D88" i="159"/>
  <c r="D95" i="160"/>
  <c r="G98" i="159"/>
  <c r="K105" i="160"/>
  <c r="G110" i="160"/>
  <c r="E103" i="159"/>
  <c r="J64" i="158"/>
  <c r="J75" i="160"/>
  <c r="M75" i="160" s="1"/>
  <c r="L55" i="158"/>
  <c r="M55" i="158" s="1"/>
  <c r="P59" i="159" s="1"/>
  <c r="L66" i="160"/>
  <c r="M66" i="160" s="1"/>
  <c r="J56" i="158"/>
  <c r="J67" i="160"/>
  <c r="E84" i="159"/>
  <c r="G91" i="160"/>
  <c r="L56" i="158"/>
  <c r="M56" i="158" s="1"/>
  <c r="P60" i="159" s="1"/>
  <c r="L67" i="160"/>
  <c r="J57" i="158"/>
  <c r="J68" i="160"/>
  <c r="L59" i="158"/>
  <c r="M59" i="158" s="1"/>
  <c r="P63" i="159" s="1"/>
  <c r="L70" i="160"/>
  <c r="L64" i="158"/>
  <c r="M64" i="158" s="1"/>
  <c r="P68" i="159" s="1"/>
  <c r="L70" i="158"/>
  <c r="M70" i="158" s="1"/>
  <c r="P74" i="159" s="1"/>
  <c r="L76" i="158"/>
  <c r="M76" i="158" s="1"/>
  <c r="P80" i="159" s="1"/>
  <c r="L87" i="160"/>
  <c r="M87" i="160" s="1"/>
  <c r="E82" i="159"/>
  <c r="G89" i="160"/>
  <c r="G83" i="159"/>
  <c r="H83" i="159" s="1"/>
  <c r="K90" i="160"/>
  <c r="B85" i="159"/>
  <c r="B92" i="160"/>
  <c r="L81" i="158"/>
  <c r="M81" i="158" s="1"/>
  <c r="P85" i="159" s="1"/>
  <c r="L92" i="160"/>
  <c r="I85" i="159"/>
  <c r="W85" i="159" s="1"/>
  <c r="X85" i="159" s="1"/>
  <c r="Y85" i="159" s="1"/>
  <c r="J93" i="160"/>
  <c r="F86" i="159"/>
  <c r="B95" i="160"/>
  <c r="B88" i="159"/>
  <c r="L84" i="158"/>
  <c r="M84" i="158" s="1"/>
  <c r="P88" i="159" s="1"/>
  <c r="L95" i="160"/>
  <c r="I88" i="159"/>
  <c r="W88" i="159" s="1"/>
  <c r="X88" i="159" s="1"/>
  <c r="J85" i="158"/>
  <c r="F89" i="159"/>
  <c r="J96" i="160"/>
  <c r="F97" i="160"/>
  <c r="C90" i="159"/>
  <c r="D98" i="160"/>
  <c r="D91" i="159"/>
  <c r="J87" i="158"/>
  <c r="B94" i="159"/>
  <c r="B101" i="160"/>
  <c r="B104" i="160"/>
  <c r="B97" i="159"/>
  <c r="L93" i="158"/>
  <c r="M93" i="158" s="1"/>
  <c r="P97" i="159" s="1"/>
  <c r="L104" i="160"/>
  <c r="J94" i="158"/>
  <c r="J105" i="160"/>
  <c r="F98" i="159"/>
  <c r="B107" i="160"/>
  <c r="B100" i="159"/>
  <c r="L96" i="158"/>
  <c r="M96" i="158" s="1"/>
  <c r="P100" i="159" s="1"/>
  <c r="I100" i="159"/>
  <c r="W100" i="159" s="1"/>
  <c r="X100" i="159" s="1"/>
  <c r="Y100" i="159" s="1"/>
  <c r="L107" i="160"/>
  <c r="J97" i="158"/>
  <c r="J108" i="160"/>
  <c r="F101" i="159"/>
  <c r="D103" i="159"/>
  <c r="D110" i="160"/>
  <c r="J111" i="160"/>
  <c r="F104" i="159"/>
  <c r="E106" i="159"/>
  <c r="G113" i="160"/>
  <c r="G107" i="159"/>
  <c r="H107" i="159" s="1"/>
  <c r="K114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3" i="160"/>
  <c r="F80" i="160"/>
  <c r="D93" i="160"/>
  <c r="F112" i="160"/>
  <c r="G92" i="160"/>
  <c r="E85" i="159"/>
  <c r="K96" i="160"/>
  <c r="G89" i="159"/>
  <c r="D85" i="159"/>
  <c r="F100" i="160"/>
  <c r="D90" i="160"/>
  <c r="D83" i="159"/>
  <c r="J79" i="158"/>
  <c r="B86" i="159"/>
  <c r="B93" i="160"/>
  <c r="B96" i="160"/>
  <c r="B89" i="159"/>
  <c r="F98" i="160"/>
  <c r="C91" i="159"/>
  <c r="G98" i="160"/>
  <c r="E91" i="159"/>
  <c r="G92" i="159"/>
  <c r="K99" i="160"/>
  <c r="B98" i="159"/>
  <c r="B105" i="160"/>
  <c r="L94" i="158"/>
  <c r="M94" i="158" s="1"/>
  <c r="P98" i="159" s="1"/>
  <c r="I98" i="159"/>
  <c r="W98" i="159" s="1"/>
  <c r="X98" i="159" s="1"/>
  <c r="B101" i="159"/>
  <c r="B108" i="160"/>
  <c r="L97" i="158"/>
  <c r="M97" i="158" s="1"/>
  <c r="P101" i="159" s="1"/>
  <c r="L108" i="160"/>
  <c r="I101" i="159"/>
  <c r="W101" i="159" s="1"/>
  <c r="X101" i="159" s="1"/>
  <c r="J98" i="158"/>
  <c r="J109" i="160"/>
  <c r="F102" i="159"/>
  <c r="C103" i="159"/>
  <c r="F110" i="160"/>
  <c r="B111" i="160"/>
  <c r="B104" i="159"/>
  <c r="L100" i="158"/>
  <c r="M100" i="158" s="1"/>
  <c r="P104" i="159" s="1"/>
  <c r="L111" i="160"/>
  <c r="I104" i="159"/>
  <c r="W104" i="159" s="1"/>
  <c r="X104" i="159" s="1"/>
  <c r="Y104" i="159" s="1"/>
  <c r="Z104" i="159" s="1"/>
  <c r="F113" i="160"/>
  <c r="C106" i="159"/>
  <c r="D114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69" i="160"/>
  <c r="L81" i="160"/>
  <c r="F88" i="160"/>
  <c r="D101" i="160"/>
  <c r="J65" i="158"/>
  <c r="K76" i="160"/>
  <c r="C87" i="159"/>
  <c r="F94" i="160"/>
  <c r="D107" i="160"/>
  <c r="D100" i="159"/>
  <c r="G75" i="159"/>
  <c r="D80" i="159"/>
  <c r="F68" i="160"/>
  <c r="J74" i="160"/>
  <c r="M74" i="160" s="1"/>
  <c r="J54" i="158"/>
  <c r="J65" i="160"/>
  <c r="L60" i="158"/>
  <c r="M60" i="158" s="1"/>
  <c r="P64" i="159" s="1"/>
  <c r="L71" i="160"/>
  <c r="M71" i="160" s="1"/>
  <c r="L65" i="158"/>
  <c r="M65" i="158" s="1"/>
  <c r="P69" i="159" s="1"/>
  <c r="L76" i="160"/>
  <c r="J66" i="158"/>
  <c r="J77" i="160"/>
  <c r="J60" i="158"/>
  <c r="J71" i="158"/>
  <c r="J77" i="158"/>
  <c r="J80" i="158"/>
  <c r="F84" i="159"/>
  <c r="J91" i="160"/>
  <c r="F95" i="160"/>
  <c r="C88" i="159"/>
  <c r="D96" i="160"/>
  <c r="D89" i="159"/>
  <c r="L85" i="158"/>
  <c r="M85" i="158" s="1"/>
  <c r="P89" i="159" s="1"/>
  <c r="J86" i="158"/>
  <c r="J97" i="160"/>
  <c r="F90" i="159"/>
  <c r="B99" i="160"/>
  <c r="B92" i="159"/>
  <c r="I92" i="159"/>
  <c r="W92" i="159" s="1"/>
  <c r="X92" i="159" s="1"/>
  <c r="L99" i="160"/>
  <c r="C94" i="159"/>
  <c r="F101" i="160"/>
  <c r="K102" i="160"/>
  <c r="G95" i="159"/>
  <c r="E98" i="159"/>
  <c r="G105" i="160"/>
  <c r="G99" i="159"/>
  <c r="H99" i="159" s="1"/>
  <c r="K106" i="160"/>
  <c r="G108" i="160"/>
  <c r="E101" i="159"/>
  <c r="G102" i="159"/>
  <c r="K109" i="160"/>
  <c r="D104" i="159"/>
  <c r="D111" i="160"/>
  <c r="J100" i="158"/>
  <c r="J101" i="158"/>
  <c r="F105" i="159"/>
  <c r="J112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69" i="160"/>
  <c r="M69" i="160" s="1"/>
  <c r="D89" i="160"/>
  <c r="L101" i="160"/>
  <c r="F108" i="160"/>
  <c r="J114" i="160"/>
  <c r="I83" i="159"/>
  <c r="W83" i="159" s="1"/>
  <c r="X83" i="159" s="1"/>
  <c r="L90" i="160"/>
  <c r="G86" i="159"/>
  <c r="K93" i="160"/>
  <c r="E97" i="159"/>
  <c r="G104" i="160"/>
  <c r="E100" i="159"/>
  <c r="G107" i="160"/>
  <c r="K108" i="160"/>
  <c r="G101" i="159"/>
  <c r="L57" i="158"/>
  <c r="M57" i="158" s="1"/>
  <c r="P61" i="159" s="1"/>
  <c r="L68" i="160"/>
  <c r="M68" i="160" s="1"/>
  <c r="J69" i="158"/>
  <c r="L71" i="158"/>
  <c r="M71" i="158" s="1"/>
  <c r="P75" i="159" s="1"/>
  <c r="J72" i="158"/>
  <c r="J83" i="160"/>
  <c r="M83" i="160" s="1"/>
  <c r="L74" i="158"/>
  <c r="M74" i="158" s="1"/>
  <c r="P78" i="159" s="1"/>
  <c r="J75" i="158"/>
  <c r="L77" i="158"/>
  <c r="M77" i="158" s="1"/>
  <c r="P81" i="159" s="1"/>
  <c r="J78" i="158"/>
  <c r="J89" i="160"/>
  <c r="F82" i="159"/>
  <c r="F90" i="160"/>
  <c r="C83" i="159"/>
  <c r="G90" i="160"/>
  <c r="E83" i="159"/>
  <c r="G84" i="159"/>
  <c r="K91" i="160"/>
  <c r="L82" i="158"/>
  <c r="M82" i="158" s="1"/>
  <c r="P86" i="159" s="1"/>
  <c r="J83" i="158"/>
  <c r="E89" i="159"/>
  <c r="G96" i="160"/>
  <c r="G90" i="159"/>
  <c r="K97" i="160"/>
  <c r="D99" i="160"/>
  <c r="D92" i="159"/>
  <c r="L88" i="158"/>
  <c r="M88" i="158" s="1"/>
  <c r="P92" i="159" s="1"/>
  <c r="J89" i="158"/>
  <c r="J100" i="160"/>
  <c r="F93" i="159"/>
  <c r="B95" i="159"/>
  <c r="B102" i="160"/>
  <c r="L91" i="158"/>
  <c r="M91" i="158" s="1"/>
  <c r="P95" i="159" s="1"/>
  <c r="L102" i="160"/>
  <c r="I95" i="159"/>
  <c r="W95" i="159" s="1"/>
  <c r="X95" i="159" s="1"/>
  <c r="J103" i="160"/>
  <c r="F96" i="159"/>
  <c r="I99" i="159"/>
  <c r="W99" i="159" s="1"/>
  <c r="X99" i="159" s="1"/>
  <c r="Y99" i="159" s="1"/>
  <c r="Z99" i="159" s="1"/>
  <c r="L106" i="160"/>
  <c r="B102" i="159"/>
  <c r="B109" i="160"/>
  <c r="E104" i="159"/>
  <c r="G111" i="160"/>
  <c r="K112" i="160"/>
  <c r="G105" i="159"/>
  <c r="F114" i="160"/>
  <c r="C107" i="159"/>
  <c r="G114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0" i="160"/>
  <c r="L89" i="160"/>
  <c r="F96" i="160"/>
  <c r="J102" i="160"/>
  <c r="D109" i="160"/>
  <c r="J88" i="158"/>
  <c r="F92" i="159"/>
  <c r="J99" i="160"/>
  <c r="F103" i="160"/>
  <c r="C96" i="159"/>
  <c r="I107" i="159"/>
  <c r="W107" i="159" s="1"/>
  <c r="X107" i="159" s="1"/>
  <c r="Y107" i="159" s="1"/>
  <c r="L114" i="160"/>
  <c r="J70" i="158"/>
  <c r="J81" i="160"/>
  <c r="M81" i="160" s="1"/>
  <c r="G82" i="159"/>
  <c r="K89" i="160"/>
  <c r="B91" i="160"/>
  <c r="B84" i="159"/>
  <c r="I84" i="159"/>
  <c r="W84" i="159" s="1"/>
  <c r="X84" i="159" s="1"/>
  <c r="Y84" i="159" s="1"/>
  <c r="Z84" i="159" s="1"/>
  <c r="L91" i="160"/>
  <c r="C86" i="159"/>
  <c r="F93" i="160"/>
  <c r="K94" i="160"/>
  <c r="G87" i="159"/>
  <c r="H87" i="159" s="1"/>
  <c r="B90" i="159"/>
  <c r="B97" i="160"/>
  <c r="L86" i="158"/>
  <c r="M86" i="158" s="1"/>
  <c r="P90" i="159" s="1"/>
  <c r="I90" i="159"/>
  <c r="W90" i="159" s="1"/>
  <c r="X90" i="159" s="1"/>
  <c r="E92" i="159"/>
  <c r="G99" i="160"/>
  <c r="K100" i="160"/>
  <c r="G93" i="159"/>
  <c r="D95" i="159"/>
  <c r="D102" i="160"/>
  <c r="G102" i="160"/>
  <c r="E95" i="159"/>
  <c r="F105" i="160"/>
  <c r="C98" i="159"/>
  <c r="D106" i="160"/>
  <c r="D99" i="159"/>
  <c r="F111" i="160"/>
  <c r="C104" i="159"/>
  <c r="B112" i="160"/>
  <c r="B105" i="159"/>
  <c r="L101" i="158"/>
  <c r="M101" i="158" s="1"/>
  <c r="P105" i="159" s="1"/>
  <c r="L112" i="160"/>
  <c r="J102" i="158"/>
  <c r="J113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5" i="160"/>
  <c r="L77" i="160"/>
  <c r="J90" i="160"/>
  <c r="D97" i="160"/>
  <c r="E88" i="159"/>
  <c r="G95" i="160"/>
  <c r="C79" i="159"/>
  <c r="J61" i="158"/>
  <c r="L75" i="158"/>
  <c r="M75" i="158" s="1"/>
  <c r="P79" i="159" s="1"/>
  <c r="L86" i="160"/>
  <c r="M86" i="160" s="1"/>
  <c r="D91" i="160"/>
  <c r="D84" i="159"/>
  <c r="L80" i="158"/>
  <c r="M80" i="158" s="1"/>
  <c r="P84" i="159" s="1"/>
  <c r="J81" i="158"/>
  <c r="J92" i="160"/>
  <c r="F85" i="159"/>
  <c r="B87" i="159"/>
  <c r="B94" i="160"/>
  <c r="L83" i="158"/>
  <c r="M83" i="158" s="1"/>
  <c r="P87" i="159" s="1"/>
  <c r="L94" i="160"/>
  <c r="I87" i="159"/>
  <c r="W87" i="159" s="1"/>
  <c r="X87" i="159" s="1"/>
  <c r="Y87" i="159" s="1"/>
  <c r="Z87" i="159" s="1"/>
  <c r="J95" i="160"/>
  <c r="F88" i="159"/>
  <c r="E90" i="159"/>
  <c r="G97" i="160"/>
  <c r="G91" i="159"/>
  <c r="H91" i="159" s="1"/>
  <c r="K98" i="160"/>
  <c r="B93" i="159"/>
  <c r="B100" i="160"/>
  <c r="L89" i="158"/>
  <c r="M89" i="158" s="1"/>
  <c r="P93" i="159" s="1"/>
  <c r="L100" i="160"/>
  <c r="I93" i="159"/>
  <c r="W93" i="159" s="1"/>
  <c r="X93" i="159" s="1"/>
  <c r="J101" i="160"/>
  <c r="F94" i="159"/>
  <c r="B103" i="160"/>
  <c r="B96" i="159"/>
  <c r="L92" i="158"/>
  <c r="M92" i="158" s="1"/>
  <c r="P96" i="159" s="1"/>
  <c r="L103" i="160"/>
  <c r="I96" i="159"/>
  <c r="W96" i="159" s="1"/>
  <c r="X96" i="159" s="1"/>
  <c r="J93" i="158"/>
  <c r="F97" i="159"/>
  <c r="J104" i="160"/>
  <c r="J96" i="158"/>
  <c r="F100" i="159"/>
  <c r="J107" i="160"/>
  <c r="K110" i="160"/>
  <c r="G103" i="159"/>
  <c r="D112" i="160"/>
  <c r="D105" i="159"/>
  <c r="E105" i="159"/>
  <c r="G112" i="160"/>
  <c r="G106" i="159"/>
  <c r="K113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5" i="160"/>
  <c r="F72" i="160"/>
  <c r="J78" i="160"/>
  <c r="L97" i="160"/>
  <c r="J110" i="160"/>
  <c r="L68" i="158"/>
  <c r="M68" i="158" s="1"/>
  <c r="P72" i="159" s="1"/>
  <c r="L79" i="160"/>
  <c r="M79" i="160" s="1"/>
  <c r="D104" i="160"/>
  <c r="D97" i="159"/>
  <c r="L61" i="158"/>
  <c r="M61" i="158" s="1"/>
  <c r="P65" i="159" s="1"/>
  <c r="J62" i="158"/>
  <c r="J73" i="160"/>
  <c r="L67" i="158"/>
  <c r="M67" i="158" s="1"/>
  <c r="P71" i="159" s="1"/>
  <c r="L78" i="160"/>
  <c r="L72" i="158"/>
  <c r="M72" i="158" s="1"/>
  <c r="P76" i="159" s="1"/>
  <c r="J73" i="158"/>
  <c r="J84" i="160"/>
  <c r="L78" i="158"/>
  <c r="M78" i="158" s="1"/>
  <c r="P82" i="159" s="1"/>
  <c r="K92" i="160"/>
  <c r="G85" i="159"/>
  <c r="D87" i="159"/>
  <c r="D94" i="160"/>
  <c r="G94" i="160"/>
  <c r="E87" i="159"/>
  <c r="I91" i="159"/>
  <c r="W91" i="159" s="1"/>
  <c r="X91" i="159" s="1"/>
  <c r="L98" i="160"/>
  <c r="G100" i="160"/>
  <c r="E93" i="159"/>
  <c r="G94" i="159"/>
  <c r="K101" i="160"/>
  <c r="C95" i="159"/>
  <c r="F102" i="160"/>
  <c r="D96" i="159"/>
  <c r="D103" i="160"/>
  <c r="E96" i="159"/>
  <c r="G103" i="160"/>
  <c r="K104" i="160"/>
  <c r="G97" i="159"/>
  <c r="F106" i="160"/>
  <c r="C99" i="159"/>
  <c r="G106" i="160"/>
  <c r="E99" i="159"/>
  <c r="G100" i="159"/>
  <c r="K107" i="160"/>
  <c r="C102" i="159"/>
  <c r="F109" i="160"/>
  <c r="B103" i="159"/>
  <c r="B110" i="160"/>
  <c r="L110" i="160"/>
  <c r="I103" i="159"/>
  <c r="W103" i="159" s="1"/>
  <c r="X103" i="159" s="1"/>
  <c r="B106" i="159"/>
  <c r="B113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8" i="160"/>
  <c r="M88" i="160"/>
  <c r="M82" i="160"/>
  <c r="M72" i="160"/>
  <c r="M80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3" i="160"/>
  <c r="J77" i="159"/>
  <c r="AM77" i="159" s="1"/>
  <c r="S43" i="162"/>
  <c r="M95" i="160"/>
  <c r="M65" i="160"/>
  <c r="H103" i="159"/>
  <c r="J103" i="159" s="1"/>
  <c r="H104" i="159"/>
  <c r="J104" i="159" s="1"/>
  <c r="AD104" i="159" s="1"/>
  <c r="Y101" i="159"/>
  <c r="Z101" i="159" s="1"/>
  <c r="AA101" i="159" s="1"/>
  <c r="M98" i="160"/>
  <c r="M103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0" i="160"/>
  <c r="M84" i="160"/>
  <c r="H94" i="159"/>
  <c r="J94" i="159" s="1"/>
  <c r="H92" i="159"/>
  <c r="J92" i="159" s="1"/>
  <c r="AD92" i="159" s="1"/>
  <c r="H71" i="159"/>
  <c r="J71" i="159" s="1"/>
  <c r="AD71" i="159" s="1"/>
  <c r="M90" i="160"/>
  <c r="M70" i="160"/>
  <c r="J91" i="159"/>
  <c r="AD91" i="159" s="1"/>
  <c r="M113" i="160"/>
  <c r="J87" i="159"/>
  <c r="M99" i="160"/>
  <c r="H96" i="159"/>
  <c r="J96" i="159" s="1"/>
  <c r="AD96" i="159" s="1"/>
  <c r="M76" i="160"/>
  <c r="M109" i="160"/>
  <c r="H88" i="159"/>
  <c r="J88" i="159" s="1"/>
  <c r="M96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7" i="160"/>
  <c r="J76" i="159"/>
  <c r="H106" i="159"/>
  <c r="J106" i="159" s="1"/>
  <c r="M91" i="160"/>
  <c r="H102" i="159"/>
  <c r="J102" i="159" s="1"/>
  <c r="H68" i="159"/>
  <c r="J68" i="159" s="1"/>
  <c r="H89" i="159"/>
  <c r="J89" i="159" s="1"/>
  <c r="M93" i="160"/>
  <c r="Y77" i="159"/>
  <c r="Z77" i="159" s="1"/>
  <c r="Y91" i="159"/>
  <c r="Z91" i="159" s="1"/>
  <c r="AA91" i="159" s="1"/>
  <c r="M78" i="160"/>
  <c r="M77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1" i="160"/>
  <c r="H82" i="159"/>
  <c r="J82" i="159" s="1"/>
  <c r="H101" i="159"/>
  <c r="J101" i="159" s="1"/>
  <c r="AD101" i="159" s="1"/>
  <c r="M102" i="160"/>
  <c r="M97" i="160"/>
  <c r="H84" i="159"/>
  <c r="J84" i="159" s="1"/>
  <c r="M111" i="160"/>
  <c r="J107" i="159"/>
  <c r="M108" i="160"/>
  <c r="M105" i="160"/>
  <c r="H69" i="159"/>
  <c r="J69" i="159" s="1"/>
  <c r="H85" i="159"/>
  <c r="J85" i="159" s="1"/>
  <c r="AK85" i="159" s="1"/>
  <c r="H62" i="159"/>
  <c r="J62" i="159" s="1"/>
  <c r="M106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4" i="160"/>
  <c r="H105" i="159"/>
  <c r="J105" i="159" s="1"/>
  <c r="J66" i="159"/>
  <c r="M104" i="160"/>
  <c r="H79" i="159"/>
  <c r="J79" i="159" s="1"/>
  <c r="AD79" i="159" s="1"/>
  <c r="Y97" i="159"/>
  <c r="Z97" i="159" s="1"/>
  <c r="AA97" i="159" s="1"/>
  <c r="AB97" i="159" s="1"/>
  <c r="Y89" i="159"/>
  <c r="Z89" i="159" s="1"/>
  <c r="M112" i="160"/>
  <c r="M100" i="160"/>
  <c r="M92" i="160"/>
  <c r="H63" i="159"/>
  <c r="J63" i="159" s="1"/>
  <c r="M107" i="160"/>
  <c r="H70" i="159"/>
  <c r="J70" i="159" s="1"/>
  <c r="AD70" i="159" s="1"/>
  <c r="M94" i="160"/>
  <c r="M89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1" i="160" s="1"/>
  <c r="N11" i="158"/>
  <c r="E15" i="159" s="1"/>
  <c r="N12" i="158"/>
  <c r="G23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7" i="160"/>
  <c r="E42" i="159"/>
  <c r="G49" i="160"/>
  <c r="E34" i="159"/>
  <c r="G41" i="160"/>
  <c r="E26" i="159"/>
  <c r="G33" i="160"/>
  <c r="E18" i="159"/>
  <c r="G25" i="160"/>
  <c r="E57" i="159"/>
  <c r="G64" i="160"/>
  <c r="E49" i="159"/>
  <c r="G56" i="160"/>
  <c r="E41" i="159"/>
  <c r="G48" i="160"/>
  <c r="E33" i="159"/>
  <c r="G40" i="160"/>
  <c r="E25" i="159"/>
  <c r="G32" i="160"/>
  <c r="E17" i="159"/>
  <c r="G24" i="160"/>
  <c r="E56" i="159"/>
  <c r="G63" i="160"/>
  <c r="E48" i="159"/>
  <c r="G55" i="160"/>
  <c r="E40" i="159"/>
  <c r="G47" i="160"/>
  <c r="E32" i="159"/>
  <c r="G39" i="160"/>
  <c r="E24" i="159"/>
  <c r="G31" i="160"/>
  <c r="E55" i="159"/>
  <c r="G62" i="160"/>
  <c r="E47" i="159"/>
  <c r="G54" i="160"/>
  <c r="E39" i="159"/>
  <c r="G46" i="160"/>
  <c r="E31" i="159"/>
  <c r="G38" i="160"/>
  <c r="E23" i="159"/>
  <c r="G30" i="160"/>
  <c r="E54" i="159"/>
  <c r="G61" i="160"/>
  <c r="E46" i="159"/>
  <c r="G53" i="160"/>
  <c r="E38" i="159"/>
  <c r="G45" i="160"/>
  <c r="E30" i="159"/>
  <c r="G37" i="160"/>
  <c r="E22" i="159"/>
  <c r="G29" i="160"/>
  <c r="E53" i="159"/>
  <c r="G60" i="160"/>
  <c r="E45" i="159"/>
  <c r="G52" i="160"/>
  <c r="E37" i="159"/>
  <c r="G44" i="160"/>
  <c r="E29" i="159"/>
  <c r="G36" i="160"/>
  <c r="E21" i="159"/>
  <c r="G28" i="160"/>
  <c r="E52" i="159"/>
  <c r="G59" i="160"/>
  <c r="E44" i="159"/>
  <c r="G51" i="160"/>
  <c r="E36" i="159"/>
  <c r="G43" i="160"/>
  <c r="E28" i="159"/>
  <c r="G35" i="160"/>
  <c r="E20" i="159"/>
  <c r="G27" i="160"/>
  <c r="E51" i="159"/>
  <c r="G58" i="160"/>
  <c r="E43" i="159"/>
  <c r="G50" i="160"/>
  <c r="E35" i="159"/>
  <c r="G42" i="160"/>
  <c r="E27" i="159"/>
  <c r="G34" i="160"/>
  <c r="E19" i="159"/>
  <c r="G26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2" i="160"/>
  <c r="G18" i="160"/>
  <c r="G20" i="160"/>
  <c r="G19" i="160"/>
  <c r="E14" i="159"/>
  <c r="G17" i="160"/>
  <c r="G15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6" i="160" s="1"/>
  <c r="C6" i="158"/>
  <c r="E17" i="160" s="1"/>
  <c r="C7" i="158"/>
  <c r="E18" i="160" s="1"/>
  <c r="C8" i="158"/>
  <c r="E19" i="160" s="1"/>
  <c r="C9" i="158"/>
  <c r="E20" i="160" s="1"/>
  <c r="C10" i="158"/>
  <c r="E21" i="160" s="1"/>
  <c r="C11" i="158"/>
  <c r="E22" i="160" s="1"/>
  <c r="C12" i="158"/>
  <c r="E23" i="160" s="1"/>
  <c r="C13" i="158"/>
  <c r="E24" i="160" s="1"/>
  <c r="C14" i="158"/>
  <c r="E25" i="160" s="1"/>
  <c r="C15" i="158"/>
  <c r="E26" i="160" s="1"/>
  <c r="C16" i="158"/>
  <c r="E27" i="160" s="1"/>
  <c r="C17" i="158"/>
  <c r="E28" i="160" s="1"/>
  <c r="C18" i="158"/>
  <c r="E29" i="160" s="1"/>
  <c r="C19" i="158"/>
  <c r="E30" i="160" s="1"/>
  <c r="C20" i="158"/>
  <c r="E31" i="160" s="1"/>
  <c r="C21" i="158"/>
  <c r="E32" i="160" s="1"/>
  <c r="C22" i="158"/>
  <c r="E33" i="160" s="1"/>
  <c r="C23" i="158"/>
  <c r="E34" i="160" s="1"/>
  <c r="C24" i="158"/>
  <c r="E35" i="160" s="1"/>
  <c r="C25" i="158"/>
  <c r="E36" i="160" s="1"/>
  <c r="C26" i="158"/>
  <c r="E37" i="160" s="1"/>
  <c r="C27" i="158"/>
  <c r="E38" i="160" s="1"/>
  <c r="C28" i="158"/>
  <c r="E39" i="160" s="1"/>
  <c r="C29" i="158"/>
  <c r="E40" i="160" s="1"/>
  <c r="C30" i="158"/>
  <c r="E41" i="160" s="1"/>
  <c r="C31" i="158"/>
  <c r="E42" i="160" s="1"/>
  <c r="C32" i="158"/>
  <c r="E43" i="160" s="1"/>
  <c r="C33" i="158"/>
  <c r="E44" i="160" s="1"/>
  <c r="C34" i="158"/>
  <c r="E45" i="160" s="1"/>
  <c r="C35" i="158"/>
  <c r="E46" i="160" s="1"/>
  <c r="C36" i="158"/>
  <c r="E47" i="160" s="1"/>
  <c r="C37" i="158"/>
  <c r="E48" i="160" s="1"/>
  <c r="C38" i="158"/>
  <c r="E49" i="160" s="1"/>
  <c r="C39" i="158"/>
  <c r="E50" i="160" s="1"/>
  <c r="C40" i="158"/>
  <c r="E51" i="160" s="1"/>
  <c r="C41" i="158"/>
  <c r="E52" i="160" s="1"/>
  <c r="C42" i="158"/>
  <c r="E53" i="160" s="1"/>
  <c r="C43" i="158"/>
  <c r="E54" i="160" s="1"/>
  <c r="C44" i="158"/>
  <c r="E55" i="160" s="1"/>
  <c r="C45" i="158"/>
  <c r="E56" i="160" s="1"/>
  <c r="C46" i="158"/>
  <c r="E57" i="160" s="1"/>
  <c r="C47" i="158"/>
  <c r="E58" i="160" s="1"/>
  <c r="C48" i="158"/>
  <c r="E59" i="160" s="1"/>
  <c r="C49" i="158"/>
  <c r="E60" i="160" s="1"/>
  <c r="C50" i="158"/>
  <c r="E61" i="160" s="1"/>
  <c r="C51" i="158"/>
  <c r="E62" i="160" s="1"/>
  <c r="C52" i="158"/>
  <c r="E63" i="160" s="1"/>
  <c r="C53" i="158"/>
  <c r="E64" i="160" s="1"/>
  <c r="C4" i="158"/>
  <c r="E15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6" i="160" s="1"/>
  <c r="F5" i="158"/>
  <c r="H16" i="160" s="1"/>
  <c r="G5" i="158"/>
  <c r="H5" i="158"/>
  <c r="K16" i="160" s="1"/>
  <c r="I5" i="158"/>
  <c r="E6" i="158"/>
  <c r="I17" i="160" s="1"/>
  <c r="F6" i="158"/>
  <c r="H17" i="160" s="1"/>
  <c r="G6" i="158"/>
  <c r="H6" i="158"/>
  <c r="K17" i="160" s="1"/>
  <c r="I6" i="158"/>
  <c r="E7" i="158"/>
  <c r="I18" i="160" s="1"/>
  <c r="F7" i="158"/>
  <c r="H18" i="160" s="1"/>
  <c r="G7" i="158"/>
  <c r="H7" i="158"/>
  <c r="K18" i="160" s="1"/>
  <c r="I7" i="158"/>
  <c r="E8" i="158"/>
  <c r="I19" i="160" s="1"/>
  <c r="F8" i="158"/>
  <c r="H19" i="160" s="1"/>
  <c r="G8" i="158"/>
  <c r="H8" i="158"/>
  <c r="K19" i="160" s="1"/>
  <c r="I8" i="158"/>
  <c r="U8" i="158" s="1"/>
  <c r="E9" i="158"/>
  <c r="I20" i="160" s="1"/>
  <c r="F9" i="158"/>
  <c r="H20" i="160" s="1"/>
  <c r="G9" i="158"/>
  <c r="H9" i="158"/>
  <c r="K20" i="160" s="1"/>
  <c r="I9" i="158"/>
  <c r="E10" i="158"/>
  <c r="I21" i="160" s="1"/>
  <c r="F10" i="158"/>
  <c r="H21" i="160" s="1"/>
  <c r="G10" i="158"/>
  <c r="H10" i="158"/>
  <c r="K21" i="160" s="1"/>
  <c r="I10" i="158"/>
  <c r="E11" i="158"/>
  <c r="I22" i="160" s="1"/>
  <c r="F11" i="158"/>
  <c r="H22" i="160" s="1"/>
  <c r="G11" i="158"/>
  <c r="H11" i="158"/>
  <c r="K22" i="160" s="1"/>
  <c r="I11" i="158"/>
  <c r="E12" i="158"/>
  <c r="I23" i="160" s="1"/>
  <c r="F12" i="158"/>
  <c r="H23" i="160" s="1"/>
  <c r="G12" i="158"/>
  <c r="H12" i="158"/>
  <c r="K23" i="160" s="1"/>
  <c r="I12" i="158"/>
  <c r="E13" i="158"/>
  <c r="I24" i="160" s="1"/>
  <c r="F13" i="158"/>
  <c r="H24" i="160" s="1"/>
  <c r="G13" i="158"/>
  <c r="H13" i="158"/>
  <c r="K24" i="160" s="1"/>
  <c r="I13" i="158"/>
  <c r="E14" i="158"/>
  <c r="I25" i="160" s="1"/>
  <c r="F14" i="158"/>
  <c r="H25" i="160" s="1"/>
  <c r="G14" i="158"/>
  <c r="H14" i="158"/>
  <c r="K25" i="160" s="1"/>
  <c r="I14" i="158"/>
  <c r="E15" i="158"/>
  <c r="I26" i="160" s="1"/>
  <c r="F15" i="158"/>
  <c r="H26" i="160" s="1"/>
  <c r="G15" i="158"/>
  <c r="H15" i="158"/>
  <c r="K26" i="160" s="1"/>
  <c r="I15" i="158"/>
  <c r="E16" i="158"/>
  <c r="I27" i="160" s="1"/>
  <c r="F16" i="158"/>
  <c r="H27" i="160" s="1"/>
  <c r="G16" i="158"/>
  <c r="H16" i="158"/>
  <c r="K27" i="160" s="1"/>
  <c r="I16" i="158"/>
  <c r="U16" i="158" s="1"/>
  <c r="E17" i="158"/>
  <c r="I28" i="160" s="1"/>
  <c r="F17" i="158"/>
  <c r="H28" i="160" s="1"/>
  <c r="G17" i="158"/>
  <c r="H17" i="158"/>
  <c r="K28" i="160" s="1"/>
  <c r="I17" i="158"/>
  <c r="E18" i="158"/>
  <c r="I29" i="160" s="1"/>
  <c r="F18" i="158"/>
  <c r="H29" i="160" s="1"/>
  <c r="G18" i="158"/>
  <c r="H18" i="158"/>
  <c r="K29" i="160" s="1"/>
  <c r="I18" i="158"/>
  <c r="E19" i="158"/>
  <c r="I30" i="160" s="1"/>
  <c r="F19" i="158"/>
  <c r="H30" i="160" s="1"/>
  <c r="G19" i="158"/>
  <c r="H19" i="158"/>
  <c r="K30" i="160" s="1"/>
  <c r="I19" i="158"/>
  <c r="E20" i="158"/>
  <c r="I31" i="160" s="1"/>
  <c r="F20" i="158"/>
  <c r="H31" i="160" s="1"/>
  <c r="G20" i="158"/>
  <c r="H20" i="158"/>
  <c r="K31" i="160" s="1"/>
  <c r="I20" i="158"/>
  <c r="E21" i="158"/>
  <c r="I32" i="160" s="1"/>
  <c r="F21" i="158"/>
  <c r="H32" i="160" s="1"/>
  <c r="G21" i="158"/>
  <c r="H21" i="158"/>
  <c r="K32" i="160" s="1"/>
  <c r="I21" i="158"/>
  <c r="E22" i="158"/>
  <c r="I33" i="160" s="1"/>
  <c r="F22" i="158"/>
  <c r="H33" i="160" s="1"/>
  <c r="G22" i="158"/>
  <c r="H22" i="158"/>
  <c r="K33" i="160" s="1"/>
  <c r="I22" i="158"/>
  <c r="E23" i="158"/>
  <c r="I34" i="160" s="1"/>
  <c r="F23" i="158"/>
  <c r="H34" i="160" s="1"/>
  <c r="G23" i="158"/>
  <c r="H23" i="158"/>
  <c r="K34" i="160" s="1"/>
  <c r="I23" i="158"/>
  <c r="E24" i="158"/>
  <c r="I35" i="160" s="1"/>
  <c r="F24" i="158"/>
  <c r="H35" i="160" s="1"/>
  <c r="G24" i="158"/>
  <c r="H24" i="158"/>
  <c r="K35" i="160" s="1"/>
  <c r="I24" i="158"/>
  <c r="E25" i="158"/>
  <c r="I36" i="160" s="1"/>
  <c r="F25" i="158"/>
  <c r="H36" i="160" s="1"/>
  <c r="G25" i="158"/>
  <c r="H25" i="158"/>
  <c r="K36" i="160" s="1"/>
  <c r="I25" i="158"/>
  <c r="E26" i="158"/>
  <c r="I37" i="160" s="1"/>
  <c r="F26" i="158"/>
  <c r="H37" i="160" s="1"/>
  <c r="G26" i="158"/>
  <c r="H26" i="158"/>
  <c r="K37" i="160" s="1"/>
  <c r="I26" i="158"/>
  <c r="E27" i="158"/>
  <c r="I38" i="160" s="1"/>
  <c r="F27" i="158"/>
  <c r="H38" i="160" s="1"/>
  <c r="G27" i="158"/>
  <c r="H27" i="158"/>
  <c r="K38" i="160" s="1"/>
  <c r="I27" i="158"/>
  <c r="E28" i="158"/>
  <c r="I39" i="160" s="1"/>
  <c r="F28" i="158"/>
  <c r="H39" i="160" s="1"/>
  <c r="G28" i="158"/>
  <c r="H28" i="158"/>
  <c r="K39" i="160" s="1"/>
  <c r="I28" i="158"/>
  <c r="E29" i="158"/>
  <c r="I40" i="160" s="1"/>
  <c r="F29" i="158"/>
  <c r="H40" i="160" s="1"/>
  <c r="G29" i="158"/>
  <c r="H29" i="158"/>
  <c r="K40" i="160" s="1"/>
  <c r="I29" i="158"/>
  <c r="E30" i="158"/>
  <c r="I41" i="160" s="1"/>
  <c r="F30" i="158"/>
  <c r="H41" i="160" s="1"/>
  <c r="G30" i="158"/>
  <c r="H30" i="158"/>
  <c r="K41" i="160" s="1"/>
  <c r="I30" i="158"/>
  <c r="E31" i="158"/>
  <c r="I42" i="160" s="1"/>
  <c r="F31" i="158"/>
  <c r="H42" i="160" s="1"/>
  <c r="G31" i="158"/>
  <c r="H31" i="158"/>
  <c r="K42" i="160" s="1"/>
  <c r="I31" i="158"/>
  <c r="E32" i="158"/>
  <c r="I43" i="160" s="1"/>
  <c r="F32" i="158"/>
  <c r="H43" i="160" s="1"/>
  <c r="G32" i="158"/>
  <c r="H32" i="158"/>
  <c r="K43" i="160" s="1"/>
  <c r="I32" i="158"/>
  <c r="E33" i="158"/>
  <c r="I44" i="160" s="1"/>
  <c r="F33" i="158"/>
  <c r="H44" i="160" s="1"/>
  <c r="G33" i="158"/>
  <c r="H33" i="158"/>
  <c r="K44" i="160" s="1"/>
  <c r="I33" i="158"/>
  <c r="E34" i="158"/>
  <c r="I45" i="160" s="1"/>
  <c r="F34" i="158"/>
  <c r="H45" i="160" s="1"/>
  <c r="G34" i="158"/>
  <c r="H34" i="158"/>
  <c r="K45" i="160" s="1"/>
  <c r="I34" i="158"/>
  <c r="E35" i="158"/>
  <c r="I46" i="160" s="1"/>
  <c r="F35" i="158"/>
  <c r="H46" i="160" s="1"/>
  <c r="G35" i="158"/>
  <c r="H35" i="158"/>
  <c r="K46" i="160" s="1"/>
  <c r="I35" i="158"/>
  <c r="E36" i="158"/>
  <c r="I47" i="160" s="1"/>
  <c r="F36" i="158"/>
  <c r="H47" i="160" s="1"/>
  <c r="G36" i="158"/>
  <c r="H36" i="158"/>
  <c r="K47" i="160" s="1"/>
  <c r="I36" i="158"/>
  <c r="E37" i="158"/>
  <c r="I48" i="160" s="1"/>
  <c r="F37" i="158"/>
  <c r="H48" i="160" s="1"/>
  <c r="G37" i="158"/>
  <c r="H37" i="158"/>
  <c r="K48" i="160" s="1"/>
  <c r="I37" i="158"/>
  <c r="E38" i="158"/>
  <c r="I49" i="160" s="1"/>
  <c r="F38" i="158"/>
  <c r="H49" i="160" s="1"/>
  <c r="G38" i="158"/>
  <c r="H38" i="158"/>
  <c r="K49" i="160" s="1"/>
  <c r="I38" i="158"/>
  <c r="E39" i="158"/>
  <c r="I50" i="160" s="1"/>
  <c r="F39" i="158"/>
  <c r="H50" i="160" s="1"/>
  <c r="G39" i="158"/>
  <c r="H39" i="158"/>
  <c r="K50" i="160" s="1"/>
  <c r="I39" i="158"/>
  <c r="E40" i="158"/>
  <c r="I51" i="160" s="1"/>
  <c r="F40" i="158"/>
  <c r="H51" i="160" s="1"/>
  <c r="G40" i="158"/>
  <c r="H40" i="158"/>
  <c r="K51" i="160" s="1"/>
  <c r="I40" i="158"/>
  <c r="E41" i="158"/>
  <c r="I52" i="160" s="1"/>
  <c r="F41" i="158"/>
  <c r="H52" i="160" s="1"/>
  <c r="G41" i="158"/>
  <c r="J52" i="160" s="1"/>
  <c r="H41" i="158"/>
  <c r="K52" i="160" s="1"/>
  <c r="I41" i="158"/>
  <c r="E42" i="158"/>
  <c r="I53" i="160" s="1"/>
  <c r="F42" i="158"/>
  <c r="H53" i="160" s="1"/>
  <c r="G42" i="158"/>
  <c r="J53" i="160" s="1"/>
  <c r="H42" i="158"/>
  <c r="K53" i="160" s="1"/>
  <c r="I42" i="158"/>
  <c r="E43" i="158"/>
  <c r="I54" i="160" s="1"/>
  <c r="F43" i="158"/>
  <c r="H54" i="160" s="1"/>
  <c r="G43" i="158"/>
  <c r="J54" i="160" s="1"/>
  <c r="H43" i="158"/>
  <c r="K54" i="160" s="1"/>
  <c r="I43" i="158"/>
  <c r="E44" i="158"/>
  <c r="I55" i="160" s="1"/>
  <c r="F44" i="158"/>
  <c r="H55" i="160" s="1"/>
  <c r="G44" i="158"/>
  <c r="J55" i="160" s="1"/>
  <c r="H44" i="158"/>
  <c r="K55" i="160" s="1"/>
  <c r="I44" i="158"/>
  <c r="E45" i="158"/>
  <c r="I56" i="160" s="1"/>
  <c r="F45" i="158"/>
  <c r="H56" i="160" s="1"/>
  <c r="G45" i="158"/>
  <c r="J56" i="160" s="1"/>
  <c r="H45" i="158"/>
  <c r="K56" i="160" s="1"/>
  <c r="I45" i="158"/>
  <c r="E46" i="158"/>
  <c r="I57" i="160" s="1"/>
  <c r="F46" i="158"/>
  <c r="H57" i="160" s="1"/>
  <c r="G46" i="158"/>
  <c r="J57" i="160" s="1"/>
  <c r="H46" i="158"/>
  <c r="K57" i="160" s="1"/>
  <c r="I46" i="158"/>
  <c r="E47" i="158"/>
  <c r="I58" i="160" s="1"/>
  <c r="F47" i="158"/>
  <c r="H58" i="160" s="1"/>
  <c r="G47" i="158"/>
  <c r="J58" i="160" s="1"/>
  <c r="H47" i="158"/>
  <c r="K58" i="160" s="1"/>
  <c r="I47" i="158"/>
  <c r="E48" i="158"/>
  <c r="I59" i="160" s="1"/>
  <c r="F48" i="158"/>
  <c r="H59" i="160" s="1"/>
  <c r="G48" i="158"/>
  <c r="J59" i="160" s="1"/>
  <c r="H48" i="158"/>
  <c r="K59" i="160" s="1"/>
  <c r="I48" i="158"/>
  <c r="E49" i="158"/>
  <c r="I60" i="160" s="1"/>
  <c r="F49" i="158"/>
  <c r="H60" i="160" s="1"/>
  <c r="G49" i="158"/>
  <c r="J60" i="160" s="1"/>
  <c r="H49" i="158"/>
  <c r="K60" i="160" s="1"/>
  <c r="I49" i="158"/>
  <c r="E50" i="158"/>
  <c r="I61" i="160" s="1"/>
  <c r="F50" i="158"/>
  <c r="H61" i="160" s="1"/>
  <c r="G50" i="158"/>
  <c r="J61" i="160" s="1"/>
  <c r="H50" i="158"/>
  <c r="K61" i="160" s="1"/>
  <c r="I50" i="158"/>
  <c r="E51" i="158"/>
  <c r="I62" i="160" s="1"/>
  <c r="F51" i="158"/>
  <c r="H62" i="160" s="1"/>
  <c r="G51" i="158"/>
  <c r="J62" i="160" s="1"/>
  <c r="H51" i="158"/>
  <c r="K62" i="160" s="1"/>
  <c r="I51" i="158"/>
  <c r="E52" i="158"/>
  <c r="I63" i="160" s="1"/>
  <c r="F52" i="158"/>
  <c r="H63" i="160" s="1"/>
  <c r="G52" i="158"/>
  <c r="J63" i="160" s="1"/>
  <c r="H52" i="158"/>
  <c r="K63" i="160" s="1"/>
  <c r="I52" i="158"/>
  <c r="E53" i="158"/>
  <c r="I64" i="160" s="1"/>
  <c r="F53" i="158"/>
  <c r="H64" i="160" s="1"/>
  <c r="G53" i="158"/>
  <c r="J64" i="160" s="1"/>
  <c r="H53" i="158"/>
  <c r="K64" i="160" s="1"/>
  <c r="I53" i="158"/>
  <c r="H4" i="158"/>
  <c r="G4" i="158"/>
  <c r="F4" i="158"/>
  <c r="H15" i="160" s="1"/>
  <c r="E4" i="158"/>
  <c r="I15" i="160" s="1"/>
  <c r="D5" i="158"/>
  <c r="F16" i="160" s="1"/>
  <c r="D6" i="158"/>
  <c r="D7" i="158"/>
  <c r="F18" i="160" s="1"/>
  <c r="D8" i="158"/>
  <c r="D9" i="158"/>
  <c r="F20" i="160" s="1"/>
  <c r="D10" i="158"/>
  <c r="D11" i="158"/>
  <c r="F22" i="160" s="1"/>
  <c r="D12" i="158"/>
  <c r="D13" i="158"/>
  <c r="F24" i="160" s="1"/>
  <c r="D14" i="158"/>
  <c r="F25" i="160" s="1"/>
  <c r="D15" i="158"/>
  <c r="F26" i="160" s="1"/>
  <c r="D16" i="158"/>
  <c r="F27" i="160" s="1"/>
  <c r="D17" i="158"/>
  <c r="F28" i="160" s="1"/>
  <c r="D18" i="158"/>
  <c r="F29" i="160" s="1"/>
  <c r="D19" i="158"/>
  <c r="F30" i="160" s="1"/>
  <c r="D20" i="158"/>
  <c r="F31" i="160" s="1"/>
  <c r="D21" i="158"/>
  <c r="F32" i="160" s="1"/>
  <c r="D22" i="158"/>
  <c r="F33" i="160" s="1"/>
  <c r="D23" i="158"/>
  <c r="F34" i="160" s="1"/>
  <c r="D24" i="158"/>
  <c r="F35" i="160" s="1"/>
  <c r="D25" i="158"/>
  <c r="F36" i="160" s="1"/>
  <c r="D26" i="158"/>
  <c r="F37" i="160" s="1"/>
  <c r="D27" i="158"/>
  <c r="F38" i="160" s="1"/>
  <c r="D28" i="158"/>
  <c r="F39" i="160" s="1"/>
  <c r="D29" i="158"/>
  <c r="F40" i="160" s="1"/>
  <c r="D30" i="158"/>
  <c r="F41" i="160" s="1"/>
  <c r="D31" i="158"/>
  <c r="F42" i="160" s="1"/>
  <c r="D32" i="158"/>
  <c r="F43" i="160" s="1"/>
  <c r="D33" i="158"/>
  <c r="F44" i="160" s="1"/>
  <c r="D34" i="158"/>
  <c r="F45" i="160" s="1"/>
  <c r="D35" i="158"/>
  <c r="F46" i="160" s="1"/>
  <c r="D36" i="158"/>
  <c r="F47" i="160" s="1"/>
  <c r="D37" i="158"/>
  <c r="F48" i="160" s="1"/>
  <c r="D38" i="158"/>
  <c r="F49" i="160" s="1"/>
  <c r="D39" i="158"/>
  <c r="F50" i="160" s="1"/>
  <c r="D40" i="158"/>
  <c r="F51" i="160" s="1"/>
  <c r="D41" i="158"/>
  <c r="F52" i="160" s="1"/>
  <c r="D42" i="158"/>
  <c r="F53" i="160" s="1"/>
  <c r="D43" i="158"/>
  <c r="F54" i="160" s="1"/>
  <c r="D44" i="158"/>
  <c r="F55" i="160" s="1"/>
  <c r="D45" i="158"/>
  <c r="F56" i="160" s="1"/>
  <c r="D46" i="158"/>
  <c r="F57" i="160" s="1"/>
  <c r="D47" i="158"/>
  <c r="F58" i="160" s="1"/>
  <c r="D48" i="158"/>
  <c r="F59" i="160" s="1"/>
  <c r="D49" i="158"/>
  <c r="F60" i="160" s="1"/>
  <c r="D50" i="158"/>
  <c r="F61" i="160" s="1"/>
  <c r="D51" i="158"/>
  <c r="F62" i="160" s="1"/>
  <c r="D52" i="158"/>
  <c r="F63" i="160" s="1"/>
  <c r="D53" i="158"/>
  <c r="F64" i="160" s="1"/>
  <c r="D4" i="158"/>
  <c r="B5" i="158"/>
  <c r="D16" i="160" s="1"/>
  <c r="B6" i="158"/>
  <c r="B7" i="158"/>
  <c r="D11" i="159" s="1"/>
  <c r="B8" i="158"/>
  <c r="B9" i="158"/>
  <c r="D20" i="160" s="1"/>
  <c r="B10" i="158"/>
  <c r="B11" i="158"/>
  <c r="D15" i="159" s="1"/>
  <c r="B12" i="158"/>
  <c r="B13" i="158"/>
  <c r="D24" i="160" s="1"/>
  <c r="B14" i="158"/>
  <c r="D25" i="160" s="1"/>
  <c r="B15" i="158"/>
  <c r="B16" i="158"/>
  <c r="D27" i="160" s="1"/>
  <c r="B17" i="158"/>
  <c r="D28" i="160" s="1"/>
  <c r="B18" i="158"/>
  <c r="D29" i="160" s="1"/>
  <c r="B19" i="158"/>
  <c r="B20" i="158"/>
  <c r="D31" i="160" s="1"/>
  <c r="B21" i="158"/>
  <c r="D32" i="160" s="1"/>
  <c r="B22" i="158"/>
  <c r="D33" i="160" s="1"/>
  <c r="B23" i="158"/>
  <c r="B24" i="158"/>
  <c r="D35" i="160" s="1"/>
  <c r="B25" i="158"/>
  <c r="D36" i="160" s="1"/>
  <c r="B26" i="158"/>
  <c r="D37" i="160" s="1"/>
  <c r="B27" i="158"/>
  <c r="B28" i="158"/>
  <c r="D39" i="160" s="1"/>
  <c r="B29" i="158"/>
  <c r="D40" i="160" s="1"/>
  <c r="B30" i="158"/>
  <c r="D41" i="160" s="1"/>
  <c r="B31" i="158"/>
  <c r="B32" i="158"/>
  <c r="D43" i="160" s="1"/>
  <c r="B33" i="158"/>
  <c r="D44" i="160" s="1"/>
  <c r="B34" i="158"/>
  <c r="D45" i="160" s="1"/>
  <c r="B35" i="158"/>
  <c r="B36" i="158"/>
  <c r="D47" i="160" s="1"/>
  <c r="B37" i="158"/>
  <c r="D48" i="160" s="1"/>
  <c r="B38" i="158"/>
  <c r="D49" i="160" s="1"/>
  <c r="B39" i="158"/>
  <c r="B40" i="158"/>
  <c r="D51" i="160" s="1"/>
  <c r="B41" i="158"/>
  <c r="D52" i="160" s="1"/>
  <c r="B42" i="158"/>
  <c r="D53" i="160" s="1"/>
  <c r="B43" i="158"/>
  <c r="B44" i="158"/>
  <c r="D55" i="160" s="1"/>
  <c r="B45" i="158"/>
  <c r="D56" i="160" s="1"/>
  <c r="B46" i="158"/>
  <c r="D57" i="160" s="1"/>
  <c r="B47" i="158"/>
  <c r="B48" i="158"/>
  <c r="D59" i="160" s="1"/>
  <c r="B49" i="158"/>
  <c r="D60" i="160" s="1"/>
  <c r="B50" i="158"/>
  <c r="D61" i="160" s="1"/>
  <c r="B51" i="158"/>
  <c r="B52" i="158"/>
  <c r="D63" i="160" s="1"/>
  <c r="B53" i="158"/>
  <c r="D64" i="160" s="1"/>
  <c r="B4" i="158"/>
  <c r="A8" i="158"/>
  <c r="B19" i="160" s="1"/>
  <c r="A9" i="158"/>
  <c r="B20" i="160" s="1"/>
  <c r="A10" i="158"/>
  <c r="B21" i="160" s="1"/>
  <c r="A11" i="158"/>
  <c r="B22" i="160" s="1"/>
  <c r="A12" i="158"/>
  <c r="B23" i="160" s="1"/>
  <c r="A13" i="158"/>
  <c r="B24" i="160" s="1"/>
  <c r="A14" i="158"/>
  <c r="B25" i="160" s="1"/>
  <c r="A15" i="158"/>
  <c r="B26" i="160" s="1"/>
  <c r="A16" i="158"/>
  <c r="B27" i="160" s="1"/>
  <c r="A17" i="158"/>
  <c r="B28" i="160" s="1"/>
  <c r="A18" i="158"/>
  <c r="B29" i="160" s="1"/>
  <c r="A19" i="158"/>
  <c r="B30" i="160" s="1"/>
  <c r="A20" i="158"/>
  <c r="B31" i="160" s="1"/>
  <c r="A21" i="158"/>
  <c r="B32" i="160" s="1"/>
  <c r="A22" i="158"/>
  <c r="B33" i="160" s="1"/>
  <c r="A23" i="158"/>
  <c r="B34" i="160" s="1"/>
  <c r="A24" i="158"/>
  <c r="B35" i="160" s="1"/>
  <c r="A25" i="158"/>
  <c r="B36" i="160" s="1"/>
  <c r="A26" i="158"/>
  <c r="B37" i="160" s="1"/>
  <c r="A27" i="158"/>
  <c r="B38" i="160" s="1"/>
  <c r="A28" i="158"/>
  <c r="B39" i="160" s="1"/>
  <c r="A29" i="158"/>
  <c r="B40" i="160" s="1"/>
  <c r="A30" i="158"/>
  <c r="B41" i="160" s="1"/>
  <c r="A31" i="158"/>
  <c r="B42" i="160" s="1"/>
  <c r="A32" i="158"/>
  <c r="B43" i="160" s="1"/>
  <c r="A33" i="158"/>
  <c r="B44" i="160" s="1"/>
  <c r="A34" i="158"/>
  <c r="B45" i="160" s="1"/>
  <c r="A35" i="158"/>
  <c r="B46" i="160" s="1"/>
  <c r="A36" i="158"/>
  <c r="B47" i="160" s="1"/>
  <c r="A37" i="158"/>
  <c r="B48" i="160" s="1"/>
  <c r="A38" i="158"/>
  <c r="B49" i="160" s="1"/>
  <c r="A39" i="158"/>
  <c r="B50" i="160" s="1"/>
  <c r="A40" i="158"/>
  <c r="B51" i="160" s="1"/>
  <c r="A41" i="158"/>
  <c r="B52" i="160" s="1"/>
  <c r="A42" i="158"/>
  <c r="B53" i="160" s="1"/>
  <c r="A43" i="158"/>
  <c r="B54" i="160" s="1"/>
  <c r="A44" i="158"/>
  <c r="B55" i="160" s="1"/>
  <c r="A45" i="158"/>
  <c r="B56" i="160" s="1"/>
  <c r="A46" i="158"/>
  <c r="B57" i="160" s="1"/>
  <c r="A47" i="158"/>
  <c r="B58" i="160" s="1"/>
  <c r="A48" i="158"/>
  <c r="A49" i="158"/>
  <c r="B60" i="160" s="1"/>
  <c r="A50" i="158"/>
  <c r="B61" i="160" s="1"/>
  <c r="A51" i="158"/>
  <c r="B62" i="160" s="1"/>
  <c r="A52" i="158"/>
  <c r="A53" i="158"/>
  <c r="B64" i="160" s="1"/>
  <c r="A5" i="158"/>
  <c r="B16" i="160" s="1"/>
  <c r="A6" i="158"/>
  <c r="B17" i="160" s="1"/>
  <c r="A7" i="158"/>
  <c r="B18" i="160" s="1"/>
  <c r="A4" i="158"/>
  <c r="B9" i="162"/>
  <c r="U17" i="158" l="1"/>
  <c r="U9" i="158"/>
  <c r="U12" i="158"/>
  <c r="J50" i="160"/>
  <c r="T39" i="158"/>
  <c r="W39" i="158" s="1"/>
  <c r="X39" i="158" s="1"/>
  <c r="U37" i="158"/>
  <c r="V37" i="158"/>
  <c r="Y37" i="158"/>
  <c r="J42" i="160"/>
  <c r="T31" i="158"/>
  <c r="W31" i="158" s="1"/>
  <c r="X31" i="158" s="1"/>
  <c r="U29" i="158"/>
  <c r="V29" i="158"/>
  <c r="Y29" i="158"/>
  <c r="J34" i="160"/>
  <c r="T23" i="158"/>
  <c r="W23" i="158" s="1"/>
  <c r="X23" i="158" s="1"/>
  <c r="U21" i="158"/>
  <c r="Y21" i="158"/>
  <c r="V21" i="158"/>
  <c r="U13" i="158"/>
  <c r="U40" i="158"/>
  <c r="V40" i="158"/>
  <c r="Y40" i="158"/>
  <c r="J45" i="160"/>
  <c r="T34" i="158"/>
  <c r="W34" i="158" s="1"/>
  <c r="X34" i="158" s="1"/>
  <c r="U32" i="158"/>
  <c r="Y32" i="158"/>
  <c r="V32" i="158"/>
  <c r="J37" i="160"/>
  <c r="T26" i="158"/>
  <c r="W26" i="158" s="1"/>
  <c r="X26" i="158" s="1"/>
  <c r="U24" i="158"/>
  <c r="V24" i="158"/>
  <c r="Y24" i="158"/>
  <c r="J48" i="160"/>
  <c r="T37" i="158"/>
  <c r="W37" i="158" s="1"/>
  <c r="X37" i="158" s="1"/>
  <c r="U35" i="158"/>
  <c r="Y35" i="158"/>
  <c r="V35" i="158"/>
  <c r="J40" i="160"/>
  <c r="T29" i="158"/>
  <c r="W29" i="158" s="1"/>
  <c r="X29" i="158" s="1"/>
  <c r="U27" i="158"/>
  <c r="Y27" i="158"/>
  <c r="V27" i="158"/>
  <c r="J32" i="160"/>
  <c r="T21" i="158"/>
  <c r="W21" i="158" s="1"/>
  <c r="X21" i="158" s="1"/>
  <c r="U19" i="158"/>
  <c r="Y19" i="158"/>
  <c r="V19" i="158"/>
  <c r="L11" i="158"/>
  <c r="M11" i="158" s="1"/>
  <c r="P15" i="159" s="1"/>
  <c r="U11" i="158"/>
  <c r="J51" i="160"/>
  <c r="T40" i="158"/>
  <c r="W40" i="158" s="1"/>
  <c r="X40" i="158" s="1"/>
  <c r="U38" i="158"/>
  <c r="V38" i="158"/>
  <c r="Y38" i="158"/>
  <c r="J43" i="160"/>
  <c r="T32" i="158"/>
  <c r="W32" i="158" s="1"/>
  <c r="X32" i="158" s="1"/>
  <c r="U30" i="158"/>
  <c r="V30" i="158"/>
  <c r="Y30" i="158"/>
  <c r="J35" i="160"/>
  <c r="T24" i="158"/>
  <c r="W24" i="158" s="1"/>
  <c r="X24" i="158" s="1"/>
  <c r="U22" i="158"/>
  <c r="V22" i="158"/>
  <c r="Y22" i="158"/>
  <c r="U14" i="158"/>
  <c r="J46" i="160"/>
  <c r="T35" i="158"/>
  <c r="W35" i="158" s="1"/>
  <c r="X35" i="158" s="1"/>
  <c r="U33" i="158"/>
  <c r="Y33" i="158"/>
  <c r="V33" i="158"/>
  <c r="J38" i="160"/>
  <c r="T27" i="158"/>
  <c r="W27" i="158" s="1"/>
  <c r="X27" i="158" s="1"/>
  <c r="U25" i="158"/>
  <c r="V25" i="158"/>
  <c r="Y25" i="158"/>
  <c r="J30" i="160"/>
  <c r="T19" i="158"/>
  <c r="W19" i="158" s="1"/>
  <c r="X19" i="158" s="1"/>
  <c r="J49" i="160"/>
  <c r="T38" i="158"/>
  <c r="W38" i="158" s="1"/>
  <c r="X38" i="158" s="1"/>
  <c r="U36" i="158"/>
  <c r="Y36" i="158"/>
  <c r="V36" i="158"/>
  <c r="J41" i="160"/>
  <c r="T30" i="158"/>
  <c r="W30" i="158" s="1"/>
  <c r="X30" i="158" s="1"/>
  <c r="U28" i="158"/>
  <c r="Y28" i="158"/>
  <c r="V28" i="158"/>
  <c r="J33" i="160"/>
  <c r="T22" i="158"/>
  <c r="W22" i="158" s="1"/>
  <c r="X22" i="158" s="1"/>
  <c r="U20" i="158"/>
  <c r="Y20" i="158"/>
  <c r="V20" i="158"/>
  <c r="U39" i="158"/>
  <c r="V39" i="158"/>
  <c r="Y39" i="158"/>
  <c r="J44" i="160"/>
  <c r="T33" i="158"/>
  <c r="W33" i="158" s="1"/>
  <c r="X33" i="158" s="1"/>
  <c r="U31" i="158"/>
  <c r="V31" i="158"/>
  <c r="Y31" i="158"/>
  <c r="J36" i="160"/>
  <c r="T25" i="158"/>
  <c r="W25" i="158" s="1"/>
  <c r="X25" i="158" s="1"/>
  <c r="U23" i="158"/>
  <c r="V23" i="158"/>
  <c r="Y23" i="158"/>
  <c r="U15" i="158"/>
  <c r="J47" i="160"/>
  <c r="T36" i="158"/>
  <c r="W36" i="158" s="1"/>
  <c r="X36" i="158" s="1"/>
  <c r="U34" i="158"/>
  <c r="Y34" i="158"/>
  <c r="V34" i="158"/>
  <c r="J39" i="160"/>
  <c r="T28" i="158"/>
  <c r="W28" i="158" s="1"/>
  <c r="X28" i="158" s="1"/>
  <c r="U26" i="158"/>
  <c r="V26" i="158"/>
  <c r="Y26" i="158"/>
  <c r="J31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6" i="160"/>
  <c r="Y15" i="158"/>
  <c r="V15" i="158"/>
  <c r="T15" i="158"/>
  <c r="W15" i="158" s="1"/>
  <c r="X15" i="158" s="1"/>
  <c r="Y7" i="158"/>
  <c r="V7" i="158"/>
  <c r="J29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7" i="160"/>
  <c r="Y16" i="158"/>
  <c r="V16" i="158"/>
  <c r="T16" i="158"/>
  <c r="W16" i="158" s="1"/>
  <c r="X16" i="158" s="1"/>
  <c r="Y8" i="158"/>
  <c r="V8" i="158"/>
  <c r="V11" i="158"/>
  <c r="Y11" i="158"/>
  <c r="J25" i="160"/>
  <c r="V14" i="158"/>
  <c r="Y14" i="158"/>
  <c r="T14" i="158"/>
  <c r="W14" i="158" s="1"/>
  <c r="X14" i="158" s="1"/>
  <c r="V6" i="158"/>
  <c r="Y6" i="158"/>
  <c r="Y4" i="158"/>
  <c r="V4" i="158"/>
  <c r="J28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4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5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3" i="160"/>
  <c r="B52" i="159"/>
  <c r="B59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0" i="160"/>
  <c r="M60" i="160" s="1"/>
  <c r="L41" i="158"/>
  <c r="M41" i="158" s="1"/>
  <c r="P45" i="159" s="1"/>
  <c r="Q45" i="159" s="1"/>
  <c r="R45" i="159" s="1"/>
  <c r="S45" i="159" s="1"/>
  <c r="L52" i="160"/>
  <c r="M52" i="160" s="1"/>
  <c r="L52" i="158"/>
  <c r="M52" i="158" s="1"/>
  <c r="P56" i="159" s="1"/>
  <c r="Q56" i="159" s="1"/>
  <c r="L63" i="160"/>
  <c r="M63" i="160" s="1"/>
  <c r="L44" i="158"/>
  <c r="M44" i="158" s="1"/>
  <c r="P48" i="159" s="1"/>
  <c r="Q48" i="159" s="1"/>
  <c r="L55" i="160"/>
  <c r="M55" i="160" s="1"/>
  <c r="L28" i="158"/>
  <c r="M28" i="158" s="1"/>
  <c r="P32" i="159" s="1"/>
  <c r="Q32" i="159" s="1"/>
  <c r="L39" i="160"/>
  <c r="L20" i="158"/>
  <c r="M20" i="158" s="1"/>
  <c r="P24" i="159" s="1"/>
  <c r="Q24" i="159" s="1"/>
  <c r="L31" i="160"/>
  <c r="M31" i="160" s="1"/>
  <c r="L47" i="158"/>
  <c r="M47" i="158" s="1"/>
  <c r="P51" i="159" s="1"/>
  <c r="Q51" i="159" s="1"/>
  <c r="L58" i="160"/>
  <c r="M58" i="160" s="1"/>
  <c r="L39" i="158"/>
  <c r="M39" i="158" s="1"/>
  <c r="P43" i="159" s="1"/>
  <c r="Q43" i="159" s="1"/>
  <c r="L50" i="160"/>
  <c r="M50" i="160" s="1"/>
  <c r="L31" i="158"/>
  <c r="M31" i="158" s="1"/>
  <c r="P35" i="159" s="1"/>
  <c r="Q35" i="159" s="1"/>
  <c r="L42" i="160"/>
  <c r="M42" i="160" s="1"/>
  <c r="L23" i="158"/>
  <c r="M23" i="158" s="1"/>
  <c r="P27" i="159" s="1"/>
  <c r="Q27" i="159" s="1"/>
  <c r="L34" i="160"/>
  <c r="M34" i="160" s="1"/>
  <c r="L15" i="158"/>
  <c r="M15" i="158" s="1"/>
  <c r="P19" i="159" s="1"/>
  <c r="Q19" i="159" s="1"/>
  <c r="L26" i="160"/>
  <c r="L50" i="158"/>
  <c r="M50" i="158" s="1"/>
  <c r="P54" i="159" s="1"/>
  <c r="Q54" i="159" s="1"/>
  <c r="L61" i="160"/>
  <c r="M61" i="160" s="1"/>
  <c r="L42" i="158"/>
  <c r="M42" i="158" s="1"/>
  <c r="P46" i="159" s="1"/>
  <c r="Q46" i="159" s="1"/>
  <c r="R46" i="159" s="1"/>
  <c r="S46" i="159" s="1"/>
  <c r="L53" i="160"/>
  <c r="M53" i="160" s="1"/>
  <c r="L34" i="158"/>
  <c r="M34" i="158" s="1"/>
  <c r="P38" i="159" s="1"/>
  <c r="Q38" i="159" s="1"/>
  <c r="L45" i="160"/>
  <c r="L26" i="158"/>
  <c r="M26" i="158" s="1"/>
  <c r="P30" i="159" s="1"/>
  <c r="Q30" i="159" s="1"/>
  <c r="L37" i="160"/>
  <c r="M37" i="160" s="1"/>
  <c r="L18" i="158"/>
  <c r="L29" i="160"/>
  <c r="L37" i="158"/>
  <c r="M37" i="158" s="1"/>
  <c r="P41" i="159" s="1"/>
  <c r="Q41" i="159" s="1"/>
  <c r="L48" i="160"/>
  <c r="M48" i="160" s="1"/>
  <c r="L21" i="158"/>
  <c r="M21" i="158" s="1"/>
  <c r="P25" i="159" s="1"/>
  <c r="Q25" i="159" s="1"/>
  <c r="L32" i="160"/>
  <c r="L13" i="158"/>
  <c r="M13" i="158" s="1"/>
  <c r="P17" i="159" s="1"/>
  <c r="Q17" i="159" s="1"/>
  <c r="L24" i="160"/>
  <c r="M24" i="160" s="1"/>
  <c r="L45" i="158"/>
  <c r="M45" i="158" s="1"/>
  <c r="P49" i="159" s="1"/>
  <c r="Q49" i="159" s="1"/>
  <c r="L56" i="160"/>
  <c r="M56" i="160" s="1"/>
  <c r="L53" i="158"/>
  <c r="M53" i="158" s="1"/>
  <c r="P57" i="159" s="1"/>
  <c r="L64" i="160"/>
  <c r="M64" i="160" s="1"/>
  <c r="L29" i="158"/>
  <c r="M29" i="158" s="1"/>
  <c r="P33" i="159" s="1"/>
  <c r="Q33" i="159" s="1"/>
  <c r="L40" i="160"/>
  <c r="M40" i="160" s="1"/>
  <c r="L32" i="158"/>
  <c r="M32" i="158" s="1"/>
  <c r="P36" i="159" s="1"/>
  <c r="Q36" i="159" s="1"/>
  <c r="L43" i="160"/>
  <c r="M43" i="160" s="1"/>
  <c r="L48" i="158"/>
  <c r="M48" i="158" s="1"/>
  <c r="P52" i="159" s="1"/>
  <c r="Q52" i="159" s="1"/>
  <c r="L59" i="160"/>
  <c r="M59" i="160" s="1"/>
  <c r="L40" i="158"/>
  <c r="M40" i="158" s="1"/>
  <c r="P44" i="159" s="1"/>
  <c r="Q44" i="159" s="1"/>
  <c r="L51" i="160"/>
  <c r="M51" i="160" s="1"/>
  <c r="L24" i="158"/>
  <c r="M24" i="158" s="1"/>
  <c r="P28" i="159" s="1"/>
  <c r="Q28" i="159" s="1"/>
  <c r="L35" i="160"/>
  <c r="M35" i="160" s="1"/>
  <c r="L16" i="158"/>
  <c r="M16" i="158" s="1"/>
  <c r="P20" i="159" s="1"/>
  <c r="Q20" i="159" s="1"/>
  <c r="L27" i="160"/>
  <c r="L51" i="158"/>
  <c r="M51" i="158" s="1"/>
  <c r="P55" i="159" s="1"/>
  <c r="Q55" i="159" s="1"/>
  <c r="L62" i="160"/>
  <c r="M62" i="160" s="1"/>
  <c r="L43" i="158"/>
  <c r="M43" i="158" s="1"/>
  <c r="P47" i="159" s="1"/>
  <c r="Q47" i="159" s="1"/>
  <c r="L54" i="160"/>
  <c r="M54" i="160" s="1"/>
  <c r="L35" i="158"/>
  <c r="M35" i="158" s="1"/>
  <c r="P39" i="159" s="1"/>
  <c r="Q39" i="159" s="1"/>
  <c r="L46" i="160"/>
  <c r="M46" i="160" s="1"/>
  <c r="L27" i="158"/>
  <c r="M27" i="158" s="1"/>
  <c r="P31" i="159" s="1"/>
  <c r="Q31" i="159" s="1"/>
  <c r="L38" i="160"/>
  <c r="M38" i="160" s="1"/>
  <c r="L19" i="158"/>
  <c r="M19" i="158" s="1"/>
  <c r="P23" i="159" s="1"/>
  <c r="Q23" i="159" s="1"/>
  <c r="L30" i="160"/>
  <c r="M30" i="160" s="1"/>
  <c r="L46" i="158"/>
  <c r="M46" i="158" s="1"/>
  <c r="P50" i="159" s="1"/>
  <c r="Q50" i="159" s="1"/>
  <c r="L57" i="160"/>
  <c r="M57" i="160" s="1"/>
  <c r="L38" i="158"/>
  <c r="M38" i="158" s="1"/>
  <c r="P42" i="159" s="1"/>
  <c r="Q42" i="159" s="1"/>
  <c r="L49" i="160"/>
  <c r="M49" i="160" s="1"/>
  <c r="L30" i="158"/>
  <c r="M30" i="158" s="1"/>
  <c r="P34" i="159" s="1"/>
  <c r="Q34" i="159" s="1"/>
  <c r="L41" i="160"/>
  <c r="M41" i="160" s="1"/>
  <c r="L22" i="158"/>
  <c r="M22" i="158" s="1"/>
  <c r="P26" i="159" s="1"/>
  <c r="Q26" i="159" s="1"/>
  <c r="L33" i="160"/>
  <c r="L14" i="158"/>
  <c r="M14" i="158" s="1"/>
  <c r="P18" i="159" s="1"/>
  <c r="Q18" i="159" s="1"/>
  <c r="L25" i="160"/>
  <c r="M25" i="160" s="1"/>
  <c r="L33" i="158"/>
  <c r="M33" i="158" s="1"/>
  <c r="P37" i="159" s="1"/>
  <c r="Q37" i="159" s="1"/>
  <c r="L44" i="160"/>
  <c r="L25" i="158"/>
  <c r="M25" i="158" s="1"/>
  <c r="P29" i="159" s="1"/>
  <c r="Q29" i="159" s="1"/>
  <c r="L36" i="160"/>
  <c r="M36" i="160" s="1"/>
  <c r="L17" i="158"/>
  <c r="M17" i="158" s="1"/>
  <c r="P21" i="159" s="1"/>
  <c r="Q21" i="159" s="1"/>
  <c r="L28" i="160"/>
  <c r="L36" i="158"/>
  <c r="M36" i="158" s="1"/>
  <c r="P40" i="159" s="1"/>
  <c r="Q40" i="159" s="1"/>
  <c r="L47" i="160"/>
  <c r="M47" i="160" s="1"/>
  <c r="D55" i="159"/>
  <c r="D62" i="160"/>
  <c r="D47" i="159"/>
  <c r="D54" i="160"/>
  <c r="D39" i="159"/>
  <c r="D46" i="160"/>
  <c r="D31" i="159"/>
  <c r="D38" i="160"/>
  <c r="D23" i="159"/>
  <c r="D30" i="160"/>
  <c r="D51" i="159"/>
  <c r="D58" i="160"/>
  <c r="D43" i="159"/>
  <c r="D50" i="160"/>
  <c r="D35" i="159"/>
  <c r="D42" i="160"/>
  <c r="D27" i="159"/>
  <c r="D34" i="160"/>
  <c r="D19" i="159"/>
  <c r="D26" i="160"/>
  <c r="J6" i="158"/>
  <c r="L15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2" i="160"/>
  <c r="B11" i="159"/>
  <c r="D18" i="160"/>
  <c r="B15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3" i="160"/>
  <c r="D16" i="159"/>
  <c r="C8" i="159"/>
  <c r="F15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1" i="160"/>
  <c r="C14" i="159"/>
  <c r="F17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3" i="160"/>
  <c r="I16" i="159"/>
  <c r="W16" i="159" s="1"/>
  <c r="J23" i="160"/>
  <c r="J12" i="158"/>
  <c r="F16" i="159"/>
  <c r="I15" i="159"/>
  <c r="W15" i="159" s="1"/>
  <c r="L22" i="160"/>
  <c r="J22" i="160"/>
  <c r="F15" i="159"/>
  <c r="J11" i="158"/>
  <c r="L21" i="160"/>
  <c r="I14" i="159"/>
  <c r="W14" i="159" s="1"/>
  <c r="J21" i="160"/>
  <c r="J10" i="158"/>
  <c r="F14" i="159"/>
  <c r="L20" i="160"/>
  <c r="I13" i="159"/>
  <c r="W13" i="159" s="1"/>
  <c r="J20" i="160"/>
  <c r="F13" i="159"/>
  <c r="J9" i="158"/>
  <c r="L19" i="160"/>
  <c r="I12" i="159"/>
  <c r="W12" i="159" s="1"/>
  <c r="J19" i="160"/>
  <c r="J8" i="158"/>
  <c r="F12" i="159"/>
  <c r="L18" i="160"/>
  <c r="I11" i="159"/>
  <c r="W11" i="159" s="1"/>
  <c r="J18" i="160"/>
  <c r="F11" i="159"/>
  <c r="J7" i="158"/>
  <c r="L17" i="160"/>
  <c r="I10" i="159"/>
  <c r="W10" i="159" s="1"/>
  <c r="J17" i="160"/>
  <c r="F10" i="159"/>
  <c r="L16" i="160"/>
  <c r="I9" i="159"/>
  <c r="W9" i="159" s="1"/>
  <c r="J16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5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1" i="160"/>
  <c r="D14" i="159"/>
  <c r="D19" i="160"/>
  <c r="D12" i="159"/>
  <c r="D17" i="160"/>
  <c r="D10" i="159"/>
  <c r="C56" i="159"/>
  <c r="C50" i="159"/>
  <c r="C46" i="159"/>
  <c r="C42" i="159"/>
  <c r="C36" i="159"/>
  <c r="C32" i="159"/>
  <c r="C26" i="159"/>
  <c r="C20" i="159"/>
  <c r="F23" i="160"/>
  <c r="C16" i="159"/>
  <c r="F19" i="160"/>
  <c r="C12" i="159"/>
  <c r="G8" i="159"/>
  <c r="K15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4" i="160" l="1"/>
  <c r="M33" i="160"/>
  <c r="M39" i="160"/>
  <c r="M29" i="160"/>
  <c r="AH8" i="159"/>
  <c r="M45" i="160"/>
  <c r="M32" i="160"/>
  <c r="M28" i="160"/>
  <c r="M26" i="160"/>
  <c r="M27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0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8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5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0" i="160"/>
  <c r="AT69" i="159"/>
  <c r="AU69" i="159" s="1"/>
  <c r="AZ69" i="159" s="1"/>
  <c r="N76" i="160"/>
  <c r="AT70" i="159"/>
  <c r="AU70" i="159" s="1"/>
  <c r="AZ70" i="159" s="1"/>
  <c r="N77" i="160"/>
  <c r="AO86" i="159"/>
  <c r="AP86" i="159" s="1"/>
  <c r="AP97" i="159"/>
  <c r="AT91" i="159"/>
  <c r="AU91" i="159" s="1"/>
  <c r="AZ91" i="159" s="1"/>
  <c r="N98" i="160"/>
  <c r="AT93" i="159"/>
  <c r="AU93" i="159" s="1"/>
  <c r="AZ93" i="159" s="1"/>
  <c r="N100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3" i="160"/>
  <c r="M15" i="160"/>
  <c r="M22" i="160"/>
  <c r="M19" i="160"/>
  <c r="M16" i="160"/>
  <c r="M21" i="160"/>
  <c r="M18" i="160"/>
  <c r="M20" i="160"/>
  <c r="M17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4" i="160"/>
  <c r="AR77" i="159"/>
  <c r="AQ60" i="159"/>
  <c r="AS60" i="159" s="1"/>
  <c r="AT60" i="159" s="1"/>
  <c r="AU60" i="159" s="1"/>
  <c r="AZ60" i="159" s="1"/>
  <c r="N101" i="160"/>
  <c r="AQ84" i="159"/>
  <c r="AR84" i="159" s="1"/>
  <c r="AQ105" i="159"/>
  <c r="AS105" i="159" s="1"/>
  <c r="N112" i="160" s="1"/>
  <c r="AS81" i="159"/>
  <c r="AR87" i="159"/>
  <c r="AS87" i="159"/>
  <c r="N94" i="160" s="1"/>
  <c r="AP63" i="159"/>
  <c r="AX63" i="159" s="1"/>
  <c r="AS95" i="159"/>
  <c r="N102" i="160" s="1"/>
  <c r="AS72" i="159"/>
  <c r="N79" i="160" s="1"/>
  <c r="AR80" i="159"/>
  <c r="AS80" i="159"/>
  <c r="AP85" i="159"/>
  <c r="AX85" i="159" s="1"/>
  <c r="AS107" i="159"/>
  <c r="N114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3" i="160"/>
  <c r="AR90" i="159"/>
  <c r="AR106" i="159"/>
  <c r="AQ59" i="159"/>
  <c r="AQ58" i="159"/>
  <c r="AS58" i="159" s="1"/>
  <c r="M115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1" i="160"/>
  <c r="AQ102" i="159"/>
  <c r="AS102" i="159" s="1"/>
  <c r="AQ98" i="159"/>
  <c r="AS98" i="159" s="1"/>
  <c r="AQ64" i="159"/>
  <c r="AS64" i="159" s="1"/>
  <c r="AT74" i="159"/>
  <c r="AU74" i="159" s="1"/>
  <c r="AZ74" i="159" s="1"/>
  <c r="N81" i="160"/>
  <c r="AT90" i="159"/>
  <c r="AU90" i="159" s="1"/>
  <c r="AZ90" i="159" s="1"/>
  <c r="N97" i="160"/>
  <c r="AT100" i="159"/>
  <c r="AU100" i="159" s="1"/>
  <c r="AZ100" i="159" s="1"/>
  <c r="N107" i="160"/>
  <c r="AR74" i="159"/>
  <c r="AT83" i="159"/>
  <c r="AU83" i="159" s="1"/>
  <c r="AZ83" i="159" s="1"/>
  <c r="N90" i="160"/>
  <c r="AX97" i="159"/>
  <c r="AQ76" i="159"/>
  <c r="AS76" i="159" s="1"/>
  <c r="AT67" i="159"/>
  <c r="AU67" i="159" s="1"/>
  <c r="AZ67" i="159" s="1"/>
  <c r="N74" i="160"/>
  <c r="AT79" i="159"/>
  <c r="AU79" i="159" s="1"/>
  <c r="AZ79" i="159" s="1"/>
  <c r="N86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7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6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6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3" i="160"/>
  <c r="AQ88" i="159"/>
  <c r="AS88" i="159" s="1"/>
  <c r="AR96" i="159"/>
  <c r="AR62" i="159"/>
  <c r="AT81" i="159"/>
  <c r="AU81" i="159" s="1"/>
  <c r="AZ81" i="159" s="1"/>
  <c r="N88" i="160"/>
  <c r="AT102" i="159"/>
  <c r="AU102" i="159" s="1"/>
  <c r="AZ102" i="159" s="1"/>
  <c r="N109" i="160"/>
  <c r="AT92" i="159"/>
  <c r="AU92" i="159" s="1"/>
  <c r="AZ92" i="159" s="1"/>
  <c r="N99" i="160"/>
  <c r="AR98" i="159"/>
  <c r="AT62" i="159"/>
  <c r="AU62" i="159" s="1"/>
  <c r="AZ62" i="159" s="1"/>
  <c r="N69" i="160"/>
  <c r="AT76" i="159"/>
  <c r="AU76" i="159" s="1"/>
  <c r="AZ76" i="159" s="1"/>
  <c r="N83" i="160"/>
  <c r="AT82" i="159"/>
  <c r="AU82" i="159" s="1"/>
  <c r="AZ82" i="159" s="1"/>
  <c r="N89" i="160"/>
  <c r="AT89" i="159"/>
  <c r="AU89" i="159" s="1"/>
  <c r="AZ89" i="159" s="1"/>
  <c r="N96" i="160"/>
  <c r="AR76" i="159"/>
  <c r="AT78" i="159"/>
  <c r="AU78" i="159" s="1"/>
  <c r="AZ78" i="159" s="1"/>
  <c r="N85" i="160"/>
  <c r="AT96" i="159"/>
  <c r="AU96" i="159" s="1"/>
  <c r="AZ96" i="159" s="1"/>
  <c r="N103" i="160"/>
  <c r="AT65" i="159"/>
  <c r="AU65" i="159" s="1"/>
  <c r="AZ65" i="159" s="1"/>
  <c r="N72" i="160"/>
  <c r="AT80" i="159"/>
  <c r="AU80" i="159" s="1"/>
  <c r="AZ80" i="159" s="1"/>
  <c r="N87" i="160"/>
  <c r="AT68" i="159"/>
  <c r="AU68" i="159" s="1"/>
  <c r="AZ68" i="159" s="1"/>
  <c r="N75" i="160"/>
  <c r="AT64" i="159"/>
  <c r="AU64" i="159" s="1"/>
  <c r="AZ64" i="159" s="1"/>
  <c r="N71" i="160"/>
  <c r="AT75" i="159"/>
  <c r="AU75" i="159" s="1"/>
  <c r="AZ75" i="159" s="1"/>
  <c r="N82" i="160"/>
  <c r="AT98" i="159"/>
  <c r="AU98" i="159" s="1"/>
  <c r="AZ98" i="159" s="1"/>
  <c r="N105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8" i="160"/>
  <c r="N91" i="160"/>
  <c r="N93" i="160"/>
  <c r="N70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4" i="160"/>
  <c r="AT58" i="159"/>
  <c r="AU58" i="159" s="1"/>
  <c r="AZ58" i="159" s="1"/>
  <c r="N65" i="160"/>
  <c r="AT101" i="159"/>
  <c r="AU101" i="159" s="1"/>
  <c r="AZ101" i="159" s="1"/>
  <c r="N108" i="160"/>
  <c r="T22" i="159"/>
  <c r="U22" i="159" s="1"/>
  <c r="V22" i="159" s="1"/>
  <c r="AR88" i="159"/>
  <c r="AT88" i="159"/>
  <c r="AU88" i="159" s="1"/>
  <c r="AZ88" i="159" s="1"/>
  <c r="N95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2" i="160"/>
  <c r="AS46" i="159"/>
  <c r="AS30" i="159"/>
  <c r="N37" i="160" s="1"/>
  <c r="N36" i="160"/>
  <c r="AQ55" i="159"/>
  <c r="AR55" i="159" s="1"/>
  <c r="AS41" i="159"/>
  <c r="AT41" i="159" s="1"/>
  <c r="AQ23" i="159"/>
  <c r="AR23" i="159" s="1"/>
  <c r="AS11" i="159"/>
  <c r="AT11" i="159" s="1"/>
  <c r="AS18" i="159"/>
  <c r="N25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8" i="160" s="1"/>
  <c r="AS35" i="159"/>
  <c r="N42" i="160" s="1"/>
  <c r="AS33" i="159"/>
  <c r="N40" i="160" s="1"/>
  <c r="N41" i="160"/>
  <c r="AS43" i="159"/>
  <c r="AT43" i="159" s="1"/>
  <c r="N43" i="160"/>
  <c r="AS39" i="159"/>
  <c r="N46" i="160" s="1"/>
  <c r="AS45" i="159"/>
  <c r="N52" i="160" s="1"/>
  <c r="AS56" i="159"/>
  <c r="N63" i="160" s="1"/>
  <c r="AS28" i="159"/>
  <c r="AT28" i="159" s="1"/>
  <c r="AU28" i="159" s="1"/>
  <c r="AZ28" i="159" s="1"/>
  <c r="AS25" i="159"/>
  <c r="N32" i="160" s="1"/>
  <c r="N44" i="160"/>
  <c r="AS48" i="159"/>
  <c r="N55" i="160" s="1"/>
  <c r="N18" i="160"/>
  <c r="N39" i="160"/>
  <c r="N48" i="160"/>
  <c r="AS26" i="159"/>
  <c r="N33" i="160" s="1"/>
  <c r="N49" i="160"/>
  <c r="AS38" i="159"/>
  <c r="N45" i="160" s="1"/>
  <c r="N51" i="160"/>
  <c r="AS55" i="159"/>
  <c r="AT55" i="159" s="1"/>
  <c r="AU55" i="159" s="1"/>
  <c r="AZ55" i="159" s="1"/>
  <c r="AS50" i="159"/>
  <c r="N57" i="160" s="1"/>
  <c r="AP22" i="159"/>
  <c r="AX22" i="159" s="1"/>
  <c r="AS17" i="159"/>
  <c r="N24" i="160" s="1"/>
  <c r="N31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59" i="160"/>
  <c r="AT46" i="159"/>
  <c r="AU46" i="159" s="1"/>
  <c r="AZ46" i="159" s="1"/>
  <c r="N53" i="160"/>
  <c r="AT53" i="159"/>
  <c r="AU53" i="159" s="1"/>
  <c r="AZ53" i="159" s="1"/>
  <c r="N60" i="160"/>
  <c r="AT40" i="159"/>
  <c r="AU40" i="159" s="1"/>
  <c r="AZ40" i="159" s="1"/>
  <c r="N47" i="160"/>
  <c r="AT54" i="159"/>
  <c r="AU54" i="159" s="1"/>
  <c r="AZ54" i="159" s="1"/>
  <c r="N61" i="160"/>
  <c r="AT31" i="159"/>
  <c r="AU31" i="159" s="1"/>
  <c r="AZ31" i="159" s="1"/>
  <c r="N38" i="160"/>
  <c r="AR32" i="159"/>
  <c r="AR53" i="159"/>
  <c r="AR31" i="159"/>
  <c r="AR52" i="159"/>
  <c r="AR14" i="159"/>
  <c r="N19" i="160"/>
  <c r="AT9" i="159"/>
  <c r="AU9" i="159" s="1"/>
  <c r="AZ9" i="159" s="1"/>
  <c r="N16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0" i="160"/>
  <c r="AT33" i="159"/>
  <c r="AU33" i="159" s="1"/>
  <c r="AZ33" i="159" s="1"/>
  <c r="AT51" i="159"/>
  <c r="AU51" i="159" s="1"/>
  <c r="AZ51" i="159" s="1"/>
  <c r="AT50" i="159"/>
  <c r="AU50" i="159" s="1"/>
  <c r="AZ50" i="159" s="1"/>
  <c r="N35" i="160"/>
  <c r="AS47" i="159"/>
  <c r="N54" i="160" s="1"/>
  <c r="AT17" i="159"/>
  <c r="AU17" i="159" s="1"/>
  <c r="AZ17" i="159" s="1"/>
  <c r="AT45" i="159"/>
  <c r="AU45" i="159" s="1"/>
  <c r="AZ45" i="159" s="1"/>
  <c r="N62" i="160"/>
  <c r="AS27" i="159"/>
  <c r="N34" i="160" s="1"/>
  <c r="N30" i="160"/>
  <c r="AS21" i="159"/>
  <c r="N28" i="160" s="1"/>
  <c r="AQ22" i="159"/>
  <c r="AR22" i="159" s="1"/>
  <c r="AT20" i="159"/>
  <c r="AU20" i="159" s="1"/>
  <c r="AZ20" i="159" s="1"/>
  <c r="N27" i="160"/>
  <c r="AT19" i="159"/>
  <c r="AU19" i="159" s="1"/>
  <c r="AZ19" i="159" s="1"/>
  <c r="N26" i="160"/>
  <c r="AR49" i="159"/>
  <c r="N56" i="160"/>
  <c r="AT13" i="159"/>
  <c r="AU13" i="159" s="1"/>
  <c r="AZ13" i="159" s="1"/>
  <c r="N20" i="160"/>
  <c r="AT14" i="159"/>
  <c r="AU14" i="159" s="1"/>
  <c r="AZ14" i="159" s="1"/>
  <c r="N21" i="160"/>
  <c r="AT15" i="159"/>
  <c r="AU15" i="159" s="1"/>
  <c r="AZ15" i="159" s="1"/>
  <c r="N22" i="160"/>
  <c r="AT10" i="159"/>
  <c r="AU10" i="159" s="1"/>
  <c r="AZ10" i="159" s="1"/>
  <c r="N17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3" i="160"/>
  <c r="E22" i="162"/>
  <c r="E23" i="162" s="1"/>
  <c r="E24" i="162" s="1"/>
  <c r="N29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4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5" i="160" l="1"/>
  <c r="N116" i="160" s="1"/>
  <c r="AQ109" i="159"/>
  <c r="AR8" i="159"/>
  <c r="AT8" i="159" l="1"/>
  <c r="AU8" i="159" s="1"/>
  <c r="AZ8" i="159" s="1"/>
  <c r="AS109" i="159"/>
  <c r="N117" i="160" l="1"/>
  <c r="O117" i="160" s="1"/>
  <c r="O116" i="160"/>
  <c r="O119" i="160" s="1"/>
  <c r="N118" i="160" l="1"/>
  <c r="O118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<sst xmlns="http://schemas.openxmlformats.org/spreadsheetml/2006/main" count="1918" uniqueCount="428">
  <si>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</si>
  <si>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</si>
  <si>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</si>
  <si>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</si>
  <si>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</si>
  <si>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</si>
  <si>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</si>
  <si>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</si>
  <si>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</si>
  <si>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</si>
  <si>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</si>
  <si>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</si>
  <si>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</si>
  <si>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</si>
  <si>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</si>
  <si>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</si>
  <si>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</si>
  <si>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</si>
  <si>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</si>
  <si>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</si>
  <si>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</si>
  <si>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</si>
  <si>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</si>
  <si>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</si>
  <si>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</si>
  <si>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</si>
  <si>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</si>
  <si>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</si>
  <si>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</si>
  <si>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</si>
  <si>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</si>
  <si>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</si>
  <si>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</si>
  <si>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</si>
  <si>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</si>
  <si>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</si>
  <si>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</si>
  <si>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</si>
  <si>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</si>
  <si>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</si>
  <si>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</si>
  <si>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</si>
  <si>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</si>
  <si>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</si>
  <si>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</si>
  <si>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</si>
  <si>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</si>
  <si>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</si>
  <si>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</si>
  <si>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</si>
  <si>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</si>
  <si>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</si>
  <si>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</si>
  <si>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</si>
  <si>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</si>
  <si>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</si>
  <si>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</si>
  <si>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</si>
  <si>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</si>
  <si>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</si>
  <si>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</si>
  <si>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</si>
  <si>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</si>
  <si>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</si>
  <si>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</si>
  <si>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</si>
  <si>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</si>
  <si>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</si>
  <si>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</si>
  <si>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</si>
  <si>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</si>
  <si>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</si>
  <si>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</si>
  <si>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</si>
  <si>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</si>
  <si>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</si>
  <si>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</si>
  <si>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</si>
  <si>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</si>
  <si>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</si>
  <si>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</si>
  <si>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</si>
  <si>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</si>
  <si>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</si>
  <si>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</si>
  <si>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</si>
  <si>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</si>
  <si>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</si>
  <si>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</si>
  <si>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</si>
  <si>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</si>
  <si>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</si>
  <si>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</si>
  <si>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</si>
  <si>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</si>
  <si>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</si>
  <si>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</si>
  <si>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</si>
  <si>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</si>
  <si>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</si>
  <si>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</si>
  <si>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</si>
  <si>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</si>
  <si>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</si>
  <si>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</si>
  <si>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</si>
  <si>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</si>
  <si>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</si>
  <si>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</si>
  <si>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</si>
  <si>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</si>
  <si>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</si>
  <si>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</si>
  <si>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</si>
  <si>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</si>
  <si>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</si>
  <si>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</si>
  <si>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</si>
  <si>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</si>
  <si>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</si>
  <si>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</si>
  <si>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</si>
  <si>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</si>
  <si>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</si>
  <si>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</si>
  <si>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</si>
  <si>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</si>
  <si>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</si>
  <si>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</si>
  <si>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</si>
  <si>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</si>
  <si>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</si>
  <si>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</si>
  <si>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</si>
  <si>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</si>
  <si>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</si>
  <si>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</si>
  <si>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</si>
  <si>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</si>
  <si>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</si>
  <si>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</si>
  <si>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</si>
  <si>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</si>
  <si>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</si>
  <si>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</si>
  <si>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</si>
  <si>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</si>
  <si>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</si>
  <si>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</si>
  <si>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</si>
  <si>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</si>
  <si>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</si>
  <si>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</si>
  <si>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</si>
  <si>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</si>
  <si>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</si>
  <si>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</si>
  <si>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</si>
  <si>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</si>
  <si>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</si>
  <si>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</si>
  <si>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</si>
  <si>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</si>
  <si>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</si>
  <si>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</si>
  <si>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</si>
  <si>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</si>
  <si>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</si>
  <si>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</si>
  <si>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</si>
  <si>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</si>
  <si>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</si>
  <si>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</si>
  <si>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</si>
  <si>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</si>
  <si>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</si>
  <si>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</si>
  <si>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</si>
  <si>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</si>
  <si>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</si>
  <si>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</si>
  <si>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</si>
  <si>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</si>
  <si>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</si>
  <si>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</si>
  <si>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</si>
  <si>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</si>
  <si>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</si>
  <si>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</si>
  <si>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</si>
  <si>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</si>
  <si>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</si>
  <si>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</si>
  <si>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</si>
  <si>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</si>
  <si>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</si>
  <si>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</si>
  <si>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</si>
  <si>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</si>
  <si>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</si>
  <si>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</si>
  <si>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</si>
  <si>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</si>
  <si>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</si>
  <si>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</si>
  <si>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</si>
  <si>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</si>
  <si>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</si>
  <si>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</si>
  <si>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</si>
  <si>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</si>
  <si>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</si>
  <si>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</si>
  <si>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</si>
  <si>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</si>
  <si>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</si>
  <si>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</si>
  <si>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</si>
  <si>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</si>
  <si>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</si>
  <si>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</si>
  <si>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</si>
  <si>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</si>
  <si>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</si>
  <si>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</si>
  <si>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</si>
  <si>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</si>
  <si>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</si>
  <si>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</si>
  <si>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</si>
  <si>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</si>
  <si>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</si>
  <si>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</si>
  <si>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</si>
  <si>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</si>
  <si>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</si>
  <si>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</si>
  <si>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</si>
  <si>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</si>
  <si>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</si>
  <si>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</si>
  <si>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</si>
  <si>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</si>
  <si>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</si>
  <si>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</si>
  <si>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</si>
  <si>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</si>
  <si>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</si>
  <si>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</si>
  <si>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</si>
  <si>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</si>
  <si>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</si>
  <si>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</si>
  <si>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</si>
  <si>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</si>
  <si>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</si>
  <si>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</si>
  <si>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</si>
  <si>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</si>
  <si>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</si>
  <si>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</si>
  <si>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</si>
  <si>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</si>
  <si>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</si>
  <si>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</si>
  <si>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</si>
  <si>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</si>
  <si>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</si>
  <si>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</si>
  <si>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</si>
  <si>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</si>
  <si>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</si>
  <si>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</si>
  <si>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</si>
  <si>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</si>
  <si>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</si>
  <si>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</si>
  <si>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</si>
  <si>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</si>
  <si>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</si>
  <si>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</si>
  <si>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</si>
  <si>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</si>
  <si>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</si>
  <si>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</si>
  <si>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</si>
  <si>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</si>
  <si>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</si>
  <si>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</si>
  <si>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</si>
  <si>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</si>
  <si>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</si>
  <si>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</si>
  <si>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</si>
  <si>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</si>
  <si>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</si>
  <si>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</si>
  <si>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</si>
  <si>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</si>
  <si>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</si>
  <si>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</si>
  <si>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</si>
  <si>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</si>
  <si>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</si>
  <si>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</si>
  <si>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</si>
  <si>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</si>
  <si>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</si>
  <si>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</si>
  <si>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</si>
  <si>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</si>
  <si>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</si>
  <si>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</si>
  <si>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</si>
  <si>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</si>
  <si>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</si>
  <si>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</si>
  <si>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</si>
  <si>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</si>
  <si>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</si>
  <si>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</si>
  <si>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</si>
  <si>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</si>
  <si>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</si>
  <si>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</si>
  <si>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</si>
  <si>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</si>
  <si>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</si>
  <si>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</si>
  <si>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</si>
  <si>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</si>
  <si>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</si>
  <si>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</si>
  <si>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</si>
  <si>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</si>
  <si>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</si>
  <si>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</si>
  <si>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</si>
  <si>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</si>
  <si>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</si>
  <si>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</si>
  <si>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</si>
  <si>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</si>
  <si>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</si>
  <si>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</si>
  <si>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</si>
  <si>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</si>
  <si>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</si>
  <si>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</si>
  <si>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</si>
  <si>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</si>
  <si>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</si>
  <si>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</si>
  <si>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</si>
  <si>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</si>
  <si>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</si>
  <si>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</si>
  <si>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</si>
  <si>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</si>
  <si>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</si>
  <si>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</si>
  <si>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</si>
  <si>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</si>
  <si>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</si>
  <si>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</si>
  <si>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</si>
  <si>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</si>
  <si>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</si>
  <si>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</si>
  <si>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</si>
  <si>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</si>
  <si>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</si>
  <si>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</si>
  <si>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</si>
  <si>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</si>
  <si>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</si>
  <si>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</si>
  <si>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</si>
  <si>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</si>
  <si>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</si>
  <si>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</si>
  <si>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</si>
  <si>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</si>
  <si>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</si>
  <si>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</si>
  <si>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</si>
  <si>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</si>
  <si>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</si>
  <si>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</si>
  <si>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</si>
  <si>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</si>
  <si>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</si>
  <si>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</si>
  <si>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</si>
  <si>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</si>
  <si>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</si>
  <si>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</si>
  <si>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</si>
  <si>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</si>
  <si>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</si>
  <si>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</si>
  <si>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</si>
  <si>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</si>
  <si>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</si>
  <si>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</si>
  <si>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</si>
  <si>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</si>
  <si>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</si>
  <si>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</si>
  <si>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</si>
  <si>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</si>
  <si>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</si>
  <si>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</si>
  <si>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</si>
  <si>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</si>
  <si>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</si>
  <si>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</si>
  <si>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ABPL-DE-19.20-2133</t>
  </si>
  <si>
    <t>MRA</t>
  </si>
  <si>
    <t>Bangalore</t>
  </si>
  <si>
    <t>Powder Coating</t>
  </si>
  <si>
    <t>W1</t>
  </si>
  <si>
    <t>M940</t>
  </si>
  <si>
    <t>2 TOP HUNG WINDOWS WITH CENTER FIXED</t>
  </si>
  <si>
    <t>20MM</t>
  </si>
  <si>
    <t>NO</t>
  </si>
  <si>
    <t>NA</t>
  </si>
  <si>
    <t>20mm :- 5mm Clear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</si>
</sst>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5" fillId="2" borderId="57" xfId="132" applyFont="1" applyFill="1" applyBorder="1" applyAlignment="1">
      <alignment horizontal="center" vertical="center"/>
    </xf>
    <xf numFmtId="199" fontId="115" fillId="2" borderId="58" xfId="132" applyFont="1" applyFill="1" applyBorder="1" applyAlignment="1">
      <alignment horizontal="center" vertical="center"/>
    </xf>
    <xf numFmtId="199" fontId="115" fillId="2" borderId="5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1472046</xdr:colOff>
      <xdr:row>119</xdr:row>
      <xdr:rowOff>103908</xdr:rowOff>
    </xdr:from>
    <xdr:to>
      <xdr:col>8</xdr:col>
      <xdr:colOff>121228</xdr:colOff>
      <xdr:row>119</xdr:row>
      <xdr:rowOff>3192393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8091" y="7221681"/>
          <a:ext cx="6217228" cy="3088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546651</xdr:colOff>
      <xdr:row>8</xdr:row>
      <xdr:rowOff>248479</xdr:rowOff>
    </xdr:from>
    <xdr:to>
      <xdr:col>9</xdr:col>
      <xdr:colOff>165652</xdr:colOff>
      <xdr:row>15</xdr:row>
      <xdr:rowOff>94321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7" y="1722783"/>
          <a:ext cx="4124740" cy="2049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S10" sqref="S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ABPL-DE-19.20-2133</v>
      </c>
      <c r="O2" s="538"/>
      <c r="P2" s="219" t="s">
        <v>257</v>
      </c>
    </row>
    <row r="3" spans="2:16">
      <c r="B3" s="218"/>
      <c r="C3" s="537" t="s">
        <v>126</v>
      </c>
      <c r="D3" s="537"/>
      <c r="E3" s="537"/>
      <c r="F3" s="538" t="str">
        <f>QUOTATION!F7</f>
        <v>MRA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43676</v>
      </c>
      <c r="O3" s="545"/>
      <c r="P3" s="219" t="s">
        <v>256</v>
      </c>
    </row>
    <row r="4" spans="2:16">
      <c r="B4" s="218"/>
      <c r="C4" s="537" t="s">
        <v>127</v>
      </c>
      <c r="D4" s="537"/>
      <c r="E4" s="537"/>
      <c r="F4" s="285" t="str">
        <f>QUOTATION!F8</f>
        <v>Bangalore</v>
      </c>
      <c r="G4" s="537"/>
      <c r="H4" s="537"/>
      <c r="I4" s="539" t="s">
        <v>180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7" t="s">
        <v>169</v>
      </c>
      <c r="D5" s="537"/>
      <c r="E5" s="537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179</v>
      </c>
      <c r="N5" s="538" t="str">
        <f>QUOTATION!M9</f>
        <v>Mahesh</v>
      </c>
      <c r="O5" s="538"/>
    </row>
    <row r="6" spans="2:16">
      <c r="B6" s="218"/>
      <c r="C6" s="537" t="s">
        <v>177</v>
      </c>
      <c r="D6" s="537"/>
      <c r="E6" s="537"/>
      <c r="F6" s="285" t="str">
        <f>QUOTATION!F10</f>
        <v>Powder Coating</v>
      </c>
      <c r="G6" s="537"/>
      <c r="H6" s="537"/>
      <c r="I6" s="539" t="s">
        <v>178</v>
      </c>
      <c r="J6" s="539"/>
      <c r="K6" s="538" t="str">
        <f>QUOTATION!I10</f>
        <v>Silver</v>
      </c>
      <c r="L6" s="538"/>
      <c r="M6" s="320" t="s">
        <v>374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254</v>
      </c>
      <c r="D8" s="537"/>
      <c r="E8" s="286" t="str">
        <f>'BD Team'!B9</f>
        <v>W1</v>
      </c>
      <c r="F8" s="288" t="s">
        <v>255</v>
      </c>
      <c r="G8" s="538" t="str">
        <f>'BD Team'!D9</f>
        <v>2 TOP HUNG WINDOWS WITH CENTER FIXED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NA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247</v>
      </c>
      <c r="M10" s="537"/>
      <c r="N10" s="538" t="str">
        <f>$F$6</f>
        <v>Powder Coating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178</v>
      </c>
      <c r="M11" s="537"/>
      <c r="N11" s="538" t="str">
        <f>$K$6</f>
        <v>Silver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248</v>
      </c>
      <c r="M12" s="537"/>
      <c r="N12" s="543" t="s">
        <v>256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249</v>
      </c>
      <c r="M13" s="537"/>
      <c r="N13" s="538" t="str">
        <f>CONCATENATE('BD Team'!H9," X ",'BD Team'!I9)</f>
        <v>2432 X 914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250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251</v>
      </c>
      <c r="M15" s="537"/>
      <c r="N15" s="538" t="str">
        <f>'BD Team'!C9</f>
        <v>M940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252</v>
      </c>
      <c r="M16" s="537"/>
      <c r="N16" s="538" t="str">
        <f>'BD Team'!E9</f>
        <v>20MM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253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254</v>
      </c>
      <c r="D19" s="537"/>
      <c r="E19" s="286">
        <f>'BD Team'!B10</f>
        <v>0</v>
      </c>
      <c r="F19" s="288" t="s">
        <v>255</v>
      </c>
      <c r="G19" s="538">
        <f>'BD Team'!D10</f>
        <v>0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>
        <f>'BD Team'!G10</f>
        <v>0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247</v>
      </c>
      <c r="M21" s="537"/>
      <c r="N21" s="538" t="str">
        <f>$F$6</f>
        <v>Powder Coating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178</v>
      </c>
      <c r="M22" s="537"/>
      <c r="N22" s="538" t="str">
        <f>$K$6</f>
        <v>Silver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248</v>
      </c>
      <c r="M23" s="537"/>
      <c r="N23" s="540" t="s">
        <v>256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249</v>
      </c>
      <c r="M24" s="537"/>
      <c r="N24" s="538" t="str">
        <f>CONCATENATE('BD Team'!H10," X ",'BD Team'!I10)</f>
        <v xml:space="preserve"> X 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250</v>
      </c>
      <c r="M25" s="537"/>
      <c r="N25" s="541">
        <f>'BD Team'!J10</f>
        <v>0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251</v>
      </c>
      <c r="M26" s="537"/>
      <c r="N26" s="538">
        <f>'BD Team'!C10</f>
        <v>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252</v>
      </c>
      <c r="M27" s="537"/>
      <c r="N27" s="538">
        <f>'BD Team'!E10</f>
        <v>0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253</v>
      </c>
      <c r="M28" s="537"/>
      <c r="N28" s="538">
        <f>'BD Team'!F10</f>
        <v>0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254</v>
      </c>
      <c r="D30" s="537"/>
      <c r="E30" s="286">
        <f>'BD Team'!B11</f>
        <v>0</v>
      </c>
      <c r="F30" s="288" t="s">
        <v>255</v>
      </c>
      <c r="G30" s="538">
        <f>'BD Team'!D11</f>
        <v>0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>
        <f>'BD Team'!G11</f>
        <v>0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247</v>
      </c>
      <c r="M32" s="537"/>
      <c r="N32" s="538" t="str">
        <f>$F$6</f>
        <v>Powder Coating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178</v>
      </c>
      <c r="M33" s="537"/>
      <c r="N33" s="538" t="str">
        <f>$K$6</f>
        <v>Silver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248</v>
      </c>
      <c r="M34" s="537"/>
      <c r="N34" s="540" t="s">
        <v>256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249</v>
      </c>
      <c r="M35" s="537"/>
      <c r="N35" s="538" t="str">
        <f>CONCATENATE('BD Team'!H11," X ",'BD Team'!I11)</f>
        <v xml:space="preserve"> X 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250</v>
      </c>
      <c r="M36" s="537"/>
      <c r="N36" s="541">
        <f>'BD Team'!J11</f>
        <v>0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251</v>
      </c>
      <c r="M37" s="537"/>
      <c r="N37" s="538">
        <f>'BD Team'!C11</f>
        <v>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252</v>
      </c>
      <c r="M38" s="537"/>
      <c r="N38" s="538">
        <f>'BD Team'!E11</f>
        <v>0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253</v>
      </c>
      <c r="M39" s="537"/>
      <c r="N39" s="538">
        <f>'BD Team'!F11</f>
        <v>0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254</v>
      </c>
      <c r="D41" s="537"/>
      <c r="E41" s="286">
        <f>'BD Team'!B12</f>
        <v>0</v>
      </c>
      <c r="F41" s="288" t="s">
        <v>255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>
        <f>'BD Team'!G12</f>
        <v>0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247</v>
      </c>
      <c r="M43" s="537"/>
      <c r="N43" s="538" t="str">
        <f>$F$6</f>
        <v>Powder Coating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178</v>
      </c>
      <c r="M44" s="537"/>
      <c r="N44" s="538" t="str">
        <f>$K$6</f>
        <v>Silver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248</v>
      </c>
      <c r="M45" s="537"/>
      <c r="N45" s="540" t="s">
        <v>256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249</v>
      </c>
      <c r="M46" s="537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250</v>
      </c>
      <c r="M47" s="537"/>
      <c r="N47" s="541">
        <f>'BD Team'!J12</f>
        <v>0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251</v>
      </c>
      <c r="M48" s="537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252</v>
      </c>
      <c r="M49" s="537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253</v>
      </c>
      <c r="M50" s="537"/>
      <c r="N50" s="538">
        <f>'BD Team'!F12</f>
        <v>0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254</v>
      </c>
      <c r="D52" s="537"/>
      <c r="E52" s="286">
        <f>'BD Team'!B13</f>
        <v>0</v>
      </c>
      <c r="F52" s="288" t="s">
        <v>255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>
        <f>'BD Team'!G13</f>
        <v>0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247</v>
      </c>
      <c r="M54" s="537"/>
      <c r="N54" s="538" t="str">
        <f>$F$6</f>
        <v>Powder Coating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178</v>
      </c>
      <c r="M55" s="537"/>
      <c r="N55" s="538" t="str">
        <f>$K$6</f>
        <v>Silver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248</v>
      </c>
      <c r="M56" s="537"/>
      <c r="N56" s="540" t="s">
        <v>256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249</v>
      </c>
      <c r="M57" s="537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250</v>
      </c>
      <c r="M58" s="537"/>
      <c r="N58" s="541">
        <f>'BD Team'!J13</f>
        <v>0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251</v>
      </c>
      <c r="M59" s="537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252</v>
      </c>
      <c r="M60" s="537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253</v>
      </c>
      <c r="M61" s="537"/>
      <c r="N61" s="538">
        <f>'BD Team'!F13</f>
        <v>0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254</v>
      </c>
      <c r="D63" s="537"/>
      <c r="E63" s="286">
        <f>'BD Team'!B14</f>
        <v>0</v>
      </c>
      <c r="F63" s="288" t="s">
        <v>255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247</v>
      </c>
      <c r="M65" s="537"/>
      <c r="N65" s="538" t="str">
        <f>$F$6</f>
        <v>Powder Coating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178</v>
      </c>
      <c r="M66" s="537"/>
      <c r="N66" s="538" t="str">
        <f>$K$6</f>
        <v>Silver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248</v>
      </c>
      <c r="M67" s="537"/>
      <c r="N67" s="540" t="s">
        <v>256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249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250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251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252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253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254</v>
      </c>
      <c r="D74" s="537"/>
      <c r="E74" s="286">
        <f>'BD Team'!B15</f>
        <v>0</v>
      </c>
      <c r="F74" s="288" t="s">
        <v>255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247</v>
      </c>
      <c r="M76" s="537"/>
      <c r="N76" s="538" t="str">
        <f>$F$6</f>
        <v>Powder Coating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178</v>
      </c>
      <c r="M77" s="537"/>
      <c r="N77" s="538" t="str">
        <f>$K$6</f>
        <v>Silver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248</v>
      </c>
      <c r="M78" s="537"/>
      <c r="N78" s="540" t="s">
        <v>256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249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250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251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252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253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254</v>
      </c>
      <c r="D85" s="537"/>
      <c r="E85" s="286">
        <f>'BD Team'!B16</f>
        <v>0</v>
      </c>
      <c r="F85" s="288" t="s">
        <v>255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247</v>
      </c>
      <c r="M87" s="537"/>
      <c r="N87" s="538" t="str">
        <f>$F$6</f>
        <v>Powder Coating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178</v>
      </c>
      <c r="M88" s="537"/>
      <c r="N88" s="538" t="str">
        <f>$K$6</f>
        <v>Silver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248</v>
      </c>
      <c r="M89" s="537"/>
      <c r="N89" s="540" t="s">
        <v>256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249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250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251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252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253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254</v>
      </c>
      <c r="D96" s="537"/>
      <c r="E96" s="286">
        <f>'BD Team'!B17</f>
        <v>0</v>
      </c>
      <c r="F96" s="288" t="s">
        <v>255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247</v>
      </c>
      <c r="M98" s="537"/>
      <c r="N98" s="538" t="str">
        <f>$F$6</f>
        <v>Powder Coating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178</v>
      </c>
      <c r="M99" s="537"/>
      <c r="N99" s="538" t="str">
        <f>$K$6</f>
        <v>Silver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248</v>
      </c>
      <c r="M100" s="537"/>
      <c r="N100" s="540" t="s">
        <v>256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249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250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251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252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253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254</v>
      </c>
      <c r="D107" s="537"/>
      <c r="E107" s="286">
        <f>'BD Team'!B18</f>
        <v>0</v>
      </c>
      <c r="F107" s="288" t="s">
        <v>255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247</v>
      </c>
      <c r="M109" s="537"/>
      <c r="N109" s="538" t="str">
        <f>$F$6</f>
        <v>Powder Coating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178</v>
      </c>
      <c r="M110" s="537"/>
      <c r="N110" s="538" t="str">
        <f>$K$6</f>
        <v>Silver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248</v>
      </c>
      <c r="M111" s="537"/>
      <c r="N111" s="540" t="s">
        <v>256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249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250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251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252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253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254</v>
      </c>
      <c r="D118" s="537"/>
      <c r="E118" s="286">
        <f>'BD Team'!B19</f>
        <v>0</v>
      </c>
      <c r="F118" s="288" t="s">
        <v>255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247</v>
      </c>
      <c r="M120" s="537"/>
      <c r="N120" s="538" t="str">
        <f>$F$6</f>
        <v>Powder Coating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178</v>
      </c>
      <c r="M121" s="537"/>
      <c r="N121" s="538" t="str">
        <f>$K$6</f>
        <v>Silver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248</v>
      </c>
      <c r="M122" s="537"/>
      <c r="N122" s="540" t="s">
        <v>256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249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250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251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252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253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254</v>
      </c>
      <c r="D129" s="537"/>
      <c r="E129" s="286">
        <f>'BD Team'!B20</f>
        <v>0</v>
      </c>
      <c r="F129" s="288" t="s">
        <v>255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247</v>
      </c>
      <c r="M131" s="537"/>
      <c r="N131" s="538" t="str">
        <f>$F$6</f>
        <v>Powder Coating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178</v>
      </c>
      <c r="M132" s="537"/>
      <c r="N132" s="538" t="str">
        <f>$K$6</f>
        <v>Silver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248</v>
      </c>
      <c r="M133" s="537"/>
      <c r="N133" s="540" t="s">
        <v>256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249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250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251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252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253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254</v>
      </c>
      <c r="D140" s="537"/>
      <c r="E140" s="286">
        <f>'BD Team'!B21</f>
        <v>0</v>
      </c>
      <c r="F140" s="288" t="s">
        <v>255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247</v>
      </c>
      <c r="M142" s="537"/>
      <c r="N142" s="538" t="str">
        <f>$F$6</f>
        <v>Powder Coating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178</v>
      </c>
      <c r="M143" s="537"/>
      <c r="N143" s="538" t="str">
        <f>$K$6</f>
        <v>Silver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248</v>
      </c>
      <c r="M144" s="537"/>
      <c r="N144" s="540" t="s">
        <v>256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249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250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251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252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253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254</v>
      </c>
      <c r="D151" s="537"/>
      <c r="E151" s="286">
        <f>'BD Team'!B22</f>
        <v>0</v>
      </c>
      <c r="F151" s="288" t="s">
        <v>255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247</v>
      </c>
      <c r="M153" s="537"/>
      <c r="N153" s="538" t="str">
        <f>$F$6</f>
        <v>Powder Coating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178</v>
      </c>
      <c r="M154" s="537"/>
      <c r="N154" s="538" t="str">
        <f>$K$6</f>
        <v>Silver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248</v>
      </c>
      <c r="M155" s="537"/>
      <c r="N155" s="540" t="s">
        <v>256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249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250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251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252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253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254</v>
      </c>
      <c r="D162" s="537"/>
      <c r="E162" s="286">
        <f>'BD Team'!B23</f>
        <v>0</v>
      </c>
      <c r="F162" s="288" t="s">
        <v>255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247</v>
      </c>
      <c r="M164" s="537"/>
      <c r="N164" s="538" t="str">
        <f>$F$6</f>
        <v>Powder Coating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178</v>
      </c>
      <c r="M165" s="537"/>
      <c r="N165" s="538" t="str">
        <f>$K$6</f>
        <v>Silver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248</v>
      </c>
      <c r="M166" s="537"/>
      <c r="N166" s="540" t="s">
        <v>256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249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250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251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252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253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254</v>
      </c>
      <c r="D173" s="537"/>
      <c r="E173" s="286">
        <f>'BD Team'!B24</f>
        <v>0</v>
      </c>
      <c r="F173" s="288" t="s">
        <v>255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247</v>
      </c>
      <c r="M175" s="537"/>
      <c r="N175" s="538" t="str">
        <f>$F$6</f>
        <v>Powder Coating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178</v>
      </c>
      <c r="M176" s="537"/>
      <c r="N176" s="538" t="str">
        <f>$K$6</f>
        <v>Silver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248</v>
      </c>
      <c r="M177" s="537"/>
      <c r="N177" s="540" t="s">
        <v>256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249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250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251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252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253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254</v>
      </c>
      <c r="D184" s="537"/>
      <c r="E184" s="286">
        <f>'BD Team'!B25</f>
        <v>0</v>
      </c>
      <c r="F184" s="288" t="s">
        <v>255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247</v>
      </c>
      <c r="M186" s="537"/>
      <c r="N186" s="538" t="str">
        <f>$F$6</f>
        <v>Powder Coating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178</v>
      </c>
      <c r="M187" s="537"/>
      <c r="N187" s="538" t="str">
        <f>$K$6</f>
        <v>Silver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248</v>
      </c>
      <c r="M188" s="537"/>
      <c r="N188" s="540" t="s">
        <v>256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249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250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251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252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253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254</v>
      </c>
      <c r="D195" s="537"/>
      <c r="E195" s="286">
        <f>'BD Team'!B26</f>
        <v>0</v>
      </c>
      <c r="F195" s="288" t="s">
        <v>255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247</v>
      </c>
      <c r="M197" s="537"/>
      <c r="N197" s="538" t="str">
        <f>$F$6</f>
        <v>Powder Coating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178</v>
      </c>
      <c r="M198" s="537"/>
      <c r="N198" s="538" t="str">
        <f>$K$6</f>
        <v>Silver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248</v>
      </c>
      <c r="M199" s="537"/>
      <c r="N199" s="540" t="s">
        <v>256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249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250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251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252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253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254</v>
      </c>
      <c r="D206" s="537"/>
      <c r="E206" s="286">
        <f>'BD Team'!B27</f>
        <v>0</v>
      </c>
      <c r="F206" s="288" t="s">
        <v>255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247</v>
      </c>
      <c r="M208" s="537"/>
      <c r="N208" s="538" t="str">
        <f>$F$6</f>
        <v>Powder Coating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178</v>
      </c>
      <c r="M209" s="537"/>
      <c r="N209" s="538" t="str">
        <f>$K$6</f>
        <v>Silver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248</v>
      </c>
      <c r="M210" s="537"/>
      <c r="N210" s="540" t="s">
        <v>256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249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250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251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252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253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254</v>
      </c>
      <c r="D217" s="537"/>
      <c r="E217" s="286">
        <f>'BD Team'!B28</f>
        <v>0</v>
      </c>
      <c r="F217" s="288" t="s">
        <v>255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247</v>
      </c>
      <c r="M219" s="537"/>
      <c r="N219" s="538" t="str">
        <f>$F$6</f>
        <v>Powder Coating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178</v>
      </c>
      <c r="M220" s="537"/>
      <c r="N220" s="538" t="str">
        <f>$K$6</f>
        <v>Silver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248</v>
      </c>
      <c r="M221" s="537"/>
      <c r="N221" s="540" t="s">
        <v>256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249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250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251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252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253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254</v>
      </c>
      <c r="D228" s="537"/>
      <c r="E228" s="286">
        <f>'BD Team'!B29</f>
        <v>0</v>
      </c>
      <c r="F228" s="288" t="s">
        <v>255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247</v>
      </c>
      <c r="M230" s="537"/>
      <c r="N230" s="538" t="str">
        <f>$F$6</f>
        <v>Powder Coating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178</v>
      </c>
      <c r="M231" s="537"/>
      <c r="N231" s="538" t="str">
        <f>$K$6</f>
        <v>Silver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248</v>
      </c>
      <c r="M232" s="537"/>
      <c r="N232" s="540" t="s">
        <v>256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249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250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251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252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253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254</v>
      </c>
      <c r="D239" s="537"/>
      <c r="E239" s="286">
        <f>'BD Team'!B30</f>
        <v>0</v>
      </c>
      <c r="F239" s="288" t="s">
        <v>255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247</v>
      </c>
      <c r="M241" s="537"/>
      <c r="N241" s="538" t="str">
        <f>$F$6</f>
        <v>Powder Coating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178</v>
      </c>
      <c r="M242" s="537"/>
      <c r="N242" s="538" t="str">
        <f>$K$6</f>
        <v>Silver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248</v>
      </c>
      <c r="M243" s="537"/>
      <c r="N243" s="540" t="s">
        <v>256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249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250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251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252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253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254</v>
      </c>
      <c r="D250" s="537"/>
      <c r="E250" s="286">
        <f>'BD Team'!B31</f>
        <v>0</v>
      </c>
      <c r="F250" s="288" t="s">
        <v>255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247</v>
      </c>
      <c r="M252" s="537"/>
      <c r="N252" s="538" t="str">
        <f>$F$6</f>
        <v>Powder Coating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178</v>
      </c>
      <c r="M253" s="537"/>
      <c r="N253" s="538" t="str">
        <f>$K$6</f>
        <v>Silver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248</v>
      </c>
      <c r="M254" s="537"/>
      <c r="N254" s="540" t="s">
        <v>256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249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250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251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252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253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254</v>
      </c>
      <c r="D261" s="537"/>
      <c r="E261" s="286">
        <f>'BD Team'!B32</f>
        <v>0</v>
      </c>
      <c r="F261" s="288" t="s">
        <v>255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247</v>
      </c>
      <c r="M263" s="537"/>
      <c r="N263" s="538" t="str">
        <f>$F$6</f>
        <v>Powder Coating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178</v>
      </c>
      <c r="M264" s="537"/>
      <c r="N264" s="538" t="str">
        <f>$K$6</f>
        <v>Silver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248</v>
      </c>
      <c r="M265" s="537"/>
      <c r="N265" s="540" t="s">
        <v>256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249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250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251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252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253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254</v>
      </c>
      <c r="D272" s="537"/>
      <c r="E272" s="286">
        <f>'BD Team'!B33</f>
        <v>0</v>
      </c>
      <c r="F272" s="288" t="s">
        <v>255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247</v>
      </c>
      <c r="M274" s="537"/>
      <c r="N274" s="538" t="str">
        <f>$F$6</f>
        <v>Powder Coating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178</v>
      </c>
      <c r="M275" s="537"/>
      <c r="N275" s="538" t="str">
        <f>$K$6</f>
        <v>Silver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248</v>
      </c>
      <c r="M276" s="537"/>
      <c r="N276" s="540" t="s">
        <v>256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249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250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251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252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253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254</v>
      </c>
      <c r="D283" s="537"/>
      <c r="E283" s="286">
        <f>'BD Team'!B34</f>
        <v>0</v>
      </c>
      <c r="F283" s="288" t="s">
        <v>255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247</v>
      </c>
      <c r="M285" s="537"/>
      <c r="N285" s="538" t="str">
        <f>$F$6</f>
        <v>Powder Coating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178</v>
      </c>
      <c r="M286" s="537"/>
      <c r="N286" s="538" t="str">
        <f>$K$6</f>
        <v>Silver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248</v>
      </c>
      <c r="M287" s="537"/>
      <c r="N287" s="540" t="s">
        <v>256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249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250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251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252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253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254</v>
      </c>
      <c r="D294" s="537"/>
      <c r="E294" s="286">
        <f>'BD Team'!B35</f>
        <v>0</v>
      </c>
      <c r="F294" s="288" t="s">
        <v>255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247</v>
      </c>
      <c r="M296" s="537"/>
      <c r="N296" s="538" t="str">
        <f>$F$6</f>
        <v>Powder Coating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178</v>
      </c>
      <c r="M297" s="537"/>
      <c r="N297" s="538" t="str">
        <f>$K$6</f>
        <v>Silver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248</v>
      </c>
      <c r="M298" s="537"/>
      <c r="N298" s="540" t="s">
        <v>256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249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250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251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252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253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254</v>
      </c>
      <c r="D305" s="537"/>
      <c r="E305" s="286">
        <f>'BD Team'!B36</f>
        <v>0</v>
      </c>
      <c r="F305" s="288" t="s">
        <v>255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247</v>
      </c>
      <c r="M307" s="537"/>
      <c r="N307" s="538" t="str">
        <f>$F$6</f>
        <v>Powder Coating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178</v>
      </c>
      <c r="M308" s="537"/>
      <c r="N308" s="538" t="str">
        <f>$K$6</f>
        <v>Silver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248</v>
      </c>
      <c r="M309" s="537"/>
      <c r="N309" s="540" t="s">
        <v>256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249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250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251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252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253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254</v>
      </c>
      <c r="D316" s="537"/>
      <c r="E316" s="286">
        <f>'BD Team'!B37</f>
        <v>0</v>
      </c>
      <c r="F316" s="288" t="s">
        <v>255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247</v>
      </c>
      <c r="M318" s="537"/>
      <c r="N318" s="538" t="str">
        <f>$F$6</f>
        <v>Powder Coating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178</v>
      </c>
      <c r="M319" s="537"/>
      <c r="N319" s="538" t="str">
        <f>$K$6</f>
        <v>Silver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248</v>
      </c>
      <c r="M320" s="537"/>
      <c r="N320" s="540" t="s">
        <v>256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249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250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251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252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253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254</v>
      </c>
      <c r="D327" s="537"/>
      <c r="E327" s="286">
        <f>'BD Team'!B38</f>
        <v>0</v>
      </c>
      <c r="F327" s="288" t="s">
        <v>255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247</v>
      </c>
      <c r="M329" s="537"/>
      <c r="N329" s="538" t="str">
        <f>$F$6</f>
        <v>Powder Coating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178</v>
      </c>
      <c r="M330" s="537"/>
      <c r="N330" s="538" t="str">
        <f>$K$6</f>
        <v>Silver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248</v>
      </c>
      <c r="M331" s="537"/>
      <c r="N331" s="540" t="s">
        <v>256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249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250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251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252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253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254</v>
      </c>
      <c r="D338" s="537"/>
      <c r="E338" s="286">
        <f>'BD Team'!B39</f>
        <v>0</v>
      </c>
      <c r="F338" s="288" t="s">
        <v>255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247</v>
      </c>
      <c r="M340" s="537"/>
      <c r="N340" s="538" t="str">
        <f>$F$6</f>
        <v>Powder Coating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178</v>
      </c>
      <c r="M341" s="537"/>
      <c r="N341" s="538" t="str">
        <f>$K$6</f>
        <v>Silver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248</v>
      </c>
      <c r="M342" s="537"/>
      <c r="N342" s="540" t="s">
        <v>256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249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250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251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252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253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254</v>
      </c>
      <c r="D349" s="537"/>
      <c r="E349" s="286">
        <f>'BD Team'!B40</f>
        <v>0</v>
      </c>
      <c r="F349" s="288" t="s">
        <v>255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247</v>
      </c>
      <c r="M351" s="537"/>
      <c r="N351" s="538" t="str">
        <f>$F$6</f>
        <v>Powder Coating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178</v>
      </c>
      <c r="M352" s="537"/>
      <c r="N352" s="538" t="str">
        <f>$K$6</f>
        <v>Silver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248</v>
      </c>
      <c r="M353" s="537"/>
      <c r="N353" s="540" t="s">
        <v>256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249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250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251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252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253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254</v>
      </c>
      <c r="D360" s="537"/>
      <c r="E360" s="286">
        <f>'BD Team'!B41</f>
        <v>0</v>
      </c>
      <c r="F360" s="288" t="s">
        <v>255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247</v>
      </c>
      <c r="M362" s="537"/>
      <c r="N362" s="538" t="str">
        <f>$F$6</f>
        <v>Powder Coating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178</v>
      </c>
      <c r="M363" s="537"/>
      <c r="N363" s="538" t="str">
        <f>$K$6</f>
        <v>Silver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248</v>
      </c>
      <c r="M364" s="537"/>
      <c r="N364" s="540" t="s">
        <v>256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249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250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251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252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253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254</v>
      </c>
      <c r="D371" s="537"/>
      <c r="E371" s="286">
        <f>'BD Team'!B42</f>
        <v>0</v>
      </c>
      <c r="F371" s="288" t="s">
        <v>255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247</v>
      </c>
      <c r="M373" s="537"/>
      <c r="N373" s="538" t="str">
        <f>$F$6</f>
        <v>Powder Coating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178</v>
      </c>
      <c r="M374" s="537"/>
      <c r="N374" s="538" t="str">
        <f>$K$6</f>
        <v>Silver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248</v>
      </c>
      <c r="M375" s="537"/>
      <c r="N375" s="540" t="s">
        <v>256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249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250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251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252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253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254</v>
      </c>
      <c r="D382" s="537"/>
      <c r="E382" s="286">
        <f>'BD Team'!B43</f>
        <v>0</v>
      </c>
      <c r="F382" s="288" t="s">
        <v>255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247</v>
      </c>
      <c r="M384" s="537"/>
      <c r="N384" s="538" t="str">
        <f>$F$6</f>
        <v>Powder Coating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178</v>
      </c>
      <c r="M385" s="537"/>
      <c r="N385" s="538" t="str">
        <f>$K$6</f>
        <v>Silver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248</v>
      </c>
      <c r="M386" s="537"/>
      <c r="N386" s="540" t="s">
        <v>256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249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250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251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252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253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254</v>
      </c>
      <c r="D393" s="537"/>
      <c r="E393" s="286">
        <f>'BD Team'!B44</f>
        <v>0</v>
      </c>
      <c r="F393" s="288" t="s">
        <v>255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247</v>
      </c>
      <c r="M395" s="537"/>
      <c r="N395" s="538" t="str">
        <f>$F$6</f>
        <v>Powder Coating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178</v>
      </c>
      <c r="M396" s="537"/>
      <c r="N396" s="538" t="str">
        <f>$K$6</f>
        <v>Silver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248</v>
      </c>
      <c r="M397" s="537"/>
      <c r="N397" s="540" t="s">
        <v>256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249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250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251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252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253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254</v>
      </c>
      <c r="D404" s="537"/>
      <c r="E404" s="286">
        <f>'BD Team'!B45</f>
        <v>0</v>
      </c>
      <c r="F404" s="288" t="s">
        <v>255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247</v>
      </c>
      <c r="M406" s="537"/>
      <c r="N406" s="538" t="str">
        <f>$F$6</f>
        <v>Powder Coating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178</v>
      </c>
      <c r="M407" s="537"/>
      <c r="N407" s="538" t="str">
        <f>$K$6</f>
        <v>Silver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248</v>
      </c>
      <c r="M408" s="537"/>
      <c r="N408" s="540" t="s">
        <v>256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249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250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251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252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253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254</v>
      </c>
      <c r="D415" s="537"/>
      <c r="E415" s="286">
        <f>'BD Team'!B46</f>
        <v>0</v>
      </c>
      <c r="F415" s="288" t="s">
        <v>255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247</v>
      </c>
      <c r="M417" s="537"/>
      <c r="N417" s="538" t="str">
        <f>$F$6</f>
        <v>Powder Coating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178</v>
      </c>
      <c r="M418" s="537"/>
      <c r="N418" s="538" t="str">
        <f>$K$6</f>
        <v>Silver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248</v>
      </c>
      <c r="M419" s="537"/>
      <c r="N419" s="540" t="s">
        <v>256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249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250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251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252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253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254</v>
      </c>
      <c r="D426" s="537"/>
      <c r="E426" s="286">
        <f>'BD Team'!B47</f>
        <v>0</v>
      </c>
      <c r="F426" s="288" t="s">
        <v>255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247</v>
      </c>
      <c r="M428" s="537"/>
      <c r="N428" s="538" t="str">
        <f>$F$6</f>
        <v>Powder Coating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178</v>
      </c>
      <c r="M429" s="537"/>
      <c r="N429" s="538" t="str">
        <f>$K$6</f>
        <v>Silver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248</v>
      </c>
      <c r="M430" s="537"/>
      <c r="N430" s="540" t="s">
        <v>256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249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250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251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252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253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254</v>
      </c>
      <c r="D437" s="537"/>
      <c r="E437" s="286">
        <f>'BD Team'!B48</f>
        <v>0</v>
      </c>
      <c r="F437" s="288" t="s">
        <v>255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247</v>
      </c>
      <c r="M439" s="537"/>
      <c r="N439" s="538" t="str">
        <f>$F$6</f>
        <v>Powder Coating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178</v>
      </c>
      <c r="M440" s="537"/>
      <c r="N440" s="538" t="str">
        <f>$K$6</f>
        <v>Silver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248</v>
      </c>
      <c r="M441" s="537"/>
      <c r="N441" s="540" t="s">
        <v>256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249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250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251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252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253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254</v>
      </c>
      <c r="D448" s="537"/>
      <c r="E448" s="286">
        <f>'BD Team'!B49</f>
        <v>0</v>
      </c>
      <c r="F448" s="288" t="s">
        <v>255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247</v>
      </c>
      <c r="M450" s="537"/>
      <c r="N450" s="538" t="str">
        <f>$F$6</f>
        <v>Powder Coating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178</v>
      </c>
      <c r="M451" s="537"/>
      <c r="N451" s="538" t="str">
        <f>$K$6</f>
        <v>Silver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248</v>
      </c>
      <c r="M452" s="537"/>
      <c r="N452" s="540" t="s">
        <v>256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249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250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251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252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253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254</v>
      </c>
      <c r="D459" s="537"/>
      <c r="E459" s="286">
        <f>'BD Team'!B50</f>
        <v>0</v>
      </c>
      <c r="F459" s="288" t="s">
        <v>255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247</v>
      </c>
      <c r="M461" s="537"/>
      <c r="N461" s="538" t="str">
        <f>$F$6</f>
        <v>Powder Coating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178</v>
      </c>
      <c r="M462" s="537"/>
      <c r="N462" s="538" t="str">
        <f>$K$6</f>
        <v>Silver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248</v>
      </c>
      <c r="M463" s="537"/>
      <c r="N463" s="540" t="s">
        <v>256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249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250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251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252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253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254</v>
      </c>
      <c r="D470" s="537"/>
      <c r="E470" s="286">
        <f>'BD Team'!B51</f>
        <v>0</v>
      </c>
      <c r="F470" s="288" t="s">
        <v>255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247</v>
      </c>
      <c r="M472" s="537"/>
      <c r="N472" s="538" t="str">
        <f>$F$6</f>
        <v>Powder Coating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178</v>
      </c>
      <c r="M473" s="537"/>
      <c r="N473" s="538" t="str">
        <f>$K$6</f>
        <v>Silver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248</v>
      </c>
      <c r="M474" s="537"/>
      <c r="N474" s="540" t="s">
        <v>256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249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250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251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252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253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254</v>
      </c>
      <c r="D481" s="537"/>
      <c r="E481" s="286">
        <f>'BD Team'!B52</f>
        <v>0</v>
      </c>
      <c r="F481" s="288" t="s">
        <v>255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247</v>
      </c>
      <c r="M483" s="537"/>
      <c r="N483" s="538" t="str">
        <f>$F$6</f>
        <v>Powder Coating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178</v>
      </c>
      <c r="M484" s="537"/>
      <c r="N484" s="538" t="str">
        <f>$K$6</f>
        <v>Silver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248</v>
      </c>
      <c r="M485" s="537"/>
      <c r="N485" s="540" t="s">
        <v>256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249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250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251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252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253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254</v>
      </c>
      <c r="D492" s="537"/>
      <c r="E492" s="286">
        <f>'BD Team'!B53</f>
        <v>0</v>
      </c>
      <c r="F492" s="288" t="s">
        <v>255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247</v>
      </c>
      <c r="M494" s="537"/>
      <c r="N494" s="538" t="str">
        <f>$F$6</f>
        <v>Powder Coating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178</v>
      </c>
      <c r="M495" s="537"/>
      <c r="N495" s="538" t="str">
        <f>$K$6</f>
        <v>Silver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248</v>
      </c>
      <c r="M496" s="537"/>
      <c r="N496" s="540" t="s">
        <v>256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249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250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251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252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253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254</v>
      </c>
      <c r="D503" s="537"/>
      <c r="E503" s="286">
        <f>'BD Team'!B54</f>
        <v>0</v>
      </c>
      <c r="F503" s="288" t="s">
        <v>255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247</v>
      </c>
      <c r="M505" s="537"/>
      <c r="N505" s="538" t="str">
        <f>$F$6</f>
        <v>Powder Coating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178</v>
      </c>
      <c r="M506" s="537"/>
      <c r="N506" s="538" t="str">
        <f>$K$6</f>
        <v>Silver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248</v>
      </c>
      <c r="M507" s="537"/>
      <c r="N507" s="540" t="s">
        <v>256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249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250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251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252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253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254</v>
      </c>
      <c r="D514" s="537"/>
      <c r="E514" s="286">
        <f>'BD Team'!B55</f>
        <v>0</v>
      </c>
      <c r="F514" s="288" t="s">
        <v>255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247</v>
      </c>
      <c r="M516" s="537"/>
      <c r="N516" s="538" t="str">
        <f>$F$6</f>
        <v>Powder Coating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178</v>
      </c>
      <c r="M517" s="537"/>
      <c r="N517" s="538" t="str">
        <f>$K$6</f>
        <v>Silver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248</v>
      </c>
      <c r="M518" s="537"/>
      <c r="N518" s="540" t="s">
        <v>256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249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250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251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252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253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254</v>
      </c>
      <c r="D525" s="537"/>
      <c r="E525" s="286">
        <f>'BD Team'!B56</f>
        <v>0</v>
      </c>
      <c r="F525" s="288" t="s">
        <v>255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247</v>
      </c>
      <c r="M527" s="537"/>
      <c r="N527" s="538" t="str">
        <f>$F$6</f>
        <v>Powder Coating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178</v>
      </c>
      <c r="M528" s="537"/>
      <c r="N528" s="538" t="str">
        <f>$K$6</f>
        <v>Silver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248</v>
      </c>
      <c r="M529" s="537"/>
      <c r="N529" s="540" t="s">
        <v>256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249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250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251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252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253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254</v>
      </c>
      <c r="D536" s="537"/>
      <c r="E536" s="286">
        <f>'BD Team'!B57</f>
        <v>0</v>
      </c>
      <c r="F536" s="288" t="s">
        <v>255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247</v>
      </c>
      <c r="M538" s="537"/>
      <c r="N538" s="538" t="str">
        <f>$F$6</f>
        <v>Powder Coating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178</v>
      </c>
      <c r="M539" s="537"/>
      <c r="N539" s="538" t="str">
        <f>$K$6</f>
        <v>Silver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248</v>
      </c>
      <c r="M540" s="537"/>
      <c r="N540" s="540" t="s">
        <v>256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249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250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251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252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253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254</v>
      </c>
      <c r="D547" s="537"/>
      <c r="E547" s="286">
        <f>'BD Team'!B58</f>
        <v>0</v>
      </c>
      <c r="F547" s="288" t="s">
        <v>255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247</v>
      </c>
      <c r="M549" s="537"/>
      <c r="N549" s="538" t="str">
        <f>$F$6</f>
        <v>Powder Coating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178</v>
      </c>
      <c r="M550" s="537"/>
      <c r="N550" s="538" t="str">
        <f>$K$6</f>
        <v>Silver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248</v>
      </c>
      <c r="M551" s="537"/>
      <c r="N551" s="540" t="s">
        <v>256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249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250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251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252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253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254</v>
      </c>
      <c r="D558" s="537"/>
      <c r="E558" s="289">
        <f>'BD Team'!B59</f>
        <v>0</v>
      </c>
      <c r="F558" s="288" t="s">
        <v>255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247</v>
      </c>
      <c r="M560" s="537"/>
      <c r="N560" s="538" t="str">
        <f>$F$6</f>
        <v>Powder Coating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178</v>
      </c>
      <c r="M561" s="537"/>
      <c r="N561" s="538" t="str">
        <f>$K$6</f>
        <v>Silver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248</v>
      </c>
      <c r="M562" s="537"/>
      <c r="N562" s="540" t="s">
        <v>256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249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250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251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252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253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254</v>
      </c>
      <c r="D569" s="537"/>
      <c r="E569" s="289">
        <f>'BD Team'!B60</f>
        <v>0</v>
      </c>
      <c r="F569" s="288" t="s">
        <v>255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247</v>
      </c>
      <c r="M571" s="537"/>
      <c r="N571" s="538" t="str">
        <f>$F$6</f>
        <v>Powder Coating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178</v>
      </c>
      <c r="M572" s="537"/>
      <c r="N572" s="538" t="str">
        <f>$K$6</f>
        <v>Silver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248</v>
      </c>
      <c r="M573" s="537"/>
      <c r="N573" s="540" t="s">
        <v>256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249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250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251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252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253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254</v>
      </c>
      <c r="D580" s="537"/>
      <c r="E580" s="289">
        <f>'BD Team'!B61</f>
        <v>0</v>
      </c>
      <c r="F580" s="288" t="s">
        <v>255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247</v>
      </c>
      <c r="M582" s="537"/>
      <c r="N582" s="538" t="str">
        <f>$F$6</f>
        <v>Powder Coating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178</v>
      </c>
      <c r="M583" s="537"/>
      <c r="N583" s="538" t="str">
        <f>$K$6</f>
        <v>Silver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248</v>
      </c>
      <c r="M584" s="537"/>
      <c r="N584" s="540" t="s">
        <v>256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249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250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251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252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253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254</v>
      </c>
      <c r="D591" s="537"/>
      <c r="E591" s="289">
        <f>'BD Team'!B62</f>
        <v>0</v>
      </c>
      <c r="F591" s="288" t="s">
        <v>255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247</v>
      </c>
      <c r="M593" s="537"/>
      <c r="N593" s="538" t="str">
        <f>$F$6</f>
        <v>Powder Coating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178</v>
      </c>
      <c r="M594" s="537"/>
      <c r="N594" s="538" t="str">
        <f>$K$6</f>
        <v>Silver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248</v>
      </c>
      <c r="M595" s="537"/>
      <c r="N595" s="540" t="s">
        <v>256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249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250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251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252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253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254</v>
      </c>
      <c r="D602" s="537"/>
      <c r="E602" s="289">
        <f>'BD Team'!B63</f>
        <v>0</v>
      </c>
      <c r="F602" s="288" t="s">
        <v>255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247</v>
      </c>
      <c r="M604" s="537"/>
      <c r="N604" s="538" t="str">
        <f>$F$6</f>
        <v>Powder Coating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178</v>
      </c>
      <c r="M605" s="537"/>
      <c r="N605" s="538" t="str">
        <f>$K$6</f>
        <v>Silver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248</v>
      </c>
      <c r="M606" s="537"/>
      <c r="N606" s="540" t="s">
        <v>256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249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250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251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252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253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254</v>
      </c>
      <c r="D613" s="537"/>
      <c r="E613" s="289">
        <f>'BD Team'!B64</f>
        <v>0</v>
      </c>
      <c r="F613" s="288" t="s">
        <v>255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247</v>
      </c>
      <c r="M615" s="537"/>
      <c r="N615" s="538" t="str">
        <f>$F$6</f>
        <v>Powder Coating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178</v>
      </c>
      <c r="M616" s="537"/>
      <c r="N616" s="538" t="str">
        <f>$K$6</f>
        <v>Silver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248</v>
      </c>
      <c r="M617" s="537"/>
      <c r="N617" s="540" t="s">
        <v>256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249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250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251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252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253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254</v>
      </c>
      <c r="D624" s="537"/>
      <c r="E624" s="289">
        <f>'BD Team'!B65</f>
        <v>0</v>
      </c>
      <c r="F624" s="288" t="s">
        <v>255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247</v>
      </c>
      <c r="M626" s="537"/>
      <c r="N626" s="538" t="str">
        <f>$F$6</f>
        <v>Powder Coating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178</v>
      </c>
      <c r="M627" s="537"/>
      <c r="N627" s="538" t="str">
        <f>$K$6</f>
        <v>Silver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248</v>
      </c>
      <c r="M628" s="537"/>
      <c r="N628" s="540" t="s">
        <v>256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249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250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251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252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253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254</v>
      </c>
      <c r="D635" s="537"/>
      <c r="E635" s="289">
        <f>'BD Team'!B66</f>
        <v>0</v>
      </c>
      <c r="F635" s="288" t="s">
        <v>255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247</v>
      </c>
      <c r="M637" s="537"/>
      <c r="N637" s="538" t="str">
        <f>$F$6</f>
        <v>Powder Coating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178</v>
      </c>
      <c r="M638" s="537"/>
      <c r="N638" s="538" t="str">
        <f>$K$6</f>
        <v>Silver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248</v>
      </c>
      <c r="M639" s="537"/>
      <c r="N639" s="540" t="s">
        <v>256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249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250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251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252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253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254</v>
      </c>
      <c r="D646" s="537"/>
      <c r="E646" s="289">
        <f>'BD Team'!B67</f>
        <v>0</v>
      </c>
      <c r="F646" s="288" t="s">
        <v>255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247</v>
      </c>
      <c r="M648" s="537"/>
      <c r="N648" s="538" t="str">
        <f>$F$6</f>
        <v>Powder Coating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178</v>
      </c>
      <c r="M649" s="537"/>
      <c r="N649" s="538" t="str">
        <f>$K$6</f>
        <v>Silver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248</v>
      </c>
      <c r="M650" s="537"/>
      <c r="N650" s="540" t="s">
        <v>256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249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250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251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252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253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254</v>
      </c>
      <c r="D657" s="537"/>
      <c r="E657" s="289">
        <f>'BD Team'!B68</f>
        <v>0</v>
      </c>
      <c r="F657" s="288" t="s">
        <v>255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247</v>
      </c>
      <c r="M659" s="537"/>
      <c r="N659" s="538" t="str">
        <f>$F$6</f>
        <v>Powder Coating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178</v>
      </c>
      <c r="M660" s="537"/>
      <c r="N660" s="538" t="str">
        <f>$K$6</f>
        <v>Silver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248</v>
      </c>
      <c r="M661" s="537"/>
      <c r="N661" s="540" t="s">
        <v>256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249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250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251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252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253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254</v>
      </c>
      <c r="D668" s="537"/>
      <c r="E668" s="289">
        <f>'BD Team'!B69</f>
        <v>0</v>
      </c>
      <c r="F668" s="288" t="s">
        <v>255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247</v>
      </c>
      <c r="M670" s="537"/>
      <c r="N670" s="538" t="str">
        <f>$F$6</f>
        <v>Powder Coating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178</v>
      </c>
      <c r="M671" s="537"/>
      <c r="N671" s="538" t="str">
        <f>$K$6</f>
        <v>Silver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248</v>
      </c>
      <c r="M672" s="537"/>
      <c r="N672" s="540" t="s">
        <v>256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249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250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251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252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253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254</v>
      </c>
      <c r="D679" s="537"/>
      <c r="E679" s="289">
        <f>'BD Team'!B70</f>
        <v>0</v>
      </c>
      <c r="F679" s="288" t="s">
        <v>255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247</v>
      </c>
      <c r="M681" s="537"/>
      <c r="N681" s="538" t="str">
        <f>$F$6</f>
        <v>Powder Coating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178</v>
      </c>
      <c r="M682" s="537"/>
      <c r="N682" s="538" t="str">
        <f>$K$6</f>
        <v>Silver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248</v>
      </c>
      <c r="M683" s="537"/>
      <c r="N683" s="540" t="s">
        <v>256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249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250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251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252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253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254</v>
      </c>
      <c r="D690" s="537"/>
      <c r="E690" s="289">
        <f>'BD Team'!B71</f>
        <v>0</v>
      </c>
      <c r="F690" s="288" t="s">
        <v>255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247</v>
      </c>
      <c r="M692" s="537"/>
      <c r="N692" s="538" t="str">
        <f>$F$6</f>
        <v>Powder Coating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178</v>
      </c>
      <c r="M693" s="537"/>
      <c r="N693" s="538" t="str">
        <f>$K$6</f>
        <v>Silver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248</v>
      </c>
      <c r="M694" s="537"/>
      <c r="N694" s="540" t="s">
        <v>256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249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250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251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252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253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254</v>
      </c>
      <c r="D701" s="537"/>
      <c r="E701" s="289">
        <f>'BD Team'!B72</f>
        <v>0</v>
      </c>
      <c r="F701" s="288" t="s">
        <v>255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247</v>
      </c>
      <c r="M703" s="537"/>
      <c r="N703" s="538" t="str">
        <f>$F$6</f>
        <v>Powder Coating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178</v>
      </c>
      <c r="M704" s="537"/>
      <c r="N704" s="538" t="str">
        <f>$K$6</f>
        <v>Silver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248</v>
      </c>
      <c r="M705" s="537"/>
      <c r="N705" s="540" t="s">
        <v>256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249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250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251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252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253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254</v>
      </c>
      <c r="D712" s="537"/>
      <c r="E712" s="289">
        <f>'BD Team'!B73</f>
        <v>0</v>
      </c>
      <c r="F712" s="288" t="s">
        <v>255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247</v>
      </c>
      <c r="M714" s="537"/>
      <c r="N714" s="538" t="str">
        <f>$F$6</f>
        <v>Powder Coating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178</v>
      </c>
      <c r="M715" s="537"/>
      <c r="N715" s="538" t="str">
        <f>$K$6</f>
        <v>Silver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248</v>
      </c>
      <c r="M716" s="537"/>
      <c r="N716" s="540" t="s">
        <v>256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249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250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251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252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253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254</v>
      </c>
      <c r="D723" s="537"/>
      <c r="E723" s="289">
        <f>'BD Team'!B74</f>
        <v>0</v>
      </c>
      <c r="F723" s="288" t="s">
        <v>255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247</v>
      </c>
      <c r="M725" s="537"/>
      <c r="N725" s="538" t="str">
        <f>$F$6</f>
        <v>Powder Coating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178</v>
      </c>
      <c r="M726" s="537"/>
      <c r="N726" s="538" t="str">
        <f>$K$6</f>
        <v>Silver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248</v>
      </c>
      <c r="M727" s="537"/>
      <c r="N727" s="540" t="s">
        <v>256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249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250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251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252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253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254</v>
      </c>
      <c r="D734" s="537"/>
      <c r="E734" s="289">
        <f>'BD Team'!B75</f>
        <v>0</v>
      </c>
      <c r="F734" s="288" t="s">
        <v>255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247</v>
      </c>
      <c r="M736" s="537"/>
      <c r="N736" s="538" t="str">
        <f>$F$6</f>
        <v>Powder Coating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178</v>
      </c>
      <c r="M737" s="537"/>
      <c r="N737" s="538" t="str">
        <f>$K$6</f>
        <v>Silver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248</v>
      </c>
      <c r="M738" s="537"/>
      <c r="N738" s="540" t="s">
        <v>256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249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250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251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252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253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254</v>
      </c>
      <c r="D745" s="537"/>
      <c r="E745" s="289">
        <f>'BD Team'!B76</f>
        <v>0</v>
      </c>
      <c r="F745" s="288" t="s">
        <v>255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247</v>
      </c>
      <c r="M747" s="537"/>
      <c r="N747" s="538" t="str">
        <f>$F$6</f>
        <v>Powder Coating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178</v>
      </c>
      <c r="M748" s="537"/>
      <c r="N748" s="538" t="str">
        <f>$K$6</f>
        <v>Silver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248</v>
      </c>
      <c r="M749" s="537"/>
      <c r="N749" s="540" t="s">
        <v>256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249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250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251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252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253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254</v>
      </c>
      <c r="D756" s="537"/>
      <c r="E756" s="289">
        <f>'BD Team'!B77</f>
        <v>0</v>
      </c>
      <c r="F756" s="288" t="s">
        <v>255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247</v>
      </c>
      <c r="M758" s="537"/>
      <c r="N758" s="538" t="str">
        <f>$F$6</f>
        <v>Powder Coating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178</v>
      </c>
      <c r="M759" s="537"/>
      <c r="N759" s="538" t="str">
        <f>$K$6</f>
        <v>Silver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248</v>
      </c>
      <c r="M760" s="537"/>
      <c r="N760" s="540" t="s">
        <v>256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249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250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251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252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253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254</v>
      </c>
      <c r="D767" s="537"/>
      <c r="E767" s="289">
        <f>'BD Team'!B78</f>
        <v>0</v>
      </c>
      <c r="F767" s="288" t="s">
        <v>255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247</v>
      </c>
      <c r="M769" s="537"/>
      <c r="N769" s="538" t="str">
        <f>$F$6</f>
        <v>Powder Coating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178</v>
      </c>
      <c r="M770" s="537"/>
      <c r="N770" s="538" t="str">
        <f>$K$6</f>
        <v>Silver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248</v>
      </c>
      <c r="M771" s="537"/>
      <c r="N771" s="540" t="s">
        <v>256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249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250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251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252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253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254</v>
      </c>
      <c r="D778" s="537"/>
      <c r="E778" s="289">
        <f>'BD Team'!B79</f>
        <v>0</v>
      </c>
      <c r="F778" s="288" t="s">
        <v>255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247</v>
      </c>
      <c r="M780" s="537"/>
      <c r="N780" s="538" t="str">
        <f>$F$6</f>
        <v>Powder Coating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178</v>
      </c>
      <c r="M781" s="537"/>
      <c r="N781" s="538" t="str">
        <f>$K$6</f>
        <v>Silver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248</v>
      </c>
      <c r="M782" s="537"/>
      <c r="N782" s="540" t="s">
        <v>256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249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250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251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252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253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254</v>
      </c>
      <c r="D789" s="537"/>
      <c r="E789" s="289">
        <f>'BD Team'!B80</f>
        <v>0</v>
      </c>
      <c r="F789" s="288" t="s">
        <v>255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247</v>
      </c>
      <c r="M791" s="537"/>
      <c r="N791" s="538" t="str">
        <f>$F$6</f>
        <v>Powder Coating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178</v>
      </c>
      <c r="M792" s="537"/>
      <c r="N792" s="538" t="str">
        <f>$K$6</f>
        <v>Silver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248</v>
      </c>
      <c r="M793" s="537"/>
      <c r="N793" s="540" t="s">
        <v>256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249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250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251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252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253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254</v>
      </c>
      <c r="D800" s="537"/>
      <c r="E800" s="289">
        <f>'BD Team'!B81</f>
        <v>0</v>
      </c>
      <c r="F800" s="288" t="s">
        <v>255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247</v>
      </c>
      <c r="M802" s="537"/>
      <c r="N802" s="538" t="str">
        <f>$F$6</f>
        <v>Powder Coating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178</v>
      </c>
      <c r="M803" s="537"/>
      <c r="N803" s="538" t="str">
        <f>$K$6</f>
        <v>Silver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248</v>
      </c>
      <c r="M804" s="537"/>
      <c r="N804" s="540" t="s">
        <v>256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249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250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251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252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253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254</v>
      </c>
      <c r="D811" s="537"/>
      <c r="E811" s="289">
        <f>'BD Team'!B82</f>
        <v>0</v>
      </c>
      <c r="F811" s="288" t="s">
        <v>255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247</v>
      </c>
      <c r="M813" s="537"/>
      <c r="N813" s="538" t="str">
        <f>$F$6</f>
        <v>Powder Coating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178</v>
      </c>
      <c r="M814" s="537"/>
      <c r="N814" s="538" t="str">
        <f>$K$6</f>
        <v>Silver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248</v>
      </c>
      <c r="M815" s="537"/>
      <c r="N815" s="540" t="s">
        <v>256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249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250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251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252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253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254</v>
      </c>
      <c r="D822" s="537"/>
      <c r="E822" s="289">
        <f>'BD Team'!B83</f>
        <v>0</v>
      </c>
      <c r="F822" s="288" t="s">
        <v>255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247</v>
      </c>
      <c r="M824" s="537"/>
      <c r="N824" s="538" t="str">
        <f>$F$6</f>
        <v>Powder Coating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178</v>
      </c>
      <c r="M825" s="537"/>
      <c r="N825" s="538" t="str">
        <f>$K$6</f>
        <v>Silver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248</v>
      </c>
      <c r="M826" s="537"/>
      <c r="N826" s="540" t="s">
        <v>256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249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250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251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252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253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254</v>
      </c>
      <c r="D833" s="537"/>
      <c r="E833" s="289">
        <f>'BD Team'!B84</f>
        <v>0</v>
      </c>
      <c r="F833" s="288" t="s">
        <v>255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247</v>
      </c>
      <c r="M835" s="537"/>
      <c r="N835" s="538" t="str">
        <f>$F$6</f>
        <v>Powder Coating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178</v>
      </c>
      <c r="M836" s="537"/>
      <c r="N836" s="538" t="str">
        <f>$K$6</f>
        <v>Silver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248</v>
      </c>
      <c r="M837" s="537"/>
      <c r="N837" s="540" t="s">
        <v>256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249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250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251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252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253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254</v>
      </c>
      <c r="D844" s="537"/>
      <c r="E844" s="289">
        <f>'BD Team'!B85</f>
        <v>0</v>
      </c>
      <c r="F844" s="288" t="s">
        <v>255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247</v>
      </c>
      <c r="M846" s="537"/>
      <c r="N846" s="538" t="str">
        <f>$F$6</f>
        <v>Powder Coating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178</v>
      </c>
      <c r="M847" s="537"/>
      <c r="N847" s="538" t="str">
        <f>$K$6</f>
        <v>Silver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248</v>
      </c>
      <c r="M848" s="537"/>
      <c r="N848" s="540" t="s">
        <v>256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249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250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251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252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253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254</v>
      </c>
      <c r="D855" s="537"/>
      <c r="E855" s="289">
        <f>'BD Team'!B86</f>
        <v>0</v>
      </c>
      <c r="F855" s="288" t="s">
        <v>255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247</v>
      </c>
      <c r="M857" s="537"/>
      <c r="N857" s="538" t="str">
        <f>$F$6</f>
        <v>Powder Coating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178</v>
      </c>
      <c r="M858" s="537"/>
      <c r="N858" s="538" t="str">
        <f>$K$6</f>
        <v>Silver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248</v>
      </c>
      <c r="M859" s="537"/>
      <c r="N859" s="540" t="s">
        <v>256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249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250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251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252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253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254</v>
      </c>
      <c r="D866" s="537"/>
      <c r="E866" s="289">
        <f>'BD Team'!B87</f>
        <v>0</v>
      </c>
      <c r="F866" s="288" t="s">
        <v>255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247</v>
      </c>
      <c r="M868" s="537"/>
      <c r="N868" s="538" t="str">
        <f>$F$6</f>
        <v>Powder Coating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178</v>
      </c>
      <c r="M869" s="537"/>
      <c r="N869" s="538" t="str">
        <f>$K$6</f>
        <v>Silver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248</v>
      </c>
      <c r="M870" s="537"/>
      <c r="N870" s="540" t="s">
        <v>256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249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250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251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252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253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254</v>
      </c>
      <c r="D877" s="537"/>
      <c r="E877" s="289">
        <f>'BD Team'!B88</f>
        <v>0</v>
      </c>
      <c r="F877" s="288" t="s">
        <v>255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247</v>
      </c>
      <c r="M879" s="537"/>
      <c r="N879" s="538" t="str">
        <f>$F$6</f>
        <v>Powder Coating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178</v>
      </c>
      <c r="M880" s="537"/>
      <c r="N880" s="538" t="str">
        <f>$K$6</f>
        <v>Silver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248</v>
      </c>
      <c r="M881" s="537"/>
      <c r="N881" s="540" t="s">
        <v>256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249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250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251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252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253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254</v>
      </c>
      <c r="D888" s="537"/>
      <c r="E888" s="289">
        <f>'BD Team'!B89</f>
        <v>0</v>
      </c>
      <c r="F888" s="288" t="s">
        <v>255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247</v>
      </c>
      <c r="M890" s="537"/>
      <c r="N890" s="538" t="str">
        <f>$F$6</f>
        <v>Powder Coating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178</v>
      </c>
      <c r="M891" s="537"/>
      <c r="N891" s="538" t="str">
        <f>$K$6</f>
        <v>Silver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248</v>
      </c>
      <c r="M892" s="537"/>
      <c r="N892" s="540" t="s">
        <v>256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249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250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251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252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253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254</v>
      </c>
      <c r="D899" s="537"/>
      <c r="E899" s="289">
        <f>'BD Team'!B90</f>
        <v>0</v>
      </c>
      <c r="F899" s="288" t="s">
        <v>255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247</v>
      </c>
      <c r="M901" s="537"/>
      <c r="N901" s="538" t="str">
        <f>$F$6</f>
        <v>Powder Coating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178</v>
      </c>
      <c r="M902" s="537"/>
      <c r="N902" s="538" t="str">
        <f>$K$6</f>
        <v>Silver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248</v>
      </c>
      <c r="M903" s="537"/>
      <c r="N903" s="540" t="s">
        <v>256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249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250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251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252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253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254</v>
      </c>
      <c r="D910" s="537"/>
      <c r="E910" s="289">
        <f>'BD Team'!B91</f>
        <v>0</v>
      </c>
      <c r="F910" s="288" t="s">
        <v>255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247</v>
      </c>
      <c r="M912" s="537"/>
      <c r="N912" s="538" t="str">
        <f>$F$6</f>
        <v>Powder Coating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178</v>
      </c>
      <c r="M913" s="537"/>
      <c r="N913" s="538" t="str">
        <f>$K$6</f>
        <v>Silver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248</v>
      </c>
      <c r="M914" s="537"/>
      <c r="N914" s="540" t="s">
        <v>256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249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250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251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252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253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254</v>
      </c>
      <c r="D921" s="537"/>
      <c r="E921" s="289">
        <f>'BD Team'!B92</f>
        <v>0</v>
      </c>
      <c r="F921" s="288" t="s">
        <v>255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247</v>
      </c>
      <c r="M923" s="537"/>
      <c r="N923" s="538" t="str">
        <f>$F$6</f>
        <v>Powder Coating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178</v>
      </c>
      <c r="M924" s="537"/>
      <c r="N924" s="538" t="str">
        <f>$K$6</f>
        <v>Silver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248</v>
      </c>
      <c r="M925" s="537"/>
      <c r="N925" s="540" t="s">
        <v>256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249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250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251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252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253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254</v>
      </c>
      <c r="D932" s="537"/>
      <c r="E932" s="289">
        <f>'BD Team'!B93</f>
        <v>0</v>
      </c>
      <c r="F932" s="288" t="s">
        <v>255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247</v>
      </c>
      <c r="M934" s="537"/>
      <c r="N934" s="538" t="str">
        <f>$F$6</f>
        <v>Powder Coating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178</v>
      </c>
      <c r="M935" s="537"/>
      <c r="N935" s="538" t="str">
        <f>$K$6</f>
        <v>Silver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248</v>
      </c>
      <c r="M936" s="537"/>
      <c r="N936" s="540" t="s">
        <v>256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249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250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251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252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253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254</v>
      </c>
      <c r="D943" s="537"/>
      <c r="E943" s="289">
        <f>'BD Team'!B94</f>
        <v>0</v>
      </c>
      <c r="F943" s="288" t="s">
        <v>255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247</v>
      </c>
      <c r="M945" s="537"/>
      <c r="N945" s="538" t="str">
        <f>$F$6</f>
        <v>Powder Coating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178</v>
      </c>
      <c r="M946" s="537"/>
      <c r="N946" s="538" t="str">
        <f>$K$6</f>
        <v>Silver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248</v>
      </c>
      <c r="M947" s="537"/>
      <c r="N947" s="540" t="s">
        <v>256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249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250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251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252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253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254</v>
      </c>
      <c r="D954" s="537"/>
      <c r="E954" s="289">
        <f>'BD Team'!B95</f>
        <v>0</v>
      </c>
      <c r="F954" s="288" t="s">
        <v>255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247</v>
      </c>
      <c r="M956" s="537"/>
      <c r="N956" s="538" t="str">
        <f>$F$6</f>
        <v>Powder Coating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178</v>
      </c>
      <c r="M957" s="537"/>
      <c r="N957" s="538" t="str">
        <f>$K$6</f>
        <v>Silver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248</v>
      </c>
      <c r="M958" s="537"/>
      <c r="N958" s="540" t="s">
        <v>256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249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250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251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252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253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254</v>
      </c>
      <c r="D965" s="537"/>
      <c r="E965" s="289">
        <f>'BD Team'!B96</f>
        <v>0</v>
      </c>
      <c r="F965" s="288" t="s">
        <v>255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247</v>
      </c>
      <c r="M967" s="537"/>
      <c r="N967" s="538" t="str">
        <f>$F$6</f>
        <v>Powder Coating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178</v>
      </c>
      <c r="M968" s="537"/>
      <c r="N968" s="538" t="str">
        <f>$K$6</f>
        <v>Silver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248</v>
      </c>
      <c r="M969" s="537"/>
      <c r="N969" s="540" t="s">
        <v>256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249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250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251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252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253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254</v>
      </c>
      <c r="D976" s="537"/>
      <c r="E976" s="289">
        <f>'BD Team'!B97</f>
        <v>0</v>
      </c>
      <c r="F976" s="288" t="s">
        <v>255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247</v>
      </c>
      <c r="M978" s="537"/>
      <c r="N978" s="538" t="str">
        <f>$F$6</f>
        <v>Powder Coating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178</v>
      </c>
      <c r="M979" s="537"/>
      <c r="N979" s="538" t="str">
        <f>$K$6</f>
        <v>Silver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248</v>
      </c>
      <c r="M980" s="537"/>
      <c r="N980" s="540" t="s">
        <v>256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249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250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251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252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253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254</v>
      </c>
      <c r="D987" s="537"/>
      <c r="E987" s="289">
        <f>'BD Team'!B98</f>
        <v>0</v>
      </c>
      <c r="F987" s="288" t="s">
        <v>255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247</v>
      </c>
      <c r="M989" s="537"/>
      <c r="N989" s="538" t="str">
        <f>$F$6</f>
        <v>Powder Coating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178</v>
      </c>
      <c r="M990" s="537"/>
      <c r="N990" s="538" t="str">
        <f>$K$6</f>
        <v>Silver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248</v>
      </c>
      <c r="M991" s="537"/>
      <c r="N991" s="540" t="s">
        <v>256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249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250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251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252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253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254</v>
      </c>
      <c r="D998" s="537"/>
      <c r="E998" s="289">
        <f>'BD Team'!B99</f>
        <v>0</v>
      </c>
      <c r="F998" s="288" t="s">
        <v>255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247</v>
      </c>
      <c r="M1000" s="537"/>
      <c r="N1000" s="538" t="str">
        <f>$F$6</f>
        <v>Powder Coating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178</v>
      </c>
      <c r="M1001" s="537"/>
      <c r="N1001" s="538" t="str">
        <f>$K$6</f>
        <v>Silver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248</v>
      </c>
      <c r="M1002" s="537"/>
      <c r="N1002" s="540" t="s">
        <v>256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249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250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251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252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253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254</v>
      </c>
      <c r="D1009" s="537"/>
      <c r="E1009" s="289">
        <f>'BD Team'!B100</f>
        <v>0</v>
      </c>
      <c r="F1009" s="288" t="s">
        <v>255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247</v>
      </c>
      <c r="M1011" s="537"/>
      <c r="N1011" s="538" t="str">
        <f>$F$6</f>
        <v>Powder Coating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178</v>
      </c>
      <c r="M1012" s="537"/>
      <c r="N1012" s="538" t="str">
        <f>$K$6</f>
        <v>Silver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248</v>
      </c>
      <c r="M1013" s="537"/>
      <c r="N1013" s="540" t="s">
        <v>256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249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250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251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252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253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254</v>
      </c>
      <c r="D1020" s="537"/>
      <c r="E1020" s="289">
        <f>'BD Team'!B101</f>
        <v>0</v>
      </c>
      <c r="F1020" s="288" t="s">
        <v>255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247</v>
      </c>
      <c r="M1022" s="537"/>
      <c r="N1022" s="538" t="str">
        <f>$F$6</f>
        <v>Powder Coating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178</v>
      </c>
      <c r="M1023" s="537"/>
      <c r="N1023" s="538" t="str">
        <f>$K$6</f>
        <v>Silver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248</v>
      </c>
      <c r="M1024" s="537"/>
      <c r="N1024" s="540" t="s">
        <v>256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249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250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251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252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253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254</v>
      </c>
      <c r="D1031" s="537"/>
      <c r="E1031" s="289">
        <f>'BD Team'!B102</f>
        <v>0</v>
      </c>
      <c r="F1031" s="288" t="s">
        <v>255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247</v>
      </c>
      <c r="M1033" s="537"/>
      <c r="N1033" s="538" t="str">
        <f>$F$6</f>
        <v>Powder Coating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178</v>
      </c>
      <c r="M1034" s="537"/>
      <c r="N1034" s="538" t="str">
        <f>$K$6</f>
        <v>Silver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248</v>
      </c>
      <c r="M1035" s="537"/>
      <c r="N1035" s="540" t="s">
        <v>256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249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250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251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252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253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254</v>
      </c>
      <c r="D1042" s="537"/>
      <c r="E1042" s="289">
        <f>'BD Team'!B103</f>
        <v>0</v>
      </c>
      <c r="F1042" s="288" t="s">
        <v>255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247</v>
      </c>
      <c r="M1044" s="537"/>
      <c r="N1044" s="538" t="str">
        <f>$F$6</f>
        <v>Powder Coating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178</v>
      </c>
      <c r="M1045" s="537"/>
      <c r="N1045" s="538" t="str">
        <f>$K$6</f>
        <v>Silver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248</v>
      </c>
      <c r="M1046" s="537"/>
      <c r="N1046" s="540" t="s">
        <v>256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249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250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251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252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253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254</v>
      </c>
      <c r="D1053" s="537"/>
      <c r="E1053" s="289">
        <f>'BD Team'!B104</f>
        <v>0</v>
      </c>
      <c r="F1053" s="288" t="s">
        <v>255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247</v>
      </c>
      <c r="M1055" s="537"/>
      <c r="N1055" s="538" t="str">
        <f>$F$6</f>
        <v>Powder Coating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178</v>
      </c>
      <c r="M1056" s="537"/>
      <c r="N1056" s="538" t="str">
        <f>$K$6</f>
        <v>Silver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248</v>
      </c>
      <c r="M1057" s="537"/>
      <c r="N1057" s="540" t="s">
        <v>256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249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250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251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252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253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254</v>
      </c>
      <c r="D1064" s="537"/>
      <c r="E1064" s="289">
        <f>'BD Team'!B105</f>
        <v>0</v>
      </c>
      <c r="F1064" s="288" t="s">
        <v>255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247</v>
      </c>
      <c r="M1066" s="537"/>
      <c r="N1066" s="538" t="str">
        <f>$F$6</f>
        <v>Powder Coating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178</v>
      </c>
      <c r="M1067" s="537"/>
      <c r="N1067" s="538" t="str">
        <f>$K$6</f>
        <v>Silver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248</v>
      </c>
      <c r="M1068" s="537"/>
      <c r="N1068" s="540" t="s">
        <v>256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249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250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251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252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253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254</v>
      </c>
      <c r="D1075" s="537"/>
      <c r="E1075" s="289">
        <f>'BD Team'!B106</f>
        <v>0</v>
      </c>
      <c r="F1075" s="288" t="s">
        <v>255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247</v>
      </c>
      <c r="M1077" s="537"/>
      <c r="N1077" s="538" t="str">
        <f>$F$6</f>
        <v>Powder Coating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178</v>
      </c>
      <c r="M1078" s="537"/>
      <c r="N1078" s="538" t="str">
        <f>$K$6</f>
        <v>Silver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248</v>
      </c>
      <c r="M1079" s="537"/>
      <c r="N1079" s="540" t="s">
        <v>256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249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250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251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252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253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254</v>
      </c>
      <c r="D1086" s="537"/>
      <c r="E1086" s="289">
        <f>'BD Team'!B107</f>
        <v>0</v>
      </c>
      <c r="F1086" s="288" t="s">
        <v>255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247</v>
      </c>
      <c r="M1088" s="537"/>
      <c r="N1088" s="538" t="str">
        <f>$F$6</f>
        <v>Powder Coating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178</v>
      </c>
      <c r="M1089" s="537"/>
      <c r="N1089" s="538" t="str">
        <f>$K$6</f>
        <v>Silver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248</v>
      </c>
      <c r="M1090" s="537"/>
      <c r="N1090" s="540" t="s">
        <v>256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249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250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251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252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253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254</v>
      </c>
      <c r="D1097" s="537"/>
      <c r="E1097" s="289">
        <f>'BD Team'!B108</f>
        <v>0</v>
      </c>
      <c r="F1097" s="288" t="s">
        <v>255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247</v>
      </c>
      <c r="M1099" s="537"/>
      <c r="N1099" s="538" t="str">
        <f>$F$6</f>
        <v>Powder Coating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178</v>
      </c>
      <c r="M1100" s="537"/>
      <c r="N1100" s="538" t="str">
        <f>$K$6</f>
        <v>Silver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248</v>
      </c>
      <c r="M1101" s="537"/>
      <c r="N1101" s="540" t="s">
        <v>256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249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250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251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252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253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22</v>
      </c>
    </row>
    <row r="5" spans="3:5">
      <c r="C5" s="236" t="s">
        <v>396</v>
      </c>
      <c r="D5" s="236" t="s">
        <v>394</v>
      </c>
      <c r="E5" s="309">
        <f>ROUND(Pricing!U104,0.1)/40</f>
        <v>0.67500000000000004</v>
      </c>
    </row>
    <row r="6" spans="3:5">
      <c r="C6" s="236" t="s">
        <v>83</v>
      </c>
      <c r="D6" s="236" t="s">
        <v>393</v>
      </c>
      <c r="E6" s="309">
        <f>ROUND(Pricing!V104,0.1)</f>
        <v>1</v>
      </c>
    </row>
    <row r="7" spans="3:5">
      <c r="C7" s="236" t="s">
        <v>400</v>
      </c>
      <c r="D7" s="236" t="s">
        <v>392</v>
      </c>
      <c r="E7" s="309">
        <f>ROUND(Pricing!W104,0.1)</f>
        <v>22</v>
      </c>
    </row>
    <row r="8" spans="3:5">
      <c r="C8" s="236" t="s">
        <v>397</v>
      </c>
      <c r="D8" s="236" t="s">
        <v>392</v>
      </c>
      <c r="E8" s="309">
        <f>ROUND(Pricing!X104,0.1)</f>
        <v>45</v>
      </c>
    </row>
    <row r="9" spans="3:5">
      <c r="C9" t="s">
        <v>223</v>
      </c>
      <c r="D9" s="236" t="s">
        <v>395</v>
      </c>
      <c r="E9" s="309">
        <f>ROUND(Pricing!Y104,0.1)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C6" sqref="C6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M940</v>
      </c>
      <c r="C2" s="318" t="str">
        <f>'BD Team'!D9</f>
        <v>2 TOP HUNG WINDOWS WITH CENTER FIXED</v>
      </c>
      <c r="D2" s="318" t="str">
        <f>'BD Team'!E9</f>
        <v>20MM</v>
      </c>
      <c r="E2" s="318" t="str">
        <f>'BD Team'!G9</f>
        <v>NA</v>
      </c>
      <c r="F2" s="318" t="str">
        <f>'BD Team'!F9</f>
        <v>NO</v>
      </c>
      <c r="I2" s="318">
        <f>'BD Team'!H9</f>
        <v>2432</v>
      </c>
      <c r="J2" s="318">
        <f>'BD Team'!I9</f>
        <v>914</v>
      </c>
      <c r="K2" s="318">
        <f>'BD Team'!J9</f>
        <v>1</v>
      </c>
      <c r="L2" s="319">
        <f>'BD Team'!K9</f>
        <v>868.13</v>
      </c>
      <c r="M2" s="318">
        <f>Pricing!O4</f>
        <v>2538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3" sqref="G1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418</v>
      </c>
      <c r="F2" s="137"/>
      <c r="G2" s="163"/>
      <c r="H2" s="323" t="s">
        <v>185</v>
      </c>
      <c r="I2" s="324"/>
      <c r="J2" s="165" t="s">
        <v>417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419</v>
      </c>
      <c r="F3" s="136" t="s">
        <v>183</v>
      </c>
      <c r="G3" s="162" t="s">
        <v>416</v>
      </c>
      <c r="H3" s="323" t="s">
        <v>186</v>
      </c>
      <c r="I3" s="324"/>
      <c r="J3" s="166">
        <v>43676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283</v>
      </c>
      <c r="F4" s="135"/>
      <c r="G4" s="164"/>
      <c r="H4" s="323" t="s">
        <v>187</v>
      </c>
      <c r="I4" s="324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420</v>
      </c>
      <c r="F5" s="136" t="s">
        <v>184</v>
      </c>
      <c r="G5" s="162" t="s">
        <v>208</v>
      </c>
      <c r="H5" s="323" t="s">
        <v>375</v>
      </c>
      <c r="I5" s="324"/>
      <c r="J5" s="165"/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425</v>
      </c>
      <c r="G9" s="113" t="s">
        <v>426</v>
      </c>
      <c r="H9" s="113">
        <v>2432</v>
      </c>
      <c r="I9" s="113">
        <v>914</v>
      </c>
      <c r="J9" s="113">
        <v>1</v>
      </c>
      <c r="K9" s="123">
        <v>868.13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M940</v>
      </c>
      <c r="D4" s="118" t="str">
        <f>'BD Team'!D9</f>
        <v>2 TOP HUNG WINDOWS WITH CENTER FIXED</v>
      </c>
      <c r="E4" s="118" t="str">
        <f>'BD Team'!F9</f>
        <v>NO</v>
      </c>
      <c r="F4" s="121" t="str">
        <f>'BD Team'!G9</f>
        <v>NA</v>
      </c>
      <c r="G4" s="118">
        <f>'BD Team'!H9</f>
        <v>2432</v>
      </c>
      <c r="H4" s="118">
        <f>'BD Team'!I9</f>
        <v>914</v>
      </c>
      <c r="I4" s="118">
        <f>'BD Team'!J9</f>
        <v>1</v>
      </c>
      <c r="J4" s="103">
        <f t="shared" ref="J4:J53" si="0">G4*H4*I4*10.764/1000000</f>
        <v>23.926735871999998</v>
      </c>
      <c r="K4" s="172">
        <f>'BD Team'!K9</f>
        <v>868.13</v>
      </c>
      <c r="L4" s="171">
        <f>K4*I4</f>
        <v>868.13</v>
      </c>
      <c r="M4" s="170">
        <f>L4*'Changable Values'!$D$4</f>
        <v>72054.789999999994</v>
      </c>
      <c r="N4" s="170" t="str">
        <f>'BD Team'!E9</f>
        <v>20MM</v>
      </c>
      <c r="O4" s="172">
        <v>2538</v>
      </c>
      <c r="P4" s="241"/>
      <c r="Q4" s="173"/>
      <c r="R4" s="185"/>
      <c r="S4" s="312"/>
      <c r="T4" s="313">
        <f>(G4+H4)*I4*2/300</f>
        <v>22.306666666666668</v>
      </c>
      <c r="U4" s="313">
        <f>SUM(G4:H4)*I4*2*4/1000</f>
        <v>26.768000000000001</v>
      </c>
      <c r="V4" s="313">
        <f>SUM(G4:H4)*I4*5*5*4/(1000*240)</f>
        <v>1.3941666666666668</v>
      </c>
      <c r="W4" s="313">
        <f>T4</f>
        <v>22.306666666666668</v>
      </c>
      <c r="X4" s="313">
        <f>W4*2</f>
        <v>44.613333333333337</v>
      </c>
      <c r="Y4" s="313">
        <f>SUM(G4:H4)*I4*4/1000</f>
        <v>13.384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868.13</v>
      </c>
      <c r="L104" s="168">
        <f>SUM(L4:L103)</f>
        <v>868.13</v>
      </c>
      <c r="M104" s="168">
        <f>SUM(M4:M103)</f>
        <v>72054.789999999994</v>
      </c>
      <c r="T104" s="314">
        <f t="shared" ref="T104:Y104" si="16">SUM(T4:T103)</f>
        <v>22.306666666666668</v>
      </c>
      <c r="U104" s="314">
        <f t="shared" si="16"/>
        <v>26.768000000000001</v>
      </c>
      <c r="V104" s="314">
        <f t="shared" si="16"/>
        <v>1.3941666666666668</v>
      </c>
      <c r="W104" s="314">
        <f t="shared" si="16"/>
        <v>22.306666666666668</v>
      </c>
      <c r="X104" s="314">
        <f t="shared" si="16"/>
        <v>44.613333333333337</v>
      </c>
      <c r="Y104" s="314">
        <f t="shared" si="16"/>
        <v>13.384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2537.64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TOP HUNG WINDOWS WITH CENTER FIXED</v>
      </c>
      <c r="D8" s="131" t="str">
        <f>Pricing!B4</f>
        <v>W1</v>
      </c>
      <c r="E8" s="132" t="str">
        <f>Pricing!N4</f>
        <v>20MM</v>
      </c>
      <c r="F8" s="68">
        <f>Pricing!G4</f>
        <v>2432</v>
      </c>
      <c r="G8" s="68">
        <f>Pricing!H4</f>
        <v>914</v>
      </c>
      <c r="H8" s="100">
        <f t="shared" ref="H8:H57" si="0">(F8*G8)/1000000</f>
        <v>2.2228479999999999</v>
      </c>
      <c r="I8" s="70">
        <f>Pricing!I4</f>
        <v>1</v>
      </c>
      <c r="J8" s="69">
        <f t="shared" ref="J8" si="1">H8*I8</f>
        <v>2.2228479999999999</v>
      </c>
      <c r="K8" s="71">
        <f t="shared" ref="K8" si="2">J8*10.764</f>
        <v>23.926735871999998</v>
      </c>
      <c r="L8" s="69"/>
      <c r="M8" s="72"/>
      <c r="N8" s="72"/>
      <c r="O8" s="72">
        <f t="shared" ref="O8:O35" si="3">N8*M8*L8/1000000</f>
        <v>0</v>
      </c>
      <c r="P8" s="73">
        <f>Pricing!M4</f>
        <v>72054.789999999994</v>
      </c>
      <c r="Q8" s="74">
        <f t="shared" ref="Q8:Q56" si="4">P8*$Q$6</f>
        <v>7205.4789999999994</v>
      </c>
      <c r="R8" s="74">
        <f t="shared" ref="R8:R56" si="5">(P8+Q8)*$R$6</f>
        <v>8718.6295900000005</v>
      </c>
      <c r="S8" s="74">
        <f t="shared" ref="S8:S56" si="6">(P8+Q8+R8)*$S$6</f>
        <v>439.89449294999997</v>
      </c>
      <c r="T8" s="74">
        <f t="shared" ref="T8:T56" si="7">(P8+Q8+R8+S8)*$T$6</f>
        <v>884.18793082950003</v>
      </c>
      <c r="U8" s="72">
        <f t="shared" ref="U8:U56" si="8">SUM(P8:T8)</f>
        <v>89302.981013779499</v>
      </c>
      <c r="V8" s="74">
        <f t="shared" ref="V8:V56" si="9">U8*$V$6</f>
        <v>1339.5447152066924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5641.5882240000001</v>
      </c>
      <c r="AE8" s="76">
        <f>((((F8+G8)*2)/305)*I8*$AE$7)</f>
        <v>548.52459016393448</v>
      </c>
      <c r="AF8" s="346">
        <f>(((((F8*4)+(G8*4))/1000)*$AF$6*$AG$6)/300)*I8*$AF$7</f>
        <v>562.12799999999993</v>
      </c>
      <c r="AG8" s="347"/>
      <c r="AH8" s="76">
        <f>(((F8+G8))*I8/1000)*8*$AH$7</f>
        <v>20.076000000000001</v>
      </c>
      <c r="AI8" s="76">
        <f t="shared" ref="AI8:AI57" si="15">(((F8+G8)*2*I8)/1000)*2*$AI$7</f>
        <v>66.92</v>
      </c>
      <c r="AJ8" s="76">
        <f>J8*Pricing!Q4</f>
        <v>0</v>
      </c>
      <c r="AK8" s="76">
        <f>J8*Pricing!R4</f>
        <v>0</v>
      </c>
      <c r="AL8" s="76">
        <f t="shared" ref="AL8:AL39" si="16">J8*$AL$6</f>
        <v>2392.6735871999995</v>
      </c>
      <c r="AM8" s="77">
        <f t="shared" ref="AM8:AM39" si="17">$AM$6*J8</f>
        <v>0</v>
      </c>
      <c r="AN8" s="76">
        <f t="shared" ref="AN8:AN39" si="18">$AN$6*J8</f>
        <v>1914.1388697599998</v>
      </c>
      <c r="AO8" s="72">
        <f t="shared" ref="AO8:AO39" si="19">SUM(U8:V8)+SUM(AC8:AI8)-AD8</f>
        <v>91840.174319150115</v>
      </c>
      <c r="AP8" s="74">
        <f t="shared" ref="AP8:AP39" si="20">AO8*$AP$6</f>
        <v>114800.21789893764</v>
      </c>
      <c r="AQ8" s="74">
        <f t="shared" ref="AQ8:AQ56" si="21">(AO8+AP8)*$AQ$6</f>
        <v>0</v>
      </c>
      <c r="AR8" s="74">
        <f t="shared" ref="AR8:AR39" si="22">SUM(AO8:AQ8)/J8</f>
        <v>92961.998399390213</v>
      </c>
      <c r="AS8" s="72">
        <f t="shared" ref="AS8:AS39" si="23">SUM(AJ8:AQ8)+AD8+AB8</f>
        <v>216588.79289904778</v>
      </c>
      <c r="AT8" s="72">
        <f t="shared" ref="AT8:AT39" si="24">AS8/J8</f>
        <v>97437.518399390232</v>
      </c>
      <c r="AU8" s="78">
        <f t="shared" ref="AU8:AU56" si="25">AT8/10.764</f>
        <v>9052.166332161858</v>
      </c>
      <c r="AV8" s="79">
        <f t="shared" ref="AV8:AV39" si="26">K8/$K$109</f>
        <v>1</v>
      </c>
      <c r="AW8" s="80">
        <f t="shared" ref="AW8:AW39" si="27">(U8+V8)/(J8*10.764)</f>
        <v>3788.3364539941122</v>
      </c>
      <c r="AX8" s="81">
        <f t="shared" ref="AX8:AX39" si="28">SUM(W8:AN8,AP8)/(J8*10.764)</f>
        <v>5263.8298781677458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2.2228479999999999</v>
      </c>
      <c r="I109" s="87">
        <f>SUM(I8:I108)</f>
        <v>1</v>
      </c>
      <c r="J109" s="88">
        <f>SUM(J8:J108)</f>
        <v>2.2228479999999999</v>
      </c>
      <c r="K109" s="89">
        <f>SUM(K8:K108)</f>
        <v>23.926735871999998</v>
      </c>
      <c r="L109" s="88">
        <f>SUM(L8:L8)</f>
        <v>0</v>
      </c>
      <c r="M109" s="88"/>
      <c r="N109" s="88"/>
      <c r="O109" s="88"/>
      <c r="P109" s="87">
        <f>SUM(P8:P108)</f>
        <v>72054.789999999994</v>
      </c>
      <c r="Q109" s="88">
        <f t="shared" ref="Q109:AE109" si="156">SUM(Q8:Q108)</f>
        <v>7205.4789999999994</v>
      </c>
      <c r="R109" s="88">
        <f t="shared" si="156"/>
        <v>8718.6295900000005</v>
      </c>
      <c r="S109" s="88">
        <f t="shared" si="156"/>
        <v>439.89449294999997</v>
      </c>
      <c r="T109" s="88">
        <f t="shared" si="156"/>
        <v>884.18793082950003</v>
      </c>
      <c r="U109" s="88">
        <f t="shared" si="156"/>
        <v>89302.981013779499</v>
      </c>
      <c r="V109" s="88">
        <f t="shared" si="156"/>
        <v>1339.5447152066924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5641.5882240000001</v>
      </c>
      <c r="AE109" s="88">
        <f t="shared" si="156"/>
        <v>548.52459016393448</v>
      </c>
      <c r="AF109" s="407">
        <f>SUM(AF8:AG108)</f>
        <v>562.12799999999993</v>
      </c>
      <c r="AG109" s="408"/>
      <c r="AH109" s="88">
        <f t="shared" ref="AH109:AQ109" si="157">SUM(AH8:AH108)</f>
        <v>20.076000000000001</v>
      </c>
      <c r="AI109" s="88">
        <f t="shared" si="157"/>
        <v>66.92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2392.6735871999995</v>
      </c>
      <c r="AM109" s="88">
        <f t="shared" si="157"/>
        <v>0</v>
      </c>
      <c r="AN109" s="88">
        <f t="shared" si="157"/>
        <v>1914.1388697599998</v>
      </c>
      <c r="AO109" s="88">
        <f t="shared" si="157"/>
        <v>91840.174319150115</v>
      </c>
      <c r="AP109" s="88">
        <f t="shared" si="157"/>
        <v>114800.21789893764</v>
      </c>
      <c r="AQ109" s="88">
        <f t="shared" si="157"/>
        <v>0</v>
      </c>
      <c r="AR109" s="88"/>
      <c r="AS109" s="87">
        <f>SUM(AS8:AS108)</f>
        <v>216588.79289904778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562.12799999999993</v>
      </c>
      <c r="AW110" s="84"/>
    </row>
    <row r="111" spans="2:54">
      <c r="AF111" s="174"/>
      <c r="AG111" s="174"/>
      <c r="AH111" s="174">
        <f>SUM(AE109:AI109,AC109)</f>
        <v>1197.6485901639344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0"/>
  <sheetViews>
    <sheetView tabSelected="1" view="pageBreakPreview" zoomScale="55" zoomScaleNormal="60" zoomScaleSheetLayoutView="55" workbookViewId="0">
      <selection activeCell="Q120" sqref="Q1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ABPL-DE-19.20-2133</v>
      </c>
      <c r="N6" s="446"/>
    </row>
    <row r="7" spans="2:15" ht="24.95" customHeight="1">
      <c r="B7" s="426" t="s">
        <v>126</v>
      </c>
      <c r="C7" s="427"/>
      <c r="D7" s="427"/>
      <c r="E7" s="427"/>
      <c r="F7" s="454" t="str">
        <f>'BD Team'!E2</f>
        <v>MRA</v>
      </c>
      <c r="G7" s="454"/>
      <c r="H7" s="454"/>
      <c r="I7" s="454"/>
      <c r="J7" s="455"/>
      <c r="K7" s="435" t="s">
        <v>104</v>
      </c>
      <c r="L7" s="427"/>
      <c r="M7" s="432">
        <f>'BD Team'!J3</f>
        <v>43676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Bangalore</v>
      </c>
      <c r="G8" s="456" t="s">
        <v>180</v>
      </c>
      <c r="H8" s="457"/>
      <c r="I8" s="454" t="str">
        <f>'BD Team'!G3</f>
        <v>1.5Kpa</v>
      </c>
      <c r="J8" s="455"/>
      <c r="K8" s="435" t="s">
        <v>105</v>
      </c>
      <c r="L8" s="427"/>
      <c r="M8" s="178" t="s">
        <v>365</v>
      </c>
      <c r="N8" s="179">
        <v>43676</v>
      </c>
    </row>
    <row r="9" spans="2:15" ht="24.95" customHeight="1">
      <c r="B9" s="426" t="s">
        <v>169</v>
      </c>
      <c r="C9" s="427"/>
      <c r="D9" s="427"/>
      <c r="E9" s="427"/>
      <c r="F9" s="454" t="str">
        <f>'BD Team'!E4</f>
        <v>Mr. Anamol Anand : 7702300826</v>
      </c>
      <c r="G9" s="454"/>
      <c r="H9" s="454"/>
      <c r="I9" s="454"/>
      <c r="J9" s="455"/>
      <c r="K9" s="435" t="s">
        <v>179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Powder Coating</v>
      </c>
      <c r="G10" s="440" t="s">
        <v>178</v>
      </c>
      <c r="H10" s="441"/>
      <c r="I10" s="438" t="str">
        <f>'BD Team'!G5</f>
        <v>Silver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24.75" thickTop="1" thickBot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8" customHeight="1" thickTop="1" thickBot="1">
      <c r="B12" s="458" t="s">
        <v>170</v>
      </c>
      <c r="C12" s="459"/>
      <c r="D12" s="434" t="s">
        <v>171</v>
      </c>
      <c r="E12" s="434" t="s">
        <v>172</v>
      </c>
      <c r="F12" s="434" t="s">
        <v>37</v>
      </c>
      <c r="G12" s="416" t="s">
        <v>63</v>
      </c>
      <c r="H12" s="416" t="s">
        <v>210</v>
      </c>
      <c r="I12" s="416" t="s">
        <v>209</v>
      </c>
      <c r="J12" s="460" t="s">
        <v>173</v>
      </c>
      <c r="K12" s="460" t="s">
        <v>174</v>
      </c>
      <c r="L12" s="459" t="s">
        <v>211</v>
      </c>
      <c r="M12" s="460" t="s">
        <v>175</v>
      </c>
      <c r="N12" s="461" t="s">
        <v>176</v>
      </c>
    </row>
    <row r="13" spans="2:15" s="94" customFormat="1" ht="18" customHeight="1" thickTop="1" thickBot="1">
      <c r="B13" s="458"/>
      <c r="C13" s="459"/>
      <c r="D13" s="434"/>
      <c r="E13" s="434"/>
      <c r="F13" s="434"/>
      <c r="G13" s="416"/>
      <c r="H13" s="416"/>
      <c r="I13" s="416"/>
      <c r="J13" s="460"/>
      <c r="K13" s="460"/>
      <c r="L13" s="459"/>
      <c r="M13" s="460"/>
      <c r="N13" s="461"/>
    </row>
    <row r="14" spans="2:15" s="94" customFormat="1" ht="26.25" customHeight="1" thickTop="1" thickBot="1">
      <c r="B14" s="458"/>
      <c r="C14" s="459"/>
      <c r="D14" s="434"/>
      <c r="E14" s="434"/>
      <c r="F14" s="434"/>
      <c r="G14" s="416"/>
      <c r="H14" s="416"/>
      <c r="I14" s="416"/>
      <c r="J14" s="460"/>
      <c r="K14" s="460"/>
      <c r="L14" s="459"/>
      <c r="M14" s="460"/>
      <c r="N14" s="461"/>
    </row>
    <row r="15" spans="2:15" s="94" customFormat="1" ht="49.9" customHeight="1" thickTop="1" thickBot="1">
      <c r="B15" s="414">
        <f>Pricing!A4</f>
        <v>1</v>
      </c>
      <c r="C15" s="415"/>
      <c r="D15" s="187" t="str">
        <f>Pricing!B4</f>
        <v>W1</v>
      </c>
      <c r="E15" s="187" t="str">
        <f>Pricing!C4</f>
        <v>M940</v>
      </c>
      <c r="F15" s="187" t="str">
        <f>Pricing!D4</f>
        <v>2 TOP HUNG WINDOWS WITH CENTER FIXED</v>
      </c>
      <c r="G15" s="187" t="str">
        <f>Pricing!N4</f>
        <v>20MM</v>
      </c>
      <c r="H15" s="187" t="str">
        <f>Pricing!F4</f>
        <v>NA</v>
      </c>
      <c r="I15" s="216" t="str">
        <f>Pricing!E4</f>
        <v>NO</v>
      </c>
      <c r="J15" s="216">
        <f>Pricing!G4</f>
        <v>2432</v>
      </c>
      <c r="K15" s="216">
        <f>Pricing!H4</f>
        <v>914</v>
      </c>
      <c r="L15" s="216">
        <f>Pricing!I4</f>
        <v>1</v>
      </c>
      <c r="M15" s="188">
        <f t="shared" ref="M15:M23" si="0">J15*K15*L15/1000000</f>
        <v>2.2228479999999999</v>
      </c>
      <c r="N15" s="189">
        <f>'Cost Calculation'!AS8</f>
        <v>216588.79289904778</v>
      </c>
      <c r="O15" s="95"/>
    </row>
    <row r="16" spans="2:15" s="94" customFormat="1" ht="49.9" hidden="1" customHeight="1" thickTop="1" thickBot="1">
      <c r="B16" s="414">
        <f>Pricing!A5</f>
        <v>2</v>
      </c>
      <c r="C16" s="415"/>
      <c r="D16" s="187">
        <f>Pricing!B5</f>
        <v>0</v>
      </c>
      <c r="E16" s="187">
        <f>Pricing!C5</f>
        <v>0</v>
      </c>
      <c r="F16" s="187">
        <f>Pricing!D5</f>
        <v>0</v>
      </c>
      <c r="G16" s="187">
        <f>Pricing!N5</f>
        <v>0</v>
      </c>
      <c r="H16" s="187">
        <f>Pricing!F5</f>
        <v>0</v>
      </c>
      <c r="I16" s="216">
        <f>Pricing!E5</f>
        <v>0</v>
      </c>
      <c r="J16" s="216">
        <f>Pricing!G5</f>
        <v>0</v>
      </c>
      <c r="K16" s="216">
        <f>Pricing!H5</f>
        <v>0</v>
      </c>
      <c r="L16" s="216">
        <f>Pricing!I5</f>
        <v>0</v>
      </c>
      <c r="M16" s="188">
        <f t="shared" si="0"/>
        <v>0</v>
      </c>
      <c r="N16" s="189">
        <f>'Cost Calculation'!AS9</f>
        <v>0</v>
      </c>
      <c r="O16" s="95"/>
    </row>
    <row r="17" spans="2:15" s="94" customFormat="1" ht="49.9" hidden="1" customHeight="1" thickTop="1" thickBot="1">
      <c r="B17" s="414">
        <f>Pricing!A6</f>
        <v>3</v>
      </c>
      <c r="C17" s="415"/>
      <c r="D17" s="187">
        <f>Pricing!B6</f>
        <v>0</v>
      </c>
      <c r="E17" s="187">
        <f>Pricing!C6</f>
        <v>0</v>
      </c>
      <c r="F17" s="187">
        <f>Pricing!D6</f>
        <v>0</v>
      </c>
      <c r="G17" s="187">
        <f>Pricing!N6</f>
        <v>0</v>
      </c>
      <c r="H17" s="187">
        <f>Pricing!F6</f>
        <v>0</v>
      </c>
      <c r="I17" s="216">
        <f>Pricing!E6</f>
        <v>0</v>
      </c>
      <c r="J17" s="216">
        <f>Pricing!G6</f>
        <v>0</v>
      </c>
      <c r="K17" s="216">
        <f>Pricing!H6</f>
        <v>0</v>
      </c>
      <c r="L17" s="216">
        <f>Pricing!I6</f>
        <v>0</v>
      </c>
      <c r="M17" s="188">
        <f t="shared" si="0"/>
        <v>0</v>
      </c>
      <c r="N17" s="189">
        <f>'Cost Calculation'!AS10</f>
        <v>0</v>
      </c>
      <c r="O17" s="95"/>
    </row>
    <row r="18" spans="2:15" s="94" customFormat="1" ht="49.9" hidden="1" customHeight="1" thickTop="1" thickBot="1">
      <c r="B18" s="414">
        <f>Pricing!A7</f>
        <v>4</v>
      </c>
      <c r="C18" s="415"/>
      <c r="D18" s="187">
        <f>Pricing!B7</f>
        <v>0</v>
      </c>
      <c r="E18" s="187">
        <f>Pricing!C7</f>
        <v>0</v>
      </c>
      <c r="F18" s="187">
        <f>Pricing!D7</f>
        <v>0</v>
      </c>
      <c r="G18" s="187">
        <f>Pricing!N7</f>
        <v>0</v>
      </c>
      <c r="H18" s="187">
        <f>Pricing!F7</f>
        <v>0</v>
      </c>
      <c r="I18" s="216">
        <f>Pricing!E7</f>
        <v>0</v>
      </c>
      <c r="J18" s="216">
        <f>Pricing!G7</f>
        <v>0</v>
      </c>
      <c r="K18" s="216">
        <f>Pricing!H7</f>
        <v>0</v>
      </c>
      <c r="L18" s="216">
        <f>Pricing!I7</f>
        <v>0</v>
      </c>
      <c r="M18" s="188">
        <f t="shared" si="0"/>
        <v>0</v>
      </c>
      <c r="N18" s="189">
        <f>'Cost Calculation'!AS11</f>
        <v>0</v>
      </c>
      <c r="O18" s="95"/>
    </row>
    <row r="19" spans="2:15" s="94" customFormat="1" ht="49.9" hidden="1" customHeight="1" thickTop="1" thickBot="1">
      <c r="B19" s="414">
        <f>Pricing!A8</f>
        <v>5</v>
      </c>
      <c r="C19" s="415"/>
      <c r="D19" s="187">
        <f>Pricing!B8</f>
        <v>0</v>
      </c>
      <c r="E19" s="187">
        <f>Pricing!C8</f>
        <v>0</v>
      </c>
      <c r="F19" s="187">
        <f>Pricing!D8</f>
        <v>0</v>
      </c>
      <c r="G19" s="187">
        <f>Pricing!N8</f>
        <v>0</v>
      </c>
      <c r="H19" s="187">
        <f>Pricing!F8</f>
        <v>0</v>
      </c>
      <c r="I19" s="216">
        <f>Pricing!E8</f>
        <v>0</v>
      </c>
      <c r="J19" s="216">
        <f>Pricing!G8</f>
        <v>0</v>
      </c>
      <c r="K19" s="216">
        <f>Pricing!H8</f>
        <v>0</v>
      </c>
      <c r="L19" s="216">
        <f>Pricing!I8</f>
        <v>0</v>
      </c>
      <c r="M19" s="188">
        <f t="shared" si="0"/>
        <v>0</v>
      </c>
      <c r="N19" s="189">
        <f>'Cost Calculation'!AS12</f>
        <v>0</v>
      </c>
      <c r="O19" s="95"/>
    </row>
    <row r="20" spans="2:15" s="94" customFormat="1" ht="49.9" hidden="1" customHeight="1" thickTop="1" thickBot="1">
      <c r="B20" s="414">
        <f>Pricing!A9</f>
        <v>6</v>
      </c>
      <c r="C20" s="415"/>
      <c r="D20" s="187">
        <f>Pricing!B9</f>
        <v>0</v>
      </c>
      <c r="E20" s="187">
        <f>Pricing!C9</f>
        <v>0</v>
      </c>
      <c r="F20" s="187">
        <f>Pricing!D9</f>
        <v>0</v>
      </c>
      <c r="G20" s="187">
        <f>Pricing!N9</f>
        <v>0</v>
      </c>
      <c r="H20" s="187">
        <f>Pricing!F9</f>
        <v>0</v>
      </c>
      <c r="I20" s="216">
        <f>Pricing!E9</f>
        <v>0</v>
      </c>
      <c r="J20" s="216">
        <f>Pricing!G9</f>
        <v>0</v>
      </c>
      <c r="K20" s="216">
        <f>Pricing!H9</f>
        <v>0</v>
      </c>
      <c r="L20" s="216">
        <f>Pricing!I9</f>
        <v>0</v>
      </c>
      <c r="M20" s="188">
        <f t="shared" si="0"/>
        <v>0</v>
      </c>
      <c r="N20" s="189">
        <f>'Cost Calculation'!AS13</f>
        <v>0</v>
      </c>
      <c r="O20" s="95"/>
    </row>
    <row r="21" spans="2:15" s="94" customFormat="1" ht="49.9" hidden="1" customHeight="1" thickTop="1" thickBot="1">
      <c r="B21" s="414">
        <f>Pricing!A10</f>
        <v>7</v>
      </c>
      <c r="C21" s="415"/>
      <c r="D21" s="187">
        <f>Pricing!B10</f>
        <v>0</v>
      </c>
      <c r="E21" s="187">
        <f>Pricing!C10</f>
        <v>0</v>
      </c>
      <c r="F21" s="187">
        <f>Pricing!D10</f>
        <v>0</v>
      </c>
      <c r="G21" s="187">
        <f>Pricing!N10</f>
        <v>0</v>
      </c>
      <c r="H21" s="187">
        <f>Pricing!F10</f>
        <v>0</v>
      </c>
      <c r="I21" s="216">
        <f>Pricing!E10</f>
        <v>0</v>
      </c>
      <c r="J21" s="216">
        <f>Pricing!G10</f>
        <v>0</v>
      </c>
      <c r="K21" s="216">
        <f>Pricing!H10</f>
        <v>0</v>
      </c>
      <c r="L21" s="216">
        <f>Pricing!I10</f>
        <v>0</v>
      </c>
      <c r="M21" s="188">
        <f t="shared" si="0"/>
        <v>0</v>
      </c>
      <c r="N21" s="189">
        <f>'Cost Calculation'!AS14</f>
        <v>0</v>
      </c>
      <c r="O21" s="95"/>
    </row>
    <row r="22" spans="2:15" s="94" customFormat="1" ht="49.9" hidden="1" customHeight="1" thickTop="1" thickBot="1">
      <c r="B22" s="414">
        <f>Pricing!A11</f>
        <v>8</v>
      </c>
      <c r="C22" s="415"/>
      <c r="D22" s="187">
        <f>Pricing!B11</f>
        <v>0</v>
      </c>
      <c r="E22" s="187">
        <f>Pricing!C11</f>
        <v>0</v>
      </c>
      <c r="F22" s="187">
        <f>Pricing!D11</f>
        <v>0</v>
      </c>
      <c r="G22" s="187">
        <f>Pricing!N11</f>
        <v>0</v>
      </c>
      <c r="H22" s="187">
        <f>Pricing!F11</f>
        <v>0</v>
      </c>
      <c r="I22" s="216">
        <f>Pricing!E11</f>
        <v>0</v>
      </c>
      <c r="J22" s="216">
        <f>Pricing!G11</f>
        <v>0</v>
      </c>
      <c r="K22" s="216">
        <f>Pricing!H11</f>
        <v>0</v>
      </c>
      <c r="L22" s="216">
        <f>Pricing!I11</f>
        <v>0</v>
      </c>
      <c r="M22" s="188">
        <f t="shared" si="0"/>
        <v>0</v>
      </c>
      <c r="N22" s="189">
        <f>'Cost Calculation'!AS15</f>
        <v>0</v>
      </c>
      <c r="O22" s="95"/>
    </row>
    <row r="23" spans="2:15" s="94" customFormat="1" ht="49.9" hidden="1" customHeight="1" thickTop="1" thickBot="1">
      <c r="B23" s="414">
        <f>Pricing!A12</f>
        <v>9</v>
      </c>
      <c r="C23" s="415"/>
      <c r="D23" s="187">
        <f>Pricing!B12</f>
        <v>0</v>
      </c>
      <c r="E23" s="187">
        <f>Pricing!C12</f>
        <v>0</v>
      </c>
      <c r="F23" s="187">
        <f>Pricing!D12</f>
        <v>0</v>
      </c>
      <c r="G23" s="187">
        <f>Pricing!N12</f>
        <v>0</v>
      </c>
      <c r="H23" s="187">
        <f>Pricing!F12</f>
        <v>0</v>
      </c>
      <c r="I23" s="216">
        <f>Pricing!E12</f>
        <v>0</v>
      </c>
      <c r="J23" s="216">
        <f>Pricing!G12</f>
        <v>0</v>
      </c>
      <c r="K23" s="216">
        <f>Pricing!H12</f>
        <v>0</v>
      </c>
      <c r="L23" s="216">
        <f>Pricing!I12</f>
        <v>0</v>
      </c>
      <c r="M23" s="188">
        <f t="shared" si="0"/>
        <v>0</v>
      </c>
      <c r="N23" s="189">
        <f>'Cost Calculation'!AS16</f>
        <v>0</v>
      </c>
      <c r="O23" s="95"/>
    </row>
    <row r="24" spans="2:15" s="94" customFormat="1" ht="49.9" hidden="1" customHeight="1" thickTop="1" thickBot="1">
      <c r="B24" s="414">
        <f>Pricing!A13</f>
        <v>10</v>
      </c>
      <c r="C24" s="415"/>
      <c r="D24" s="187">
        <f>Pricing!B13</f>
        <v>0</v>
      </c>
      <c r="E24" s="187">
        <f>Pricing!C13</f>
        <v>0</v>
      </c>
      <c r="F24" s="187">
        <f>Pricing!D13</f>
        <v>0</v>
      </c>
      <c r="G24" s="187">
        <f>Pricing!N13</f>
        <v>0</v>
      </c>
      <c r="H24" s="187">
        <f>Pricing!F13</f>
        <v>0</v>
      </c>
      <c r="I24" s="216">
        <f>Pricing!E13</f>
        <v>0</v>
      </c>
      <c r="J24" s="216">
        <f>Pricing!G13</f>
        <v>0</v>
      </c>
      <c r="K24" s="216">
        <f>Pricing!H13</f>
        <v>0</v>
      </c>
      <c r="L24" s="216">
        <f>Pricing!I13</f>
        <v>0</v>
      </c>
      <c r="M24" s="188">
        <f t="shared" ref="M24:M41" si="1">J24*K24*L24/1000000</f>
        <v>0</v>
      </c>
      <c r="N24" s="189">
        <f>'Cost Calculation'!AS17</f>
        <v>0</v>
      </c>
      <c r="O24" s="95"/>
    </row>
    <row r="25" spans="2:15" s="94" customFormat="1" ht="49.9" hidden="1" customHeight="1" thickTop="1" thickBot="1">
      <c r="B25" s="414">
        <f>Pricing!A14</f>
        <v>11</v>
      </c>
      <c r="C25" s="415"/>
      <c r="D25" s="187">
        <f>Pricing!B14</f>
        <v>0</v>
      </c>
      <c r="E25" s="187">
        <f>Pricing!C14</f>
        <v>0</v>
      </c>
      <c r="F25" s="187">
        <f>Pricing!D14</f>
        <v>0</v>
      </c>
      <c r="G25" s="187">
        <f>Pricing!N14</f>
        <v>0</v>
      </c>
      <c r="H25" s="187">
        <f>Pricing!F14</f>
        <v>0</v>
      </c>
      <c r="I25" s="216">
        <f>Pricing!E14</f>
        <v>0</v>
      </c>
      <c r="J25" s="216">
        <f>Pricing!G14</f>
        <v>0</v>
      </c>
      <c r="K25" s="216">
        <f>Pricing!H14</f>
        <v>0</v>
      </c>
      <c r="L25" s="216">
        <f>Pricing!I14</f>
        <v>0</v>
      </c>
      <c r="M25" s="188">
        <f t="shared" si="1"/>
        <v>0</v>
      </c>
      <c r="N25" s="189">
        <f>'Cost Calculation'!AS18</f>
        <v>0</v>
      </c>
      <c r="O25" s="95"/>
    </row>
    <row r="26" spans="2:15" s="94" customFormat="1" ht="49.9" hidden="1" customHeight="1" thickTop="1" thickBot="1">
      <c r="B26" s="414">
        <f>Pricing!A15</f>
        <v>12</v>
      </c>
      <c r="C26" s="415"/>
      <c r="D26" s="187">
        <f>Pricing!B15</f>
        <v>0</v>
      </c>
      <c r="E26" s="187">
        <f>Pricing!C15</f>
        <v>0</v>
      </c>
      <c r="F26" s="187">
        <f>Pricing!D15</f>
        <v>0</v>
      </c>
      <c r="G26" s="187">
        <f>Pricing!N15</f>
        <v>0</v>
      </c>
      <c r="H26" s="187">
        <f>Pricing!F15</f>
        <v>0</v>
      </c>
      <c r="I26" s="216">
        <f>Pricing!E15</f>
        <v>0</v>
      </c>
      <c r="J26" s="216">
        <f>Pricing!G15</f>
        <v>0</v>
      </c>
      <c r="K26" s="216">
        <f>Pricing!H15</f>
        <v>0</v>
      </c>
      <c r="L26" s="216">
        <f>Pricing!I15</f>
        <v>0</v>
      </c>
      <c r="M26" s="188">
        <f t="shared" si="1"/>
        <v>0</v>
      </c>
      <c r="N26" s="189">
        <f>'Cost Calculation'!AS19</f>
        <v>0</v>
      </c>
      <c r="O26" s="95"/>
    </row>
    <row r="27" spans="2:15" s="94" customFormat="1" ht="49.9" hidden="1" customHeight="1" thickTop="1" thickBot="1">
      <c r="B27" s="414">
        <f>Pricing!A16</f>
        <v>13</v>
      </c>
      <c r="C27" s="415"/>
      <c r="D27" s="187">
        <f>Pricing!B16</f>
        <v>0</v>
      </c>
      <c r="E27" s="187">
        <f>Pricing!C16</f>
        <v>0</v>
      </c>
      <c r="F27" s="187">
        <f>Pricing!D16</f>
        <v>0</v>
      </c>
      <c r="G27" s="187">
        <f>Pricing!N16</f>
        <v>0</v>
      </c>
      <c r="H27" s="187">
        <f>Pricing!F16</f>
        <v>0</v>
      </c>
      <c r="I27" s="216">
        <f>Pricing!E16</f>
        <v>0</v>
      </c>
      <c r="J27" s="216">
        <f>Pricing!G16</f>
        <v>0</v>
      </c>
      <c r="K27" s="216">
        <f>Pricing!H16</f>
        <v>0</v>
      </c>
      <c r="L27" s="216">
        <f>Pricing!I16</f>
        <v>0</v>
      </c>
      <c r="M27" s="188">
        <f t="shared" si="1"/>
        <v>0</v>
      </c>
      <c r="N27" s="189">
        <f>'Cost Calculation'!AS20</f>
        <v>0</v>
      </c>
      <c r="O27" s="95"/>
    </row>
    <row r="28" spans="2:15" s="94" customFormat="1" ht="49.9" hidden="1" customHeight="1" thickTop="1" thickBot="1">
      <c r="B28" s="414">
        <f>Pricing!A17</f>
        <v>14</v>
      </c>
      <c r="C28" s="415"/>
      <c r="D28" s="187">
        <f>Pricing!B17</f>
        <v>0</v>
      </c>
      <c r="E28" s="187">
        <f>Pricing!C17</f>
        <v>0</v>
      </c>
      <c r="F28" s="187">
        <f>Pricing!D17</f>
        <v>0</v>
      </c>
      <c r="G28" s="187">
        <f>Pricing!N17</f>
        <v>0</v>
      </c>
      <c r="H28" s="187">
        <f>Pricing!F17</f>
        <v>0</v>
      </c>
      <c r="I28" s="216">
        <f>Pricing!E17</f>
        <v>0</v>
      </c>
      <c r="J28" s="216">
        <f>Pricing!G17</f>
        <v>0</v>
      </c>
      <c r="K28" s="216">
        <f>Pricing!H17</f>
        <v>0</v>
      </c>
      <c r="L28" s="216">
        <f>Pricing!I17</f>
        <v>0</v>
      </c>
      <c r="M28" s="188">
        <f t="shared" si="1"/>
        <v>0</v>
      </c>
      <c r="N28" s="189">
        <f>'Cost Calculation'!AS21</f>
        <v>0</v>
      </c>
      <c r="O28" s="95"/>
    </row>
    <row r="29" spans="2:15" s="94" customFormat="1" ht="49.9" hidden="1" customHeight="1" thickTop="1" thickBot="1">
      <c r="B29" s="414">
        <f>Pricing!A18</f>
        <v>15</v>
      </c>
      <c r="C29" s="415"/>
      <c r="D29" s="187">
        <f>Pricing!B18</f>
        <v>0</v>
      </c>
      <c r="E29" s="187">
        <f>Pricing!C18</f>
        <v>0</v>
      </c>
      <c r="F29" s="187">
        <f>Pricing!D18</f>
        <v>0</v>
      </c>
      <c r="G29" s="187">
        <f>Pricing!N18</f>
        <v>0</v>
      </c>
      <c r="H29" s="187">
        <f>Pricing!F18</f>
        <v>0</v>
      </c>
      <c r="I29" s="216">
        <f>Pricing!E18</f>
        <v>0</v>
      </c>
      <c r="J29" s="216">
        <f>Pricing!G18</f>
        <v>0</v>
      </c>
      <c r="K29" s="216">
        <f>Pricing!H18</f>
        <v>0</v>
      </c>
      <c r="L29" s="216">
        <f>Pricing!I18</f>
        <v>0</v>
      </c>
      <c r="M29" s="188">
        <f t="shared" si="1"/>
        <v>0</v>
      </c>
      <c r="N29" s="189">
        <f>'Cost Calculation'!AS22</f>
        <v>0</v>
      </c>
      <c r="O29" s="95"/>
    </row>
    <row r="30" spans="2:15" s="94" customFormat="1" ht="49.9" hidden="1" customHeight="1" thickTop="1" thickBot="1">
      <c r="B30" s="414">
        <f>Pricing!A19</f>
        <v>16</v>
      </c>
      <c r="C30" s="415"/>
      <c r="D30" s="187">
        <f>Pricing!B19</f>
        <v>0</v>
      </c>
      <c r="E30" s="187">
        <f>Pricing!C19</f>
        <v>0</v>
      </c>
      <c r="F30" s="187">
        <f>Pricing!D19</f>
        <v>0</v>
      </c>
      <c r="G30" s="187">
        <f>Pricing!N19</f>
        <v>0</v>
      </c>
      <c r="H30" s="187">
        <f>Pricing!F19</f>
        <v>0</v>
      </c>
      <c r="I30" s="216">
        <f>Pricing!E19</f>
        <v>0</v>
      </c>
      <c r="J30" s="216">
        <f>Pricing!G19</f>
        <v>0</v>
      </c>
      <c r="K30" s="216">
        <f>Pricing!H19</f>
        <v>0</v>
      </c>
      <c r="L30" s="216">
        <f>Pricing!I19</f>
        <v>0</v>
      </c>
      <c r="M30" s="188">
        <f t="shared" si="1"/>
        <v>0</v>
      </c>
      <c r="N30" s="189">
        <f>'Cost Calculation'!AS23</f>
        <v>0</v>
      </c>
      <c r="O30" s="95"/>
    </row>
    <row r="31" spans="2:15" s="94" customFormat="1" ht="49.9" hidden="1" customHeight="1" thickTop="1" thickBot="1">
      <c r="B31" s="414">
        <f>Pricing!A20</f>
        <v>17</v>
      </c>
      <c r="C31" s="415"/>
      <c r="D31" s="187">
        <f>Pricing!B20</f>
        <v>0</v>
      </c>
      <c r="E31" s="187">
        <f>Pricing!C20</f>
        <v>0</v>
      </c>
      <c r="F31" s="187">
        <f>Pricing!D20</f>
        <v>0</v>
      </c>
      <c r="G31" s="187">
        <f>Pricing!N20</f>
        <v>0</v>
      </c>
      <c r="H31" s="187">
        <f>Pricing!F20</f>
        <v>0</v>
      </c>
      <c r="I31" s="216">
        <f>Pricing!E20</f>
        <v>0</v>
      </c>
      <c r="J31" s="216">
        <f>Pricing!G20</f>
        <v>0</v>
      </c>
      <c r="K31" s="216">
        <f>Pricing!H20</f>
        <v>0</v>
      </c>
      <c r="L31" s="216">
        <f>Pricing!I20</f>
        <v>0</v>
      </c>
      <c r="M31" s="188">
        <f t="shared" si="1"/>
        <v>0</v>
      </c>
      <c r="N31" s="189">
        <f>'Cost Calculation'!AS24</f>
        <v>0</v>
      </c>
      <c r="O31" s="95"/>
    </row>
    <row r="32" spans="2:15" s="94" customFormat="1" ht="49.9" hidden="1" customHeight="1" thickTop="1" thickBot="1">
      <c r="B32" s="414">
        <f>Pricing!A21</f>
        <v>18</v>
      </c>
      <c r="C32" s="415"/>
      <c r="D32" s="187">
        <f>Pricing!B21</f>
        <v>0</v>
      </c>
      <c r="E32" s="187">
        <f>Pricing!C21</f>
        <v>0</v>
      </c>
      <c r="F32" s="187">
        <f>Pricing!D21</f>
        <v>0</v>
      </c>
      <c r="G32" s="187">
        <f>Pricing!N21</f>
        <v>0</v>
      </c>
      <c r="H32" s="187">
        <f>Pricing!F21</f>
        <v>0</v>
      </c>
      <c r="I32" s="216">
        <f>Pricing!E21</f>
        <v>0</v>
      </c>
      <c r="J32" s="216">
        <f>Pricing!G21</f>
        <v>0</v>
      </c>
      <c r="K32" s="216">
        <f>Pricing!H21</f>
        <v>0</v>
      </c>
      <c r="L32" s="216">
        <f>Pricing!I21</f>
        <v>0</v>
      </c>
      <c r="M32" s="188">
        <f t="shared" si="1"/>
        <v>0</v>
      </c>
      <c r="N32" s="189">
        <f>'Cost Calculation'!AS25</f>
        <v>0</v>
      </c>
      <c r="O32" s="95"/>
    </row>
    <row r="33" spans="2:15" s="94" customFormat="1" ht="49.9" hidden="1" customHeight="1" thickTop="1" thickBot="1">
      <c r="B33" s="414">
        <f>Pricing!A22</f>
        <v>19</v>
      </c>
      <c r="C33" s="415"/>
      <c r="D33" s="187">
        <f>Pricing!B22</f>
        <v>0</v>
      </c>
      <c r="E33" s="187">
        <f>Pricing!C22</f>
        <v>0</v>
      </c>
      <c r="F33" s="187">
        <f>Pricing!D22</f>
        <v>0</v>
      </c>
      <c r="G33" s="187">
        <f>Pricing!N22</f>
        <v>0</v>
      </c>
      <c r="H33" s="187">
        <f>Pricing!F22</f>
        <v>0</v>
      </c>
      <c r="I33" s="216">
        <f>Pricing!E22</f>
        <v>0</v>
      </c>
      <c r="J33" s="216">
        <f>Pricing!G22</f>
        <v>0</v>
      </c>
      <c r="K33" s="216">
        <f>Pricing!H22</f>
        <v>0</v>
      </c>
      <c r="L33" s="216">
        <f>Pricing!I22</f>
        <v>0</v>
      </c>
      <c r="M33" s="188">
        <f t="shared" si="1"/>
        <v>0</v>
      </c>
      <c r="N33" s="189">
        <f>'Cost Calculation'!AS26</f>
        <v>0</v>
      </c>
      <c r="O33" s="95"/>
    </row>
    <row r="34" spans="2:15" s="94" customFormat="1" ht="49.9" hidden="1" customHeight="1" thickTop="1" thickBot="1">
      <c r="B34" s="414">
        <f>Pricing!A23</f>
        <v>20</v>
      </c>
      <c r="C34" s="415"/>
      <c r="D34" s="187">
        <f>Pricing!B23</f>
        <v>0</v>
      </c>
      <c r="E34" s="187">
        <f>Pricing!C23</f>
        <v>0</v>
      </c>
      <c r="F34" s="187">
        <f>Pricing!D23</f>
        <v>0</v>
      </c>
      <c r="G34" s="187">
        <f>Pricing!N23</f>
        <v>0</v>
      </c>
      <c r="H34" s="187">
        <f>Pricing!F23</f>
        <v>0</v>
      </c>
      <c r="I34" s="216">
        <f>Pricing!E23</f>
        <v>0</v>
      </c>
      <c r="J34" s="216">
        <f>Pricing!G23</f>
        <v>0</v>
      </c>
      <c r="K34" s="216">
        <f>Pricing!H23</f>
        <v>0</v>
      </c>
      <c r="L34" s="216">
        <f>Pricing!I23</f>
        <v>0</v>
      </c>
      <c r="M34" s="188">
        <f t="shared" si="1"/>
        <v>0</v>
      </c>
      <c r="N34" s="189">
        <f>'Cost Calculation'!AS27</f>
        <v>0</v>
      </c>
      <c r="O34" s="95"/>
    </row>
    <row r="35" spans="2:15" s="94" customFormat="1" ht="49.9" hidden="1" customHeight="1" thickTop="1" thickBot="1">
      <c r="B35" s="414">
        <f>Pricing!A24</f>
        <v>21</v>
      </c>
      <c r="C35" s="415"/>
      <c r="D35" s="187">
        <f>Pricing!B24</f>
        <v>0</v>
      </c>
      <c r="E35" s="187">
        <f>Pricing!C24</f>
        <v>0</v>
      </c>
      <c r="F35" s="187">
        <f>Pricing!D24</f>
        <v>0</v>
      </c>
      <c r="G35" s="187">
        <f>Pricing!N24</f>
        <v>0</v>
      </c>
      <c r="H35" s="187">
        <f>Pricing!F24</f>
        <v>0</v>
      </c>
      <c r="I35" s="216">
        <f>Pricing!E24</f>
        <v>0</v>
      </c>
      <c r="J35" s="216">
        <f>Pricing!G24</f>
        <v>0</v>
      </c>
      <c r="K35" s="216">
        <f>Pricing!H24</f>
        <v>0</v>
      </c>
      <c r="L35" s="216">
        <f>Pricing!I24</f>
        <v>0</v>
      </c>
      <c r="M35" s="188">
        <f t="shared" si="1"/>
        <v>0</v>
      </c>
      <c r="N35" s="189">
        <f>'Cost Calculation'!AS28</f>
        <v>0</v>
      </c>
      <c r="O35" s="95"/>
    </row>
    <row r="36" spans="2:15" s="94" customFormat="1" ht="49.9" hidden="1" customHeight="1" thickTop="1" thickBot="1">
      <c r="B36" s="414">
        <f>Pricing!A25</f>
        <v>22</v>
      </c>
      <c r="C36" s="415"/>
      <c r="D36" s="187">
        <f>Pricing!B25</f>
        <v>0</v>
      </c>
      <c r="E36" s="187">
        <f>Pricing!C25</f>
        <v>0</v>
      </c>
      <c r="F36" s="187">
        <f>Pricing!D25</f>
        <v>0</v>
      </c>
      <c r="G36" s="187">
        <f>Pricing!N25</f>
        <v>0</v>
      </c>
      <c r="H36" s="187">
        <f>Pricing!F25</f>
        <v>0</v>
      </c>
      <c r="I36" s="216">
        <f>Pricing!E25</f>
        <v>0</v>
      </c>
      <c r="J36" s="216">
        <f>Pricing!G25</f>
        <v>0</v>
      </c>
      <c r="K36" s="216">
        <f>Pricing!H25</f>
        <v>0</v>
      </c>
      <c r="L36" s="216">
        <f>Pricing!I25</f>
        <v>0</v>
      </c>
      <c r="M36" s="188">
        <f t="shared" si="1"/>
        <v>0</v>
      </c>
      <c r="N36" s="189">
        <f>'Cost Calculation'!AS29</f>
        <v>0</v>
      </c>
      <c r="O36" s="95"/>
    </row>
    <row r="37" spans="2:15" s="94" customFormat="1" ht="49.9" hidden="1" customHeight="1" thickTop="1" thickBot="1">
      <c r="B37" s="414">
        <f>Pricing!A26</f>
        <v>23</v>
      </c>
      <c r="C37" s="415"/>
      <c r="D37" s="187">
        <f>Pricing!B26</f>
        <v>0</v>
      </c>
      <c r="E37" s="187">
        <f>Pricing!C26</f>
        <v>0</v>
      </c>
      <c r="F37" s="187">
        <f>Pricing!D26</f>
        <v>0</v>
      </c>
      <c r="G37" s="187">
        <f>Pricing!N26</f>
        <v>0</v>
      </c>
      <c r="H37" s="187">
        <f>Pricing!F26</f>
        <v>0</v>
      </c>
      <c r="I37" s="216">
        <f>Pricing!E26</f>
        <v>0</v>
      </c>
      <c r="J37" s="216">
        <f>Pricing!G26</f>
        <v>0</v>
      </c>
      <c r="K37" s="216">
        <f>Pricing!H26</f>
        <v>0</v>
      </c>
      <c r="L37" s="216">
        <f>Pricing!I26</f>
        <v>0</v>
      </c>
      <c r="M37" s="188">
        <f t="shared" si="1"/>
        <v>0</v>
      </c>
      <c r="N37" s="189">
        <f>'Cost Calculation'!AS30</f>
        <v>0</v>
      </c>
      <c r="O37" s="95"/>
    </row>
    <row r="38" spans="2:15" s="94" customFormat="1" ht="49.9" hidden="1" customHeight="1" thickTop="1" thickBot="1">
      <c r="B38" s="414">
        <f>Pricing!A27</f>
        <v>24</v>
      </c>
      <c r="C38" s="415"/>
      <c r="D38" s="187">
        <f>Pricing!B27</f>
        <v>0</v>
      </c>
      <c r="E38" s="187">
        <f>Pricing!C27</f>
        <v>0</v>
      </c>
      <c r="F38" s="187">
        <f>Pricing!D27</f>
        <v>0</v>
      </c>
      <c r="G38" s="187">
        <f>Pricing!N27</f>
        <v>0</v>
      </c>
      <c r="H38" s="187">
        <f>Pricing!F27</f>
        <v>0</v>
      </c>
      <c r="I38" s="216">
        <f>Pricing!E27</f>
        <v>0</v>
      </c>
      <c r="J38" s="216">
        <f>Pricing!G27</f>
        <v>0</v>
      </c>
      <c r="K38" s="216">
        <f>Pricing!H27</f>
        <v>0</v>
      </c>
      <c r="L38" s="216">
        <f>Pricing!I27</f>
        <v>0</v>
      </c>
      <c r="M38" s="188">
        <f t="shared" si="1"/>
        <v>0</v>
      </c>
      <c r="N38" s="189">
        <f>'Cost Calculation'!AS31</f>
        <v>0</v>
      </c>
      <c r="O38" s="95"/>
    </row>
    <row r="39" spans="2:15" s="94" customFormat="1" ht="49.9" hidden="1" customHeight="1" thickTop="1" thickBot="1">
      <c r="B39" s="414">
        <f>Pricing!A28</f>
        <v>25</v>
      </c>
      <c r="C39" s="415"/>
      <c r="D39" s="187">
        <f>Pricing!B28</f>
        <v>0</v>
      </c>
      <c r="E39" s="187">
        <f>Pricing!C28</f>
        <v>0</v>
      </c>
      <c r="F39" s="187">
        <f>Pricing!D28</f>
        <v>0</v>
      </c>
      <c r="G39" s="187">
        <f>Pricing!N28</f>
        <v>0</v>
      </c>
      <c r="H39" s="187">
        <f>Pricing!F28</f>
        <v>0</v>
      </c>
      <c r="I39" s="216">
        <f>Pricing!E28</f>
        <v>0</v>
      </c>
      <c r="J39" s="216">
        <f>Pricing!G28</f>
        <v>0</v>
      </c>
      <c r="K39" s="216">
        <f>Pricing!H28</f>
        <v>0</v>
      </c>
      <c r="L39" s="216">
        <f>Pricing!I28</f>
        <v>0</v>
      </c>
      <c r="M39" s="188">
        <f t="shared" si="1"/>
        <v>0</v>
      </c>
      <c r="N39" s="189">
        <f>'Cost Calculation'!AS32</f>
        <v>0</v>
      </c>
      <c r="O39" s="95"/>
    </row>
    <row r="40" spans="2:15" s="94" customFormat="1" ht="49.9" hidden="1" customHeight="1" thickTop="1" thickBot="1">
      <c r="B40" s="414">
        <f>Pricing!A29</f>
        <v>26</v>
      </c>
      <c r="C40" s="415"/>
      <c r="D40" s="187">
        <f>Pricing!B29</f>
        <v>0</v>
      </c>
      <c r="E40" s="187">
        <f>Pricing!C29</f>
        <v>0</v>
      </c>
      <c r="F40" s="187">
        <f>Pricing!D29</f>
        <v>0</v>
      </c>
      <c r="G40" s="187">
        <f>Pricing!N29</f>
        <v>0</v>
      </c>
      <c r="H40" s="187">
        <f>Pricing!F29</f>
        <v>0</v>
      </c>
      <c r="I40" s="216">
        <f>Pricing!E29</f>
        <v>0</v>
      </c>
      <c r="J40" s="216">
        <f>Pricing!G29</f>
        <v>0</v>
      </c>
      <c r="K40" s="216">
        <f>Pricing!H29</f>
        <v>0</v>
      </c>
      <c r="L40" s="216">
        <f>Pricing!I29</f>
        <v>0</v>
      </c>
      <c r="M40" s="188">
        <f t="shared" si="1"/>
        <v>0</v>
      </c>
      <c r="N40" s="189">
        <f>'Cost Calculation'!AS33</f>
        <v>0</v>
      </c>
      <c r="O40" s="95"/>
    </row>
    <row r="41" spans="2:15" s="94" customFormat="1" ht="49.9" hidden="1" customHeight="1" thickTop="1" thickBot="1">
      <c r="B41" s="414">
        <f>Pricing!A30</f>
        <v>27</v>
      </c>
      <c r="C41" s="415"/>
      <c r="D41" s="187">
        <f>Pricing!B30</f>
        <v>0</v>
      </c>
      <c r="E41" s="187">
        <f>Pricing!C30</f>
        <v>0</v>
      </c>
      <c r="F41" s="187">
        <f>Pricing!D30</f>
        <v>0</v>
      </c>
      <c r="G41" s="187">
        <f>Pricing!N30</f>
        <v>0</v>
      </c>
      <c r="H41" s="187">
        <f>Pricing!F30</f>
        <v>0</v>
      </c>
      <c r="I41" s="216">
        <f>Pricing!E30</f>
        <v>0</v>
      </c>
      <c r="J41" s="216">
        <f>Pricing!G30</f>
        <v>0</v>
      </c>
      <c r="K41" s="216">
        <f>Pricing!H30</f>
        <v>0</v>
      </c>
      <c r="L41" s="216">
        <f>Pricing!I30</f>
        <v>0</v>
      </c>
      <c r="M41" s="188">
        <f t="shared" si="1"/>
        <v>0</v>
      </c>
      <c r="N41" s="189">
        <f>'Cost Calculation'!AS34</f>
        <v>0</v>
      </c>
      <c r="O41" s="95"/>
    </row>
    <row r="42" spans="2:15" s="94" customFormat="1" ht="49.9" hidden="1" customHeight="1" thickTop="1" thickBot="1">
      <c r="B42" s="414">
        <f>Pricing!A31</f>
        <v>28</v>
      </c>
      <c r="C42" s="415"/>
      <c r="D42" s="187">
        <f>Pricing!B31</f>
        <v>0</v>
      </c>
      <c r="E42" s="187">
        <f>Pricing!C31</f>
        <v>0</v>
      </c>
      <c r="F42" s="187">
        <f>Pricing!D31</f>
        <v>0</v>
      </c>
      <c r="G42" s="187">
        <f>Pricing!N31</f>
        <v>0</v>
      </c>
      <c r="H42" s="187">
        <f>Pricing!F31</f>
        <v>0</v>
      </c>
      <c r="I42" s="216">
        <f>Pricing!E31</f>
        <v>0</v>
      </c>
      <c r="J42" s="216">
        <f>Pricing!G31</f>
        <v>0</v>
      </c>
      <c r="K42" s="216">
        <f>Pricing!H31</f>
        <v>0</v>
      </c>
      <c r="L42" s="216">
        <f>Pricing!I31</f>
        <v>0</v>
      </c>
      <c r="M42" s="188">
        <f t="shared" ref="M42:M91" si="2">J42*K42*L42/1000000</f>
        <v>0</v>
      </c>
      <c r="N42" s="189">
        <f>'Cost Calculation'!AS35</f>
        <v>0</v>
      </c>
      <c r="O42" s="95"/>
    </row>
    <row r="43" spans="2:15" s="94" customFormat="1" ht="49.9" hidden="1" customHeight="1" thickTop="1" thickBot="1">
      <c r="B43" s="414">
        <f>Pricing!A32</f>
        <v>29</v>
      </c>
      <c r="C43" s="415"/>
      <c r="D43" s="187">
        <f>Pricing!B32</f>
        <v>0</v>
      </c>
      <c r="E43" s="187">
        <f>Pricing!C32</f>
        <v>0</v>
      </c>
      <c r="F43" s="187">
        <f>Pricing!D32</f>
        <v>0</v>
      </c>
      <c r="G43" s="187">
        <f>Pricing!N32</f>
        <v>0</v>
      </c>
      <c r="H43" s="187">
        <f>Pricing!F32</f>
        <v>0</v>
      </c>
      <c r="I43" s="216">
        <f>Pricing!E32</f>
        <v>0</v>
      </c>
      <c r="J43" s="216">
        <f>Pricing!G32</f>
        <v>0</v>
      </c>
      <c r="K43" s="216">
        <f>Pricing!H32</f>
        <v>0</v>
      </c>
      <c r="L43" s="216">
        <f>Pricing!I32</f>
        <v>0</v>
      </c>
      <c r="M43" s="188">
        <f t="shared" si="2"/>
        <v>0</v>
      </c>
      <c r="N43" s="189">
        <f>'Cost Calculation'!AS36</f>
        <v>0</v>
      </c>
      <c r="O43" s="95"/>
    </row>
    <row r="44" spans="2:15" s="94" customFormat="1" ht="49.9" hidden="1" customHeight="1" thickTop="1" thickBot="1">
      <c r="B44" s="414">
        <f>Pricing!A33</f>
        <v>30</v>
      </c>
      <c r="C44" s="415"/>
      <c r="D44" s="187">
        <f>Pricing!B33</f>
        <v>0</v>
      </c>
      <c r="E44" s="187">
        <f>Pricing!C33</f>
        <v>0</v>
      </c>
      <c r="F44" s="187">
        <f>Pricing!D33</f>
        <v>0</v>
      </c>
      <c r="G44" s="187">
        <f>Pricing!N33</f>
        <v>0</v>
      </c>
      <c r="H44" s="187">
        <f>Pricing!F33</f>
        <v>0</v>
      </c>
      <c r="I44" s="216">
        <f>Pricing!E33</f>
        <v>0</v>
      </c>
      <c r="J44" s="216">
        <f>Pricing!G33</f>
        <v>0</v>
      </c>
      <c r="K44" s="216">
        <f>Pricing!H33</f>
        <v>0</v>
      </c>
      <c r="L44" s="216">
        <f>Pricing!I33</f>
        <v>0</v>
      </c>
      <c r="M44" s="188">
        <f t="shared" si="2"/>
        <v>0</v>
      </c>
      <c r="N44" s="189">
        <f>'Cost Calculation'!AS37</f>
        <v>0</v>
      </c>
      <c r="O44" s="95"/>
    </row>
    <row r="45" spans="2:15" s="94" customFormat="1" ht="49.9" hidden="1" customHeight="1" thickTop="1" thickBot="1">
      <c r="B45" s="414">
        <f>Pricing!A34</f>
        <v>31</v>
      </c>
      <c r="C45" s="415"/>
      <c r="D45" s="187">
        <f>Pricing!B34</f>
        <v>0</v>
      </c>
      <c r="E45" s="187">
        <f>Pricing!C34</f>
        <v>0</v>
      </c>
      <c r="F45" s="187">
        <f>Pricing!D34</f>
        <v>0</v>
      </c>
      <c r="G45" s="187">
        <f>Pricing!N34</f>
        <v>0</v>
      </c>
      <c r="H45" s="187">
        <f>Pricing!F34</f>
        <v>0</v>
      </c>
      <c r="I45" s="216">
        <f>Pricing!E34</f>
        <v>0</v>
      </c>
      <c r="J45" s="216">
        <f>Pricing!G34</f>
        <v>0</v>
      </c>
      <c r="K45" s="216">
        <f>Pricing!H34</f>
        <v>0</v>
      </c>
      <c r="L45" s="216">
        <f>Pricing!I34</f>
        <v>0</v>
      </c>
      <c r="M45" s="188">
        <f t="shared" si="2"/>
        <v>0</v>
      </c>
      <c r="N45" s="189">
        <f>'Cost Calculation'!AS38</f>
        <v>0</v>
      </c>
      <c r="O45" s="95"/>
    </row>
    <row r="46" spans="2:15" s="94" customFormat="1" ht="49.9" hidden="1" customHeight="1" thickTop="1" thickBot="1">
      <c r="B46" s="414">
        <f>Pricing!A35</f>
        <v>32</v>
      </c>
      <c r="C46" s="415"/>
      <c r="D46" s="187">
        <f>Pricing!B35</f>
        <v>0</v>
      </c>
      <c r="E46" s="187">
        <f>Pricing!C35</f>
        <v>0</v>
      </c>
      <c r="F46" s="187">
        <f>Pricing!D35</f>
        <v>0</v>
      </c>
      <c r="G46" s="187">
        <f>Pricing!N35</f>
        <v>0</v>
      </c>
      <c r="H46" s="187">
        <f>Pricing!F35</f>
        <v>0</v>
      </c>
      <c r="I46" s="216">
        <f>Pricing!E35</f>
        <v>0</v>
      </c>
      <c r="J46" s="216">
        <f>Pricing!G35</f>
        <v>0</v>
      </c>
      <c r="K46" s="216">
        <f>Pricing!H35</f>
        <v>0</v>
      </c>
      <c r="L46" s="216">
        <f>Pricing!I35</f>
        <v>0</v>
      </c>
      <c r="M46" s="188">
        <f t="shared" si="2"/>
        <v>0</v>
      </c>
      <c r="N46" s="189">
        <f>'Cost Calculation'!AS39</f>
        <v>0</v>
      </c>
      <c r="O46" s="95"/>
    </row>
    <row r="47" spans="2:15" s="94" customFormat="1" ht="49.9" hidden="1" customHeight="1" thickTop="1" thickBot="1">
      <c r="B47" s="414">
        <f>Pricing!A36</f>
        <v>33</v>
      </c>
      <c r="C47" s="415"/>
      <c r="D47" s="187">
        <f>Pricing!B36</f>
        <v>0</v>
      </c>
      <c r="E47" s="187">
        <f>Pricing!C36</f>
        <v>0</v>
      </c>
      <c r="F47" s="187">
        <f>Pricing!D36</f>
        <v>0</v>
      </c>
      <c r="G47" s="187">
        <f>Pricing!N36</f>
        <v>0</v>
      </c>
      <c r="H47" s="187">
        <f>Pricing!F36</f>
        <v>0</v>
      </c>
      <c r="I47" s="216">
        <f>Pricing!E36</f>
        <v>0</v>
      </c>
      <c r="J47" s="216">
        <f>Pricing!G36</f>
        <v>0</v>
      </c>
      <c r="K47" s="216">
        <f>Pricing!H36</f>
        <v>0</v>
      </c>
      <c r="L47" s="216">
        <f>Pricing!I36</f>
        <v>0</v>
      </c>
      <c r="M47" s="188">
        <f t="shared" si="2"/>
        <v>0</v>
      </c>
      <c r="N47" s="189">
        <f>'Cost Calculation'!AS40</f>
        <v>0</v>
      </c>
      <c r="O47" s="95"/>
    </row>
    <row r="48" spans="2:15" s="94" customFormat="1" ht="49.9" hidden="1" customHeight="1" thickTop="1" thickBot="1">
      <c r="B48" s="414">
        <f>Pricing!A37</f>
        <v>34</v>
      </c>
      <c r="C48" s="415"/>
      <c r="D48" s="187">
        <f>Pricing!B37</f>
        <v>0</v>
      </c>
      <c r="E48" s="187">
        <f>Pricing!C37</f>
        <v>0</v>
      </c>
      <c r="F48" s="187">
        <f>Pricing!D37</f>
        <v>0</v>
      </c>
      <c r="G48" s="187">
        <f>Pricing!N37</f>
        <v>0</v>
      </c>
      <c r="H48" s="187">
        <f>Pricing!F37</f>
        <v>0</v>
      </c>
      <c r="I48" s="216">
        <f>Pricing!E37</f>
        <v>0</v>
      </c>
      <c r="J48" s="216">
        <f>Pricing!G37</f>
        <v>0</v>
      </c>
      <c r="K48" s="216">
        <f>Pricing!H37</f>
        <v>0</v>
      </c>
      <c r="L48" s="216">
        <f>Pricing!I37</f>
        <v>0</v>
      </c>
      <c r="M48" s="188">
        <f t="shared" si="2"/>
        <v>0</v>
      </c>
      <c r="N48" s="189">
        <f>'Cost Calculation'!AS41</f>
        <v>0</v>
      </c>
      <c r="O48" s="95"/>
    </row>
    <row r="49" spans="2:15" s="94" customFormat="1" ht="49.9" hidden="1" customHeight="1" thickTop="1" thickBot="1">
      <c r="B49" s="414">
        <f>Pricing!A38</f>
        <v>35</v>
      </c>
      <c r="C49" s="415"/>
      <c r="D49" s="187">
        <f>Pricing!B38</f>
        <v>0</v>
      </c>
      <c r="E49" s="187">
        <f>Pricing!C38</f>
        <v>0</v>
      </c>
      <c r="F49" s="187">
        <f>Pricing!D38</f>
        <v>0</v>
      </c>
      <c r="G49" s="187">
        <f>Pricing!N38</f>
        <v>0</v>
      </c>
      <c r="H49" s="187">
        <f>Pricing!F38</f>
        <v>0</v>
      </c>
      <c r="I49" s="216">
        <f>Pricing!E38</f>
        <v>0</v>
      </c>
      <c r="J49" s="216">
        <f>Pricing!G38</f>
        <v>0</v>
      </c>
      <c r="K49" s="216">
        <f>Pricing!H38</f>
        <v>0</v>
      </c>
      <c r="L49" s="216">
        <f>Pricing!I38</f>
        <v>0</v>
      </c>
      <c r="M49" s="188">
        <f t="shared" si="2"/>
        <v>0</v>
      </c>
      <c r="N49" s="189">
        <f>'Cost Calculation'!AS42</f>
        <v>0</v>
      </c>
      <c r="O49" s="95"/>
    </row>
    <row r="50" spans="2:15" s="94" customFormat="1" ht="49.9" hidden="1" customHeight="1" thickTop="1" thickBot="1">
      <c r="B50" s="414">
        <f>Pricing!A39</f>
        <v>36</v>
      </c>
      <c r="C50" s="415"/>
      <c r="D50" s="187">
        <f>Pricing!B39</f>
        <v>0</v>
      </c>
      <c r="E50" s="187">
        <f>Pricing!C39</f>
        <v>0</v>
      </c>
      <c r="F50" s="187">
        <f>Pricing!D39</f>
        <v>0</v>
      </c>
      <c r="G50" s="187">
        <f>Pricing!N39</f>
        <v>0</v>
      </c>
      <c r="H50" s="187">
        <f>Pricing!F39</f>
        <v>0</v>
      </c>
      <c r="I50" s="216">
        <f>Pricing!E39</f>
        <v>0</v>
      </c>
      <c r="J50" s="216">
        <f>Pricing!G39</f>
        <v>0</v>
      </c>
      <c r="K50" s="216">
        <f>Pricing!H39</f>
        <v>0</v>
      </c>
      <c r="L50" s="216">
        <f>Pricing!I39</f>
        <v>0</v>
      </c>
      <c r="M50" s="188">
        <f t="shared" si="2"/>
        <v>0</v>
      </c>
      <c r="N50" s="189">
        <f>'Cost Calculation'!AS43</f>
        <v>0</v>
      </c>
      <c r="O50" s="95"/>
    </row>
    <row r="51" spans="2:15" s="94" customFormat="1" ht="49.9" hidden="1" customHeight="1" thickTop="1" thickBot="1">
      <c r="B51" s="414">
        <f>Pricing!A40</f>
        <v>37</v>
      </c>
      <c r="C51" s="415"/>
      <c r="D51" s="187">
        <f>Pricing!B40</f>
        <v>0</v>
      </c>
      <c r="E51" s="187">
        <f>Pricing!C40</f>
        <v>0</v>
      </c>
      <c r="F51" s="187">
        <f>Pricing!D40</f>
        <v>0</v>
      </c>
      <c r="G51" s="187">
        <f>Pricing!N40</f>
        <v>0</v>
      </c>
      <c r="H51" s="187">
        <f>Pricing!F40</f>
        <v>0</v>
      </c>
      <c r="I51" s="216">
        <f>Pricing!E40</f>
        <v>0</v>
      </c>
      <c r="J51" s="216">
        <f>Pricing!G40</f>
        <v>0</v>
      </c>
      <c r="K51" s="216">
        <f>Pricing!H40</f>
        <v>0</v>
      </c>
      <c r="L51" s="216">
        <f>Pricing!I40</f>
        <v>0</v>
      </c>
      <c r="M51" s="188">
        <f t="shared" si="2"/>
        <v>0</v>
      </c>
      <c r="N51" s="189">
        <f>'Cost Calculation'!AS44</f>
        <v>0</v>
      </c>
      <c r="O51" s="95"/>
    </row>
    <row r="52" spans="2:15" s="94" customFormat="1" ht="49.9" hidden="1" customHeight="1" thickTop="1" thickBot="1">
      <c r="B52" s="414">
        <f>Pricing!A41</f>
        <v>38</v>
      </c>
      <c r="C52" s="415"/>
      <c r="D52" s="187">
        <f>Pricing!B41</f>
        <v>0</v>
      </c>
      <c r="E52" s="187">
        <f>Pricing!C41</f>
        <v>0</v>
      </c>
      <c r="F52" s="187">
        <f>Pricing!D41</f>
        <v>0</v>
      </c>
      <c r="G52" s="187">
        <f>Pricing!N41</f>
        <v>0</v>
      </c>
      <c r="H52" s="187">
        <f>Pricing!F41</f>
        <v>0</v>
      </c>
      <c r="I52" s="216">
        <f>Pricing!E41</f>
        <v>0</v>
      </c>
      <c r="J52" s="216">
        <f>Pricing!G41</f>
        <v>0</v>
      </c>
      <c r="K52" s="216">
        <f>Pricing!H41</f>
        <v>0</v>
      </c>
      <c r="L52" s="216">
        <f>Pricing!I41</f>
        <v>0</v>
      </c>
      <c r="M52" s="188">
        <f t="shared" si="2"/>
        <v>0</v>
      </c>
      <c r="N52" s="189">
        <f>'Cost Calculation'!AS45</f>
        <v>0</v>
      </c>
      <c r="O52" s="95"/>
    </row>
    <row r="53" spans="2:15" s="94" customFormat="1" ht="49.9" hidden="1" customHeight="1" thickTop="1" thickBot="1">
      <c r="B53" s="414">
        <f>Pricing!A42</f>
        <v>39</v>
      </c>
      <c r="C53" s="415"/>
      <c r="D53" s="187">
        <f>Pricing!B42</f>
        <v>0</v>
      </c>
      <c r="E53" s="187">
        <f>Pricing!C42</f>
        <v>0</v>
      </c>
      <c r="F53" s="187">
        <f>Pricing!D42</f>
        <v>0</v>
      </c>
      <c r="G53" s="187">
        <f>Pricing!N42</f>
        <v>0</v>
      </c>
      <c r="H53" s="187">
        <f>Pricing!F42</f>
        <v>0</v>
      </c>
      <c r="I53" s="216">
        <f>Pricing!E42</f>
        <v>0</v>
      </c>
      <c r="J53" s="216">
        <f>Pricing!G42</f>
        <v>0</v>
      </c>
      <c r="K53" s="216">
        <f>Pricing!H42</f>
        <v>0</v>
      </c>
      <c r="L53" s="216">
        <f>Pricing!I42</f>
        <v>0</v>
      </c>
      <c r="M53" s="188">
        <f t="shared" si="2"/>
        <v>0</v>
      </c>
      <c r="N53" s="189">
        <f>'Cost Calculation'!AS46</f>
        <v>0</v>
      </c>
      <c r="O53" s="95"/>
    </row>
    <row r="54" spans="2:15" s="94" customFormat="1" ht="49.9" hidden="1" customHeight="1" thickTop="1" thickBot="1">
      <c r="B54" s="414">
        <f>Pricing!A43</f>
        <v>40</v>
      </c>
      <c r="C54" s="415"/>
      <c r="D54" s="187">
        <f>Pricing!B43</f>
        <v>0</v>
      </c>
      <c r="E54" s="187">
        <f>Pricing!C43</f>
        <v>0</v>
      </c>
      <c r="F54" s="187">
        <f>Pricing!D43</f>
        <v>0</v>
      </c>
      <c r="G54" s="187">
        <f>Pricing!N43</f>
        <v>0</v>
      </c>
      <c r="H54" s="187">
        <f>Pricing!F43</f>
        <v>0</v>
      </c>
      <c r="I54" s="216">
        <f>Pricing!E43</f>
        <v>0</v>
      </c>
      <c r="J54" s="216">
        <f>Pricing!G43</f>
        <v>0</v>
      </c>
      <c r="K54" s="216">
        <f>Pricing!H43</f>
        <v>0</v>
      </c>
      <c r="L54" s="216">
        <f>Pricing!I43</f>
        <v>0</v>
      </c>
      <c r="M54" s="188">
        <f t="shared" si="2"/>
        <v>0</v>
      </c>
      <c r="N54" s="189">
        <f>'Cost Calculation'!AS47</f>
        <v>0</v>
      </c>
      <c r="O54" s="95"/>
    </row>
    <row r="55" spans="2:15" s="94" customFormat="1" ht="49.9" hidden="1" customHeight="1" thickTop="1" thickBot="1">
      <c r="B55" s="414">
        <f>Pricing!A44</f>
        <v>41</v>
      </c>
      <c r="C55" s="415"/>
      <c r="D55" s="187">
        <f>Pricing!B44</f>
        <v>0</v>
      </c>
      <c r="E55" s="187">
        <f>Pricing!C44</f>
        <v>0</v>
      </c>
      <c r="F55" s="187">
        <f>Pricing!D44</f>
        <v>0</v>
      </c>
      <c r="G55" s="187">
        <f>Pricing!N44</f>
        <v>0</v>
      </c>
      <c r="H55" s="187">
        <f>Pricing!F44</f>
        <v>0</v>
      </c>
      <c r="I55" s="216">
        <f>Pricing!E44</f>
        <v>0</v>
      </c>
      <c r="J55" s="216">
        <f>Pricing!G44</f>
        <v>0</v>
      </c>
      <c r="K55" s="216">
        <f>Pricing!H44</f>
        <v>0</v>
      </c>
      <c r="L55" s="216">
        <f>Pricing!I44</f>
        <v>0</v>
      </c>
      <c r="M55" s="188">
        <f t="shared" si="2"/>
        <v>0</v>
      </c>
      <c r="N55" s="189">
        <f>'Cost Calculation'!AS48</f>
        <v>0</v>
      </c>
      <c r="O55" s="95"/>
    </row>
    <row r="56" spans="2:15" s="94" customFormat="1" ht="49.9" hidden="1" customHeight="1" thickTop="1" thickBot="1">
      <c r="B56" s="414">
        <f>Pricing!A45</f>
        <v>42</v>
      </c>
      <c r="C56" s="415"/>
      <c r="D56" s="187">
        <f>Pricing!B45</f>
        <v>0</v>
      </c>
      <c r="E56" s="187">
        <f>Pricing!C45</f>
        <v>0</v>
      </c>
      <c r="F56" s="187">
        <f>Pricing!D45</f>
        <v>0</v>
      </c>
      <c r="G56" s="187">
        <f>Pricing!N45</f>
        <v>0</v>
      </c>
      <c r="H56" s="187">
        <f>Pricing!F45</f>
        <v>0</v>
      </c>
      <c r="I56" s="216">
        <f>Pricing!E45</f>
        <v>0</v>
      </c>
      <c r="J56" s="216">
        <f>Pricing!G45</f>
        <v>0</v>
      </c>
      <c r="K56" s="216">
        <f>Pricing!H45</f>
        <v>0</v>
      </c>
      <c r="L56" s="216">
        <f>Pricing!I45</f>
        <v>0</v>
      </c>
      <c r="M56" s="188">
        <f t="shared" si="2"/>
        <v>0</v>
      </c>
      <c r="N56" s="189">
        <f>'Cost Calculation'!AS49</f>
        <v>0</v>
      </c>
      <c r="O56" s="95"/>
    </row>
    <row r="57" spans="2:15" s="94" customFormat="1" ht="49.9" hidden="1" customHeight="1" thickTop="1" thickBot="1">
      <c r="B57" s="414">
        <f>Pricing!A46</f>
        <v>43</v>
      </c>
      <c r="C57" s="415"/>
      <c r="D57" s="187">
        <f>Pricing!B46</f>
        <v>0</v>
      </c>
      <c r="E57" s="187">
        <f>Pricing!C46</f>
        <v>0</v>
      </c>
      <c r="F57" s="187">
        <f>Pricing!D46</f>
        <v>0</v>
      </c>
      <c r="G57" s="187">
        <f>Pricing!N46</f>
        <v>0</v>
      </c>
      <c r="H57" s="187">
        <f>Pricing!F46</f>
        <v>0</v>
      </c>
      <c r="I57" s="216">
        <f>Pricing!E46</f>
        <v>0</v>
      </c>
      <c r="J57" s="216">
        <f>Pricing!G46</f>
        <v>0</v>
      </c>
      <c r="K57" s="216">
        <f>Pricing!H46</f>
        <v>0</v>
      </c>
      <c r="L57" s="216">
        <f>Pricing!I46</f>
        <v>0</v>
      </c>
      <c r="M57" s="188">
        <f t="shared" si="2"/>
        <v>0</v>
      </c>
      <c r="N57" s="189">
        <f>'Cost Calculation'!AS50</f>
        <v>0</v>
      </c>
      <c r="O57" s="95"/>
    </row>
    <row r="58" spans="2:15" s="94" customFormat="1" ht="49.9" hidden="1" customHeight="1" thickTop="1" thickBot="1">
      <c r="B58" s="414">
        <f>Pricing!A47</f>
        <v>44</v>
      </c>
      <c r="C58" s="415"/>
      <c r="D58" s="187">
        <f>Pricing!B47</f>
        <v>0</v>
      </c>
      <c r="E58" s="187">
        <f>Pricing!C47</f>
        <v>0</v>
      </c>
      <c r="F58" s="187">
        <f>Pricing!D47</f>
        <v>0</v>
      </c>
      <c r="G58" s="187">
        <f>Pricing!N47</f>
        <v>0</v>
      </c>
      <c r="H58" s="187">
        <f>Pricing!F47</f>
        <v>0</v>
      </c>
      <c r="I58" s="216">
        <f>Pricing!E47</f>
        <v>0</v>
      </c>
      <c r="J58" s="216">
        <f>Pricing!G47</f>
        <v>0</v>
      </c>
      <c r="K58" s="216">
        <f>Pricing!H47</f>
        <v>0</v>
      </c>
      <c r="L58" s="216">
        <f>Pricing!I47</f>
        <v>0</v>
      </c>
      <c r="M58" s="188">
        <f t="shared" si="2"/>
        <v>0</v>
      </c>
      <c r="N58" s="189">
        <f>'Cost Calculation'!AS51</f>
        <v>0</v>
      </c>
      <c r="O58" s="95"/>
    </row>
    <row r="59" spans="2:15" s="94" customFormat="1" ht="49.9" hidden="1" customHeight="1" thickTop="1" thickBot="1">
      <c r="B59" s="414">
        <f>Pricing!A48</f>
        <v>45</v>
      </c>
      <c r="C59" s="415"/>
      <c r="D59" s="187">
        <f>Pricing!B48</f>
        <v>0</v>
      </c>
      <c r="E59" s="187">
        <f>Pricing!C48</f>
        <v>0</v>
      </c>
      <c r="F59" s="187">
        <f>Pricing!D48</f>
        <v>0</v>
      </c>
      <c r="G59" s="187">
        <f>Pricing!N48</f>
        <v>0</v>
      </c>
      <c r="H59" s="187">
        <f>Pricing!F48</f>
        <v>0</v>
      </c>
      <c r="I59" s="216">
        <f>Pricing!E48</f>
        <v>0</v>
      </c>
      <c r="J59" s="216">
        <f>Pricing!G48</f>
        <v>0</v>
      </c>
      <c r="K59" s="216">
        <f>Pricing!H48</f>
        <v>0</v>
      </c>
      <c r="L59" s="216">
        <f>Pricing!I48</f>
        <v>0</v>
      </c>
      <c r="M59" s="188">
        <f t="shared" si="2"/>
        <v>0</v>
      </c>
      <c r="N59" s="189">
        <f>'Cost Calculation'!AS52</f>
        <v>0</v>
      </c>
      <c r="O59" s="95"/>
    </row>
    <row r="60" spans="2:15" s="94" customFormat="1" ht="49.9" hidden="1" customHeight="1" thickTop="1" thickBot="1">
      <c r="B60" s="414">
        <f>Pricing!A49</f>
        <v>46</v>
      </c>
      <c r="C60" s="415"/>
      <c r="D60" s="187">
        <f>Pricing!B49</f>
        <v>0</v>
      </c>
      <c r="E60" s="187">
        <f>Pricing!C49</f>
        <v>0</v>
      </c>
      <c r="F60" s="187">
        <f>Pricing!D49</f>
        <v>0</v>
      </c>
      <c r="G60" s="187">
        <f>Pricing!N49</f>
        <v>0</v>
      </c>
      <c r="H60" s="187">
        <f>Pricing!F49</f>
        <v>0</v>
      </c>
      <c r="I60" s="216">
        <f>Pricing!E49</f>
        <v>0</v>
      </c>
      <c r="J60" s="216">
        <f>Pricing!G49</f>
        <v>0</v>
      </c>
      <c r="K60" s="216">
        <f>Pricing!H49</f>
        <v>0</v>
      </c>
      <c r="L60" s="216">
        <f>Pricing!I49</f>
        <v>0</v>
      </c>
      <c r="M60" s="188">
        <f t="shared" si="2"/>
        <v>0</v>
      </c>
      <c r="N60" s="189">
        <f>'Cost Calculation'!AS53</f>
        <v>0</v>
      </c>
      <c r="O60" s="95"/>
    </row>
    <row r="61" spans="2:15" s="94" customFormat="1" ht="49.9" hidden="1" customHeight="1" thickTop="1" thickBot="1">
      <c r="B61" s="414">
        <f>Pricing!A50</f>
        <v>47</v>
      </c>
      <c r="C61" s="415"/>
      <c r="D61" s="187">
        <f>Pricing!B50</f>
        <v>0</v>
      </c>
      <c r="E61" s="187">
        <f>Pricing!C50</f>
        <v>0</v>
      </c>
      <c r="F61" s="187">
        <f>Pricing!D50</f>
        <v>0</v>
      </c>
      <c r="G61" s="187">
        <f>Pricing!N50</f>
        <v>0</v>
      </c>
      <c r="H61" s="187">
        <f>Pricing!F50</f>
        <v>0</v>
      </c>
      <c r="I61" s="216">
        <f>Pricing!E50</f>
        <v>0</v>
      </c>
      <c r="J61" s="216">
        <f>Pricing!G50</f>
        <v>0</v>
      </c>
      <c r="K61" s="216">
        <f>Pricing!H50</f>
        <v>0</v>
      </c>
      <c r="L61" s="216">
        <f>Pricing!I50</f>
        <v>0</v>
      </c>
      <c r="M61" s="188">
        <f t="shared" si="2"/>
        <v>0</v>
      </c>
      <c r="N61" s="189">
        <f>'Cost Calculation'!AS54</f>
        <v>0</v>
      </c>
      <c r="O61" s="95"/>
    </row>
    <row r="62" spans="2:15" s="94" customFormat="1" ht="49.9" hidden="1" customHeight="1" thickTop="1" thickBot="1">
      <c r="B62" s="414">
        <f>Pricing!A51</f>
        <v>48</v>
      </c>
      <c r="C62" s="415"/>
      <c r="D62" s="187">
        <f>Pricing!B51</f>
        <v>0</v>
      </c>
      <c r="E62" s="187">
        <f>Pricing!C51</f>
        <v>0</v>
      </c>
      <c r="F62" s="187">
        <f>Pricing!D51</f>
        <v>0</v>
      </c>
      <c r="G62" s="187">
        <f>Pricing!N51</f>
        <v>0</v>
      </c>
      <c r="H62" s="187">
        <f>Pricing!F51</f>
        <v>0</v>
      </c>
      <c r="I62" s="216">
        <f>Pricing!E51</f>
        <v>0</v>
      </c>
      <c r="J62" s="216">
        <f>Pricing!G51</f>
        <v>0</v>
      </c>
      <c r="K62" s="216">
        <f>Pricing!H51</f>
        <v>0</v>
      </c>
      <c r="L62" s="216">
        <f>Pricing!I51</f>
        <v>0</v>
      </c>
      <c r="M62" s="188">
        <f t="shared" si="2"/>
        <v>0</v>
      </c>
      <c r="N62" s="189">
        <f>'Cost Calculation'!AS55</f>
        <v>0</v>
      </c>
      <c r="O62" s="95"/>
    </row>
    <row r="63" spans="2:15" s="94" customFormat="1" ht="49.9" hidden="1" customHeight="1" thickTop="1" thickBot="1">
      <c r="B63" s="414">
        <f>Pricing!A52</f>
        <v>49</v>
      </c>
      <c r="C63" s="415"/>
      <c r="D63" s="187">
        <f>Pricing!B52</f>
        <v>0</v>
      </c>
      <c r="E63" s="187">
        <f>Pricing!C52</f>
        <v>0</v>
      </c>
      <c r="F63" s="187">
        <f>Pricing!D52</f>
        <v>0</v>
      </c>
      <c r="G63" s="187">
        <f>Pricing!N52</f>
        <v>0</v>
      </c>
      <c r="H63" s="187">
        <f>Pricing!F52</f>
        <v>0</v>
      </c>
      <c r="I63" s="216">
        <f>Pricing!E52</f>
        <v>0</v>
      </c>
      <c r="J63" s="216">
        <f>Pricing!G52</f>
        <v>0</v>
      </c>
      <c r="K63" s="216">
        <f>Pricing!H52</f>
        <v>0</v>
      </c>
      <c r="L63" s="216">
        <f>Pricing!I52</f>
        <v>0</v>
      </c>
      <c r="M63" s="188">
        <f t="shared" si="2"/>
        <v>0</v>
      </c>
      <c r="N63" s="189">
        <f>'Cost Calculation'!AS56</f>
        <v>0</v>
      </c>
      <c r="O63" s="95"/>
    </row>
    <row r="64" spans="2:15" s="94" customFormat="1" ht="49.9" hidden="1" customHeight="1" thickTop="1" thickBot="1">
      <c r="B64" s="414">
        <f>Pricing!A53</f>
        <v>50</v>
      </c>
      <c r="C64" s="415"/>
      <c r="D64" s="187">
        <f>Pricing!B53</f>
        <v>0</v>
      </c>
      <c r="E64" s="187">
        <f>Pricing!C53</f>
        <v>0</v>
      </c>
      <c r="F64" s="187">
        <f>Pricing!D53</f>
        <v>0</v>
      </c>
      <c r="G64" s="187">
        <f>Pricing!N53</f>
        <v>0</v>
      </c>
      <c r="H64" s="187">
        <f>Pricing!F53</f>
        <v>0</v>
      </c>
      <c r="I64" s="216">
        <f>Pricing!E53</f>
        <v>0</v>
      </c>
      <c r="J64" s="216">
        <f>Pricing!G53</f>
        <v>0</v>
      </c>
      <c r="K64" s="216">
        <f>Pricing!H53</f>
        <v>0</v>
      </c>
      <c r="L64" s="216">
        <f>Pricing!I53</f>
        <v>0</v>
      </c>
      <c r="M64" s="188">
        <f t="shared" si="2"/>
        <v>0</v>
      </c>
      <c r="N64" s="189">
        <f>'Cost Calculation'!AS57</f>
        <v>0</v>
      </c>
      <c r="O64" s="95"/>
    </row>
    <row r="65" spans="2:15" s="94" customFormat="1" ht="49.9" hidden="1" customHeight="1" thickTop="1" thickBot="1">
      <c r="B65" s="414">
        <f>Pricing!A54</f>
        <v>51</v>
      </c>
      <c r="C65" s="415"/>
      <c r="D65" s="187">
        <f>Pricing!B54</f>
        <v>0</v>
      </c>
      <c r="E65" s="187">
        <f>Pricing!C54</f>
        <v>0</v>
      </c>
      <c r="F65" s="187">
        <f>Pricing!D54</f>
        <v>0</v>
      </c>
      <c r="G65" s="187">
        <f>Pricing!N54</f>
        <v>0</v>
      </c>
      <c r="H65" s="187">
        <f>Pricing!F54</f>
        <v>0</v>
      </c>
      <c r="I65" s="229">
        <f>Pricing!E54</f>
        <v>0</v>
      </c>
      <c r="J65" s="229">
        <f>Pricing!G54</f>
        <v>0</v>
      </c>
      <c r="K65" s="229">
        <f>Pricing!H54</f>
        <v>0</v>
      </c>
      <c r="L65" s="229">
        <f>Pricing!I54</f>
        <v>0</v>
      </c>
      <c r="M65" s="188">
        <f t="shared" si="2"/>
        <v>0</v>
      </c>
      <c r="N65" s="189">
        <f>'Cost Calculation'!AS58</f>
        <v>0</v>
      </c>
      <c r="O65" s="95"/>
    </row>
    <row r="66" spans="2:15" s="94" customFormat="1" ht="49.9" hidden="1" customHeight="1" thickTop="1" thickBot="1">
      <c r="B66" s="414">
        <f>Pricing!A55</f>
        <v>52</v>
      </c>
      <c r="C66" s="415"/>
      <c r="D66" s="187">
        <f>Pricing!B55</f>
        <v>0</v>
      </c>
      <c r="E66" s="187">
        <f>Pricing!C55</f>
        <v>0</v>
      </c>
      <c r="F66" s="187">
        <f>Pricing!D55</f>
        <v>0</v>
      </c>
      <c r="G66" s="187">
        <f>Pricing!N55</f>
        <v>0</v>
      </c>
      <c r="H66" s="187">
        <f>Pricing!F55</f>
        <v>0</v>
      </c>
      <c r="I66" s="229">
        <f>Pricing!E55</f>
        <v>0</v>
      </c>
      <c r="J66" s="229">
        <f>Pricing!G55</f>
        <v>0</v>
      </c>
      <c r="K66" s="229">
        <f>Pricing!H55</f>
        <v>0</v>
      </c>
      <c r="L66" s="229">
        <f>Pricing!I55</f>
        <v>0</v>
      </c>
      <c r="M66" s="188">
        <f t="shared" si="2"/>
        <v>0</v>
      </c>
      <c r="N66" s="189">
        <f>'Cost Calculation'!AS59</f>
        <v>0</v>
      </c>
      <c r="O66" s="95"/>
    </row>
    <row r="67" spans="2:15" s="94" customFormat="1" ht="49.9" hidden="1" customHeight="1" thickTop="1" thickBot="1">
      <c r="B67" s="414">
        <f>Pricing!A56</f>
        <v>53</v>
      </c>
      <c r="C67" s="415"/>
      <c r="D67" s="187">
        <f>Pricing!B56</f>
        <v>0</v>
      </c>
      <c r="E67" s="187">
        <f>Pricing!C56</f>
        <v>0</v>
      </c>
      <c r="F67" s="187">
        <f>Pricing!D56</f>
        <v>0</v>
      </c>
      <c r="G67" s="187">
        <f>Pricing!N56</f>
        <v>0</v>
      </c>
      <c r="H67" s="187">
        <f>Pricing!F56</f>
        <v>0</v>
      </c>
      <c r="I67" s="229">
        <f>Pricing!E56</f>
        <v>0</v>
      </c>
      <c r="J67" s="229">
        <f>Pricing!G56</f>
        <v>0</v>
      </c>
      <c r="K67" s="229">
        <f>Pricing!H56</f>
        <v>0</v>
      </c>
      <c r="L67" s="229">
        <f>Pricing!I56</f>
        <v>0</v>
      </c>
      <c r="M67" s="188">
        <f t="shared" si="2"/>
        <v>0</v>
      </c>
      <c r="N67" s="189">
        <f>'Cost Calculation'!AS60</f>
        <v>0</v>
      </c>
      <c r="O67" s="95"/>
    </row>
    <row r="68" spans="2:15" s="94" customFormat="1" ht="49.9" hidden="1" customHeight="1" thickTop="1" thickBot="1">
      <c r="B68" s="414">
        <f>Pricing!A57</f>
        <v>54</v>
      </c>
      <c r="C68" s="415"/>
      <c r="D68" s="187">
        <f>Pricing!B57</f>
        <v>0</v>
      </c>
      <c r="E68" s="187">
        <f>Pricing!C57</f>
        <v>0</v>
      </c>
      <c r="F68" s="187">
        <f>Pricing!D57</f>
        <v>0</v>
      </c>
      <c r="G68" s="187">
        <f>Pricing!N57</f>
        <v>0</v>
      </c>
      <c r="H68" s="187">
        <f>Pricing!F57</f>
        <v>0</v>
      </c>
      <c r="I68" s="229">
        <f>Pricing!E57</f>
        <v>0</v>
      </c>
      <c r="J68" s="229">
        <f>Pricing!G57</f>
        <v>0</v>
      </c>
      <c r="K68" s="229">
        <f>Pricing!H57</f>
        <v>0</v>
      </c>
      <c r="L68" s="229">
        <f>Pricing!I57</f>
        <v>0</v>
      </c>
      <c r="M68" s="188">
        <f t="shared" si="2"/>
        <v>0</v>
      </c>
      <c r="N68" s="189">
        <f>'Cost Calculation'!AS61</f>
        <v>0</v>
      </c>
      <c r="O68" s="95"/>
    </row>
    <row r="69" spans="2:15" s="94" customFormat="1" ht="49.9" hidden="1" customHeight="1" thickTop="1" thickBot="1">
      <c r="B69" s="414">
        <f>Pricing!A58</f>
        <v>55</v>
      </c>
      <c r="C69" s="415"/>
      <c r="D69" s="187">
        <f>Pricing!B58</f>
        <v>0</v>
      </c>
      <c r="E69" s="187">
        <f>Pricing!C58</f>
        <v>0</v>
      </c>
      <c r="F69" s="187">
        <f>Pricing!D58</f>
        <v>0</v>
      </c>
      <c r="G69" s="187">
        <f>Pricing!N58</f>
        <v>0</v>
      </c>
      <c r="H69" s="187">
        <f>Pricing!F58</f>
        <v>0</v>
      </c>
      <c r="I69" s="229">
        <f>Pricing!E58</f>
        <v>0</v>
      </c>
      <c r="J69" s="229">
        <f>Pricing!G58</f>
        <v>0</v>
      </c>
      <c r="K69" s="229">
        <f>Pricing!H58</f>
        <v>0</v>
      </c>
      <c r="L69" s="229">
        <f>Pricing!I58</f>
        <v>0</v>
      </c>
      <c r="M69" s="188">
        <f t="shared" si="2"/>
        <v>0</v>
      </c>
      <c r="N69" s="189">
        <f>'Cost Calculation'!AS62</f>
        <v>0</v>
      </c>
      <c r="O69" s="95"/>
    </row>
    <row r="70" spans="2:15" s="94" customFormat="1" ht="49.9" hidden="1" customHeight="1" thickTop="1" thickBot="1">
      <c r="B70" s="414">
        <f>Pricing!A59</f>
        <v>56</v>
      </c>
      <c r="C70" s="415"/>
      <c r="D70" s="187">
        <f>Pricing!B59</f>
        <v>0</v>
      </c>
      <c r="E70" s="187">
        <f>Pricing!C59</f>
        <v>0</v>
      </c>
      <c r="F70" s="187">
        <f>Pricing!D59</f>
        <v>0</v>
      </c>
      <c r="G70" s="187">
        <f>Pricing!N59</f>
        <v>0</v>
      </c>
      <c r="H70" s="187">
        <f>Pricing!F59</f>
        <v>0</v>
      </c>
      <c r="I70" s="229">
        <f>Pricing!E59</f>
        <v>0</v>
      </c>
      <c r="J70" s="229">
        <f>Pricing!G59</f>
        <v>0</v>
      </c>
      <c r="K70" s="229">
        <f>Pricing!H59</f>
        <v>0</v>
      </c>
      <c r="L70" s="229">
        <f>Pricing!I59</f>
        <v>0</v>
      </c>
      <c r="M70" s="188">
        <f t="shared" si="2"/>
        <v>0</v>
      </c>
      <c r="N70" s="189">
        <f>'Cost Calculation'!AS63</f>
        <v>0</v>
      </c>
      <c r="O70" s="95"/>
    </row>
    <row r="71" spans="2:15" s="94" customFormat="1" ht="49.9" hidden="1" customHeight="1" thickTop="1" thickBot="1">
      <c r="B71" s="414">
        <f>Pricing!A60</f>
        <v>57</v>
      </c>
      <c r="C71" s="415"/>
      <c r="D71" s="187">
        <f>Pricing!B60</f>
        <v>0</v>
      </c>
      <c r="E71" s="187">
        <f>Pricing!C60</f>
        <v>0</v>
      </c>
      <c r="F71" s="187">
        <f>Pricing!D60</f>
        <v>0</v>
      </c>
      <c r="G71" s="187">
        <f>Pricing!N60</f>
        <v>0</v>
      </c>
      <c r="H71" s="187">
        <f>Pricing!F60</f>
        <v>0</v>
      </c>
      <c r="I71" s="229">
        <f>Pricing!E60</f>
        <v>0</v>
      </c>
      <c r="J71" s="229">
        <f>Pricing!G60</f>
        <v>0</v>
      </c>
      <c r="K71" s="229">
        <f>Pricing!H60</f>
        <v>0</v>
      </c>
      <c r="L71" s="229">
        <f>Pricing!I60</f>
        <v>0</v>
      </c>
      <c r="M71" s="188">
        <f t="shared" si="2"/>
        <v>0</v>
      </c>
      <c r="N71" s="189">
        <f>'Cost Calculation'!AS64</f>
        <v>0</v>
      </c>
      <c r="O71" s="95"/>
    </row>
    <row r="72" spans="2:15" s="94" customFormat="1" ht="49.9" hidden="1" customHeight="1" thickTop="1" thickBot="1">
      <c r="B72" s="414">
        <f>Pricing!A61</f>
        <v>58</v>
      </c>
      <c r="C72" s="415"/>
      <c r="D72" s="187">
        <f>Pricing!B61</f>
        <v>0</v>
      </c>
      <c r="E72" s="187">
        <f>Pricing!C61</f>
        <v>0</v>
      </c>
      <c r="F72" s="187">
        <f>Pricing!D61</f>
        <v>0</v>
      </c>
      <c r="G72" s="187">
        <f>Pricing!N61</f>
        <v>0</v>
      </c>
      <c r="H72" s="187">
        <f>Pricing!F61</f>
        <v>0</v>
      </c>
      <c r="I72" s="229">
        <f>Pricing!E61</f>
        <v>0</v>
      </c>
      <c r="J72" s="229">
        <f>Pricing!G61</f>
        <v>0</v>
      </c>
      <c r="K72" s="229">
        <f>Pricing!H61</f>
        <v>0</v>
      </c>
      <c r="L72" s="229">
        <f>Pricing!I61</f>
        <v>0</v>
      </c>
      <c r="M72" s="188">
        <f t="shared" si="2"/>
        <v>0</v>
      </c>
      <c r="N72" s="189">
        <f>'Cost Calculation'!AS65</f>
        <v>0</v>
      </c>
      <c r="O72" s="95"/>
    </row>
    <row r="73" spans="2:15" s="94" customFormat="1" ht="49.9" hidden="1" customHeight="1" thickTop="1" thickBot="1">
      <c r="B73" s="414">
        <f>Pricing!A62</f>
        <v>59</v>
      </c>
      <c r="C73" s="415"/>
      <c r="D73" s="187">
        <f>Pricing!B62</f>
        <v>0</v>
      </c>
      <c r="E73" s="187">
        <f>Pricing!C62</f>
        <v>0</v>
      </c>
      <c r="F73" s="187">
        <f>Pricing!D62</f>
        <v>0</v>
      </c>
      <c r="G73" s="187">
        <f>Pricing!N62</f>
        <v>0</v>
      </c>
      <c r="H73" s="187">
        <f>Pricing!F62</f>
        <v>0</v>
      </c>
      <c r="I73" s="229">
        <f>Pricing!E62</f>
        <v>0</v>
      </c>
      <c r="J73" s="229">
        <f>Pricing!G62</f>
        <v>0</v>
      </c>
      <c r="K73" s="229">
        <f>Pricing!H62</f>
        <v>0</v>
      </c>
      <c r="L73" s="229">
        <f>Pricing!I62</f>
        <v>0</v>
      </c>
      <c r="M73" s="188">
        <f t="shared" si="2"/>
        <v>0</v>
      </c>
      <c r="N73" s="189">
        <f>'Cost Calculation'!AS66</f>
        <v>0</v>
      </c>
      <c r="O73" s="95"/>
    </row>
    <row r="74" spans="2:15" s="94" customFormat="1" ht="49.9" hidden="1" customHeight="1" thickTop="1" thickBot="1">
      <c r="B74" s="414">
        <f>Pricing!A63</f>
        <v>60</v>
      </c>
      <c r="C74" s="415"/>
      <c r="D74" s="187">
        <f>Pricing!B63</f>
        <v>0</v>
      </c>
      <c r="E74" s="187">
        <f>Pricing!C63</f>
        <v>0</v>
      </c>
      <c r="F74" s="187">
        <f>Pricing!D63</f>
        <v>0</v>
      </c>
      <c r="G74" s="187">
        <f>Pricing!N63</f>
        <v>0</v>
      </c>
      <c r="H74" s="187">
        <f>Pricing!F63</f>
        <v>0</v>
      </c>
      <c r="I74" s="229">
        <f>Pricing!E63</f>
        <v>0</v>
      </c>
      <c r="J74" s="229">
        <f>Pricing!G63</f>
        <v>0</v>
      </c>
      <c r="K74" s="229">
        <f>Pricing!H63</f>
        <v>0</v>
      </c>
      <c r="L74" s="229">
        <f>Pricing!I63</f>
        <v>0</v>
      </c>
      <c r="M74" s="188">
        <f t="shared" si="2"/>
        <v>0</v>
      </c>
      <c r="N74" s="189">
        <f>'Cost Calculation'!AS67</f>
        <v>0</v>
      </c>
      <c r="O74" s="95"/>
    </row>
    <row r="75" spans="2:15" s="94" customFormat="1" ht="49.9" hidden="1" customHeight="1" thickTop="1" thickBot="1">
      <c r="B75" s="414">
        <f>Pricing!A64</f>
        <v>61</v>
      </c>
      <c r="C75" s="415"/>
      <c r="D75" s="187">
        <f>Pricing!B64</f>
        <v>0</v>
      </c>
      <c r="E75" s="187">
        <f>Pricing!C64</f>
        <v>0</v>
      </c>
      <c r="F75" s="187">
        <f>Pricing!D64</f>
        <v>0</v>
      </c>
      <c r="G75" s="187">
        <f>Pricing!N64</f>
        <v>0</v>
      </c>
      <c r="H75" s="187">
        <f>Pricing!F64</f>
        <v>0</v>
      </c>
      <c r="I75" s="229">
        <f>Pricing!E64</f>
        <v>0</v>
      </c>
      <c r="J75" s="229">
        <f>Pricing!G64</f>
        <v>0</v>
      </c>
      <c r="K75" s="229">
        <f>Pricing!H64</f>
        <v>0</v>
      </c>
      <c r="L75" s="229">
        <f>Pricing!I64</f>
        <v>0</v>
      </c>
      <c r="M75" s="188">
        <f t="shared" si="2"/>
        <v>0</v>
      </c>
      <c r="N75" s="189">
        <f>'Cost Calculation'!AS68</f>
        <v>0</v>
      </c>
      <c r="O75" s="95"/>
    </row>
    <row r="76" spans="2:15" s="94" customFormat="1" ht="49.9" hidden="1" customHeight="1" thickTop="1" thickBot="1">
      <c r="B76" s="414">
        <f>Pricing!A65</f>
        <v>62</v>
      </c>
      <c r="C76" s="415"/>
      <c r="D76" s="187">
        <f>Pricing!B65</f>
        <v>0</v>
      </c>
      <c r="E76" s="187">
        <f>Pricing!C65</f>
        <v>0</v>
      </c>
      <c r="F76" s="187">
        <f>Pricing!D65</f>
        <v>0</v>
      </c>
      <c r="G76" s="187">
        <f>Pricing!N65</f>
        <v>0</v>
      </c>
      <c r="H76" s="187">
        <f>Pricing!F65</f>
        <v>0</v>
      </c>
      <c r="I76" s="229">
        <f>Pricing!E65</f>
        <v>0</v>
      </c>
      <c r="J76" s="229">
        <f>Pricing!G65</f>
        <v>0</v>
      </c>
      <c r="K76" s="229">
        <f>Pricing!H65</f>
        <v>0</v>
      </c>
      <c r="L76" s="229">
        <f>Pricing!I65</f>
        <v>0</v>
      </c>
      <c r="M76" s="188">
        <f t="shared" si="2"/>
        <v>0</v>
      </c>
      <c r="N76" s="189">
        <f>'Cost Calculation'!AS69</f>
        <v>0</v>
      </c>
      <c r="O76" s="95"/>
    </row>
    <row r="77" spans="2:15" s="94" customFormat="1" ht="49.9" hidden="1" customHeight="1" thickTop="1" thickBot="1">
      <c r="B77" s="414">
        <f>Pricing!A66</f>
        <v>63</v>
      </c>
      <c r="C77" s="415"/>
      <c r="D77" s="187">
        <f>Pricing!B66</f>
        <v>0</v>
      </c>
      <c r="E77" s="187">
        <f>Pricing!C66</f>
        <v>0</v>
      </c>
      <c r="F77" s="187">
        <f>Pricing!D66</f>
        <v>0</v>
      </c>
      <c r="G77" s="187">
        <f>Pricing!N66</f>
        <v>0</v>
      </c>
      <c r="H77" s="187">
        <f>Pricing!F66</f>
        <v>0</v>
      </c>
      <c r="I77" s="229">
        <f>Pricing!E66</f>
        <v>0</v>
      </c>
      <c r="J77" s="229">
        <f>Pricing!G66</f>
        <v>0</v>
      </c>
      <c r="K77" s="229">
        <f>Pricing!H66</f>
        <v>0</v>
      </c>
      <c r="L77" s="229">
        <f>Pricing!I66</f>
        <v>0</v>
      </c>
      <c r="M77" s="188">
        <f t="shared" si="2"/>
        <v>0</v>
      </c>
      <c r="N77" s="189">
        <f>'Cost Calculation'!AS70</f>
        <v>0</v>
      </c>
      <c r="O77" s="95"/>
    </row>
    <row r="78" spans="2:15" s="94" customFormat="1" ht="49.9" hidden="1" customHeight="1" thickTop="1" thickBot="1">
      <c r="B78" s="414">
        <f>Pricing!A67</f>
        <v>64</v>
      </c>
      <c r="C78" s="415"/>
      <c r="D78" s="187">
        <f>Pricing!B67</f>
        <v>0</v>
      </c>
      <c r="E78" s="187">
        <f>Pricing!C67</f>
        <v>0</v>
      </c>
      <c r="F78" s="187">
        <f>Pricing!D67</f>
        <v>0</v>
      </c>
      <c r="G78" s="187">
        <f>Pricing!N67</f>
        <v>0</v>
      </c>
      <c r="H78" s="187">
        <f>Pricing!F67</f>
        <v>0</v>
      </c>
      <c r="I78" s="229">
        <f>Pricing!E67</f>
        <v>0</v>
      </c>
      <c r="J78" s="229">
        <f>Pricing!G67</f>
        <v>0</v>
      </c>
      <c r="K78" s="229">
        <f>Pricing!H67</f>
        <v>0</v>
      </c>
      <c r="L78" s="229">
        <f>Pricing!I67</f>
        <v>0</v>
      </c>
      <c r="M78" s="188">
        <f t="shared" si="2"/>
        <v>0</v>
      </c>
      <c r="N78" s="189">
        <f>'Cost Calculation'!AS71</f>
        <v>0</v>
      </c>
      <c r="O78" s="95"/>
    </row>
    <row r="79" spans="2:15" s="94" customFormat="1" ht="49.9" hidden="1" customHeight="1" thickTop="1" thickBot="1">
      <c r="B79" s="414">
        <f>Pricing!A68</f>
        <v>65</v>
      </c>
      <c r="C79" s="415"/>
      <c r="D79" s="187">
        <f>Pricing!B68</f>
        <v>0</v>
      </c>
      <c r="E79" s="187">
        <f>Pricing!C68</f>
        <v>0</v>
      </c>
      <c r="F79" s="187">
        <f>Pricing!D68</f>
        <v>0</v>
      </c>
      <c r="G79" s="187">
        <f>Pricing!N68</f>
        <v>0</v>
      </c>
      <c r="H79" s="187">
        <f>Pricing!F68</f>
        <v>0</v>
      </c>
      <c r="I79" s="229">
        <f>Pricing!E68</f>
        <v>0</v>
      </c>
      <c r="J79" s="229">
        <f>Pricing!G68</f>
        <v>0</v>
      </c>
      <c r="K79" s="229">
        <f>Pricing!H68</f>
        <v>0</v>
      </c>
      <c r="L79" s="229">
        <f>Pricing!I68</f>
        <v>0</v>
      </c>
      <c r="M79" s="188">
        <f t="shared" si="2"/>
        <v>0</v>
      </c>
      <c r="N79" s="189">
        <f>'Cost Calculation'!AS72</f>
        <v>0</v>
      </c>
      <c r="O79" s="95"/>
    </row>
    <row r="80" spans="2:15" s="94" customFormat="1" ht="49.9" hidden="1" customHeight="1" thickTop="1" thickBot="1">
      <c r="B80" s="414">
        <f>Pricing!A69</f>
        <v>66</v>
      </c>
      <c r="C80" s="415"/>
      <c r="D80" s="187">
        <f>Pricing!B69</f>
        <v>0</v>
      </c>
      <c r="E80" s="187">
        <f>Pricing!C69</f>
        <v>0</v>
      </c>
      <c r="F80" s="187">
        <f>Pricing!D69</f>
        <v>0</v>
      </c>
      <c r="G80" s="187">
        <f>Pricing!N69</f>
        <v>0</v>
      </c>
      <c r="H80" s="187">
        <f>Pricing!F69</f>
        <v>0</v>
      </c>
      <c r="I80" s="229">
        <f>Pricing!E69</f>
        <v>0</v>
      </c>
      <c r="J80" s="229">
        <f>Pricing!G69</f>
        <v>0</v>
      </c>
      <c r="K80" s="229">
        <f>Pricing!H69</f>
        <v>0</v>
      </c>
      <c r="L80" s="229">
        <f>Pricing!I69</f>
        <v>0</v>
      </c>
      <c r="M80" s="188">
        <f t="shared" si="2"/>
        <v>0</v>
      </c>
      <c r="N80" s="189">
        <f>'Cost Calculation'!AS73</f>
        <v>0</v>
      </c>
      <c r="O80" s="95"/>
    </row>
    <row r="81" spans="2:15" s="94" customFormat="1" ht="49.9" hidden="1" customHeight="1" thickTop="1" thickBot="1">
      <c r="B81" s="414">
        <f>Pricing!A70</f>
        <v>67</v>
      </c>
      <c r="C81" s="415"/>
      <c r="D81" s="187">
        <f>Pricing!B70</f>
        <v>0</v>
      </c>
      <c r="E81" s="187">
        <f>Pricing!C70</f>
        <v>0</v>
      </c>
      <c r="F81" s="187">
        <f>Pricing!D70</f>
        <v>0</v>
      </c>
      <c r="G81" s="187">
        <f>Pricing!N70</f>
        <v>0</v>
      </c>
      <c r="H81" s="187">
        <f>Pricing!F70</f>
        <v>0</v>
      </c>
      <c r="I81" s="229">
        <f>Pricing!E70</f>
        <v>0</v>
      </c>
      <c r="J81" s="229">
        <f>Pricing!G70</f>
        <v>0</v>
      </c>
      <c r="K81" s="229">
        <f>Pricing!H70</f>
        <v>0</v>
      </c>
      <c r="L81" s="229">
        <f>Pricing!I70</f>
        <v>0</v>
      </c>
      <c r="M81" s="188">
        <f t="shared" si="2"/>
        <v>0</v>
      </c>
      <c r="N81" s="189">
        <f>'Cost Calculation'!AS74</f>
        <v>0</v>
      </c>
      <c r="O81" s="95"/>
    </row>
    <row r="82" spans="2:15" s="94" customFormat="1" ht="49.9" hidden="1" customHeight="1" thickTop="1" thickBot="1">
      <c r="B82" s="414">
        <f>Pricing!A71</f>
        <v>68</v>
      </c>
      <c r="C82" s="415"/>
      <c r="D82" s="187">
        <f>Pricing!B71</f>
        <v>0</v>
      </c>
      <c r="E82" s="187">
        <f>Pricing!C71</f>
        <v>0</v>
      </c>
      <c r="F82" s="187">
        <f>Pricing!D71</f>
        <v>0</v>
      </c>
      <c r="G82" s="187">
        <f>Pricing!N71</f>
        <v>0</v>
      </c>
      <c r="H82" s="187">
        <f>Pricing!F71</f>
        <v>0</v>
      </c>
      <c r="I82" s="229">
        <f>Pricing!E71</f>
        <v>0</v>
      </c>
      <c r="J82" s="229">
        <f>Pricing!G71</f>
        <v>0</v>
      </c>
      <c r="K82" s="229">
        <f>Pricing!H71</f>
        <v>0</v>
      </c>
      <c r="L82" s="229">
        <f>Pricing!I71</f>
        <v>0</v>
      </c>
      <c r="M82" s="188">
        <f t="shared" si="2"/>
        <v>0</v>
      </c>
      <c r="N82" s="189">
        <f>'Cost Calculation'!AS75</f>
        <v>0</v>
      </c>
      <c r="O82" s="95"/>
    </row>
    <row r="83" spans="2:15" s="94" customFormat="1" ht="49.9" hidden="1" customHeight="1" thickTop="1" thickBot="1">
      <c r="B83" s="414">
        <f>Pricing!A72</f>
        <v>69</v>
      </c>
      <c r="C83" s="415"/>
      <c r="D83" s="187">
        <f>Pricing!B72</f>
        <v>0</v>
      </c>
      <c r="E83" s="187">
        <f>Pricing!C72</f>
        <v>0</v>
      </c>
      <c r="F83" s="187">
        <f>Pricing!D72</f>
        <v>0</v>
      </c>
      <c r="G83" s="187">
        <f>Pricing!N72</f>
        <v>0</v>
      </c>
      <c r="H83" s="187">
        <f>Pricing!F72</f>
        <v>0</v>
      </c>
      <c r="I83" s="229">
        <f>Pricing!E72</f>
        <v>0</v>
      </c>
      <c r="J83" s="229">
        <f>Pricing!G72</f>
        <v>0</v>
      </c>
      <c r="K83" s="229">
        <f>Pricing!H72</f>
        <v>0</v>
      </c>
      <c r="L83" s="229">
        <f>Pricing!I72</f>
        <v>0</v>
      </c>
      <c r="M83" s="188">
        <f t="shared" si="2"/>
        <v>0</v>
      </c>
      <c r="N83" s="189">
        <f>'Cost Calculation'!AS76</f>
        <v>0</v>
      </c>
      <c r="O83" s="95"/>
    </row>
    <row r="84" spans="2:15" s="94" customFormat="1" ht="49.9" hidden="1" customHeight="1" thickTop="1" thickBot="1">
      <c r="B84" s="414">
        <f>Pricing!A73</f>
        <v>70</v>
      </c>
      <c r="C84" s="415"/>
      <c r="D84" s="187">
        <f>Pricing!B73</f>
        <v>0</v>
      </c>
      <c r="E84" s="187">
        <f>Pricing!C73</f>
        <v>0</v>
      </c>
      <c r="F84" s="187">
        <f>Pricing!D73</f>
        <v>0</v>
      </c>
      <c r="G84" s="187">
        <f>Pricing!N73</f>
        <v>0</v>
      </c>
      <c r="H84" s="187">
        <f>Pricing!F73</f>
        <v>0</v>
      </c>
      <c r="I84" s="229">
        <f>Pricing!E73</f>
        <v>0</v>
      </c>
      <c r="J84" s="229">
        <f>Pricing!G73</f>
        <v>0</v>
      </c>
      <c r="K84" s="229">
        <f>Pricing!H73</f>
        <v>0</v>
      </c>
      <c r="L84" s="229">
        <f>Pricing!I73</f>
        <v>0</v>
      </c>
      <c r="M84" s="188">
        <f t="shared" si="2"/>
        <v>0</v>
      </c>
      <c r="N84" s="189">
        <f>'Cost Calculation'!AS77</f>
        <v>0</v>
      </c>
      <c r="O84" s="95"/>
    </row>
    <row r="85" spans="2:15" s="94" customFormat="1" ht="49.9" hidden="1" customHeight="1" thickTop="1" thickBot="1">
      <c r="B85" s="414">
        <f>Pricing!A74</f>
        <v>71</v>
      </c>
      <c r="C85" s="415"/>
      <c r="D85" s="187">
        <f>Pricing!B74</f>
        <v>0</v>
      </c>
      <c r="E85" s="187">
        <f>Pricing!C74</f>
        <v>0</v>
      </c>
      <c r="F85" s="187">
        <f>Pricing!D74</f>
        <v>0</v>
      </c>
      <c r="G85" s="187">
        <f>Pricing!N74</f>
        <v>0</v>
      </c>
      <c r="H85" s="187">
        <f>Pricing!F74</f>
        <v>0</v>
      </c>
      <c r="I85" s="229">
        <f>Pricing!E74</f>
        <v>0</v>
      </c>
      <c r="J85" s="229">
        <f>Pricing!G74</f>
        <v>0</v>
      </c>
      <c r="K85" s="229">
        <f>Pricing!H74</f>
        <v>0</v>
      </c>
      <c r="L85" s="229">
        <f>Pricing!I74</f>
        <v>0</v>
      </c>
      <c r="M85" s="188">
        <f t="shared" si="2"/>
        <v>0</v>
      </c>
      <c r="N85" s="189">
        <f>'Cost Calculation'!AS78</f>
        <v>0</v>
      </c>
      <c r="O85" s="95"/>
    </row>
    <row r="86" spans="2:15" s="94" customFormat="1" ht="49.9" hidden="1" customHeight="1" thickTop="1" thickBot="1">
      <c r="B86" s="414">
        <f>Pricing!A75</f>
        <v>72</v>
      </c>
      <c r="C86" s="415"/>
      <c r="D86" s="187">
        <f>Pricing!B75</f>
        <v>0</v>
      </c>
      <c r="E86" s="187">
        <f>Pricing!C75</f>
        <v>0</v>
      </c>
      <c r="F86" s="187">
        <f>Pricing!D75</f>
        <v>0</v>
      </c>
      <c r="G86" s="187">
        <f>Pricing!N75</f>
        <v>0</v>
      </c>
      <c r="H86" s="187">
        <f>Pricing!F75</f>
        <v>0</v>
      </c>
      <c r="I86" s="229">
        <f>Pricing!E75</f>
        <v>0</v>
      </c>
      <c r="J86" s="229">
        <f>Pricing!G75</f>
        <v>0</v>
      </c>
      <c r="K86" s="229">
        <f>Pricing!H75</f>
        <v>0</v>
      </c>
      <c r="L86" s="229">
        <f>Pricing!I75</f>
        <v>0</v>
      </c>
      <c r="M86" s="188">
        <f t="shared" si="2"/>
        <v>0</v>
      </c>
      <c r="N86" s="189">
        <f>'Cost Calculation'!AS79</f>
        <v>0</v>
      </c>
      <c r="O86" s="95"/>
    </row>
    <row r="87" spans="2:15" s="94" customFormat="1" ht="49.9" hidden="1" customHeight="1" thickTop="1" thickBot="1">
      <c r="B87" s="414">
        <f>Pricing!A76</f>
        <v>73</v>
      </c>
      <c r="C87" s="415"/>
      <c r="D87" s="187">
        <f>Pricing!B76</f>
        <v>0</v>
      </c>
      <c r="E87" s="187">
        <f>Pricing!C76</f>
        <v>0</v>
      </c>
      <c r="F87" s="187">
        <f>Pricing!D76</f>
        <v>0</v>
      </c>
      <c r="G87" s="187">
        <f>Pricing!N76</f>
        <v>0</v>
      </c>
      <c r="H87" s="187">
        <f>Pricing!F76</f>
        <v>0</v>
      </c>
      <c r="I87" s="229">
        <f>Pricing!E76</f>
        <v>0</v>
      </c>
      <c r="J87" s="229">
        <f>Pricing!G76</f>
        <v>0</v>
      </c>
      <c r="K87" s="229">
        <f>Pricing!H76</f>
        <v>0</v>
      </c>
      <c r="L87" s="229">
        <f>Pricing!I76</f>
        <v>0</v>
      </c>
      <c r="M87" s="188">
        <f t="shared" si="2"/>
        <v>0</v>
      </c>
      <c r="N87" s="189">
        <f>'Cost Calculation'!AS80</f>
        <v>0</v>
      </c>
      <c r="O87" s="95"/>
    </row>
    <row r="88" spans="2:15" s="94" customFormat="1" ht="49.9" hidden="1" customHeight="1" thickTop="1" thickBot="1">
      <c r="B88" s="414">
        <f>Pricing!A77</f>
        <v>74</v>
      </c>
      <c r="C88" s="415"/>
      <c r="D88" s="187">
        <f>Pricing!B77</f>
        <v>0</v>
      </c>
      <c r="E88" s="187">
        <f>Pricing!C77</f>
        <v>0</v>
      </c>
      <c r="F88" s="187">
        <f>Pricing!D77</f>
        <v>0</v>
      </c>
      <c r="G88" s="187">
        <f>Pricing!N77</f>
        <v>0</v>
      </c>
      <c r="H88" s="187">
        <f>Pricing!F77</f>
        <v>0</v>
      </c>
      <c r="I88" s="229">
        <f>Pricing!E77</f>
        <v>0</v>
      </c>
      <c r="J88" s="229">
        <f>Pricing!G77</f>
        <v>0</v>
      </c>
      <c r="K88" s="229">
        <f>Pricing!H77</f>
        <v>0</v>
      </c>
      <c r="L88" s="229">
        <f>Pricing!I77</f>
        <v>0</v>
      </c>
      <c r="M88" s="188">
        <f t="shared" si="2"/>
        <v>0</v>
      </c>
      <c r="N88" s="189">
        <f>'Cost Calculation'!AS81</f>
        <v>0</v>
      </c>
      <c r="O88" s="95"/>
    </row>
    <row r="89" spans="2:15" s="94" customFormat="1" ht="49.9" hidden="1" customHeight="1" thickTop="1" thickBot="1">
      <c r="B89" s="414">
        <f>Pricing!A78</f>
        <v>75</v>
      </c>
      <c r="C89" s="415"/>
      <c r="D89" s="187">
        <f>Pricing!B78</f>
        <v>0</v>
      </c>
      <c r="E89" s="187">
        <f>Pricing!C78</f>
        <v>0</v>
      </c>
      <c r="F89" s="187">
        <f>Pricing!D78</f>
        <v>0</v>
      </c>
      <c r="G89" s="187">
        <f>Pricing!N78</f>
        <v>0</v>
      </c>
      <c r="H89" s="187">
        <f>Pricing!F78</f>
        <v>0</v>
      </c>
      <c r="I89" s="229">
        <f>Pricing!E78</f>
        <v>0</v>
      </c>
      <c r="J89" s="229">
        <f>Pricing!G78</f>
        <v>0</v>
      </c>
      <c r="K89" s="229">
        <f>Pricing!H78</f>
        <v>0</v>
      </c>
      <c r="L89" s="229">
        <f>Pricing!I78</f>
        <v>0</v>
      </c>
      <c r="M89" s="188">
        <f t="shared" si="2"/>
        <v>0</v>
      </c>
      <c r="N89" s="189">
        <f>'Cost Calculation'!AS82</f>
        <v>0</v>
      </c>
      <c r="O89" s="95"/>
    </row>
    <row r="90" spans="2:15" s="94" customFormat="1" ht="49.9" hidden="1" customHeight="1" thickTop="1" thickBot="1">
      <c r="B90" s="414">
        <f>Pricing!A79</f>
        <v>76</v>
      </c>
      <c r="C90" s="415"/>
      <c r="D90" s="187">
        <f>Pricing!B79</f>
        <v>0</v>
      </c>
      <c r="E90" s="187">
        <f>Pricing!C79</f>
        <v>0</v>
      </c>
      <c r="F90" s="187">
        <f>Pricing!D79</f>
        <v>0</v>
      </c>
      <c r="G90" s="187">
        <f>Pricing!N79</f>
        <v>0</v>
      </c>
      <c r="H90" s="187">
        <f>Pricing!F79</f>
        <v>0</v>
      </c>
      <c r="I90" s="229">
        <f>Pricing!E79</f>
        <v>0</v>
      </c>
      <c r="J90" s="229">
        <f>Pricing!G79</f>
        <v>0</v>
      </c>
      <c r="K90" s="229">
        <f>Pricing!H79</f>
        <v>0</v>
      </c>
      <c r="L90" s="229">
        <f>Pricing!I79</f>
        <v>0</v>
      </c>
      <c r="M90" s="188">
        <f t="shared" si="2"/>
        <v>0</v>
      </c>
      <c r="N90" s="189">
        <f>'Cost Calculation'!AS83</f>
        <v>0</v>
      </c>
      <c r="O90" s="95"/>
    </row>
    <row r="91" spans="2:15" s="94" customFormat="1" ht="49.9" hidden="1" customHeight="1" thickTop="1" thickBot="1">
      <c r="B91" s="414">
        <f>Pricing!A80</f>
        <v>77</v>
      </c>
      <c r="C91" s="415"/>
      <c r="D91" s="187">
        <f>Pricing!B80</f>
        <v>0</v>
      </c>
      <c r="E91" s="187">
        <f>Pricing!C80</f>
        <v>0</v>
      </c>
      <c r="F91" s="187">
        <f>Pricing!D80</f>
        <v>0</v>
      </c>
      <c r="G91" s="187">
        <f>Pricing!N80</f>
        <v>0</v>
      </c>
      <c r="H91" s="187">
        <f>Pricing!F80</f>
        <v>0</v>
      </c>
      <c r="I91" s="229">
        <f>Pricing!E80</f>
        <v>0</v>
      </c>
      <c r="J91" s="229">
        <f>Pricing!G80</f>
        <v>0</v>
      </c>
      <c r="K91" s="229">
        <f>Pricing!H80</f>
        <v>0</v>
      </c>
      <c r="L91" s="229">
        <f>Pricing!I80</f>
        <v>0</v>
      </c>
      <c r="M91" s="188">
        <f t="shared" si="2"/>
        <v>0</v>
      </c>
      <c r="N91" s="189">
        <f>'Cost Calculation'!AS84</f>
        <v>0</v>
      </c>
      <c r="O91" s="95"/>
    </row>
    <row r="92" spans="2:15" s="94" customFormat="1" ht="49.9" hidden="1" customHeight="1" thickTop="1" thickBot="1">
      <c r="B92" s="414">
        <f>Pricing!A81</f>
        <v>78</v>
      </c>
      <c r="C92" s="415"/>
      <c r="D92" s="187">
        <f>Pricing!B81</f>
        <v>0</v>
      </c>
      <c r="E92" s="187">
        <f>Pricing!C81</f>
        <v>0</v>
      </c>
      <c r="F92" s="187">
        <f>Pricing!D81</f>
        <v>0</v>
      </c>
      <c r="G92" s="187">
        <f>Pricing!N81</f>
        <v>0</v>
      </c>
      <c r="H92" s="187">
        <f>Pricing!F81</f>
        <v>0</v>
      </c>
      <c r="I92" s="229">
        <f>Pricing!E81</f>
        <v>0</v>
      </c>
      <c r="J92" s="229">
        <f>Pricing!G81</f>
        <v>0</v>
      </c>
      <c r="K92" s="229">
        <f>Pricing!H81</f>
        <v>0</v>
      </c>
      <c r="L92" s="229">
        <f>Pricing!I81</f>
        <v>0</v>
      </c>
      <c r="M92" s="188">
        <f t="shared" ref="M92:M114" si="3">J92*K92*L92/1000000</f>
        <v>0</v>
      </c>
      <c r="N92" s="189">
        <f>'Cost Calculation'!AS85</f>
        <v>0</v>
      </c>
      <c r="O92" s="95"/>
    </row>
    <row r="93" spans="2:15" s="94" customFormat="1" ht="49.9" hidden="1" customHeight="1" thickTop="1" thickBot="1">
      <c r="B93" s="414">
        <f>Pricing!A82</f>
        <v>79</v>
      </c>
      <c r="C93" s="415"/>
      <c r="D93" s="187">
        <f>Pricing!B82</f>
        <v>0</v>
      </c>
      <c r="E93" s="187">
        <f>Pricing!C82</f>
        <v>0</v>
      </c>
      <c r="F93" s="187">
        <f>Pricing!D82</f>
        <v>0</v>
      </c>
      <c r="G93" s="187">
        <f>Pricing!N82</f>
        <v>0</v>
      </c>
      <c r="H93" s="187">
        <f>Pricing!F82</f>
        <v>0</v>
      </c>
      <c r="I93" s="229">
        <f>Pricing!E82</f>
        <v>0</v>
      </c>
      <c r="J93" s="229">
        <f>Pricing!G82</f>
        <v>0</v>
      </c>
      <c r="K93" s="229">
        <f>Pricing!H82</f>
        <v>0</v>
      </c>
      <c r="L93" s="229">
        <f>Pricing!I82</f>
        <v>0</v>
      </c>
      <c r="M93" s="188">
        <f t="shared" si="3"/>
        <v>0</v>
      </c>
      <c r="N93" s="189">
        <f>'Cost Calculation'!AS86</f>
        <v>0</v>
      </c>
      <c r="O93" s="95"/>
    </row>
    <row r="94" spans="2:15" s="94" customFormat="1" ht="49.9" hidden="1" customHeight="1" thickTop="1" thickBot="1">
      <c r="B94" s="414">
        <f>Pricing!A83</f>
        <v>80</v>
      </c>
      <c r="C94" s="415"/>
      <c r="D94" s="187">
        <f>Pricing!B83</f>
        <v>0</v>
      </c>
      <c r="E94" s="187">
        <f>Pricing!C83</f>
        <v>0</v>
      </c>
      <c r="F94" s="187">
        <f>Pricing!D83</f>
        <v>0</v>
      </c>
      <c r="G94" s="187">
        <f>Pricing!N83</f>
        <v>0</v>
      </c>
      <c r="H94" s="187">
        <f>Pricing!F83</f>
        <v>0</v>
      </c>
      <c r="I94" s="229">
        <f>Pricing!E83</f>
        <v>0</v>
      </c>
      <c r="J94" s="229">
        <f>Pricing!G83</f>
        <v>0</v>
      </c>
      <c r="K94" s="229">
        <f>Pricing!H83</f>
        <v>0</v>
      </c>
      <c r="L94" s="229">
        <f>Pricing!I83</f>
        <v>0</v>
      </c>
      <c r="M94" s="188">
        <f t="shared" si="3"/>
        <v>0</v>
      </c>
      <c r="N94" s="189">
        <f>'Cost Calculation'!AS87</f>
        <v>0</v>
      </c>
      <c r="O94" s="95"/>
    </row>
    <row r="95" spans="2:15" s="94" customFormat="1" ht="49.9" hidden="1" customHeight="1" thickTop="1" thickBot="1">
      <c r="B95" s="414">
        <f>Pricing!A84</f>
        <v>81</v>
      </c>
      <c r="C95" s="415"/>
      <c r="D95" s="187">
        <f>Pricing!B84</f>
        <v>0</v>
      </c>
      <c r="E95" s="187">
        <f>Pricing!C84</f>
        <v>0</v>
      </c>
      <c r="F95" s="187">
        <f>Pricing!D84</f>
        <v>0</v>
      </c>
      <c r="G95" s="187">
        <f>Pricing!N84</f>
        <v>0</v>
      </c>
      <c r="H95" s="187">
        <f>Pricing!F84</f>
        <v>0</v>
      </c>
      <c r="I95" s="229">
        <f>Pricing!E84</f>
        <v>0</v>
      </c>
      <c r="J95" s="229">
        <f>Pricing!G84</f>
        <v>0</v>
      </c>
      <c r="K95" s="229">
        <f>Pricing!H84</f>
        <v>0</v>
      </c>
      <c r="L95" s="229">
        <f>Pricing!I84</f>
        <v>0</v>
      </c>
      <c r="M95" s="188">
        <f t="shared" si="3"/>
        <v>0</v>
      </c>
      <c r="N95" s="189">
        <f>'Cost Calculation'!AS88</f>
        <v>0</v>
      </c>
      <c r="O95" s="95"/>
    </row>
    <row r="96" spans="2:15" s="94" customFormat="1" ht="49.9" hidden="1" customHeight="1" thickTop="1" thickBot="1">
      <c r="B96" s="414">
        <f>Pricing!A85</f>
        <v>82</v>
      </c>
      <c r="C96" s="415"/>
      <c r="D96" s="187">
        <f>Pricing!B85</f>
        <v>0</v>
      </c>
      <c r="E96" s="187">
        <f>Pricing!C85</f>
        <v>0</v>
      </c>
      <c r="F96" s="187">
        <f>Pricing!D85</f>
        <v>0</v>
      </c>
      <c r="G96" s="187">
        <f>Pricing!N85</f>
        <v>0</v>
      </c>
      <c r="H96" s="187">
        <f>Pricing!F85</f>
        <v>0</v>
      </c>
      <c r="I96" s="229">
        <f>Pricing!E85</f>
        <v>0</v>
      </c>
      <c r="J96" s="229">
        <f>Pricing!G85</f>
        <v>0</v>
      </c>
      <c r="K96" s="229">
        <f>Pricing!H85</f>
        <v>0</v>
      </c>
      <c r="L96" s="229">
        <f>Pricing!I85</f>
        <v>0</v>
      </c>
      <c r="M96" s="188">
        <f t="shared" si="3"/>
        <v>0</v>
      </c>
      <c r="N96" s="189">
        <f>'Cost Calculation'!AS89</f>
        <v>0</v>
      </c>
      <c r="O96" s="95"/>
    </row>
    <row r="97" spans="2:15" s="94" customFormat="1" ht="49.9" hidden="1" customHeight="1" thickTop="1" thickBot="1">
      <c r="B97" s="414">
        <f>Pricing!A86</f>
        <v>83</v>
      </c>
      <c r="C97" s="415"/>
      <c r="D97" s="187">
        <f>Pricing!B86</f>
        <v>0</v>
      </c>
      <c r="E97" s="187">
        <f>Pricing!C86</f>
        <v>0</v>
      </c>
      <c r="F97" s="187">
        <f>Pricing!D86</f>
        <v>0</v>
      </c>
      <c r="G97" s="187">
        <f>Pricing!N86</f>
        <v>0</v>
      </c>
      <c r="H97" s="187">
        <f>Pricing!F86</f>
        <v>0</v>
      </c>
      <c r="I97" s="229">
        <f>Pricing!E86</f>
        <v>0</v>
      </c>
      <c r="J97" s="229">
        <f>Pricing!G86</f>
        <v>0</v>
      </c>
      <c r="K97" s="229">
        <f>Pricing!H86</f>
        <v>0</v>
      </c>
      <c r="L97" s="229">
        <f>Pricing!I86</f>
        <v>0</v>
      </c>
      <c r="M97" s="188">
        <f t="shared" si="3"/>
        <v>0</v>
      </c>
      <c r="N97" s="189">
        <f>'Cost Calculation'!AS90</f>
        <v>0</v>
      </c>
      <c r="O97" s="95"/>
    </row>
    <row r="98" spans="2:15" s="94" customFormat="1" ht="49.9" hidden="1" customHeight="1" thickTop="1" thickBot="1">
      <c r="B98" s="414">
        <f>Pricing!A87</f>
        <v>84</v>
      </c>
      <c r="C98" s="415"/>
      <c r="D98" s="187">
        <f>Pricing!B87</f>
        <v>0</v>
      </c>
      <c r="E98" s="187">
        <f>Pricing!C87</f>
        <v>0</v>
      </c>
      <c r="F98" s="187">
        <f>Pricing!D87</f>
        <v>0</v>
      </c>
      <c r="G98" s="187">
        <f>Pricing!N87</f>
        <v>0</v>
      </c>
      <c r="H98" s="187">
        <f>Pricing!F87</f>
        <v>0</v>
      </c>
      <c r="I98" s="229">
        <f>Pricing!E87</f>
        <v>0</v>
      </c>
      <c r="J98" s="229">
        <f>Pricing!G87</f>
        <v>0</v>
      </c>
      <c r="K98" s="229">
        <f>Pricing!H87</f>
        <v>0</v>
      </c>
      <c r="L98" s="229">
        <f>Pricing!I87</f>
        <v>0</v>
      </c>
      <c r="M98" s="188">
        <f t="shared" si="3"/>
        <v>0</v>
      </c>
      <c r="N98" s="189">
        <f>'Cost Calculation'!AS91</f>
        <v>0</v>
      </c>
      <c r="O98" s="95"/>
    </row>
    <row r="99" spans="2:15" s="94" customFormat="1" ht="49.9" hidden="1" customHeight="1" thickTop="1" thickBot="1">
      <c r="B99" s="414">
        <f>Pricing!A88</f>
        <v>85</v>
      </c>
      <c r="C99" s="415"/>
      <c r="D99" s="187">
        <f>Pricing!B88</f>
        <v>0</v>
      </c>
      <c r="E99" s="187">
        <f>Pricing!C88</f>
        <v>0</v>
      </c>
      <c r="F99" s="187">
        <f>Pricing!D88</f>
        <v>0</v>
      </c>
      <c r="G99" s="187">
        <f>Pricing!N88</f>
        <v>0</v>
      </c>
      <c r="H99" s="187">
        <f>Pricing!F88</f>
        <v>0</v>
      </c>
      <c r="I99" s="229">
        <f>Pricing!E88</f>
        <v>0</v>
      </c>
      <c r="J99" s="229">
        <f>Pricing!G88</f>
        <v>0</v>
      </c>
      <c r="K99" s="229">
        <f>Pricing!H88</f>
        <v>0</v>
      </c>
      <c r="L99" s="229">
        <f>Pricing!I88</f>
        <v>0</v>
      </c>
      <c r="M99" s="188">
        <f t="shared" si="3"/>
        <v>0</v>
      </c>
      <c r="N99" s="189">
        <f>'Cost Calculation'!AS92</f>
        <v>0</v>
      </c>
      <c r="O99" s="95"/>
    </row>
    <row r="100" spans="2:15" s="94" customFormat="1" ht="49.9" hidden="1" customHeight="1" thickTop="1" thickBot="1">
      <c r="B100" s="414">
        <f>Pricing!A89</f>
        <v>86</v>
      </c>
      <c r="C100" s="415"/>
      <c r="D100" s="187">
        <f>Pricing!B89</f>
        <v>0</v>
      </c>
      <c r="E100" s="187">
        <f>Pricing!C89</f>
        <v>0</v>
      </c>
      <c r="F100" s="187">
        <f>Pricing!D89</f>
        <v>0</v>
      </c>
      <c r="G100" s="187">
        <f>Pricing!N89</f>
        <v>0</v>
      </c>
      <c r="H100" s="187">
        <f>Pricing!F89</f>
        <v>0</v>
      </c>
      <c r="I100" s="229">
        <f>Pricing!E89</f>
        <v>0</v>
      </c>
      <c r="J100" s="229">
        <f>Pricing!G89</f>
        <v>0</v>
      </c>
      <c r="K100" s="229">
        <f>Pricing!H89</f>
        <v>0</v>
      </c>
      <c r="L100" s="229">
        <f>Pricing!I89</f>
        <v>0</v>
      </c>
      <c r="M100" s="188">
        <f t="shared" si="3"/>
        <v>0</v>
      </c>
      <c r="N100" s="189">
        <f>'Cost Calculation'!AS93</f>
        <v>0</v>
      </c>
      <c r="O100" s="95"/>
    </row>
    <row r="101" spans="2:15" s="94" customFormat="1" ht="49.9" hidden="1" customHeight="1" thickTop="1" thickBot="1">
      <c r="B101" s="414">
        <f>Pricing!A90</f>
        <v>87</v>
      </c>
      <c r="C101" s="415"/>
      <c r="D101" s="187">
        <f>Pricing!B90</f>
        <v>0</v>
      </c>
      <c r="E101" s="187">
        <f>Pricing!C90</f>
        <v>0</v>
      </c>
      <c r="F101" s="187">
        <f>Pricing!D90</f>
        <v>0</v>
      </c>
      <c r="G101" s="187">
        <f>Pricing!N90</f>
        <v>0</v>
      </c>
      <c r="H101" s="187">
        <f>Pricing!F90</f>
        <v>0</v>
      </c>
      <c r="I101" s="229">
        <f>Pricing!E90</f>
        <v>0</v>
      </c>
      <c r="J101" s="229">
        <f>Pricing!G90</f>
        <v>0</v>
      </c>
      <c r="K101" s="229">
        <f>Pricing!H90</f>
        <v>0</v>
      </c>
      <c r="L101" s="229">
        <f>Pricing!I90</f>
        <v>0</v>
      </c>
      <c r="M101" s="188">
        <f t="shared" si="3"/>
        <v>0</v>
      </c>
      <c r="N101" s="189">
        <f>'Cost Calculation'!AS94</f>
        <v>0</v>
      </c>
      <c r="O101" s="95"/>
    </row>
    <row r="102" spans="2:15" s="94" customFormat="1" ht="49.9" hidden="1" customHeight="1" thickTop="1" thickBot="1">
      <c r="B102" s="414">
        <f>Pricing!A91</f>
        <v>88</v>
      </c>
      <c r="C102" s="415"/>
      <c r="D102" s="187">
        <f>Pricing!B91</f>
        <v>0</v>
      </c>
      <c r="E102" s="187">
        <f>Pricing!C91</f>
        <v>0</v>
      </c>
      <c r="F102" s="187">
        <f>Pricing!D91</f>
        <v>0</v>
      </c>
      <c r="G102" s="187">
        <f>Pricing!N91</f>
        <v>0</v>
      </c>
      <c r="H102" s="187">
        <f>Pricing!F91</f>
        <v>0</v>
      </c>
      <c r="I102" s="229">
        <f>Pricing!E91</f>
        <v>0</v>
      </c>
      <c r="J102" s="229">
        <f>Pricing!G91</f>
        <v>0</v>
      </c>
      <c r="K102" s="229">
        <f>Pricing!H91</f>
        <v>0</v>
      </c>
      <c r="L102" s="229">
        <f>Pricing!I91</f>
        <v>0</v>
      </c>
      <c r="M102" s="188">
        <f t="shared" si="3"/>
        <v>0</v>
      </c>
      <c r="N102" s="189">
        <f>'Cost Calculation'!AS95</f>
        <v>0</v>
      </c>
      <c r="O102" s="95"/>
    </row>
    <row r="103" spans="2:15" s="94" customFormat="1" ht="49.9" hidden="1" customHeight="1" thickTop="1" thickBot="1">
      <c r="B103" s="414">
        <f>Pricing!A92</f>
        <v>89</v>
      </c>
      <c r="C103" s="415"/>
      <c r="D103" s="187">
        <f>Pricing!B92</f>
        <v>0</v>
      </c>
      <c r="E103" s="187">
        <f>Pricing!C92</f>
        <v>0</v>
      </c>
      <c r="F103" s="187">
        <f>Pricing!D92</f>
        <v>0</v>
      </c>
      <c r="G103" s="187">
        <f>Pricing!N92</f>
        <v>0</v>
      </c>
      <c r="H103" s="187">
        <f>Pricing!F92</f>
        <v>0</v>
      </c>
      <c r="I103" s="229">
        <f>Pricing!E92</f>
        <v>0</v>
      </c>
      <c r="J103" s="229">
        <f>Pricing!G92</f>
        <v>0</v>
      </c>
      <c r="K103" s="229">
        <f>Pricing!H92</f>
        <v>0</v>
      </c>
      <c r="L103" s="229">
        <f>Pricing!I92</f>
        <v>0</v>
      </c>
      <c r="M103" s="188">
        <f t="shared" si="3"/>
        <v>0</v>
      </c>
      <c r="N103" s="189">
        <f>'Cost Calculation'!AS96</f>
        <v>0</v>
      </c>
      <c r="O103" s="95"/>
    </row>
    <row r="104" spans="2:15" s="94" customFormat="1" ht="49.9" hidden="1" customHeight="1" thickTop="1" thickBot="1">
      <c r="B104" s="414">
        <f>Pricing!A93</f>
        <v>90</v>
      </c>
      <c r="C104" s="415"/>
      <c r="D104" s="187">
        <f>Pricing!B93</f>
        <v>0</v>
      </c>
      <c r="E104" s="187">
        <f>Pricing!C93</f>
        <v>0</v>
      </c>
      <c r="F104" s="187">
        <f>Pricing!D93</f>
        <v>0</v>
      </c>
      <c r="G104" s="187">
        <f>Pricing!N93</f>
        <v>0</v>
      </c>
      <c r="H104" s="187">
        <f>Pricing!F93</f>
        <v>0</v>
      </c>
      <c r="I104" s="229">
        <f>Pricing!E93</f>
        <v>0</v>
      </c>
      <c r="J104" s="229">
        <f>Pricing!G93</f>
        <v>0</v>
      </c>
      <c r="K104" s="229">
        <f>Pricing!H93</f>
        <v>0</v>
      </c>
      <c r="L104" s="229">
        <f>Pricing!I93</f>
        <v>0</v>
      </c>
      <c r="M104" s="188">
        <f t="shared" si="3"/>
        <v>0</v>
      </c>
      <c r="N104" s="189">
        <f>'Cost Calculation'!AS97</f>
        <v>0</v>
      </c>
      <c r="O104" s="95"/>
    </row>
    <row r="105" spans="2:15" s="94" customFormat="1" ht="49.9" hidden="1" customHeight="1" thickTop="1" thickBot="1">
      <c r="B105" s="414">
        <f>Pricing!A94</f>
        <v>91</v>
      </c>
      <c r="C105" s="415"/>
      <c r="D105" s="187">
        <f>Pricing!B94</f>
        <v>0</v>
      </c>
      <c r="E105" s="187">
        <f>Pricing!C94</f>
        <v>0</v>
      </c>
      <c r="F105" s="187">
        <f>Pricing!D94</f>
        <v>0</v>
      </c>
      <c r="G105" s="187">
        <f>Pricing!N94</f>
        <v>0</v>
      </c>
      <c r="H105" s="187">
        <f>Pricing!F94</f>
        <v>0</v>
      </c>
      <c r="I105" s="229">
        <f>Pricing!E94</f>
        <v>0</v>
      </c>
      <c r="J105" s="229">
        <f>Pricing!G94</f>
        <v>0</v>
      </c>
      <c r="K105" s="229">
        <f>Pricing!H94</f>
        <v>0</v>
      </c>
      <c r="L105" s="229">
        <f>Pricing!I94</f>
        <v>0</v>
      </c>
      <c r="M105" s="188">
        <f t="shared" si="3"/>
        <v>0</v>
      </c>
      <c r="N105" s="189">
        <f>'Cost Calculation'!AS98</f>
        <v>0</v>
      </c>
      <c r="O105" s="95"/>
    </row>
    <row r="106" spans="2:15" s="94" customFormat="1" ht="49.9" hidden="1" customHeight="1" thickTop="1" thickBot="1">
      <c r="B106" s="414">
        <f>Pricing!A95</f>
        <v>92</v>
      </c>
      <c r="C106" s="415"/>
      <c r="D106" s="187">
        <f>Pricing!B95</f>
        <v>0</v>
      </c>
      <c r="E106" s="187">
        <f>Pricing!C95</f>
        <v>0</v>
      </c>
      <c r="F106" s="187">
        <f>Pricing!D95</f>
        <v>0</v>
      </c>
      <c r="G106" s="187">
        <f>Pricing!N95</f>
        <v>0</v>
      </c>
      <c r="H106" s="187">
        <f>Pricing!F95</f>
        <v>0</v>
      </c>
      <c r="I106" s="229">
        <f>Pricing!E95</f>
        <v>0</v>
      </c>
      <c r="J106" s="229">
        <f>Pricing!G95</f>
        <v>0</v>
      </c>
      <c r="K106" s="229">
        <f>Pricing!H95</f>
        <v>0</v>
      </c>
      <c r="L106" s="229">
        <f>Pricing!I95</f>
        <v>0</v>
      </c>
      <c r="M106" s="188">
        <f t="shared" si="3"/>
        <v>0</v>
      </c>
      <c r="N106" s="189">
        <f>'Cost Calculation'!AS99</f>
        <v>0</v>
      </c>
      <c r="O106" s="95"/>
    </row>
    <row r="107" spans="2:15" s="94" customFormat="1" ht="49.9" hidden="1" customHeight="1" thickTop="1" thickBot="1">
      <c r="B107" s="414">
        <f>Pricing!A96</f>
        <v>93</v>
      </c>
      <c r="C107" s="415"/>
      <c r="D107" s="187">
        <f>Pricing!B96</f>
        <v>0</v>
      </c>
      <c r="E107" s="187">
        <f>Pricing!C96</f>
        <v>0</v>
      </c>
      <c r="F107" s="187">
        <f>Pricing!D96</f>
        <v>0</v>
      </c>
      <c r="G107" s="187">
        <f>Pricing!N96</f>
        <v>0</v>
      </c>
      <c r="H107" s="187">
        <f>Pricing!F96</f>
        <v>0</v>
      </c>
      <c r="I107" s="229">
        <f>Pricing!E96</f>
        <v>0</v>
      </c>
      <c r="J107" s="229">
        <f>Pricing!G96</f>
        <v>0</v>
      </c>
      <c r="K107" s="229">
        <f>Pricing!H96</f>
        <v>0</v>
      </c>
      <c r="L107" s="229">
        <f>Pricing!I96</f>
        <v>0</v>
      </c>
      <c r="M107" s="188">
        <f t="shared" si="3"/>
        <v>0</v>
      </c>
      <c r="N107" s="189">
        <f>'Cost Calculation'!AS100</f>
        <v>0</v>
      </c>
      <c r="O107" s="95"/>
    </row>
    <row r="108" spans="2:15" s="94" customFormat="1" ht="49.9" hidden="1" customHeight="1" thickTop="1" thickBot="1">
      <c r="B108" s="414">
        <f>Pricing!A97</f>
        <v>94</v>
      </c>
      <c r="C108" s="415"/>
      <c r="D108" s="187">
        <f>Pricing!B97</f>
        <v>0</v>
      </c>
      <c r="E108" s="187">
        <f>Pricing!C97</f>
        <v>0</v>
      </c>
      <c r="F108" s="187">
        <f>Pricing!D97</f>
        <v>0</v>
      </c>
      <c r="G108" s="187">
        <f>Pricing!N97</f>
        <v>0</v>
      </c>
      <c r="H108" s="187">
        <f>Pricing!F97</f>
        <v>0</v>
      </c>
      <c r="I108" s="229">
        <f>Pricing!E97</f>
        <v>0</v>
      </c>
      <c r="J108" s="229">
        <f>Pricing!G97</f>
        <v>0</v>
      </c>
      <c r="K108" s="229">
        <f>Pricing!H97</f>
        <v>0</v>
      </c>
      <c r="L108" s="229">
        <f>Pricing!I97</f>
        <v>0</v>
      </c>
      <c r="M108" s="188">
        <f t="shared" si="3"/>
        <v>0</v>
      </c>
      <c r="N108" s="189">
        <f>'Cost Calculation'!AS101</f>
        <v>0</v>
      </c>
      <c r="O108" s="95"/>
    </row>
    <row r="109" spans="2:15" s="94" customFormat="1" ht="49.9" hidden="1" customHeight="1" thickTop="1" thickBot="1">
      <c r="B109" s="414">
        <f>Pricing!A98</f>
        <v>95</v>
      </c>
      <c r="C109" s="415"/>
      <c r="D109" s="187">
        <f>Pricing!B98</f>
        <v>0</v>
      </c>
      <c r="E109" s="187">
        <f>Pricing!C98</f>
        <v>0</v>
      </c>
      <c r="F109" s="187">
        <f>Pricing!D98</f>
        <v>0</v>
      </c>
      <c r="G109" s="187">
        <f>Pricing!N98</f>
        <v>0</v>
      </c>
      <c r="H109" s="187">
        <f>Pricing!F98</f>
        <v>0</v>
      </c>
      <c r="I109" s="229">
        <f>Pricing!E98</f>
        <v>0</v>
      </c>
      <c r="J109" s="229">
        <f>Pricing!G98</f>
        <v>0</v>
      </c>
      <c r="K109" s="229">
        <f>Pricing!H98</f>
        <v>0</v>
      </c>
      <c r="L109" s="229">
        <f>Pricing!I98</f>
        <v>0</v>
      </c>
      <c r="M109" s="188">
        <f t="shared" si="3"/>
        <v>0</v>
      </c>
      <c r="N109" s="189">
        <f>'Cost Calculation'!AS102</f>
        <v>0</v>
      </c>
      <c r="O109" s="95"/>
    </row>
    <row r="110" spans="2:15" s="94" customFormat="1" ht="49.9" hidden="1" customHeight="1" thickTop="1" thickBot="1">
      <c r="B110" s="414">
        <f>Pricing!A99</f>
        <v>96</v>
      </c>
      <c r="C110" s="415"/>
      <c r="D110" s="187">
        <f>Pricing!B99</f>
        <v>0</v>
      </c>
      <c r="E110" s="187">
        <f>Pricing!C99</f>
        <v>0</v>
      </c>
      <c r="F110" s="187">
        <f>Pricing!D99</f>
        <v>0</v>
      </c>
      <c r="G110" s="187">
        <f>Pricing!N99</f>
        <v>0</v>
      </c>
      <c r="H110" s="187">
        <f>Pricing!F99</f>
        <v>0</v>
      </c>
      <c r="I110" s="229">
        <f>Pricing!E99</f>
        <v>0</v>
      </c>
      <c r="J110" s="229">
        <f>Pricing!G99</f>
        <v>0</v>
      </c>
      <c r="K110" s="229">
        <f>Pricing!H99</f>
        <v>0</v>
      </c>
      <c r="L110" s="229">
        <f>Pricing!I99</f>
        <v>0</v>
      </c>
      <c r="M110" s="188">
        <f t="shared" si="3"/>
        <v>0</v>
      </c>
      <c r="N110" s="189">
        <f>'Cost Calculation'!AS103</f>
        <v>0</v>
      </c>
      <c r="O110" s="95"/>
    </row>
    <row r="111" spans="2:15" s="94" customFormat="1" ht="49.9" hidden="1" customHeight="1" thickTop="1" thickBot="1">
      <c r="B111" s="414">
        <f>Pricing!A100</f>
        <v>97</v>
      </c>
      <c r="C111" s="415"/>
      <c r="D111" s="187">
        <f>Pricing!B100</f>
        <v>0</v>
      </c>
      <c r="E111" s="187">
        <f>Pricing!C100</f>
        <v>0</v>
      </c>
      <c r="F111" s="187">
        <f>Pricing!D100</f>
        <v>0</v>
      </c>
      <c r="G111" s="187">
        <f>Pricing!N100</f>
        <v>0</v>
      </c>
      <c r="H111" s="187">
        <f>Pricing!F100</f>
        <v>0</v>
      </c>
      <c r="I111" s="229">
        <f>Pricing!E100</f>
        <v>0</v>
      </c>
      <c r="J111" s="229">
        <f>Pricing!G100</f>
        <v>0</v>
      </c>
      <c r="K111" s="229">
        <f>Pricing!H100</f>
        <v>0</v>
      </c>
      <c r="L111" s="229">
        <f>Pricing!I100</f>
        <v>0</v>
      </c>
      <c r="M111" s="188">
        <f t="shared" si="3"/>
        <v>0</v>
      </c>
      <c r="N111" s="189">
        <f>'Cost Calculation'!AS104</f>
        <v>0</v>
      </c>
      <c r="O111" s="95"/>
    </row>
    <row r="112" spans="2:15" s="94" customFormat="1" ht="49.9" hidden="1" customHeight="1" thickTop="1" thickBot="1">
      <c r="B112" s="414">
        <f>Pricing!A101</f>
        <v>98</v>
      </c>
      <c r="C112" s="415"/>
      <c r="D112" s="187">
        <f>Pricing!B101</f>
        <v>0</v>
      </c>
      <c r="E112" s="187">
        <f>Pricing!C101</f>
        <v>0</v>
      </c>
      <c r="F112" s="187">
        <f>Pricing!D101</f>
        <v>0</v>
      </c>
      <c r="G112" s="187">
        <f>Pricing!N101</f>
        <v>0</v>
      </c>
      <c r="H112" s="187">
        <f>Pricing!F101</f>
        <v>0</v>
      </c>
      <c r="I112" s="229">
        <f>Pricing!E101</f>
        <v>0</v>
      </c>
      <c r="J112" s="229">
        <f>Pricing!G101</f>
        <v>0</v>
      </c>
      <c r="K112" s="229">
        <f>Pricing!H101</f>
        <v>0</v>
      </c>
      <c r="L112" s="229">
        <f>Pricing!I101</f>
        <v>0</v>
      </c>
      <c r="M112" s="188">
        <f t="shared" si="3"/>
        <v>0</v>
      </c>
      <c r="N112" s="189">
        <f>'Cost Calculation'!AS105</f>
        <v>0</v>
      </c>
      <c r="O112" s="95"/>
    </row>
    <row r="113" spans="2:15" s="94" customFormat="1" ht="49.9" hidden="1" customHeight="1" thickTop="1" thickBot="1">
      <c r="B113" s="414">
        <f>Pricing!A102</f>
        <v>99</v>
      </c>
      <c r="C113" s="415"/>
      <c r="D113" s="229">
        <f>Pricing!B102</f>
        <v>0</v>
      </c>
      <c r="E113" s="187">
        <f>Pricing!C102</f>
        <v>0</v>
      </c>
      <c r="F113" s="187">
        <f>Pricing!D102</f>
        <v>0</v>
      </c>
      <c r="G113" s="187">
        <f>Pricing!N102</f>
        <v>0</v>
      </c>
      <c r="H113" s="187">
        <f>Pricing!F102</f>
        <v>0</v>
      </c>
      <c r="I113" s="229">
        <f>Pricing!E102</f>
        <v>0</v>
      </c>
      <c r="J113" s="229">
        <f>Pricing!G102</f>
        <v>0</v>
      </c>
      <c r="K113" s="229">
        <f>Pricing!H102</f>
        <v>0</v>
      </c>
      <c r="L113" s="229">
        <f>Pricing!I102</f>
        <v>0</v>
      </c>
      <c r="M113" s="188">
        <f t="shared" si="3"/>
        <v>0</v>
      </c>
      <c r="N113" s="189">
        <f>'Cost Calculation'!AS106</f>
        <v>0</v>
      </c>
      <c r="O113" s="95"/>
    </row>
    <row r="114" spans="2:15" s="94" customFormat="1" ht="49.9" hidden="1" customHeight="1" thickTop="1" thickBot="1">
      <c r="B114" s="414">
        <f>Pricing!A103</f>
        <v>100</v>
      </c>
      <c r="C114" s="415"/>
      <c r="D114" s="229">
        <f>Pricing!B103</f>
        <v>0</v>
      </c>
      <c r="E114" s="187">
        <f>Pricing!C103</f>
        <v>0</v>
      </c>
      <c r="F114" s="187">
        <f>Pricing!D103</f>
        <v>0</v>
      </c>
      <c r="G114" s="187">
        <f>Pricing!N103</f>
        <v>0</v>
      </c>
      <c r="H114" s="187">
        <f>Pricing!F103</f>
        <v>0</v>
      </c>
      <c r="I114" s="229">
        <f>Pricing!E103</f>
        <v>0</v>
      </c>
      <c r="J114" s="229">
        <f>Pricing!G103</f>
        <v>0</v>
      </c>
      <c r="K114" s="229">
        <f>Pricing!H103</f>
        <v>0</v>
      </c>
      <c r="L114" s="229">
        <f>Pricing!I103</f>
        <v>0</v>
      </c>
      <c r="M114" s="188">
        <f t="shared" si="3"/>
        <v>0</v>
      </c>
      <c r="N114" s="189">
        <f>'Cost Calculation'!AS107</f>
        <v>0</v>
      </c>
      <c r="O114" s="95"/>
    </row>
    <row r="115" spans="2:15" s="94" customFormat="1" ht="39.75" customHeight="1" thickTop="1" thickBot="1">
      <c r="B115" s="417"/>
      <c r="C115" s="418"/>
      <c r="D115" s="418"/>
      <c r="E115" s="418"/>
      <c r="F115" s="418"/>
      <c r="G115" s="418"/>
      <c r="H115" s="418"/>
      <c r="I115" s="418"/>
      <c r="J115" s="418"/>
      <c r="K115" s="419"/>
      <c r="L115" s="190">
        <f>SUM(L15:L114)</f>
        <v>1</v>
      </c>
      <c r="M115" s="191">
        <f>SUM(M15:M114)</f>
        <v>2.2228479999999999</v>
      </c>
      <c r="N115" s="186"/>
      <c r="O115" s="95"/>
    </row>
    <row r="116" spans="2:15" s="94" customFormat="1" ht="30" customHeight="1" thickTop="1" thickBot="1">
      <c r="B116" s="420" t="s">
        <v>181</v>
      </c>
      <c r="C116" s="421"/>
      <c r="D116" s="421"/>
      <c r="E116" s="421"/>
      <c r="F116" s="421"/>
      <c r="G116" s="421"/>
      <c r="H116" s="421"/>
      <c r="I116" s="421"/>
      <c r="J116" s="421"/>
      <c r="K116" s="421"/>
      <c r="L116" s="421"/>
      <c r="M116" s="422"/>
      <c r="N116" s="192">
        <f>ROUND(SUM(N15:N114),0.1)</f>
        <v>216589</v>
      </c>
      <c r="O116" s="95">
        <f>N116/SUM(M115)</f>
        <v>97437.611568582288</v>
      </c>
    </row>
    <row r="117" spans="2:15" s="94" customFormat="1" ht="30" customHeight="1" thickTop="1" thickBot="1">
      <c r="B117" s="420" t="s">
        <v>111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ROUND(N116*18%,0.1)</f>
        <v>38986</v>
      </c>
      <c r="O117" s="95">
        <f>N117/SUM(M115)</f>
        <v>17538.761084878497</v>
      </c>
    </row>
    <row r="118" spans="2:15" s="94" customFormat="1" ht="30" customHeight="1" thickTop="1" thickBot="1">
      <c r="B118" s="420" t="s">
        <v>182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ROUND(SUM(N116:N117),0.1)</f>
        <v>255575</v>
      </c>
      <c r="O118" s="95">
        <f>N118/SUM(M115)</f>
        <v>114976.37265346078</v>
      </c>
    </row>
    <row r="119" spans="2:15" s="94" customFormat="1" ht="20.25" thickTop="1" thickBot="1">
      <c r="B119" s="180"/>
      <c r="C119" s="181"/>
      <c r="D119" s="182"/>
      <c r="E119" s="182"/>
      <c r="F119" s="182"/>
      <c r="G119" s="182"/>
      <c r="H119" s="182"/>
      <c r="I119" s="182"/>
      <c r="J119" s="183"/>
      <c r="K119" s="183"/>
      <c r="L119" s="183"/>
      <c r="M119" s="183"/>
      <c r="N119" s="184"/>
      <c r="O119" s="95">
        <f>O116/10.764</f>
        <v>9052.174987790997</v>
      </c>
    </row>
    <row r="120" spans="2:15" s="94" customFormat="1" ht="253.5" customHeight="1" thickTop="1" thickBot="1">
      <c r="B120" s="509"/>
      <c r="C120" s="510"/>
      <c r="D120" s="510"/>
      <c r="E120" s="510"/>
      <c r="F120" s="510"/>
      <c r="G120" s="510"/>
      <c r="H120" s="510"/>
      <c r="I120" s="510"/>
      <c r="J120" s="510"/>
      <c r="K120" s="510"/>
      <c r="L120" s="510"/>
      <c r="M120" s="510"/>
      <c r="N120" s="511"/>
      <c r="O120" s="95"/>
    </row>
    <row r="121" spans="2:15" s="139" customFormat="1" ht="30" customHeight="1" thickTop="1">
      <c r="B121" s="451" t="s">
        <v>237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139" customFormat="1" ht="30" customHeight="1">
      <c r="B123" s="423" t="s">
        <v>207</v>
      </c>
      <c r="C123" s="424"/>
      <c r="D123" s="424"/>
      <c r="E123" s="424"/>
      <c r="F123" s="424"/>
      <c r="G123" s="424"/>
      <c r="H123" s="424"/>
      <c r="I123" s="424"/>
      <c r="J123" s="424"/>
      <c r="K123" s="424"/>
      <c r="L123" s="424"/>
      <c r="M123" s="424"/>
      <c r="N123" s="425"/>
      <c r="O123" s="138"/>
    </row>
    <row r="124" spans="2:15" s="93" customFormat="1" ht="24.95" customHeight="1">
      <c r="B124" s="410">
        <v>1</v>
      </c>
      <c r="C124" s="411"/>
      <c r="D124" s="412" t="s">
        <v>427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139" customFormat="1" ht="30" customHeight="1">
      <c r="B125" s="423" t="s">
        <v>140</v>
      </c>
      <c r="C125" s="424"/>
      <c r="D125" s="424"/>
      <c r="E125" s="424"/>
      <c r="F125" s="424"/>
      <c r="G125" s="424"/>
      <c r="H125" s="424"/>
      <c r="I125" s="424"/>
      <c r="J125" s="424"/>
      <c r="K125" s="424"/>
      <c r="L125" s="424"/>
      <c r="M125" s="424"/>
      <c r="N125" s="425"/>
      <c r="O125" s="138"/>
    </row>
    <row r="126" spans="2:15" s="93" customFormat="1" ht="24.95" customHeight="1">
      <c r="B126" s="410">
        <v>1</v>
      </c>
      <c r="C126" s="411"/>
      <c r="D126" s="412" t="s">
        <v>364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2</v>
      </c>
      <c r="C127" s="411"/>
      <c r="D127" s="412" t="s">
        <v>389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85" t="s">
        <v>141</v>
      </c>
      <c r="C128" s="486"/>
      <c r="D128" s="486"/>
      <c r="E128" s="486"/>
      <c r="F128" s="486"/>
      <c r="G128" s="486"/>
      <c r="H128" s="486"/>
      <c r="I128" s="486"/>
      <c r="J128" s="486"/>
      <c r="K128" s="486"/>
      <c r="L128" s="486"/>
      <c r="M128" s="486"/>
      <c r="N128" s="487"/>
    </row>
    <row r="129" spans="2:14" s="93" customFormat="1" ht="24.95" customHeight="1">
      <c r="B129" s="410">
        <v>1</v>
      </c>
      <c r="C129" s="411"/>
      <c r="D129" s="412" t="s">
        <v>142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143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12" t="s">
        <v>144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139" customFormat="1" ht="30" customHeight="1">
      <c r="B132" s="485" t="s">
        <v>145</v>
      </c>
      <c r="C132" s="486"/>
      <c r="D132" s="486"/>
      <c r="E132" s="486"/>
      <c r="F132" s="486"/>
      <c r="G132" s="486"/>
      <c r="H132" s="486"/>
      <c r="I132" s="486"/>
      <c r="J132" s="486"/>
      <c r="K132" s="486"/>
      <c r="L132" s="486"/>
      <c r="M132" s="486"/>
      <c r="N132" s="487"/>
    </row>
    <row r="133" spans="2:14" s="139" customFormat="1" ht="30" customHeight="1">
      <c r="B133" s="506" t="s">
        <v>146</v>
      </c>
      <c r="C133" s="507"/>
      <c r="D133" s="507"/>
      <c r="E133" s="507"/>
      <c r="F133" s="507"/>
      <c r="G133" s="507"/>
      <c r="H133" s="507"/>
      <c r="I133" s="507"/>
      <c r="J133" s="507"/>
      <c r="K133" s="507"/>
      <c r="L133" s="507"/>
      <c r="M133" s="507"/>
      <c r="N133" s="508"/>
    </row>
    <row r="134" spans="2:14" s="93" customFormat="1" ht="24.95" customHeight="1">
      <c r="B134" s="410">
        <v>1</v>
      </c>
      <c r="C134" s="411"/>
      <c r="D134" s="412" t="s">
        <v>147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402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148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4</v>
      </c>
      <c r="C137" s="411"/>
      <c r="D137" s="412" t="s">
        <v>149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5</v>
      </c>
      <c r="C138" s="411"/>
      <c r="D138" s="412" t="s">
        <v>150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6</v>
      </c>
      <c r="C139" s="411"/>
      <c r="D139" s="412" t="s">
        <v>151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140" customFormat="1" ht="30" customHeight="1">
      <c r="B140" s="485" t="s">
        <v>152</v>
      </c>
      <c r="C140" s="486"/>
      <c r="D140" s="486"/>
      <c r="E140" s="486"/>
      <c r="F140" s="486"/>
      <c r="G140" s="486"/>
      <c r="H140" s="486"/>
      <c r="I140" s="486"/>
      <c r="J140" s="486"/>
      <c r="K140" s="486"/>
      <c r="L140" s="486"/>
      <c r="M140" s="486"/>
      <c r="N140" s="487"/>
    </row>
    <row r="141" spans="2:14" s="93" customFormat="1" ht="24.95" customHeight="1">
      <c r="B141" s="410">
        <v>1</v>
      </c>
      <c r="C141" s="411"/>
      <c r="D141" s="412" t="s">
        <v>153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135" customHeight="1">
      <c r="B142" s="410">
        <v>2</v>
      </c>
      <c r="C142" s="411"/>
      <c r="D142" s="494" t="s">
        <v>154</v>
      </c>
      <c r="E142" s="495"/>
      <c r="F142" s="495"/>
      <c r="G142" s="495"/>
      <c r="H142" s="495"/>
      <c r="I142" s="495"/>
      <c r="J142" s="495"/>
      <c r="K142" s="495"/>
      <c r="L142" s="495"/>
      <c r="M142" s="495"/>
      <c r="N142" s="496"/>
    </row>
    <row r="143" spans="2:14" s="93" customFormat="1" ht="24.95" customHeight="1">
      <c r="B143" s="410">
        <v>3</v>
      </c>
      <c r="C143" s="411"/>
      <c r="D143" s="412" t="s">
        <v>155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4</v>
      </c>
      <c r="C144" s="411"/>
      <c r="D144" s="412" t="s">
        <v>156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85" t="s">
        <v>157</v>
      </c>
      <c r="C145" s="486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487"/>
    </row>
    <row r="146" spans="2:14" s="93" customFormat="1" ht="24.95" customHeight="1">
      <c r="B146" s="410">
        <v>1</v>
      </c>
      <c r="C146" s="411"/>
      <c r="D146" s="412" t="s">
        <v>158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55.9" customHeight="1">
      <c r="B147" s="410">
        <v>2</v>
      </c>
      <c r="C147" s="411"/>
      <c r="D147" s="494" t="s">
        <v>159</v>
      </c>
      <c r="E147" s="495"/>
      <c r="F147" s="495"/>
      <c r="G147" s="495"/>
      <c r="H147" s="495"/>
      <c r="I147" s="495"/>
      <c r="J147" s="495"/>
      <c r="K147" s="495"/>
      <c r="L147" s="495"/>
      <c r="M147" s="495"/>
      <c r="N147" s="496"/>
    </row>
    <row r="148" spans="2:14" s="140" customFormat="1" ht="30" customHeight="1">
      <c r="B148" s="485" t="s">
        <v>160</v>
      </c>
      <c r="C148" s="486"/>
      <c r="D148" s="486"/>
      <c r="E148" s="486"/>
      <c r="F148" s="486"/>
      <c r="G148" s="486"/>
      <c r="H148" s="486"/>
      <c r="I148" s="486"/>
      <c r="J148" s="486"/>
      <c r="K148" s="486"/>
      <c r="L148" s="486"/>
      <c r="M148" s="486"/>
      <c r="N148" s="487"/>
    </row>
    <row r="149" spans="2:14" s="93" customFormat="1" ht="24.95" customHeight="1">
      <c r="B149" s="410">
        <v>1</v>
      </c>
      <c r="C149" s="411"/>
      <c r="D149" s="468" t="s">
        <v>161</v>
      </c>
      <c r="E149" s="468"/>
      <c r="F149" s="468"/>
      <c r="G149" s="468"/>
      <c r="H149" s="468"/>
      <c r="I149" s="468"/>
      <c r="J149" s="468"/>
      <c r="K149" s="468"/>
      <c r="L149" s="468"/>
      <c r="M149" s="468"/>
      <c r="N149" s="469"/>
    </row>
    <row r="150" spans="2:14" s="93" customFormat="1" ht="24.95" customHeight="1">
      <c r="B150" s="410">
        <v>2</v>
      </c>
      <c r="C150" s="411"/>
      <c r="D150" s="468" t="s">
        <v>162</v>
      </c>
      <c r="E150" s="468"/>
      <c r="F150" s="468"/>
      <c r="G150" s="468"/>
      <c r="H150" s="468"/>
      <c r="I150" s="468"/>
      <c r="J150" s="468"/>
      <c r="K150" s="468"/>
      <c r="L150" s="468"/>
      <c r="M150" s="468"/>
      <c r="N150" s="469"/>
    </row>
    <row r="151" spans="2:14" s="93" customFormat="1" ht="49.9" customHeight="1">
      <c r="B151" s="410">
        <v>3</v>
      </c>
      <c r="C151" s="411"/>
      <c r="D151" s="491" t="s">
        <v>163</v>
      </c>
      <c r="E151" s="492"/>
      <c r="F151" s="492"/>
      <c r="G151" s="492"/>
      <c r="H151" s="492"/>
      <c r="I151" s="492"/>
      <c r="J151" s="492"/>
      <c r="K151" s="492"/>
      <c r="L151" s="492"/>
      <c r="M151" s="492"/>
      <c r="N151" s="493"/>
    </row>
    <row r="152" spans="2:14" s="93" customFormat="1" ht="24.95" customHeight="1">
      <c r="B152" s="410">
        <v>4</v>
      </c>
      <c r="C152" s="411"/>
      <c r="D152" s="468" t="s">
        <v>164</v>
      </c>
      <c r="E152" s="468"/>
      <c r="F152" s="468"/>
      <c r="G152" s="468"/>
      <c r="H152" s="468"/>
      <c r="I152" s="468"/>
      <c r="J152" s="468"/>
      <c r="K152" s="468"/>
      <c r="L152" s="468"/>
      <c r="M152" s="468"/>
      <c r="N152" s="469"/>
    </row>
    <row r="153" spans="2:14" s="140" customFormat="1" ht="30" customHeight="1">
      <c r="B153" s="485" t="s">
        <v>165</v>
      </c>
      <c r="C153" s="486"/>
      <c r="D153" s="486"/>
      <c r="E153" s="486"/>
      <c r="F153" s="486"/>
      <c r="G153" s="486"/>
      <c r="H153" s="486"/>
      <c r="I153" s="486"/>
      <c r="J153" s="486"/>
      <c r="K153" s="486"/>
      <c r="L153" s="486"/>
      <c r="M153" s="486"/>
      <c r="N153" s="487"/>
    </row>
    <row r="154" spans="2:14" s="93" customFormat="1" ht="24.95" customHeight="1">
      <c r="B154" s="410">
        <v>1</v>
      </c>
      <c r="C154" s="411"/>
      <c r="D154" s="468" t="s">
        <v>166</v>
      </c>
      <c r="E154" s="468"/>
      <c r="F154" s="468"/>
      <c r="G154" s="468"/>
      <c r="H154" s="468"/>
      <c r="I154" s="468"/>
      <c r="J154" s="468"/>
      <c r="K154" s="468"/>
      <c r="L154" s="468"/>
      <c r="M154" s="468"/>
      <c r="N154" s="469"/>
    </row>
    <row r="155" spans="2:14" s="93" customFormat="1" ht="24.95" customHeight="1">
      <c r="B155" s="410">
        <v>2</v>
      </c>
      <c r="C155" s="411"/>
      <c r="D155" s="468" t="s">
        <v>167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93" customFormat="1" ht="24.95" customHeight="1">
      <c r="B156" s="410">
        <v>3</v>
      </c>
      <c r="C156" s="411"/>
      <c r="D156" s="468" t="s">
        <v>168</v>
      </c>
      <c r="E156" s="468"/>
      <c r="F156" s="468"/>
      <c r="G156" s="468"/>
      <c r="H156" s="468"/>
      <c r="I156" s="468"/>
      <c r="J156" s="468"/>
      <c r="K156" s="468"/>
      <c r="L156" s="468"/>
      <c r="M156" s="468"/>
      <c r="N156" s="469"/>
    </row>
    <row r="157" spans="2:14" s="93" customFormat="1" ht="24.95" customHeight="1">
      <c r="B157" s="410">
        <v>4</v>
      </c>
      <c r="C157" s="411"/>
      <c r="D157" s="468" t="s">
        <v>401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88" t="s">
        <v>240</v>
      </c>
      <c r="C158" s="489"/>
      <c r="D158" s="489"/>
      <c r="E158" s="489"/>
      <c r="F158" s="489"/>
      <c r="G158" s="489"/>
      <c r="H158" s="489"/>
      <c r="I158" s="489"/>
      <c r="J158" s="489"/>
      <c r="K158" s="489"/>
      <c r="L158" s="489"/>
      <c r="M158" s="489"/>
      <c r="N158" s="490"/>
    </row>
    <row r="159" spans="2:14" s="93" customFormat="1" ht="24.95" customHeight="1">
      <c r="B159" s="488" t="s">
        <v>241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90"/>
    </row>
    <row r="160" spans="2:14" s="93" customFormat="1" ht="41.25" customHeight="1">
      <c r="B160" s="476"/>
      <c r="C160" s="477"/>
      <c r="D160" s="477"/>
      <c r="E160" s="477"/>
      <c r="F160" s="477"/>
      <c r="G160" s="477"/>
      <c r="H160" s="477"/>
      <c r="I160" s="477"/>
      <c r="J160" s="477"/>
      <c r="K160" s="477"/>
      <c r="L160" s="477"/>
      <c r="M160" s="477"/>
      <c r="N160" s="478"/>
    </row>
    <row r="161" spans="2:14" s="93" customFormat="1" ht="39.950000000000003" customHeight="1">
      <c r="B161" s="479"/>
      <c r="C161" s="480"/>
      <c r="D161" s="480"/>
      <c r="E161" s="480"/>
      <c r="F161" s="480"/>
      <c r="G161" s="480"/>
      <c r="H161" s="480"/>
      <c r="I161" s="480"/>
      <c r="J161" s="480"/>
      <c r="K161" s="480"/>
      <c r="L161" s="480"/>
      <c r="M161" s="480"/>
      <c r="N161" s="481"/>
    </row>
    <row r="162" spans="2:14" s="93" customFormat="1" ht="41.25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39.950000000000003" customHeight="1" thickBo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30" customHeight="1" thickTop="1">
      <c r="B164" s="464" t="s">
        <v>110</v>
      </c>
      <c r="C164" s="465"/>
      <c r="D164" s="465"/>
      <c r="E164" s="470"/>
      <c r="F164" s="471"/>
      <c r="G164" s="471"/>
      <c r="H164" s="471"/>
      <c r="I164" s="471"/>
      <c r="J164" s="471"/>
      <c r="K164" s="471"/>
      <c r="L164" s="472"/>
      <c r="M164" s="465" t="s">
        <v>205</v>
      </c>
      <c r="N164" s="466"/>
    </row>
    <row r="165" spans="2:14" s="93" customFormat="1" ht="33" customHeight="1" thickBot="1">
      <c r="B165" s="467" t="s">
        <v>107</v>
      </c>
      <c r="C165" s="462"/>
      <c r="D165" s="462"/>
      <c r="E165" s="473"/>
      <c r="F165" s="474"/>
      <c r="G165" s="474"/>
      <c r="H165" s="474"/>
      <c r="I165" s="474"/>
      <c r="J165" s="474"/>
      <c r="K165" s="474"/>
      <c r="L165" s="475"/>
      <c r="M165" s="462" t="s">
        <v>108</v>
      </c>
      <c r="N165" s="463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2">
    <mergeCell ref="B113:C113"/>
    <mergeCell ref="B124:C124"/>
    <mergeCell ref="D124:N124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20:N120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6:C66"/>
    <mergeCell ref="B67:C67"/>
    <mergeCell ref="B68:C68"/>
    <mergeCell ref="B69:C69"/>
    <mergeCell ref="B70:C70"/>
    <mergeCell ref="B71:C71"/>
    <mergeCell ref="B72:C72"/>
    <mergeCell ref="B73:C73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D142:N142"/>
    <mergeCell ref="B135:C135"/>
    <mergeCell ref="D135:N135"/>
    <mergeCell ref="B1:N5"/>
    <mergeCell ref="B11:N11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31:C131"/>
    <mergeCell ref="D131:N131"/>
    <mergeCell ref="B129:C129"/>
    <mergeCell ref="D129:N129"/>
    <mergeCell ref="B42:C42"/>
    <mergeCell ref="B43:C43"/>
    <mergeCell ref="B44:C44"/>
    <mergeCell ref="B45:C45"/>
    <mergeCell ref="B46:C46"/>
    <mergeCell ref="B74:C74"/>
    <mergeCell ref="D130:N130"/>
    <mergeCell ref="D154:N154"/>
    <mergeCell ref="B154:C154"/>
    <mergeCell ref="B158:N158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B134:C134"/>
    <mergeCell ref="D134:N134"/>
    <mergeCell ref="B34:C34"/>
    <mergeCell ref="B35:C35"/>
    <mergeCell ref="B36:C36"/>
    <mergeCell ref="B37:C37"/>
    <mergeCell ref="B38:C38"/>
    <mergeCell ref="B39:C39"/>
    <mergeCell ref="B40:C40"/>
    <mergeCell ref="B41:C41"/>
    <mergeCell ref="B130:C130"/>
    <mergeCell ref="B128:N128"/>
    <mergeCell ref="B125:N125"/>
    <mergeCell ref="B75:C75"/>
    <mergeCell ref="B76:C76"/>
    <mergeCell ref="B77:C77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5:C65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149:C149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2:C14"/>
    <mergeCell ref="B15:C15"/>
    <mergeCell ref="B16:C16"/>
    <mergeCell ref="B17:C17"/>
    <mergeCell ref="B18:C18"/>
    <mergeCell ref="G12:G14"/>
    <mergeCell ref="J12:J14"/>
    <mergeCell ref="D12:D14"/>
    <mergeCell ref="F12:F14"/>
    <mergeCell ref="K12:K14"/>
    <mergeCell ref="L12:L14"/>
    <mergeCell ref="M12:M14"/>
    <mergeCell ref="N12:N14"/>
    <mergeCell ref="B7:E7"/>
    <mergeCell ref="B8:E8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B127:C127"/>
    <mergeCell ref="D127:N127"/>
    <mergeCell ref="B19:C19"/>
    <mergeCell ref="B20:C20"/>
    <mergeCell ref="B21:C21"/>
    <mergeCell ref="B22:C22"/>
    <mergeCell ref="H12:H14"/>
    <mergeCell ref="I12:I14"/>
    <mergeCell ref="B23:C23"/>
    <mergeCell ref="B115:K115"/>
    <mergeCell ref="B116:M116"/>
    <mergeCell ref="B117:M117"/>
    <mergeCell ref="B118:M118"/>
    <mergeCell ref="B123:N1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37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43676</v>
      </c>
      <c r="F2" s="516" t="s">
        <v>245</v>
      </c>
      <c r="G2" s="516"/>
    </row>
    <row r="3" spans="3:13">
      <c r="C3" s="297" t="s">
        <v>126</v>
      </c>
      <c r="D3" s="517" t="str">
        <f>QUOTATION!F7</f>
        <v>MRA</v>
      </c>
      <c r="E3" s="517"/>
      <c r="F3" s="520" t="s">
        <v>246</v>
      </c>
      <c r="G3" s="521">
        <f>QUOTATION!N8</f>
        <v>43676</v>
      </c>
    </row>
    <row r="4" spans="3:13">
      <c r="C4" s="297" t="s">
        <v>243</v>
      </c>
      <c r="D4" s="518" t="str">
        <f>QUOTATION!M6</f>
        <v>ABPL-DE-19.20-2133</v>
      </c>
      <c r="E4" s="518"/>
      <c r="F4" s="520"/>
      <c r="G4" s="522"/>
    </row>
    <row r="5" spans="3:13">
      <c r="C5" s="297" t="s">
        <v>127</v>
      </c>
      <c r="D5" s="517" t="str">
        <f>QUOTATION!F8</f>
        <v>Bangalore</v>
      </c>
      <c r="E5" s="517"/>
      <c r="F5" s="520"/>
      <c r="G5" s="522"/>
    </row>
    <row r="6" spans="3:13">
      <c r="C6" s="297" t="s">
        <v>169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178</v>
      </c>
      <c r="D9" s="517" t="str">
        <f>QUOTATION!I10</f>
        <v>Silver</v>
      </c>
      <c r="E9" s="517"/>
      <c r="F9" s="520"/>
      <c r="G9" s="522"/>
    </row>
    <row r="10" spans="3:13">
      <c r="C10" s="297" t="s">
        <v>180</v>
      </c>
      <c r="D10" s="517" t="str">
        <f>QUOTATION!I8</f>
        <v>1.5Kpa</v>
      </c>
      <c r="E10" s="517"/>
      <c r="F10" s="520"/>
      <c r="G10" s="522"/>
    </row>
    <row r="11" spans="3:13">
      <c r="C11" s="297" t="s">
        <v>242</v>
      </c>
      <c r="D11" s="517" t="str">
        <f>QUOTATION!M9</f>
        <v>Mahesh</v>
      </c>
      <c r="E11" s="517"/>
      <c r="F11" s="520"/>
      <c r="G11" s="522"/>
    </row>
    <row r="12" spans="3:13">
      <c r="C12" s="297" t="s">
        <v>244</v>
      </c>
      <c r="D12" s="519">
        <f>QUOTATION!M7</f>
        <v>43676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868.13</v>
      </c>
      <c r="F14" s="205"/>
      <c r="G14" s="206">
        <f>E14</f>
        <v>868.13</v>
      </c>
    </row>
    <row r="15" spans="3:13">
      <c r="C15" s="194" t="s">
        <v>235</v>
      </c>
      <c r="D15" s="296">
        <f>'Changable Values'!D4</f>
        <v>83</v>
      </c>
      <c r="E15" s="199">
        <f>E14*D15</f>
        <v>72054.789999999994</v>
      </c>
      <c r="F15" s="205"/>
      <c r="G15" s="207">
        <f>E15</f>
        <v>72054.789999999994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7205.4789999999994</v>
      </c>
      <c r="F16" s="208">
        <f>'Changable Values'!D5</f>
        <v>0.1</v>
      </c>
      <c r="G16" s="207">
        <f>G15*F16</f>
        <v>7205.4789999999994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8718.6295900000005</v>
      </c>
      <c r="F17" s="208">
        <f>'Changable Values'!D6</f>
        <v>0.11</v>
      </c>
      <c r="G17" s="207">
        <f>SUM(G15:G16)*F17</f>
        <v>8718.6295900000005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439.89449294999997</v>
      </c>
      <c r="F18" s="208">
        <f>'Changable Values'!D7</f>
        <v>5.0000000000000001E-3</v>
      </c>
      <c r="G18" s="207">
        <f>SUM(G15:G17)*F18</f>
        <v>439.89449294999997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884.18793082950003</v>
      </c>
      <c r="F19" s="208">
        <f>'Changable Values'!D8</f>
        <v>0.01</v>
      </c>
      <c r="G19" s="207">
        <f>SUM(G15:G18)*F19</f>
        <v>884.18793082950003</v>
      </c>
    </row>
    <row r="20" spans="3:7">
      <c r="C20" s="195" t="s">
        <v>99</v>
      </c>
      <c r="D20" s="201"/>
      <c r="E20" s="199">
        <f>SUM(E15:E19)</f>
        <v>89302.981013779499</v>
      </c>
      <c r="F20" s="208"/>
      <c r="G20" s="207">
        <f>SUM(G15:G19)</f>
        <v>89302.981013779499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1339.5447152066924</v>
      </c>
      <c r="F21" s="208">
        <f>'Changable Values'!D9</f>
        <v>1.4999999999999999E-2</v>
      </c>
      <c r="G21" s="207">
        <f>G20*F21</f>
        <v>1339.5447152066924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5641.5882240000001</v>
      </c>
      <c r="F23" s="209"/>
      <c r="G23" s="207">
        <f t="shared" si="0"/>
        <v>5641.5882240000001</v>
      </c>
    </row>
    <row r="24" spans="3:7">
      <c r="C24" s="195" t="s">
        <v>230</v>
      </c>
      <c r="D24" s="198"/>
      <c r="E24" s="199">
        <f>'Cost Calculation'!AH111</f>
        <v>1197.6485901639344</v>
      </c>
      <c r="F24" s="209"/>
      <c r="G24" s="207">
        <f t="shared" si="0"/>
        <v>1197.6485901639344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2392.6735871999995</v>
      </c>
      <c r="F27" s="209"/>
      <c r="G27" s="207">
        <f t="shared" si="0"/>
        <v>2392.6735871999995</v>
      </c>
    </row>
    <row r="28" spans="3:7">
      <c r="C28" s="195" t="s">
        <v>88</v>
      </c>
      <c r="D28" s="198"/>
      <c r="E28" s="199">
        <f>'Cost Calculation'!AN109</f>
        <v>1914.1388697599998</v>
      </c>
      <c r="F28" s="209"/>
      <c r="G28" s="207">
        <f t="shared" si="0"/>
        <v>1914.1388697599998</v>
      </c>
    </row>
    <row r="29" spans="3:7">
      <c r="C29" s="293" t="s">
        <v>379</v>
      </c>
      <c r="D29" s="294"/>
      <c r="E29" s="295">
        <f>SUM(E20:E28)</f>
        <v>101788.57500011014</v>
      </c>
      <c r="F29" s="209"/>
      <c r="G29" s="207">
        <f>SUM(G20:G21,G24)</f>
        <v>91840.17431915013</v>
      </c>
    </row>
    <row r="30" spans="3:7">
      <c r="C30" s="293" t="s">
        <v>380</v>
      </c>
      <c r="D30" s="294"/>
      <c r="E30" s="295">
        <f>E29/E33</f>
        <v>4254.1772327259696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114800.21789893768</v>
      </c>
      <c r="F31" s="214">
        <f>'Changable Values'!D23</f>
        <v>1.25</v>
      </c>
      <c r="G31" s="207">
        <f>G29*F31</f>
        <v>114800.21789893767</v>
      </c>
    </row>
    <row r="32" spans="3:7">
      <c r="C32" s="290" t="s">
        <v>5</v>
      </c>
      <c r="D32" s="291"/>
      <c r="E32" s="292">
        <f>E31+E29</f>
        <v>216588.79289904784</v>
      </c>
      <c r="F32" s="205"/>
      <c r="G32" s="207">
        <f>SUM(G25:G31,G22:G23)</f>
        <v>216588.79289904781</v>
      </c>
    </row>
    <row r="33" spans="3:7">
      <c r="C33" s="300" t="s">
        <v>231</v>
      </c>
      <c r="D33" s="301"/>
      <c r="E33" s="308">
        <f>'Cost Calculation'!K109</f>
        <v>23.926735871999998</v>
      </c>
      <c r="F33" s="210"/>
      <c r="G33" s="211">
        <f>E33</f>
        <v>23.926735871999998</v>
      </c>
    </row>
    <row r="34" spans="3:7">
      <c r="C34" s="302" t="s">
        <v>9</v>
      </c>
      <c r="D34" s="303"/>
      <c r="E34" s="304">
        <f>QUOTATION!L115</f>
        <v>1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9052.1663321618598</v>
      </c>
      <c r="F35" s="212"/>
      <c r="G35" s="213">
        <f>G32/(G33)</f>
        <v>9052.1663321618598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2019-07-30T08:11:40Z</cp:lastPrinted>
  <dcterms:created xsi:type="dcterms:W3CDTF">2010-12-18T06:34:46Z</dcterms:created>
  <dcterms:modified xsi:type="dcterms:W3CDTF">2019-08-05T06:15:22Z</dcterms:modified>
</cp:coreProperties>
</file>