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ThisWorkbook" defaultThemeVersion="124226"/>
  <bookViews>
    <workbookView xWindow="0" yWindow="0" windowWidth="19440" windowHeight="11925" tabRatio="711" firstSheet="1" activeTab="6"/>
  </bookViews>
  <sheets>
    <sheet name="Changable Values" sheetId="164" r:id="rId1"/>
    <sheet name="BD Team" sheetId="161" r:id="rId2"/>
    <sheet name="Pricing" sheetId="158" r:id="rId3"/>
    <sheet name="Glass Calculations" sheetId="167" r:id="rId4"/>
    <sheet name="MS insert" sheetId="163" r:id="rId5"/>
    <sheet name="Cost Calculation" sheetId="159" r:id="rId6"/>
    <sheet name="QUOTATION" sheetId="160" r:id="rId7"/>
    <sheet name="Final Summary" sheetId="165" r:id="rId8"/>
    <sheet name="5.FIXED GLASS" sheetId="34" state="hidden" r:id="rId9"/>
    <sheet name="Drawings" sheetId="166" r:id="rId10"/>
    <sheet name="Glass" sheetId="162" r:id="rId11"/>
    <sheet name="Consumables" sheetId="168" r:id="rId12"/>
    <sheet name="APPLICATION" sheetId="169" r:id="rId13"/>
  </sheets>
  <definedNames>
    <definedName name="\a">#N/A</definedName>
    <definedName name="\b">#N/A</definedName>
    <definedName name="_____________LFB101" localSheetId="1">#REF!</definedName>
    <definedName name="_____________LFB101" localSheetId="5">#REF!</definedName>
    <definedName name="_____________LFB101" localSheetId="2">#REF!</definedName>
    <definedName name="_____________LFB101" localSheetId="6">#REF!</definedName>
    <definedName name="_____________LFB101">#REF!</definedName>
    <definedName name="_____________LFB118" localSheetId="1">#REF!</definedName>
    <definedName name="_____________LFB118" localSheetId="5">#REF!</definedName>
    <definedName name="_____________LFB118" localSheetId="2">#REF!</definedName>
    <definedName name="_____________LFB118" localSheetId="6">#REF!</definedName>
    <definedName name="_____________LFB118">#REF!</definedName>
    <definedName name="_____________LFB121" localSheetId="1">#REF!</definedName>
    <definedName name="_____________LFB121" localSheetId="2">#REF!</definedName>
    <definedName name="_____________LFB121">#REF!</definedName>
    <definedName name="_____________LFB122" localSheetId="1">#REF!</definedName>
    <definedName name="_____________LFB122">#REF!</definedName>
    <definedName name="____________LFB101" localSheetId="1">#REF!</definedName>
    <definedName name="____________LFB101">#REF!</definedName>
    <definedName name="____________LFB118" localSheetId="1">#REF!</definedName>
    <definedName name="____________LFB118">#REF!</definedName>
    <definedName name="____________LFB121" localSheetId="1">#REF!</definedName>
    <definedName name="____________LFB121">#REF!</definedName>
    <definedName name="____________LFB122" localSheetId="1">#REF!</definedName>
    <definedName name="____________LFB122">#REF!</definedName>
    <definedName name="___________LFB101" localSheetId="1">#REF!</definedName>
    <definedName name="___________LFB101">#REF!</definedName>
    <definedName name="___________LFB118" localSheetId="1">#REF!</definedName>
    <definedName name="___________LFB118">#REF!</definedName>
    <definedName name="___________LFB121" localSheetId="1">#REF!</definedName>
    <definedName name="___________LFB121">#REF!</definedName>
    <definedName name="___________LFB122" localSheetId="1">#REF!</definedName>
    <definedName name="___________LFB122">#REF!</definedName>
    <definedName name="__________LFB101" localSheetId="1">#REF!</definedName>
    <definedName name="__________LFB101">#REF!</definedName>
    <definedName name="__________LFB118" localSheetId="1">#REF!</definedName>
    <definedName name="__________LFB118">#REF!</definedName>
    <definedName name="__________LFB121" localSheetId="1">#REF!</definedName>
    <definedName name="__________LFB121">#REF!</definedName>
    <definedName name="__________LFB122" localSheetId="1">#REF!</definedName>
    <definedName name="__________LFB122">#REF!</definedName>
    <definedName name="_________LFB101" localSheetId="1">#REF!</definedName>
    <definedName name="_________LFB101">#REF!</definedName>
    <definedName name="_________LFB118" localSheetId="1">#REF!</definedName>
    <definedName name="_________LFB118">#REF!</definedName>
    <definedName name="_________LFB121" localSheetId="1">#REF!</definedName>
    <definedName name="_________LFB121">#REF!</definedName>
    <definedName name="_________LFB122" localSheetId="1">#REF!</definedName>
    <definedName name="_________LFB122">#REF!</definedName>
    <definedName name="________LFB101" localSheetId="1">#REF!</definedName>
    <definedName name="________LFB101">#REF!</definedName>
    <definedName name="________LFB118" localSheetId="1">#REF!</definedName>
    <definedName name="________LFB118">#REF!</definedName>
    <definedName name="________LFB121" localSheetId="1">#REF!</definedName>
    <definedName name="________LFB121">#REF!</definedName>
    <definedName name="________LFB122" localSheetId="1">#REF!</definedName>
    <definedName name="________LFB122">#REF!</definedName>
    <definedName name="_______LFB101" localSheetId="1">#REF!</definedName>
    <definedName name="_______LFB101">#REF!</definedName>
    <definedName name="_______LFB118" localSheetId="1">#REF!</definedName>
    <definedName name="_______LFB118">#REF!</definedName>
    <definedName name="_______LFB121" localSheetId="1">#REF!</definedName>
    <definedName name="_______LFB121">#REF!</definedName>
    <definedName name="_______LFB122" localSheetId="1">#REF!</definedName>
    <definedName name="_______LFB122">#REF!</definedName>
    <definedName name="______LFB101" localSheetId="1">#REF!</definedName>
    <definedName name="______LFB101">#REF!</definedName>
    <definedName name="______LFB118" localSheetId="1">#REF!</definedName>
    <definedName name="______LFB118">#REF!</definedName>
    <definedName name="______LFB121" localSheetId="1">#REF!</definedName>
    <definedName name="______LFB121">#REF!</definedName>
    <definedName name="______LFB122" localSheetId="1">#REF!</definedName>
    <definedName name="______LFB122">#REF!</definedName>
    <definedName name="_____LFB101" localSheetId="1">#REF!</definedName>
    <definedName name="_____LFB101">#REF!</definedName>
    <definedName name="_____LFB118" localSheetId="1">#REF!</definedName>
    <definedName name="_____LFB118">#REF!</definedName>
    <definedName name="_____LFB121" localSheetId="1">#REF!</definedName>
    <definedName name="_____LFB121">#REF!</definedName>
    <definedName name="_____LFB122" localSheetId="1">#REF!</definedName>
    <definedName name="_____LFB122">#REF!</definedName>
    <definedName name="____LFB101" localSheetId="1">#REF!</definedName>
    <definedName name="____LFB101">#REF!</definedName>
    <definedName name="____LFB118" localSheetId="1">#REF!</definedName>
    <definedName name="____LFB118">#REF!</definedName>
    <definedName name="____LFB121" localSheetId="1">#REF!</definedName>
    <definedName name="____LFB121">#REF!</definedName>
    <definedName name="____LFB122" localSheetId="1">#REF!</definedName>
    <definedName name="____LFB122">#REF!</definedName>
    <definedName name="___LFB101" localSheetId="1">#REF!</definedName>
    <definedName name="___LFB101">#REF!</definedName>
    <definedName name="___LFB118" localSheetId="1">#REF!</definedName>
    <definedName name="___LFB118">#REF!</definedName>
    <definedName name="___LFB121" localSheetId="1">#REF!</definedName>
    <definedName name="___LFB121">#REF!</definedName>
    <definedName name="___LFB122" localSheetId="1">#REF!</definedName>
    <definedName name="___LFB122">#REF!</definedName>
    <definedName name="__LFB101" localSheetId="1">#REF!</definedName>
    <definedName name="__LFB101">#REF!</definedName>
    <definedName name="__LFB118" localSheetId="1">#REF!</definedName>
    <definedName name="__LFB118">#REF!</definedName>
    <definedName name="__LFB121" localSheetId="1">#REF!</definedName>
    <definedName name="__LFB121">#REF!</definedName>
    <definedName name="__LFB122" localSheetId="1">#REF!</definedName>
    <definedName name="__LFB122">#REF!</definedName>
    <definedName name="_1_" localSheetId="1">#REF!</definedName>
    <definedName name="_1_">#REF!</definedName>
    <definedName name="_can430">40.73</definedName>
    <definedName name="_can435">43.3</definedName>
    <definedName name="_xlnm._FilterDatabase" localSheetId="1" hidden="1">'BD Team'!$A$8:$L$108</definedName>
    <definedName name="_xlnm._FilterDatabase" localSheetId="5" hidden="1">'Cost Calculation'!$B$8:$BB$107</definedName>
    <definedName name="_xlnm._FilterDatabase" localSheetId="9" hidden="1">Drawings!$B$2:$P$2</definedName>
    <definedName name="_xlnm._FilterDatabase" localSheetId="2" hidden="1">Pricing!$A$3:$XEZ$104</definedName>
    <definedName name="_xlnm._FilterDatabase" localSheetId="6" hidden="1">QUOTATION!$A$15:$CV$15</definedName>
    <definedName name="_jj300" localSheetId="1">#REF!</definedName>
    <definedName name="_jj300" localSheetId="5">#REF!</definedName>
    <definedName name="_jj300" localSheetId="2">#REF!</definedName>
    <definedName name="_jj300" localSheetId="6">#REF!</definedName>
    <definedName name="_jj300">#REF!</definedName>
    <definedName name="_lb1" localSheetId="1">#REF!</definedName>
    <definedName name="_lb1" localSheetId="5">#REF!</definedName>
    <definedName name="_lb1" localSheetId="2">#REF!</definedName>
    <definedName name="_lb1" localSheetId="6">#REF!</definedName>
    <definedName name="_lb1">#REF!</definedName>
    <definedName name="_lb2" localSheetId="1">#REF!</definedName>
    <definedName name="_lb2" localSheetId="2">#REF!</definedName>
    <definedName name="_lb2">#REF!</definedName>
    <definedName name="_LFB101" localSheetId="1">#REF!</definedName>
    <definedName name="_LFB101">#REF!</definedName>
    <definedName name="_LFB118" localSheetId="1">#REF!</definedName>
    <definedName name="_LFB118">#REF!</definedName>
    <definedName name="_LFB121" localSheetId="1">#REF!</definedName>
    <definedName name="_LFB121">#REF!</definedName>
    <definedName name="_LFB122" localSheetId="1">#REF!</definedName>
    <definedName name="_LFB122">#REF!</definedName>
    <definedName name="_mm1" localSheetId="1">#REF!</definedName>
    <definedName name="_mm1">#REF!</definedName>
    <definedName name="_mm2" localSheetId="1">#REF!</definedName>
    <definedName name="_mm2">#REF!</definedName>
    <definedName name="_mm3" localSheetId="1">#REF!</definedName>
    <definedName name="_mm3">#REF!</definedName>
    <definedName name="_p1" localSheetId="1">#REF!</definedName>
    <definedName name="_p1">#REF!</definedName>
    <definedName name="_pl1" localSheetId="1">#REF!</definedName>
    <definedName name="_pl1">#REF!</definedName>
    <definedName name="_Pr1" localSheetId="1">#REF!</definedName>
    <definedName name="_Pr1">#REF!</definedName>
    <definedName name="_pr2" localSheetId="1">#REF!</definedName>
    <definedName name="_pr2">#REF!</definedName>
    <definedName name="a" localSheetId="1">#REF!</definedName>
    <definedName name="a" localSheetId="5">#REF!</definedName>
    <definedName name="a" localSheetId="2">#REF!</definedName>
    <definedName name="a" localSheetId="6">#REF!</definedName>
    <definedName name="a">#REF!</definedName>
    <definedName name="amount" localSheetId="1">#REF!</definedName>
    <definedName name="amount">#REF!</definedName>
    <definedName name="area" localSheetId="1">#REF!</definedName>
    <definedName name="area">#REF!</definedName>
    <definedName name="Area_m2" localSheetId="1">#REF!</definedName>
    <definedName name="Area_m2" localSheetId="5">#REF!</definedName>
    <definedName name="Area_m2" localSheetId="2">#REF!</definedName>
    <definedName name="Area_m2" localSheetId="6">#REF!</definedName>
    <definedName name="Area_m2">#REF!</definedName>
    <definedName name="avg" localSheetId="1">#REF!</definedName>
    <definedName name="avg">#REF!</definedName>
    <definedName name="Beg_Bal" localSheetId="1">#REF!</definedName>
    <definedName name="Beg_Bal" localSheetId="5">#REF!</definedName>
    <definedName name="Beg_Bal" localSheetId="2">#REF!</definedName>
    <definedName name="Beg_Bal" localSheetId="6">#REF!</definedName>
    <definedName name="Beg_Bal">#REF!</definedName>
    <definedName name="bol" localSheetId="1">#REF!</definedName>
    <definedName name="bol" localSheetId="5">#REF!</definedName>
    <definedName name="bol" localSheetId="2">#REF!</definedName>
    <definedName name="bol" localSheetId="6">#REF!</definedName>
    <definedName name="bol">#REF!</definedName>
    <definedName name="boml" localSheetId="1">#REF!</definedName>
    <definedName name="boml" localSheetId="2">#REF!</definedName>
    <definedName name="boml">#REF!</definedName>
    <definedName name="botl" localSheetId="1">#REF!</definedName>
    <definedName name="botl">#REF!</definedName>
    <definedName name="botn" localSheetId="1">#REF!</definedName>
    <definedName name="botn">#REF!</definedName>
    <definedName name="Breaks" localSheetId="1">#REF!</definedName>
    <definedName name="Breaks">#REF!</definedName>
    <definedName name="bua" localSheetId="1">#REF!</definedName>
    <definedName name="bua">#REF!</definedName>
    <definedName name="BuiltIn_Print_Area___0" localSheetId="1">#REF!</definedName>
    <definedName name="BuiltIn_Print_Area___0" localSheetId="5">#REF!</definedName>
    <definedName name="BuiltIn_Print_Area___0" localSheetId="2">#REF!</definedName>
    <definedName name="BuiltIn_Print_Area___0" localSheetId="6">#REF!</definedName>
    <definedName name="BuiltIn_Print_Area___0">#REF!</definedName>
    <definedName name="C_" localSheetId="1">#REF!</definedName>
    <definedName name="C_" localSheetId="5">#REF!</definedName>
    <definedName name="C_" localSheetId="2">#REF!</definedName>
    <definedName name="C_" localSheetId="6">#REF!</definedName>
    <definedName name="C_">#REF!</definedName>
    <definedName name="checked" localSheetId="1">#REF!</definedName>
    <definedName name="checked" localSheetId="5">#REF!</definedName>
    <definedName name="checked" localSheetId="2">#REF!</definedName>
    <definedName name="checked" localSheetId="6">#REF!</definedName>
    <definedName name="checked">#REF!</definedName>
    <definedName name="Columns" localSheetId="1">#REF!</definedName>
    <definedName name="Columns" localSheetId="5">#REF!</definedName>
    <definedName name="Columns" localSheetId="2">#REF!</definedName>
    <definedName name="Columns" localSheetId="6">#REF!</definedName>
    <definedName name="Columns">#REF!</definedName>
    <definedName name="Comp_ME" localSheetId="1">#REF!</definedName>
    <definedName name="Comp_ME" localSheetId="2">#REF!</definedName>
    <definedName name="Comp_ME">#REF!</definedName>
    <definedName name="cum" localSheetId="1">#REF!</definedName>
    <definedName name="cum">#REF!</definedName>
    <definedName name="data" localSheetId="1">#REF!</definedName>
    <definedName name="data" localSheetId="5">#REF!</definedName>
    <definedName name="data" localSheetId="2">#REF!</definedName>
    <definedName name="data" localSheetId="6">#REF!</definedName>
    <definedName name="data">#REF!</definedName>
    <definedName name="_xlnm.Database" localSheetId="1">#REF!</definedName>
    <definedName name="_xlnm.Database" localSheetId="5">#REF!</definedName>
    <definedName name="_xlnm.Database" localSheetId="2">#REF!</definedName>
    <definedName name="_xlnm.Database" localSheetId="6">#REF!</definedName>
    <definedName name="_xlnm.Database">#REF!</definedName>
    <definedName name="dc" localSheetId="1">#REF!</definedName>
    <definedName name="dc" localSheetId="5">#REF!</definedName>
    <definedName name="dc" localSheetId="2">#REF!</definedName>
    <definedName name="dc" localSheetId="6">#REF!</definedName>
    <definedName name="dc">#REF!</definedName>
    <definedName name="DEPTH" localSheetId="1">#REF!</definedName>
    <definedName name="DEPTH" localSheetId="5">#REF!</definedName>
    <definedName name="DEPTH" localSheetId="2">#REF!</definedName>
    <definedName name="DEPTH" localSheetId="6">#REF!</definedName>
    <definedName name="DEPTH">#REF!</definedName>
    <definedName name="designed" localSheetId="1">#REF!</definedName>
    <definedName name="designed" localSheetId="5">#REF!</definedName>
    <definedName name="designed" localSheetId="2">#REF!</definedName>
    <definedName name="designed" localSheetId="6">#REF!</definedName>
    <definedName name="designed">#REF!</definedName>
    <definedName name="df" localSheetId="1">#REF!</definedName>
    <definedName name="df" localSheetId="2">#REF!</definedName>
    <definedName name="df">#REF!</definedName>
    <definedName name="dg" localSheetId="1">#REF!</definedName>
    <definedName name="dg">#REF!</definedName>
    <definedName name="docu" localSheetId="1">#REF!</definedName>
    <definedName name="docu">#REF!</definedName>
    <definedName name="dq" localSheetId="1">#REF!</definedName>
    <definedName name="dq">#REF!</definedName>
    <definedName name="E" localSheetId="1">#REF!</definedName>
    <definedName name="E" localSheetId="5">#REF!</definedName>
    <definedName name="E" localSheetId="2">#REF!</definedName>
    <definedName name="E" localSheetId="6">#REF!</definedName>
    <definedName name="E">#REF!</definedName>
    <definedName name="eeeeee" localSheetId="1">#REF!</definedName>
    <definedName name="eeeeee" localSheetId="5">#REF!</definedName>
    <definedName name="eeeeee" localSheetId="2">#REF!</definedName>
    <definedName name="eeeeee" localSheetId="6">#REF!</definedName>
    <definedName name="eeeeee">#REF!</definedName>
    <definedName name="End_Bal" localSheetId="1">#REF!</definedName>
    <definedName name="End_Bal" localSheetId="5">#REF!</definedName>
    <definedName name="End_Bal" localSheetId="2">#REF!</definedName>
    <definedName name="End_Bal" localSheetId="6">#REF!</definedName>
    <definedName name="End_Bal">#REF!</definedName>
    <definedName name="EP" localSheetId="1">#REF!</definedName>
    <definedName name="EP" localSheetId="5">#REF!</definedName>
    <definedName name="EP" localSheetId="2">#REF!</definedName>
    <definedName name="EP" localSheetId="6">#REF!</definedName>
    <definedName name="EP">#REF!</definedName>
    <definedName name="Extra_Pay" localSheetId="1">#REF!</definedName>
    <definedName name="Extra_Pay" localSheetId="5">#REF!</definedName>
    <definedName name="Extra_Pay" localSheetId="2">#REF!</definedName>
    <definedName name="Extra_Pay" localSheetId="6">#REF!</definedName>
    <definedName name="Extra_Pay">#REF!</definedName>
    <definedName name="F" localSheetId="1">#REF!</definedName>
    <definedName name="F" localSheetId="5">#REF!</definedName>
    <definedName name="F" localSheetId="2">#REF!</definedName>
    <definedName name="F" localSheetId="6">#REF!</definedName>
    <definedName name="F">#REF!</definedName>
    <definedName name="F2IMP" localSheetId="1">#REF!</definedName>
    <definedName name="F2IMP" localSheetId="2">#REF!</definedName>
    <definedName name="F2IMP">#REF!</definedName>
    <definedName name="FIMP" localSheetId="1">#REF!</definedName>
    <definedName name="FIMP">#REF!</definedName>
    <definedName name="Full_Print" localSheetId="1">#REF!</definedName>
    <definedName name="Full_Print" localSheetId="5">#REF!</definedName>
    <definedName name="Full_Print" localSheetId="2">#REF!</definedName>
    <definedName name="Full_Print" localSheetId="6">#REF!</definedName>
    <definedName name="Full_Print">#REF!</definedName>
    <definedName name="g" localSheetId="1">#REF!</definedName>
    <definedName name="g" localSheetId="5">#REF!</definedName>
    <definedName name="g" localSheetId="2">#REF!</definedName>
    <definedName name="g" localSheetId="6">#REF!</definedName>
    <definedName name="g">#REF!</definedName>
    <definedName name="Glass" localSheetId="1">#REF!</definedName>
    <definedName name="glass" localSheetId="5">#REF!</definedName>
    <definedName name="Glass" localSheetId="2">#REF!</definedName>
    <definedName name="glass" localSheetId="6">#REF!</definedName>
    <definedName name="Glass">#REF!</definedName>
    <definedName name="gs" localSheetId="1">#REF!</definedName>
    <definedName name="gs">#REF!</definedName>
    <definedName name="H" localSheetId="1">#REF!</definedName>
    <definedName name="H">#REF!</definedName>
    <definedName name="H_m" localSheetId="1">#REF!</definedName>
    <definedName name="H_m">#REF!</definedName>
    <definedName name="HA" localSheetId="1">#REF!</definedName>
    <definedName name="HA">#REF!</definedName>
    <definedName name="Header_Row" localSheetId="1">ROW(#REF!)</definedName>
    <definedName name="Header_Row">ROW(#REF!)</definedName>
    <definedName name="hf" localSheetId="1">#REF!</definedName>
    <definedName name="hf" localSheetId="5">#REF!</definedName>
    <definedName name="hf" localSheetId="2">#REF!</definedName>
    <definedName name="hf" localSheetId="6">#REF!</definedName>
    <definedName name="hf">#REF!</definedName>
    <definedName name="HOME" localSheetId="1">#REF!</definedName>
    <definedName name="HOME" localSheetId="5">#REF!</definedName>
    <definedName name="HOME" localSheetId="2">#REF!</definedName>
    <definedName name="HOME" localSheetId="6">#REF!</definedName>
    <definedName name="HOME">#REF!</definedName>
    <definedName name="I" localSheetId="1">#REF!</definedName>
    <definedName name="I">#REF!</definedName>
    <definedName name="IMP" localSheetId="1">#REF!</definedName>
    <definedName name="IMP">#REF!</definedName>
    <definedName name="Int" localSheetId="1">#REF!</definedName>
    <definedName name="Int">#REF!</definedName>
    <definedName name="Interest_Rate" localSheetId="1">#REF!</definedName>
    <definedName name="Interest_Rate">#REF!</definedName>
    <definedName name="Interior" localSheetId="1">#REF!</definedName>
    <definedName name="Interior">#REF!</definedName>
    <definedName name="J" localSheetId="1">#REF!</definedName>
    <definedName name="J" localSheetId="5">#REF!</definedName>
    <definedName name="J" localSheetId="2">#REF!</definedName>
    <definedName name="J" localSheetId="6">#REF!</definedName>
    <definedName name="J">#REF!</definedName>
    <definedName name="JobID" localSheetId="1">#REF!</definedName>
    <definedName name="JobID" localSheetId="5">#REF!</definedName>
    <definedName name="JobID" localSheetId="2">#REF!</definedName>
    <definedName name="JobID" localSheetId="6">#REF!</definedName>
    <definedName name="JobID">#REF!</definedName>
    <definedName name="kh" localSheetId="1">#REF!</definedName>
    <definedName name="kh" localSheetId="2">#REF!</definedName>
    <definedName name="kh">#REF!</definedName>
    <definedName name="L" localSheetId="1">#REF!</definedName>
    <definedName name="L">#REF!</definedName>
    <definedName name="L_m" localSheetId="1">#REF!</definedName>
    <definedName name="L_m">#REF!</definedName>
    <definedName name="Last_Row" localSheetId="1">#N/A</definedName>
    <definedName name="Last_Row" localSheetId="2">#N/A</definedName>
    <definedName name="LC" localSheetId="1">#REF!</definedName>
    <definedName name="LC" localSheetId="5">#REF!</definedName>
    <definedName name="LC" localSheetId="2">#REF!</definedName>
    <definedName name="LC" localSheetId="6">#REF!</definedName>
    <definedName name="LC">#REF!</definedName>
    <definedName name="lef" localSheetId="1">#REF!</definedName>
    <definedName name="lef" localSheetId="5">#REF!</definedName>
    <definedName name="lef" localSheetId="2">#REF!</definedName>
    <definedName name="lef" localSheetId="6">#REF!</definedName>
    <definedName name="lef">#REF!</definedName>
    <definedName name="lel" localSheetId="1">#REF!</definedName>
    <definedName name="lel" localSheetId="2">#REF!</definedName>
    <definedName name="lel">#REF!</definedName>
    <definedName name="Loan_Amount" localSheetId="1">#REF!</definedName>
    <definedName name="Loan_Amount">#REF!</definedName>
    <definedName name="Loan_Start" localSheetId="1">#REF!</definedName>
    <definedName name="Loan_Start">#REF!</definedName>
    <definedName name="Loan_Years" localSheetId="1">#REF!</definedName>
    <definedName name="Loan_Years">#REF!</definedName>
    <definedName name="Location" localSheetId="1">City&amp;" "&amp;State</definedName>
    <definedName name="Location" localSheetId="5">City&amp;" "&amp;State</definedName>
    <definedName name="Location" localSheetId="2">City&amp;" "&amp;State</definedName>
    <definedName name="Location" localSheetId="6">City&amp;" "&amp;State</definedName>
    <definedName name="Location">City&amp;" "&amp;State</definedName>
    <definedName name="LTA" localSheetId="1">#REF!</definedName>
    <definedName name="LTA" localSheetId="5">#REF!</definedName>
    <definedName name="LTA" localSheetId="2">#REF!</definedName>
    <definedName name="LTA" localSheetId="6">#REF!</definedName>
    <definedName name="LTA">#REF!</definedName>
    <definedName name="m" localSheetId="1">#REF!</definedName>
    <definedName name="m" localSheetId="5">#REF!</definedName>
    <definedName name="m" localSheetId="2">#REF!</definedName>
    <definedName name="m" localSheetId="6">#REF!</definedName>
    <definedName name="m">#REF!</definedName>
    <definedName name="MANUEL_INPUT" localSheetId="1">#REF!</definedName>
    <definedName name="MANUEL_INPUT" localSheetId="2">#REF!</definedName>
    <definedName name="MANUEL_INPUT">#REF!</definedName>
    <definedName name="N" localSheetId="1">#REF!</definedName>
    <definedName name="N" localSheetId="5">#REF!</definedName>
    <definedName name="N" localSheetId="2">#REF!</definedName>
    <definedName name="N" localSheetId="6">#REF!</definedName>
    <definedName name="N">#REF!</definedName>
    <definedName name="NPA" localSheetId="1">#REF!</definedName>
    <definedName name="NPA" localSheetId="5">#REF!</definedName>
    <definedName name="NPA" localSheetId="2">#REF!</definedName>
    <definedName name="NPA" localSheetId="6">#REF!</definedName>
    <definedName name="NPA">#REF!</definedName>
    <definedName name="Num_Pmt_Per_Year" localSheetId="1">#REF!</definedName>
    <definedName name="Num_Pmt_Per_Year" localSheetId="2">#REF!</definedName>
    <definedName name="Num_Pmt_Per_Year">#REF!</definedName>
    <definedName name="Number_of_Payments" localSheetId="1">MATCH(0.01,'BD Team'!End_Bal,-1)+1</definedName>
    <definedName name="Number_of_Payments" localSheetId="5">MATCH(0.01,'Cost Calculation'!End_Bal,-1)+1</definedName>
    <definedName name="Number_of_Payments" localSheetId="2">MATCH(0.01,Pricing!End_Bal,-1)+1</definedName>
    <definedName name="Number_of_Payments" localSheetId="6">MATCH(0.01,QUOTATION!End_Bal,-1)+1</definedName>
    <definedName name="Number_of_Payments">MATCH(0.01,End_Bal,-1)+1</definedName>
    <definedName name="p" localSheetId="1">#REF!</definedName>
    <definedName name="p" localSheetId="5">#REF!</definedName>
    <definedName name="p" localSheetId="2">#REF!</definedName>
    <definedName name="p" localSheetId="6">#REF!</definedName>
    <definedName name="p">#REF!</definedName>
    <definedName name="PAN_TILES" localSheetId="1">#REF!</definedName>
    <definedName name="PAN_TILES" localSheetId="5">#REF!</definedName>
    <definedName name="PAN_TILES" localSheetId="2">#REF!</definedName>
    <definedName name="PAN_TILES" localSheetId="6">#REF!</definedName>
    <definedName name="PAN_TILES">#REF!</definedName>
    <definedName name="patch" localSheetId="1">#REF!</definedName>
    <definedName name="patch" localSheetId="5">#REF!</definedName>
    <definedName name="patch" localSheetId="2">#REF!</definedName>
    <definedName name="patch" localSheetId="6">#REF!</definedName>
    <definedName name="patch">#REF!</definedName>
    <definedName name="Pay_Date" localSheetId="1">#REF!</definedName>
    <definedName name="Pay_Date" localSheetId="2">#REF!</definedName>
    <definedName name="Pay_Date">#REF!</definedName>
    <definedName name="Pay_Num" localSheetId="1">#REF!</definedName>
    <definedName name="Pay_Num">#REF!</definedName>
    <definedName name="Payment_Date" localSheetId="1">DATE(YEAR('BD Team'!Loan_Start),MONTH('BD Team'!Loan_Start)+Payment_Number,DAY('BD Team'!Loan_Start))</definedName>
    <definedName name="Payment_Date" localSheetId="5">DATE(YEAR(Loan_Start),MONTH(Loan_Start)+Payment_Number,DAY(Loan_Start))</definedName>
    <definedName name="Payment_Date" localSheetId="2">DATE(YEAR(Loan_Start),MONTH(Loan_Start)+Payment_Number,DAY(Loan_Start))</definedName>
    <definedName name="Payment_Date" localSheetId="6">DATE(YEAR(Loan_Start),MONTH(Loan_Start)+Payment_Number,DAY(Loan_Start))</definedName>
    <definedName name="Payment_Date">DATE(YEAR(Loan_Start),MONTH(Loan_Start)+Payment_Number,DAY(Loan_Start))</definedName>
    <definedName name="Perimeter__m" localSheetId="1">#REF!</definedName>
    <definedName name="Perimeter__m" localSheetId="5">#REF!</definedName>
    <definedName name="Perimeter__m" localSheetId="2">#REF!</definedName>
    <definedName name="Perimeter__m" localSheetId="6">#REF!</definedName>
    <definedName name="Perimeter__m">#REF!</definedName>
    <definedName name="Pkg_col" localSheetId="1">#REF!</definedName>
    <definedName name="Pkg_col" localSheetId="5">#REF!</definedName>
    <definedName name="Pkg_col" localSheetId="2">#REF!</definedName>
    <definedName name="Pkg_col" localSheetId="6">#REF!</definedName>
    <definedName name="Pkg_col">#REF!</definedName>
    <definedName name="pl" localSheetId="1">#REF!</definedName>
    <definedName name="pl" localSheetId="5">#REF!</definedName>
    <definedName name="pl" localSheetId="2">#REF!</definedName>
    <definedName name="pl" localSheetId="6">#REF!</definedName>
    <definedName name="pl">#REF!</definedName>
    <definedName name="point1" localSheetId="1">#REF!</definedName>
    <definedName name="point1" localSheetId="2">#REF!</definedName>
    <definedName name="point1">#REF!</definedName>
    <definedName name="Princ" localSheetId="1">#REF!</definedName>
    <definedName name="Princ" localSheetId="5">#REF!</definedName>
    <definedName name="Princ" localSheetId="2">#REF!</definedName>
    <definedName name="Princ" localSheetId="6">#REF!</definedName>
    <definedName name="Princ">#REF!</definedName>
    <definedName name="_xlnm.Print_Area" localSheetId="8">'5.FIXED GLASS'!$A$1:$K$39</definedName>
    <definedName name="_xlnm.Print_Area" localSheetId="1">'BD Team'!$A$1:$K$108</definedName>
    <definedName name="_xlnm.Print_Area" localSheetId="9">Drawings!$C$2:$O$183</definedName>
    <definedName name="_xlnm.Print_Area" localSheetId="6">QUOTATION!$B$1:$N$170</definedName>
    <definedName name="Print_Area_Reset" localSheetId="1">OFFSET('BD Team'!Full_Print,0,0,'BD Team'!Last_Row)</definedName>
    <definedName name="Print_Area_Reset" localSheetId="5">OFFSET('Cost Calculation'!Full_Print,0,0,'Cost Calculation'!Last_Row)</definedName>
    <definedName name="Print_Area_Reset" localSheetId="2">OFFSET(Pricing!Full_Print,0,0,Pricing!Last_Row)</definedName>
    <definedName name="Print_Area_Reset" localSheetId="6">OFFSET(QUOTATION!Full_Print,0,0,QUOTATION!Last_Row)</definedName>
    <definedName name="Print_Area_Reset">OFFSET(Full_Print,0,0,'BD Team'!Last_Row)</definedName>
    <definedName name="Print_Range" localSheetId="1">#REF!</definedName>
    <definedName name="Print_Range" localSheetId="5">#REF!</definedName>
    <definedName name="Print_Range" localSheetId="2">#REF!</definedName>
    <definedName name="Print_Range" localSheetId="6">#REF!</definedName>
    <definedName name="Print_Range">#REF!</definedName>
    <definedName name="_xlnm.Print_Titles" localSheetId="5">'Cost Calculation'!$1:$6</definedName>
    <definedName name="_xlnm.Print_Titles" localSheetId="9">Drawings!$2:$7</definedName>
    <definedName name="_xlnm.Print_Titles" localSheetId="2">#REF!</definedName>
    <definedName name="_xlnm.Print_Titles">#REF!</definedName>
    <definedName name="project" localSheetId="1">#REF!</definedName>
    <definedName name="project" localSheetId="2">#REF!</definedName>
    <definedName name="project">#REF!</definedName>
    <definedName name="q" localSheetId="1">#REF!</definedName>
    <definedName name="q" localSheetId="5">#REF!</definedName>
    <definedName name="q" localSheetId="2">#REF!</definedName>
    <definedName name="q" localSheetId="6">#REF!</definedName>
    <definedName name="q">#REF!</definedName>
    <definedName name="Qty" localSheetId="1">#REF!</definedName>
    <definedName name="Qty" localSheetId="5">#REF!</definedName>
    <definedName name="Qty" localSheetId="2">#REF!</definedName>
    <definedName name="Qty" localSheetId="6">#REF!</definedName>
    <definedName name="Qty">#REF!</definedName>
    <definedName name="QtyA" localSheetId="1">#REF!</definedName>
    <definedName name="QtyA" localSheetId="2">#REF!</definedName>
    <definedName name="QtyA">#REF!</definedName>
    <definedName name="R_" localSheetId="1">#REF!</definedName>
    <definedName name="R_">#REF!</definedName>
    <definedName name="rel" localSheetId="1">#REF!</definedName>
    <definedName name="rel">#REF!</definedName>
    <definedName name="REMOVE">#N/A</definedName>
    <definedName name="Rev" localSheetId="1">#REF!</definedName>
    <definedName name="Rev" localSheetId="5">#REF!</definedName>
    <definedName name="Rev" localSheetId="2">#REF!</definedName>
    <definedName name="Rev" localSheetId="6">#REF!</definedName>
    <definedName name="Rev">#REF!</definedName>
    <definedName name="rig" localSheetId="1">#REF!</definedName>
    <definedName name="rig" localSheetId="5">#REF!</definedName>
    <definedName name="rig" localSheetId="2">#REF!</definedName>
    <definedName name="rig" localSheetId="6">#REF!</definedName>
    <definedName name="rig">#REF!</definedName>
    <definedName name="robot" localSheetId="1">#REF!</definedName>
    <definedName name="robot" localSheetId="2">#REF!</definedName>
    <definedName name="robot">#REF!</definedName>
    <definedName name="rosid" localSheetId="1">#REF!</definedName>
    <definedName name="rosid" localSheetId="5">#REF!</definedName>
    <definedName name="rosid" localSheetId="2">#REF!</definedName>
    <definedName name="rosid" localSheetId="6">#REF!</definedName>
    <definedName name="rosid">#REF!</definedName>
    <definedName name="s" localSheetId="1">#REF!</definedName>
    <definedName name="s" localSheetId="5">#REF!</definedName>
    <definedName name="s" localSheetId="2">#REF!</definedName>
    <definedName name="s" localSheetId="6">#REF!</definedName>
    <definedName name="s">#REF!</definedName>
    <definedName name="SC" localSheetId="1">#REF!</definedName>
    <definedName name="SC" localSheetId="2">#REF!</definedName>
    <definedName name="SC">#REF!</definedName>
    <definedName name="Sched_Pay" localSheetId="1">#REF!</definedName>
    <definedName name="Sched_Pay">#REF!</definedName>
    <definedName name="Scheduled_Extra_Payments" localSheetId="1">#REF!</definedName>
    <definedName name="Scheduled_Extra_Payments">#REF!</definedName>
    <definedName name="Scheduled_Interest_Rate" localSheetId="1">#REF!</definedName>
    <definedName name="Scheduled_Interest_Rate">#REF!</definedName>
    <definedName name="Scheduled_Monthly_Payment" localSheetId="1">#REF!</definedName>
    <definedName name="Scheduled_Monthly_Payment">#REF!</definedName>
    <definedName name="schools" localSheetId="1">#REF!</definedName>
    <definedName name="schools">#REF!</definedName>
    <definedName name="Sdate" localSheetId="1">#REF!</definedName>
    <definedName name="Sdate">#REF!</definedName>
    <definedName name="SiteExpence" localSheetId="1">#REF!</definedName>
    <definedName name="SiteExpence" localSheetId="5">#REF!</definedName>
    <definedName name="SiteExpence" localSheetId="2">#REF!</definedName>
    <definedName name="SiteExpence" localSheetId="6">#REF!</definedName>
    <definedName name="SiteExpence">#REF!</definedName>
    <definedName name="sss" localSheetId="1">#REF!</definedName>
    <definedName name="sss" localSheetId="5">#REF!</definedName>
    <definedName name="sss" localSheetId="2">#REF!</definedName>
    <definedName name="sss" localSheetId="6">#REF!</definedName>
    <definedName name="sss">#REF!</definedName>
    <definedName name="start" localSheetId="1">#REF!</definedName>
    <definedName name="start" localSheetId="5">#REF!</definedName>
    <definedName name="start" localSheetId="2">#REF!</definedName>
    <definedName name="start" localSheetId="6">#REF!</definedName>
    <definedName name="start">#REF!</definedName>
    <definedName name="StrID" localSheetId="1">#REF!</definedName>
    <definedName name="StrID" localSheetId="5">#REF!</definedName>
    <definedName name="StrID" localSheetId="2">#REF!</definedName>
    <definedName name="StrID" localSheetId="6">#REF!</definedName>
    <definedName name="StrID">#REF!</definedName>
    <definedName name="structure" localSheetId="1">#REF!</definedName>
    <definedName name="structure" localSheetId="2">#REF!</definedName>
    <definedName name="structure">#REF!</definedName>
    <definedName name="Subject" localSheetId="1">#REF!</definedName>
    <definedName name="Subject">#REF!</definedName>
    <definedName name="sum6C" localSheetId="1">#REF!</definedName>
    <definedName name="sum6C" localSheetId="5">#REF!</definedName>
    <definedName name="sum6C" localSheetId="2">#REF!</definedName>
    <definedName name="sum6C" localSheetId="6">#REF!</definedName>
    <definedName name="sum6C">#REF!</definedName>
    <definedName name="summary" localSheetId="1">#REF!</definedName>
    <definedName name="summary" localSheetId="5">#REF!</definedName>
    <definedName name="summary" localSheetId="2">#REF!</definedName>
    <definedName name="summary" localSheetId="6">#REF!</definedName>
    <definedName name="summary">#REF!</definedName>
    <definedName name="T" localSheetId="1">#REF!</definedName>
    <definedName name="T" localSheetId="2">#REF!</definedName>
    <definedName name="T">#REF!</definedName>
    <definedName name="TABLE2" localSheetId="1">#REF!</definedName>
    <definedName name="TABLE2" localSheetId="5">#REF!</definedName>
    <definedName name="TABLE2" localSheetId="2">#REF!</definedName>
    <definedName name="TABLE2" localSheetId="6">#REF!</definedName>
    <definedName name="TABLE2">#REF!</definedName>
    <definedName name="TableRange" localSheetId="1">#REF!</definedName>
    <definedName name="TableRange" localSheetId="5">#REF!</definedName>
    <definedName name="TableRange" localSheetId="2">#REF!</definedName>
    <definedName name="TableRange" localSheetId="6">#REF!</definedName>
    <definedName name="TableRange">#REF!</definedName>
    <definedName name="Title1" localSheetId="1">#REF!</definedName>
    <definedName name="Title1" localSheetId="5">#REF!</definedName>
    <definedName name="Title1" localSheetId="2">#REF!</definedName>
    <definedName name="Title1" localSheetId="6">#REF!</definedName>
    <definedName name="Title1">#REF!</definedName>
    <definedName name="Title2" localSheetId="1">#REF!</definedName>
    <definedName name="Title2" localSheetId="5">#REF!</definedName>
    <definedName name="Title2" localSheetId="2">#REF!</definedName>
    <definedName name="Title2" localSheetId="6">#REF!</definedName>
    <definedName name="Title2">#REF!</definedName>
    <definedName name="tol" localSheetId="1">#REF!</definedName>
    <definedName name="tol" localSheetId="2">#REF!</definedName>
    <definedName name="tol">#REF!</definedName>
    <definedName name="topl" localSheetId="1">#REF!</definedName>
    <definedName name="topl">#REF!</definedName>
    <definedName name="topn" localSheetId="1">#REF!</definedName>
    <definedName name="topn">#REF!</definedName>
    <definedName name="total" localSheetId="1">#REF!</definedName>
    <definedName name="total">#REF!</definedName>
    <definedName name="Total_Interest" localSheetId="1">#REF!</definedName>
    <definedName name="Total_Interest">#REF!</definedName>
    <definedName name="Total_Pay" localSheetId="1">#REF!</definedName>
    <definedName name="Total_Pay">#REF!</definedName>
    <definedName name="Total_Payment" localSheetId="1">Scheduled_Payment+Extra_Payment</definedName>
    <definedName name="Total_Payment" localSheetId="5">Scheduled_Payment+Extra_Payment</definedName>
    <definedName name="Total_Payment" localSheetId="2">Scheduled_Payment+Extra_Payment</definedName>
    <definedName name="Total_Payment" localSheetId="6">Scheduled_Payment+Extra_Payment</definedName>
    <definedName name="Total_Payment">Scheduled_Payment+Extra_Payment</definedName>
    <definedName name="totalarea" localSheetId="1">#REF!</definedName>
    <definedName name="totalarea">#REF!</definedName>
    <definedName name="valHighlight" localSheetId="1">IFERROR(IF(#REF!="Yes", TRUE, FALSE),FALSE)</definedName>
    <definedName name="valHighlight">IFERROR(IF(#REF!="Yes", TRUE, FALSE),FALSE)</definedName>
    <definedName name="Value_Col" localSheetId="1">#REF!</definedName>
    <definedName name="Value_Col" localSheetId="5">#REF!</definedName>
    <definedName name="Value_Col" localSheetId="2">#REF!</definedName>
    <definedName name="Value_Col" localSheetId="6">#REF!</definedName>
    <definedName name="Value_Col">#REF!</definedName>
    <definedName name="Values_Entered" localSheetId="1">IF('BD Team'!Loan_Amount*'BD Team'!Interest_Rate*'BD Team'!Loan_Years*'BD Team'!Loan_Start&gt;0,1,0)</definedName>
    <definedName name="Values_Entered" localSheetId="5">IF(Loan_Amount*Interest_Rate*Loan_Years*Loan_Start&gt;0,1,0)</definedName>
    <definedName name="Values_Entered" localSheetId="2">IF(Loan_Amount*Interest_Rate*Loan_Years*Loan_Start&gt;0,1,0)</definedName>
    <definedName name="Values_Entered" localSheetId="6">IF(Loan_Amount*Interest_Rate*Loan_Years*Loan_Start&gt;0,1,0)</definedName>
    <definedName name="Values_Entered">IF(Loan_Amount*Interest_Rate*Loan_Years*Loan_Start&gt;0,1,0)</definedName>
    <definedName name="W.S._No." localSheetId="1">#REF!</definedName>
    <definedName name="W.S._No." localSheetId="5">#REF!</definedName>
    <definedName name="W.S._No." localSheetId="2">#REF!</definedName>
    <definedName name="W.S._No." localSheetId="6">#REF!</definedName>
    <definedName name="W.S._No.">#REF!</definedName>
    <definedName name="work" localSheetId="1">#REF!</definedName>
    <definedName name="work" localSheetId="5">#REF!</definedName>
    <definedName name="work" localSheetId="2">#REF!</definedName>
    <definedName name="work" localSheetId="6">#REF!</definedName>
    <definedName name="work">#REF!</definedName>
    <definedName name="wrn.Full._.Report.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Y" localSheetId="1">#REF!</definedName>
    <definedName name="Y" localSheetId="5">#REF!</definedName>
    <definedName name="Y" localSheetId="2">#REF!</definedName>
    <definedName name="Y" localSheetId="6">#REF!</definedName>
    <definedName name="Y">#REF!</definedName>
    <definedName name="zdfvg" localSheetId="1">#REF!</definedName>
    <definedName name="zdfvg" localSheetId="5">#REF!</definedName>
    <definedName name="zdfvg" localSheetId="2">#REF!</definedName>
    <definedName name="zdfvg" localSheetId="6">#REF!</definedName>
    <definedName name="zdfvg">#REF!</definedName>
  </definedNames>
  <calcPr calcId="144525"/>
  <customWorkbookViews>
    <customWorkbookView name="user - Personal View" guid="{322A1D33-C7F1-4517-BC1D-5877B9A36DBC}" mergeInterval="0" personalView="1" maximized="1" xWindow="1" yWindow="1" windowWidth="1280" windowHeight="833" activeSheetId="2"/>
  </customWorkbookViews>
</workbook>
</file>

<file path=xl/calcChain.xml><?xml version="1.0" encoding="utf-8"?>
<calcChain xmlns="http://schemas.openxmlformats.org/spreadsheetml/2006/main">
  <c r="R15" i="158" l="1"/>
  <c r="Q16" i="158"/>
  <c r="Q13" i="158"/>
  <c r="Q12" i="158"/>
  <c r="Q11" i="158"/>
  <c r="Q9" i="158"/>
  <c r="Q7" i="158"/>
  <c r="Q6" i="158"/>
  <c r="Q5" i="158"/>
  <c r="Q4" i="158"/>
  <c r="N6" i="166" l="1"/>
  <c r="A8" i="169" l="1"/>
  <c r="U3" i="169" l="1"/>
  <c r="U4" i="169"/>
  <c r="U5" i="169"/>
  <c r="U6" i="169"/>
  <c r="U7" i="169"/>
  <c r="U8" i="169"/>
  <c r="U9" i="169"/>
  <c r="U10" i="169"/>
  <c r="U11" i="169"/>
  <c r="U12" i="169"/>
  <c r="U13" i="169"/>
  <c r="U14" i="169"/>
  <c r="U15" i="169"/>
  <c r="U16" i="169"/>
  <c r="U17" i="169"/>
  <c r="U2" i="169"/>
  <c r="T3" i="169"/>
  <c r="T4" i="169"/>
  <c r="T5" i="169"/>
  <c r="T6" i="169"/>
  <c r="T7" i="169"/>
  <c r="T8" i="169"/>
  <c r="T9" i="169"/>
  <c r="T10" i="169"/>
  <c r="T11" i="169"/>
  <c r="T12" i="169"/>
  <c r="T13" i="169"/>
  <c r="T14" i="169"/>
  <c r="T15" i="169"/>
  <c r="T16" i="169"/>
  <c r="T17" i="169"/>
  <c r="T2" i="169"/>
  <c r="S2" i="169"/>
  <c r="S3" i="169"/>
  <c r="S4" i="169"/>
  <c r="S5" i="169"/>
  <c r="S6" i="169"/>
  <c r="S7" i="169"/>
  <c r="S8" i="169"/>
  <c r="S9" i="169"/>
  <c r="S10" i="169"/>
  <c r="S11" i="169"/>
  <c r="S12" i="169"/>
  <c r="S13" i="169"/>
  <c r="S14" i="169"/>
  <c r="S15" i="169"/>
  <c r="S16" i="169"/>
  <c r="S17" i="169"/>
  <c r="R2" i="169"/>
  <c r="R3" i="169"/>
  <c r="R4" i="169"/>
  <c r="R5" i="169"/>
  <c r="R6" i="169"/>
  <c r="R7" i="169"/>
  <c r="R8" i="169"/>
  <c r="R9" i="169"/>
  <c r="R10" i="169"/>
  <c r="R11" i="169"/>
  <c r="R12" i="169"/>
  <c r="R13" i="169"/>
  <c r="R14" i="169"/>
  <c r="R15" i="169"/>
  <c r="R16" i="169"/>
  <c r="R17" i="169"/>
  <c r="Q3" i="169"/>
  <c r="Q4" i="169"/>
  <c r="Q5" i="169"/>
  <c r="Q6" i="169"/>
  <c r="Q7" i="169"/>
  <c r="Q8" i="169"/>
  <c r="Q9" i="169"/>
  <c r="Q10" i="169"/>
  <c r="Q11" i="169"/>
  <c r="Q12" i="169"/>
  <c r="Q13" i="169"/>
  <c r="Q14" i="169"/>
  <c r="Q15" i="169"/>
  <c r="Q16" i="169"/>
  <c r="Q17" i="169"/>
  <c r="Q2" i="169"/>
  <c r="P3" i="169"/>
  <c r="P4" i="169"/>
  <c r="P5" i="169"/>
  <c r="P6" i="169"/>
  <c r="P7" i="169"/>
  <c r="P8" i="169"/>
  <c r="P9" i="169"/>
  <c r="P10" i="169"/>
  <c r="P11" i="169"/>
  <c r="P12" i="169"/>
  <c r="P13" i="169"/>
  <c r="P14" i="169"/>
  <c r="P15" i="169"/>
  <c r="P16" i="169"/>
  <c r="P17" i="169"/>
  <c r="P2" i="169"/>
  <c r="O2" i="169"/>
  <c r="O3" i="169"/>
  <c r="O4" i="169"/>
  <c r="O5" i="169"/>
  <c r="O6" i="169"/>
  <c r="O7" i="169"/>
  <c r="O8" i="169"/>
  <c r="O9" i="169"/>
  <c r="O10" i="169"/>
  <c r="O11" i="169"/>
  <c r="O12" i="169"/>
  <c r="O13" i="169"/>
  <c r="O14" i="169"/>
  <c r="O15" i="169"/>
  <c r="O16" i="169"/>
  <c r="O17" i="169"/>
  <c r="N3" i="169"/>
  <c r="N4" i="169"/>
  <c r="N5" i="169"/>
  <c r="N6" i="169"/>
  <c r="N7" i="169"/>
  <c r="N8" i="169"/>
  <c r="N9" i="169"/>
  <c r="N10" i="169"/>
  <c r="N11" i="169"/>
  <c r="N12" i="169"/>
  <c r="N13" i="169"/>
  <c r="N14" i="169"/>
  <c r="N15" i="169"/>
  <c r="N16" i="169"/>
  <c r="N17" i="169"/>
  <c r="N2" i="169"/>
  <c r="M3" i="169"/>
  <c r="M4" i="169"/>
  <c r="M5" i="169"/>
  <c r="M6" i="169"/>
  <c r="M7" i="169"/>
  <c r="M8" i="169"/>
  <c r="M9" i="169"/>
  <c r="M10" i="169"/>
  <c r="M11" i="169"/>
  <c r="M12" i="169"/>
  <c r="M13" i="169"/>
  <c r="M14" i="169"/>
  <c r="M15" i="169"/>
  <c r="M16" i="169"/>
  <c r="M17" i="169"/>
  <c r="M2" i="169"/>
  <c r="L3" i="169"/>
  <c r="L4" i="169"/>
  <c r="L5" i="169"/>
  <c r="L6" i="169"/>
  <c r="L7" i="169"/>
  <c r="L8" i="169"/>
  <c r="L9" i="169"/>
  <c r="L10" i="169"/>
  <c r="L11" i="169"/>
  <c r="L12" i="169"/>
  <c r="L13" i="169"/>
  <c r="L14" i="169"/>
  <c r="L15" i="169"/>
  <c r="L16" i="169"/>
  <c r="L17" i="169"/>
  <c r="L2" i="169"/>
  <c r="K2" i="169"/>
  <c r="K3" i="169"/>
  <c r="K4" i="169"/>
  <c r="K5" i="169"/>
  <c r="K6" i="169"/>
  <c r="K7" i="169"/>
  <c r="K8" i="169"/>
  <c r="K9" i="169"/>
  <c r="K10" i="169"/>
  <c r="K11" i="169"/>
  <c r="K12" i="169"/>
  <c r="K13" i="169"/>
  <c r="K14" i="169"/>
  <c r="K15" i="169"/>
  <c r="K16" i="169"/>
  <c r="K17" i="169"/>
  <c r="J3" i="169"/>
  <c r="J4" i="169"/>
  <c r="J5" i="169"/>
  <c r="J6" i="169"/>
  <c r="J7" i="169"/>
  <c r="J8" i="169"/>
  <c r="J9" i="169"/>
  <c r="J10" i="169"/>
  <c r="J11" i="169"/>
  <c r="J12" i="169"/>
  <c r="J13" i="169"/>
  <c r="J14" i="169"/>
  <c r="J15" i="169"/>
  <c r="J16" i="169"/>
  <c r="J17" i="169"/>
  <c r="J2" i="169"/>
  <c r="I3" i="169"/>
  <c r="I4" i="169"/>
  <c r="I5" i="169"/>
  <c r="I6" i="169"/>
  <c r="I7" i="169"/>
  <c r="I8" i="169"/>
  <c r="I9" i="169"/>
  <c r="I10" i="169"/>
  <c r="I11" i="169"/>
  <c r="I12" i="169"/>
  <c r="I13" i="169"/>
  <c r="I14" i="169"/>
  <c r="I15" i="169"/>
  <c r="I16" i="169"/>
  <c r="I17" i="169"/>
  <c r="I2" i="169"/>
  <c r="F3" i="169"/>
  <c r="F4" i="169"/>
  <c r="F5" i="169"/>
  <c r="F6" i="169"/>
  <c r="F7" i="169"/>
  <c r="F8" i="169"/>
  <c r="F9" i="169"/>
  <c r="F10" i="169"/>
  <c r="F11" i="169"/>
  <c r="F12" i="169"/>
  <c r="F13" i="169"/>
  <c r="F14" i="169"/>
  <c r="F15" i="169"/>
  <c r="F16" i="169"/>
  <c r="F17" i="169"/>
  <c r="F2" i="169"/>
  <c r="E3" i="169"/>
  <c r="E4" i="169"/>
  <c r="E5" i="169"/>
  <c r="E6" i="169"/>
  <c r="E7" i="169"/>
  <c r="E8" i="169"/>
  <c r="E9" i="169"/>
  <c r="E10" i="169"/>
  <c r="E11" i="169"/>
  <c r="E12" i="169"/>
  <c r="E13" i="169"/>
  <c r="E14" i="169"/>
  <c r="E15" i="169"/>
  <c r="E16" i="169"/>
  <c r="E17" i="169"/>
  <c r="E2" i="169"/>
  <c r="B2" i="169"/>
  <c r="C2" i="169"/>
  <c r="D2" i="169"/>
  <c r="B3" i="169"/>
  <c r="C3" i="169"/>
  <c r="D3" i="169"/>
  <c r="B4" i="169"/>
  <c r="C4" i="169"/>
  <c r="D4" i="169"/>
  <c r="B5" i="169"/>
  <c r="C5" i="169"/>
  <c r="D5" i="169"/>
  <c r="B6" i="169"/>
  <c r="C6" i="169"/>
  <c r="D6" i="169"/>
  <c r="B7" i="169"/>
  <c r="C7" i="169"/>
  <c r="D7" i="169"/>
  <c r="B8" i="169"/>
  <c r="C8" i="169"/>
  <c r="D8" i="169"/>
  <c r="B9" i="169"/>
  <c r="C9" i="169"/>
  <c r="D9" i="169"/>
  <c r="B10" i="169"/>
  <c r="C10" i="169"/>
  <c r="D10" i="169"/>
  <c r="B11" i="169"/>
  <c r="C11" i="169"/>
  <c r="D11" i="169"/>
  <c r="B12" i="169"/>
  <c r="C12" i="169"/>
  <c r="D12" i="169"/>
  <c r="B13" i="169"/>
  <c r="C13" i="169"/>
  <c r="D13" i="169"/>
  <c r="B14" i="169"/>
  <c r="C14" i="169"/>
  <c r="D14" i="169"/>
  <c r="B15" i="169"/>
  <c r="C15" i="169"/>
  <c r="D15" i="169"/>
  <c r="B16" i="169"/>
  <c r="C16" i="169"/>
  <c r="D16" i="169"/>
  <c r="B17" i="169"/>
  <c r="C17" i="169"/>
  <c r="D17" i="169"/>
  <c r="A3" i="169"/>
  <c r="A4" i="169"/>
  <c r="A5" i="169"/>
  <c r="A6" i="169"/>
  <c r="A7" i="169"/>
  <c r="A9" i="169"/>
  <c r="A10" i="169"/>
  <c r="A11" i="169"/>
  <c r="A12" i="169"/>
  <c r="A13" i="169"/>
  <c r="A14" i="169"/>
  <c r="A15" i="169"/>
  <c r="A16" i="169"/>
  <c r="A17" i="169"/>
  <c r="A2" i="169"/>
  <c r="U41" i="158" l="1"/>
  <c r="U42" i="158"/>
  <c r="U43" i="158"/>
  <c r="U44" i="158"/>
  <c r="U45" i="158"/>
  <c r="U46" i="158"/>
  <c r="U47" i="158"/>
  <c r="U48" i="158"/>
  <c r="U49" i="158"/>
  <c r="U50" i="158"/>
  <c r="U51" i="158"/>
  <c r="U52" i="158"/>
  <c r="U53" i="158"/>
  <c r="U54" i="158"/>
  <c r="U55" i="158"/>
  <c r="U56" i="158"/>
  <c r="U57" i="158"/>
  <c r="U58" i="158"/>
  <c r="U59" i="158"/>
  <c r="U60" i="158"/>
  <c r="U61" i="158"/>
  <c r="U62" i="158"/>
  <c r="U63" i="158"/>
  <c r="U64" i="158"/>
  <c r="U65" i="158"/>
  <c r="U66" i="158"/>
  <c r="U67" i="158"/>
  <c r="U68" i="158"/>
  <c r="U69" i="158"/>
  <c r="U70" i="158"/>
  <c r="U71" i="158"/>
  <c r="U72" i="158"/>
  <c r="U73" i="158"/>
  <c r="U74" i="158"/>
  <c r="U75" i="158"/>
  <c r="U76" i="158"/>
  <c r="U77" i="158"/>
  <c r="U78" i="158"/>
  <c r="U79" i="158"/>
  <c r="U80" i="158"/>
  <c r="U81" i="158"/>
  <c r="U82" i="158"/>
  <c r="U83" i="158"/>
  <c r="U84" i="158"/>
  <c r="U85" i="158"/>
  <c r="U86" i="158"/>
  <c r="U87" i="158"/>
  <c r="U88" i="158"/>
  <c r="U89" i="158"/>
  <c r="U90" i="158"/>
  <c r="U91" i="158"/>
  <c r="U92" i="158"/>
  <c r="U93" i="158"/>
  <c r="U94" i="158"/>
  <c r="U95" i="158"/>
  <c r="U96" i="158"/>
  <c r="U97" i="158"/>
  <c r="U98" i="158"/>
  <c r="U99" i="158"/>
  <c r="U100" i="158"/>
  <c r="U101" i="158"/>
  <c r="U102" i="158"/>
  <c r="U103" i="158"/>
  <c r="Y41" i="158" l="1"/>
  <c r="Y42" i="158"/>
  <c r="Y43" i="158"/>
  <c r="Y44" i="158"/>
  <c r="Y45" i="158"/>
  <c r="Y46" i="158"/>
  <c r="Y47" i="158"/>
  <c r="Y48" i="158"/>
  <c r="Y49" i="158"/>
  <c r="Y50" i="158"/>
  <c r="Y51" i="158"/>
  <c r="Y52" i="158"/>
  <c r="Y53" i="158"/>
  <c r="Y54" i="158"/>
  <c r="Y55" i="158"/>
  <c r="Y56" i="158"/>
  <c r="Y57" i="158"/>
  <c r="Y58" i="158"/>
  <c r="Y59" i="158"/>
  <c r="Y60" i="158"/>
  <c r="Y61" i="158"/>
  <c r="Y62" i="158"/>
  <c r="Y63" i="158"/>
  <c r="Y64" i="158"/>
  <c r="Y65" i="158"/>
  <c r="Y66" i="158"/>
  <c r="Y67" i="158"/>
  <c r="Y68" i="158"/>
  <c r="Y69" i="158"/>
  <c r="Y70" i="158"/>
  <c r="Y71" i="158"/>
  <c r="Y72" i="158"/>
  <c r="Y73" i="158"/>
  <c r="Y74" i="158"/>
  <c r="Y75" i="158"/>
  <c r="Y76" i="158"/>
  <c r="Y77" i="158"/>
  <c r="Y78" i="158"/>
  <c r="Y79" i="158"/>
  <c r="Y80" i="158"/>
  <c r="Y81" i="158"/>
  <c r="Y82" i="158"/>
  <c r="Y83" i="158"/>
  <c r="Y84" i="158"/>
  <c r="Y85" i="158"/>
  <c r="Y86" i="158"/>
  <c r="Y87" i="158"/>
  <c r="Y88" i="158"/>
  <c r="Y89" i="158"/>
  <c r="Y90" i="158"/>
  <c r="Y91" i="158"/>
  <c r="Y92" i="158"/>
  <c r="Y93" i="158"/>
  <c r="Y94" i="158"/>
  <c r="Y95" i="158"/>
  <c r="Y96" i="158"/>
  <c r="Y97" i="158"/>
  <c r="Y98" i="158"/>
  <c r="Y99" i="158"/>
  <c r="Y100" i="158"/>
  <c r="Y101" i="158"/>
  <c r="Y102" i="158"/>
  <c r="Y103" i="158"/>
  <c r="V41" i="158"/>
  <c r="V42" i="158"/>
  <c r="V43" i="158"/>
  <c r="V44" i="158"/>
  <c r="V45" i="158"/>
  <c r="V46" i="158"/>
  <c r="V47" i="158"/>
  <c r="V48" i="158"/>
  <c r="V49" i="158"/>
  <c r="V50" i="158"/>
  <c r="V51" i="158"/>
  <c r="V52" i="158"/>
  <c r="V53" i="158"/>
  <c r="V54" i="158"/>
  <c r="V55" i="158"/>
  <c r="V56" i="158"/>
  <c r="V57" i="158"/>
  <c r="V58" i="158"/>
  <c r="V59" i="158"/>
  <c r="V60" i="158"/>
  <c r="V61" i="158"/>
  <c r="V62" i="158"/>
  <c r="V63" i="158"/>
  <c r="V64" i="158"/>
  <c r="V65" i="158"/>
  <c r="V66" i="158"/>
  <c r="V67" i="158"/>
  <c r="V68" i="158"/>
  <c r="V69" i="158"/>
  <c r="V70" i="158"/>
  <c r="V71" i="158"/>
  <c r="V72" i="158"/>
  <c r="V73" i="158"/>
  <c r="V74" i="158"/>
  <c r="V75" i="158"/>
  <c r="V76" i="158"/>
  <c r="V77" i="158"/>
  <c r="V78" i="158"/>
  <c r="V79" i="158"/>
  <c r="V80" i="158"/>
  <c r="V81" i="158"/>
  <c r="V82" i="158"/>
  <c r="V83" i="158"/>
  <c r="V84" i="158"/>
  <c r="V85" i="158"/>
  <c r="V86" i="158"/>
  <c r="V87" i="158"/>
  <c r="V88" i="158"/>
  <c r="V89" i="158"/>
  <c r="V90" i="158"/>
  <c r="V91" i="158"/>
  <c r="V92" i="158"/>
  <c r="V93" i="158"/>
  <c r="V94" i="158"/>
  <c r="V95" i="158"/>
  <c r="V96" i="158"/>
  <c r="V97" i="158"/>
  <c r="V98" i="158"/>
  <c r="V99" i="158"/>
  <c r="V100" i="158"/>
  <c r="V101" i="158"/>
  <c r="V102" i="158"/>
  <c r="V103" i="158"/>
  <c r="T41" i="158" l="1"/>
  <c r="W41" i="158" s="1"/>
  <c r="X41" i="158" s="1"/>
  <c r="T42" i="158"/>
  <c r="W42" i="158" s="1"/>
  <c r="X42" i="158" s="1"/>
  <c r="T43" i="158"/>
  <c r="W43" i="158" s="1"/>
  <c r="X43" i="158" s="1"/>
  <c r="T44" i="158"/>
  <c r="W44" i="158" s="1"/>
  <c r="X44" i="158" s="1"/>
  <c r="T45" i="158"/>
  <c r="W45" i="158" s="1"/>
  <c r="X45" i="158" s="1"/>
  <c r="T46" i="158"/>
  <c r="W46" i="158" s="1"/>
  <c r="X46" i="158" s="1"/>
  <c r="T47" i="158"/>
  <c r="W47" i="158" s="1"/>
  <c r="X47" i="158" s="1"/>
  <c r="T48" i="158"/>
  <c r="W48" i="158" s="1"/>
  <c r="X48" i="158" s="1"/>
  <c r="T49" i="158"/>
  <c r="W49" i="158" s="1"/>
  <c r="X49" i="158" s="1"/>
  <c r="T50" i="158"/>
  <c r="W50" i="158" s="1"/>
  <c r="X50" i="158" s="1"/>
  <c r="T51" i="158"/>
  <c r="W51" i="158" s="1"/>
  <c r="X51" i="158" s="1"/>
  <c r="T52" i="158"/>
  <c r="W52" i="158" s="1"/>
  <c r="X52" i="158" s="1"/>
  <c r="T53" i="158"/>
  <c r="W53" i="158" s="1"/>
  <c r="X53" i="158" s="1"/>
  <c r="T54" i="158"/>
  <c r="W54" i="158" s="1"/>
  <c r="X54" i="158" s="1"/>
  <c r="T55" i="158"/>
  <c r="W55" i="158" s="1"/>
  <c r="X55" i="158" s="1"/>
  <c r="T56" i="158"/>
  <c r="W56" i="158" s="1"/>
  <c r="X56" i="158" s="1"/>
  <c r="T57" i="158"/>
  <c r="W57" i="158" s="1"/>
  <c r="X57" i="158" s="1"/>
  <c r="T58" i="158"/>
  <c r="W58" i="158" s="1"/>
  <c r="X58" i="158" s="1"/>
  <c r="T59" i="158"/>
  <c r="W59" i="158" s="1"/>
  <c r="X59" i="158" s="1"/>
  <c r="T60" i="158"/>
  <c r="W60" i="158" s="1"/>
  <c r="X60" i="158" s="1"/>
  <c r="T61" i="158"/>
  <c r="W61" i="158" s="1"/>
  <c r="X61" i="158" s="1"/>
  <c r="T62" i="158"/>
  <c r="W62" i="158"/>
  <c r="X62" i="158"/>
  <c r="T63" i="158"/>
  <c r="W63" i="158" s="1"/>
  <c r="X63" i="158" s="1"/>
  <c r="T64" i="158"/>
  <c r="W64" i="158" s="1"/>
  <c r="X64" i="158" s="1"/>
  <c r="T65" i="158"/>
  <c r="W65" i="158" s="1"/>
  <c r="X65" i="158" s="1"/>
  <c r="T66" i="158"/>
  <c r="W66" i="158" s="1"/>
  <c r="X66" i="158" s="1"/>
  <c r="T67" i="158"/>
  <c r="W67" i="158" s="1"/>
  <c r="X67" i="158" s="1"/>
  <c r="T68" i="158"/>
  <c r="W68" i="158"/>
  <c r="X68" i="158" s="1"/>
  <c r="T69" i="158"/>
  <c r="W69" i="158" s="1"/>
  <c r="X69" i="158" s="1"/>
  <c r="T70" i="158"/>
  <c r="W70" i="158" s="1"/>
  <c r="X70" i="158" s="1"/>
  <c r="T71" i="158"/>
  <c r="W71" i="158" s="1"/>
  <c r="X71" i="158" s="1"/>
  <c r="T72" i="158"/>
  <c r="W72" i="158" s="1"/>
  <c r="X72" i="158" s="1"/>
  <c r="T73" i="158"/>
  <c r="W73" i="158" s="1"/>
  <c r="X73" i="158" s="1"/>
  <c r="T74" i="158"/>
  <c r="W74" i="158"/>
  <c r="X74" i="158"/>
  <c r="T75" i="158"/>
  <c r="W75" i="158" s="1"/>
  <c r="X75" i="158" s="1"/>
  <c r="T76" i="158"/>
  <c r="W76" i="158"/>
  <c r="X76" i="158" s="1"/>
  <c r="T77" i="158"/>
  <c r="W77" i="158" s="1"/>
  <c r="X77" i="158" s="1"/>
  <c r="T78" i="158"/>
  <c r="W78" i="158" s="1"/>
  <c r="X78" i="158" s="1"/>
  <c r="T79" i="158"/>
  <c r="W79" i="158" s="1"/>
  <c r="X79" i="158" s="1"/>
  <c r="T80" i="158"/>
  <c r="W80" i="158" s="1"/>
  <c r="X80" i="158" s="1"/>
  <c r="T81" i="158"/>
  <c r="W81" i="158" s="1"/>
  <c r="X81" i="158" s="1"/>
  <c r="T82" i="158"/>
  <c r="W82" i="158" s="1"/>
  <c r="X82" i="158" s="1"/>
  <c r="T83" i="158"/>
  <c r="W83" i="158" s="1"/>
  <c r="X83" i="158" s="1"/>
  <c r="T84" i="158"/>
  <c r="W84" i="158" s="1"/>
  <c r="X84" i="158" s="1"/>
  <c r="T85" i="158"/>
  <c r="W85" i="158" s="1"/>
  <c r="X85" i="158" s="1"/>
  <c r="T86" i="158"/>
  <c r="W86" i="158" s="1"/>
  <c r="X86" i="158" s="1"/>
  <c r="T87" i="158"/>
  <c r="W87" i="158" s="1"/>
  <c r="X87" i="158" s="1"/>
  <c r="T88" i="158"/>
  <c r="W88" i="158" s="1"/>
  <c r="X88" i="158" s="1"/>
  <c r="T89" i="158"/>
  <c r="W89" i="158" s="1"/>
  <c r="X89" i="158" s="1"/>
  <c r="T90" i="158"/>
  <c r="W90" i="158" s="1"/>
  <c r="X90" i="158" s="1"/>
  <c r="T91" i="158"/>
  <c r="W91" i="158" s="1"/>
  <c r="X91" i="158" s="1"/>
  <c r="T92" i="158"/>
  <c r="W92" i="158"/>
  <c r="X92" i="158" s="1"/>
  <c r="T93" i="158"/>
  <c r="W93" i="158" s="1"/>
  <c r="X93" i="158" s="1"/>
  <c r="T94" i="158"/>
  <c r="W94" i="158" s="1"/>
  <c r="X94" i="158" s="1"/>
  <c r="T95" i="158"/>
  <c r="W95" i="158" s="1"/>
  <c r="X95" i="158" s="1"/>
  <c r="T96" i="158"/>
  <c r="W96" i="158" s="1"/>
  <c r="X96" i="158" s="1"/>
  <c r="T97" i="158"/>
  <c r="W97" i="158" s="1"/>
  <c r="X97" i="158" s="1"/>
  <c r="T98" i="158"/>
  <c r="W98" i="158" s="1"/>
  <c r="X98" i="158" s="1"/>
  <c r="T99" i="158"/>
  <c r="W99" i="158" s="1"/>
  <c r="X99" i="158" s="1"/>
  <c r="T100" i="158"/>
  <c r="W100" i="158" s="1"/>
  <c r="X100" i="158" s="1"/>
  <c r="T101" i="158"/>
  <c r="W101" i="158" s="1"/>
  <c r="X101" i="158" s="1"/>
  <c r="T102" i="158"/>
  <c r="W102" i="158" s="1"/>
  <c r="X102" i="158" s="1"/>
  <c r="T103" i="158"/>
  <c r="W103" i="158" s="1"/>
  <c r="X103" i="158" s="1"/>
  <c r="I4" i="158"/>
  <c r="E2" i="165" l="1"/>
  <c r="D2" i="165"/>
  <c r="M10" i="160" l="1"/>
  <c r="D7" i="165" s="1"/>
  <c r="D15" i="165" l="1"/>
  <c r="K5" i="158" l="1"/>
  <c r="K6" i="158"/>
  <c r="K7" i="158"/>
  <c r="K8" i="158"/>
  <c r="K9" i="158"/>
  <c r="K10" i="158"/>
  <c r="K11" i="158"/>
  <c r="K12" i="158"/>
  <c r="K13" i="158"/>
  <c r="K14" i="158"/>
  <c r="K15" i="158"/>
  <c r="K16" i="158"/>
  <c r="K17" i="158"/>
  <c r="K18" i="158"/>
  <c r="K19" i="158"/>
  <c r="K20" i="158"/>
  <c r="K21" i="158"/>
  <c r="K22" i="158"/>
  <c r="K23" i="158"/>
  <c r="K24" i="158"/>
  <c r="K25" i="158"/>
  <c r="K26" i="158"/>
  <c r="K27" i="158"/>
  <c r="K28" i="158"/>
  <c r="K29" i="158"/>
  <c r="K30" i="158"/>
  <c r="K31" i="158"/>
  <c r="K32" i="158"/>
  <c r="K33" i="158"/>
  <c r="K34" i="158"/>
  <c r="K35" i="158"/>
  <c r="K36" i="158"/>
  <c r="K37" i="158"/>
  <c r="K38" i="158"/>
  <c r="K39" i="158"/>
  <c r="K40" i="158"/>
  <c r="K41" i="158"/>
  <c r="K42" i="158"/>
  <c r="K43" i="158"/>
  <c r="K44" i="158"/>
  <c r="K45" i="158"/>
  <c r="K46" i="158"/>
  <c r="K47" i="158"/>
  <c r="K48" i="158"/>
  <c r="K49" i="158"/>
  <c r="K50" i="158"/>
  <c r="K51" i="158"/>
  <c r="K52" i="158"/>
  <c r="K53" i="158"/>
  <c r="K54" i="158"/>
  <c r="K55" i="158"/>
  <c r="K56" i="158"/>
  <c r="K57" i="158"/>
  <c r="K58" i="158"/>
  <c r="K59" i="158"/>
  <c r="K60" i="158"/>
  <c r="K61" i="158"/>
  <c r="K62" i="158"/>
  <c r="K63" i="158"/>
  <c r="K64" i="158"/>
  <c r="K65" i="158"/>
  <c r="K66" i="158"/>
  <c r="K67" i="158"/>
  <c r="K68" i="158"/>
  <c r="K69" i="158"/>
  <c r="K70" i="158"/>
  <c r="K71" i="158"/>
  <c r="K72" i="158"/>
  <c r="K73" i="158"/>
  <c r="K74" i="158"/>
  <c r="K75" i="158"/>
  <c r="K76" i="158"/>
  <c r="K77" i="158"/>
  <c r="K78" i="158"/>
  <c r="K79" i="158"/>
  <c r="K80" i="158"/>
  <c r="K81" i="158"/>
  <c r="K82" i="158"/>
  <c r="K83" i="158"/>
  <c r="K84" i="158"/>
  <c r="K85" i="158"/>
  <c r="K86" i="158"/>
  <c r="K87" i="158"/>
  <c r="K88" i="158"/>
  <c r="K89" i="158"/>
  <c r="K90" i="158"/>
  <c r="K91" i="158"/>
  <c r="K92" i="158"/>
  <c r="K93" i="158"/>
  <c r="K94" i="158"/>
  <c r="K95" i="158"/>
  <c r="K96" i="158"/>
  <c r="K97" i="158"/>
  <c r="K98" i="158"/>
  <c r="K99" i="158"/>
  <c r="K100" i="158"/>
  <c r="K101" i="158"/>
  <c r="K102" i="158"/>
  <c r="K103" i="158"/>
  <c r="K4" i="158"/>
  <c r="K7" i="163" l="1"/>
  <c r="N13" i="166" l="1"/>
  <c r="F8" i="167" l="1"/>
  <c r="E8" i="167"/>
  <c r="D8" i="167"/>
  <c r="C8" i="167"/>
  <c r="B8" i="167"/>
  <c r="A7" i="167"/>
  <c r="G7" i="167" l="1"/>
  <c r="C4" i="167" s="1"/>
  <c r="E4" i="167" s="1"/>
  <c r="S35" i="162"/>
  <c r="S38" i="162" s="1"/>
  <c r="P28" i="162"/>
  <c r="O37" i="159"/>
  <c r="O38" i="159"/>
  <c r="O39" i="159"/>
  <c r="O40" i="159"/>
  <c r="O41" i="159"/>
  <c r="O42" i="159"/>
  <c r="O43" i="159"/>
  <c r="O44" i="159"/>
  <c r="O45" i="159"/>
  <c r="O46" i="159"/>
  <c r="O47" i="159"/>
  <c r="O48" i="159"/>
  <c r="O49" i="159"/>
  <c r="O50" i="159"/>
  <c r="O51" i="159"/>
  <c r="O52" i="159"/>
  <c r="O53" i="159"/>
  <c r="O54" i="159"/>
  <c r="O55" i="159"/>
  <c r="O56" i="159"/>
  <c r="O57" i="159"/>
  <c r="O58" i="159"/>
  <c r="O59" i="159"/>
  <c r="O60" i="159"/>
  <c r="O61" i="159"/>
  <c r="O62" i="159"/>
  <c r="O63" i="159"/>
  <c r="O64" i="159"/>
  <c r="O65" i="159"/>
  <c r="O66" i="159"/>
  <c r="O67" i="159"/>
  <c r="O68" i="159"/>
  <c r="O69" i="159"/>
  <c r="O70" i="159"/>
  <c r="O71" i="159"/>
  <c r="O72" i="159"/>
  <c r="O73" i="159"/>
  <c r="O74" i="159"/>
  <c r="O75" i="159"/>
  <c r="O76" i="159"/>
  <c r="O77" i="159"/>
  <c r="O78" i="159"/>
  <c r="O79" i="159"/>
  <c r="O80" i="159"/>
  <c r="O81" i="159"/>
  <c r="O82" i="159"/>
  <c r="O83" i="159"/>
  <c r="O84" i="159"/>
  <c r="O85" i="159"/>
  <c r="O86" i="159"/>
  <c r="O87" i="159"/>
  <c r="O88" i="159"/>
  <c r="O89" i="159"/>
  <c r="O90" i="159"/>
  <c r="O91" i="159"/>
  <c r="O92" i="159"/>
  <c r="O93" i="159"/>
  <c r="O94" i="159"/>
  <c r="O95" i="159"/>
  <c r="O96" i="159"/>
  <c r="O97" i="159"/>
  <c r="O98" i="159"/>
  <c r="O99" i="159"/>
  <c r="O100" i="159"/>
  <c r="O101" i="159"/>
  <c r="O102" i="159"/>
  <c r="O103" i="159"/>
  <c r="O104" i="159"/>
  <c r="O105" i="159"/>
  <c r="O106" i="159"/>
  <c r="O107" i="159"/>
  <c r="O8" i="159"/>
  <c r="O9" i="159"/>
  <c r="O10" i="159"/>
  <c r="O11" i="159"/>
  <c r="O12" i="159"/>
  <c r="O13" i="159"/>
  <c r="O14" i="159"/>
  <c r="O15" i="159"/>
  <c r="O16" i="159"/>
  <c r="O17" i="159"/>
  <c r="O18" i="159"/>
  <c r="O19" i="159"/>
  <c r="O20" i="159"/>
  <c r="O21" i="159"/>
  <c r="O22" i="159"/>
  <c r="O23" i="159"/>
  <c r="O24" i="159"/>
  <c r="O25" i="159"/>
  <c r="O26" i="159"/>
  <c r="O27" i="159"/>
  <c r="O28" i="159"/>
  <c r="O29" i="159"/>
  <c r="O30" i="159"/>
  <c r="O31" i="159"/>
  <c r="O32" i="159"/>
  <c r="O33" i="159"/>
  <c r="O34" i="159"/>
  <c r="O35" i="159"/>
  <c r="O36" i="159"/>
  <c r="J15" i="163"/>
  <c r="F4" i="167" l="1"/>
  <c r="D4" i="167"/>
  <c r="S39" i="162"/>
  <c r="S40" i="162" s="1"/>
  <c r="K6" i="163"/>
  <c r="S16" i="162"/>
  <c r="S19" i="162" s="1"/>
  <c r="P9" i="162"/>
  <c r="M53" i="162"/>
  <c r="M56" i="162" s="1"/>
  <c r="J46" i="162"/>
  <c r="M35" i="162"/>
  <c r="M38" i="162" s="1"/>
  <c r="J28" i="162"/>
  <c r="M19" i="162"/>
  <c r="M16" i="162"/>
  <c r="J9" i="162"/>
  <c r="N1106" i="166"/>
  <c r="N1105" i="166"/>
  <c r="N1104" i="166"/>
  <c r="N1103" i="166"/>
  <c r="N1102" i="166"/>
  <c r="N1098" i="166"/>
  <c r="G1097" i="166"/>
  <c r="E1097" i="166"/>
  <c r="N1095" i="166"/>
  <c r="N1094" i="166"/>
  <c r="N1093" i="166"/>
  <c r="N1092" i="166"/>
  <c r="N1091" i="166"/>
  <c r="N1087" i="166"/>
  <c r="G1086" i="166"/>
  <c r="E1086" i="166"/>
  <c r="N1084" i="166"/>
  <c r="N1083" i="166"/>
  <c r="N1082" i="166"/>
  <c r="N1081" i="166"/>
  <c r="N1080" i="166"/>
  <c r="N1076" i="166"/>
  <c r="G1075" i="166"/>
  <c r="E1075" i="166"/>
  <c r="N1073" i="166"/>
  <c r="N1072" i="166"/>
  <c r="N1071" i="166"/>
  <c r="N1070" i="166"/>
  <c r="N1069" i="166"/>
  <c r="N1065" i="166"/>
  <c r="G1064" i="166"/>
  <c r="E1064" i="166"/>
  <c r="N1062" i="166"/>
  <c r="N1061" i="166"/>
  <c r="N1060" i="166"/>
  <c r="N1059" i="166"/>
  <c r="N1058" i="166"/>
  <c r="N1054" i="166"/>
  <c r="G1053" i="166"/>
  <c r="E1053" i="166"/>
  <c r="N1051" i="166"/>
  <c r="N1050" i="166"/>
  <c r="N1049" i="166"/>
  <c r="N1048" i="166"/>
  <c r="N1047" i="166"/>
  <c r="N1043" i="166"/>
  <c r="G1042" i="166"/>
  <c r="E1042" i="166"/>
  <c r="N1040" i="166"/>
  <c r="N1039" i="166"/>
  <c r="N1038" i="166"/>
  <c r="N1037" i="166"/>
  <c r="N1036" i="166"/>
  <c r="N1032" i="166"/>
  <c r="G1031" i="166"/>
  <c r="E1031" i="166"/>
  <c r="N1029" i="166"/>
  <c r="N1028" i="166"/>
  <c r="N1027" i="166"/>
  <c r="N1026" i="166"/>
  <c r="N1025" i="166"/>
  <c r="N1021" i="166"/>
  <c r="G1020" i="166"/>
  <c r="E1020" i="166"/>
  <c r="N1018" i="166"/>
  <c r="N1017" i="166"/>
  <c r="N1016" i="166"/>
  <c r="N1015" i="166"/>
  <c r="N1014" i="166"/>
  <c r="N1010" i="166"/>
  <c r="G1009" i="166"/>
  <c r="E1009" i="166"/>
  <c r="N1007" i="166"/>
  <c r="N1006" i="166"/>
  <c r="N1005" i="166"/>
  <c r="N1004" i="166"/>
  <c r="N1003" i="166"/>
  <c r="N999" i="166"/>
  <c r="G998" i="166"/>
  <c r="E998" i="166"/>
  <c r="N996" i="166"/>
  <c r="N995" i="166"/>
  <c r="N994" i="166"/>
  <c r="N993" i="166"/>
  <c r="N992" i="166"/>
  <c r="N988" i="166"/>
  <c r="G987" i="166"/>
  <c r="E987" i="166"/>
  <c r="N985" i="166"/>
  <c r="N984" i="166"/>
  <c r="N983" i="166"/>
  <c r="N982" i="166"/>
  <c r="N981" i="166"/>
  <c r="N977" i="166"/>
  <c r="G976" i="166"/>
  <c r="E976" i="166"/>
  <c r="N974" i="166"/>
  <c r="N973" i="166"/>
  <c r="N972" i="166"/>
  <c r="N971" i="166"/>
  <c r="N970" i="166"/>
  <c r="N966" i="166"/>
  <c r="G965" i="166"/>
  <c r="E965" i="166"/>
  <c r="N963" i="166"/>
  <c r="N962" i="166"/>
  <c r="N961" i="166"/>
  <c r="N960" i="166"/>
  <c r="N959" i="166"/>
  <c r="N955" i="166"/>
  <c r="G954" i="166"/>
  <c r="E954" i="166"/>
  <c r="N952" i="166"/>
  <c r="N951" i="166"/>
  <c r="N950" i="166"/>
  <c r="N949" i="166"/>
  <c r="N948" i="166"/>
  <c r="N944" i="166"/>
  <c r="G943" i="166"/>
  <c r="E943" i="166"/>
  <c r="N941" i="166"/>
  <c r="N940" i="166"/>
  <c r="N939" i="166"/>
  <c r="N938" i="166"/>
  <c r="N937" i="166"/>
  <c r="N933" i="166"/>
  <c r="G932" i="166"/>
  <c r="E932" i="166"/>
  <c r="N930" i="166"/>
  <c r="N929" i="166"/>
  <c r="N928" i="166"/>
  <c r="N927" i="166"/>
  <c r="N926" i="166"/>
  <c r="N922" i="166"/>
  <c r="G921" i="166"/>
  <c r="E921" i="166"/>
  <c r="N919" i="166"/>
  <c r="N918" i="166"/>
  <c r="N917" i="166"/>
  <c r="N916" i="166"/>
  <c r="N915" i="166"/>
  <c r="N911" i="166"/>
  <c r="G910" i="166"/>
  <c r="E910" i="166"/>
  <c r="N908" i="166"/>
  <c r="N907" i="166"/>
  <c r="N906" i="166"/>
  <c r="N905" i="166"/>
  <c r="N904" i="166"/>
  <c r="N900" i="166"/>
  <c r="G899" i="166"/>
  <c r="E899" i="166"/>
  <c r="N897" i="166"/>
  <c r="N896" i="166"/>
  <c r="N895" i="166"/>
  <c r="N894" i="166"/>
  <c r="N893" i="166"/>
  <c r="N889" i="166"/>
  <c r="G888" i="166"/>
  <c r="E888" i="166"/>
  <c r="N886" i="166"/>
  <c r="N885" i="166"/>
  <c r="N884" i="166"/>
  <c r="N883" i="166"/>
  <c r="N882" i="166"/>
  <c r="N878" i="166"/>
  <c r="G877" i="166"/>
  <c r="E877" i="166"/>
  <c r="N875" i="166"/>
  <c r="N874" i="166"/>
  <c r="N873" i="166"/>
  <c r="N872" i="166"/>
  <c r="N871" i="166"/>
  <c r="N867" i="166"/>
  <c r="G866" i="166"/>
  <c r="E866" i="166"/>
  <c r="N864" i="166"/>
  <c r="N863" i="166"/>
  <c r="N862" i="166"/>
  <c r="N861" i="166"/>
  <c r="N860" i="166"/>
  <c r="N856" i="166"/>
  <c r="G855" i="166"/>
  <c r="E855" i="166"/>
  <c r="N853" i="166"/>
  <c r="N852" i="166"/>
  <c r="N851" i="166"/>
  <c r="N850" i="166"/>
  <c r="N849" i="166"/>
  <c r="N845" i="166"/>
  <c r="G844" i="166"/>
  <c r="E844" i="166"/>
  <c r="N842" i="166"/>
  <c r="N841" i="166"/>
  <c r="N840" i="166"/>
  <c r="N839" i="166"/>
  <c r="N838" i="166"/>
  <c r="N834" i="166"/>
  <c r="G833" i="166"/>
  <c r="E833" i="166"/>
  <c r="N831" i="166"/>
  <c r="N830" i="166"/>
  <c r="N829" i="166"/>
  <c r="N828" i="166"/>
  <c r="N827" i="166"/>
  <c r="N823" i="166"/>
  <c r="G822" i="166"/>
  <c r="E822" i="166"/>
  <c r="N820" i="166"/>
  <c r="N819" i="166"/>
  <c r="N818" i="166"/>
  <c r="N817" i="166"/>
  <c r="N816" i="166"/>
  <c r="N812" i="166"/>
  <c r="G811" i="166"/>
  <c r="E811" i="166"/>
  <c r="N809" i="166"/>
  <c r="N808" i="166"/>
  <c r="N807" i="166"/>
  <c r="N806" i="166"/>
  <c r="N805" i="166"/>
  <c r="N801" i="166"/>
  <c r="G800" i="166"/>
  <c r="E800" i="166"/>
  <c r="N798" i="166"/>
  <c r="N797" i="166"/>
  <c r="N796" i="166"/>
  <c r="N795" i="166"/>
  <c r="N794" i="166"/>
  <c r="N790" i="166"/>
  <c r="G789" i="166"/>
  <c r="E789" i="166"/>
  <c r="N787" i="166"/>
  <c r="N786" i="166"/>
  <c r="N785" i="166"/>
  <c r="N784" i="166"/>
  <c r="N783" i="166"/>
  <c r="N779" i="166"/>
  <c r="G778" i="166"/>
  <c r="E778" i="166"/>
  <c r="N776" i="166"/>
  <c r="N775" i="166"/>
  <c r="N774" i="166"/>
  <c r="N773" i="166"/>
  <c r="N772" i="166"/>
  <c r="N768" i="166"/>
  <c r="G767" i="166"/>
  <c r="E767" i="166"/>
  <c r="N765" i="166"/>
  <c r="N764" i="166"/>
  <c r="N763" i="166"/>
  <c r="N762" i="166"/>
  <c r="N761" i="166"/>
  <c r="N757" i="166"/>
  <c r="G756" i="166"/>
  <c r="E756" i="166"/>
  <c r="N754" i="166"/>
  <c r="N753" i="166"/>
  <c r="N752" i="166"/>
  <c r="N751" i="166"/>
  <c r="N750" i="166"/>
  <c r="N746" i="166"/>
  <c r="G745" i="166"/>
  <c r="E745" i="166"/>
  <c r="N743" i="166"/>
  <c r="N742" i="166"/>
  <c r="N741" i="166"/>
  <c r="N740" i="166"/>
  <c r="N739" i="166"/>
  <c r="N735" i="166"/>
  <c r="G734" i="166"/>
  <c r="E734" i="166"/>
  <c r="N732" i="166"/>
  <c r="N731" i="166"/>
  <c r="N730" i="166"/>
  <c r="N729" i="166"/>
  <c r="N728" i="166"/>
  <c r="N724" i="166"/>
  <c r="G723" i="166"/>
  <c r="E723" i="166"/>
  <c r="N721" i="166"/>
  <c r="N720" i="166"/>
  <c r="N719" i="166"/>
  <c r="N718" i="166"/>
  <c r="N717" i="166"/>
  <c r="N713" i="166"/>
  <c r="G712" i="166"/>
  <c r="E712" i="166"/>
  <c r="N710" i="166"/>
  <c r="N709" i="166"/>
  <c r="N708" i="166"/>
  <c r="N707" i="166"/>
  <c r="N706" i="166"/>
  <c r="N702" i="166"/>
  <c r="G701" i="166"/>
  <c r="E701" i="166"/>
  <c r="N699" i="166"/>
  <c r="N698" i="166"/>
  <c r="N697" i="166"/>
  <c r="N696" i="166"/>
  <c r="N695" i="166"/>
  <c r="N691" i="166"/>
  <c r="G690" i="166"/>
  <c r="E690" i="166"/>
  <c r="N688" i="166"/>
  <c r="N687" i="166"/>
  <c r="N686" i="166"/>
  <c r="N685" i="166"/>
  <c r="N684" i="166"/>
  <c r="N680" i="166"/>
  <c r="G679" i="166"/>
  <c r="E679" i="166"/>
  <c r="N677" i="166"/>
  <c r="N676" i="166"/>
  <c r="N675" i="166"/>
  <c r="N674" i="166"/>
  <c r="N673" i="166"/>
  <c r="N669" i="166"/>
  <c r="G668" i="166"/>
  <c r="E668" i="166"/>
  <c r="N666" i="166"/>
  <c r="N665" i="166"/>
  <c r="N664" i="166"/>
  <c r="N663" i="166"/>
  <c r="N662" i="166"/>
  <c r="N658" i="166"/>
  <c r="G657" i="166"/>
  <c r="E657" i="166"/>
  <c r="N655" i="166"/>
  <c r="N654" i="166"/>
  <c r="N653" i="166"/>
  <c r="N652" i="166"/>
  <c r="N651" i="166"/>
  <c r="N647" i="166"/>
  <c r="G646" i="166"/>
  <c r="E646" i="166"/>
  <c r="N644" i="166"/>
  <c r="N643" i="166"/>
  <c r="N642" i="166"/>
  <c r="N641" i="166"/>
  <c r="N640" i="166"/>
  <c r="N636" i="166"/>
  <c r="G635" i="166"/>
  <c r="E635" i="166"/>
  <c r="N633" i="166"/>
  <c r="N632" i="166"/>
  <c r="N631" i="166"/>
  <c r="N630" i="166"/>
  <c r="N629" i="166"/>
  <c r="N625" i="166"/>
  <c r="G624" i="166"/>
  <c r="E624" i="166"/>
  <c r="N622" i="166"/>
  <c r="N621" i="166"/>
  <c r="N620" i="166"/>
  <c r="N619" i="166"/>
  <c r="N618" i="166"/>
  <c r="N614" i="166"/>
  <c r="G613" i="166"/>
  <c r="E613" i="166"/>
  <c r="N611" i="166"/>
  <c r="N610" i="166"/>
  <c r="N609" i="166"/>
  <c r="N608" i="166"/>
  <c r="N607" i="166"/>
  <c r="N603" i="166"/>
  <c r="G602" i="166"/>
  <c r="E602" i="166"/>
  <c r="N600" i="166"/>
  <c r="N599" i="166"/>
  <c r="N598" i="166"/>
  <c r="N597" i="166"/>
  <c r="N596" i="166"/>
  <c r="N592" i="166"/>
  <c r="G591" i="166"/>
  <c r="E591" i="166"/>
  <c r="N589" i="166"/>
  <c r="N588" i="166"/>
  <c r="N587" i="166"/>
  <c r="N586" i="166"/>
  <c r="N585" i="166"/>
  <c r="N581" i="166"/>
  <c r="G580" i="166"/>
  <c r="E580" i="166"/>
  <c r="N578" i="166"/>
  <c r="N577" i="166"/>
  <c r="N576" i="166"/>
  <c r="N575" i="166"/>
  <c r="N574" i="166"/>
  <c r="N570" i="166"/>
  <c r="G569" i="166"/>
  <c r="E569" i="166"/>
  <c r="N567" i="166"/>
  <c r="N566" i="166"/>
  <c r="N565" i="166"/>
  <c r="N564" i="166"/>
  <c r="N563" i="166"/>
  <c r="N559" i="166"/>
  <c r="G558" i="166"/>
  <c r="E558" i="166"/>
  <c r="K104" i="158"/>
  <c r="N103" i="158"/>
  <c r="I103" i="158"/>
  <c r="L103" i="158" s="1"/>
  <c r="M103" i="158" s="1"/>
  <c r="P107" i="159" s="1"/>
  <c r="H103" i="158"/>
  <c r="G103" i="158"/>
  <c r="F107" i="159" s="1"/>
  <c r="F103" i="158"/>
  <c r="H115" i="160" s="1"/>
  <c r="E103" i="158"/>
  <c r="I115" i="160" s="1"/>
  <c r="D103" i="158"/>
  <c r="C103" i="158"/>
  <c r="E115" i="160" s="1"/>
  <c r="B103" i="158"/>
  <c r="A103" i="158"/>
  <c r="B115" i="160" s="1"/>
  <c r="N102" i="158"/>
  <c r="I102" i="158"/>
  <c r="L114" i="160" s="1"/>
  <c r="H102" i="158"/>
  <c r="G102" i="158"/>
  <c r="F102" i="158"/>
  <c r="H114" i="160" s="1"/>
  <c r="E102" i="158"/>
  <c r="I114" i="160" s="1"/>
  <c r="D102" i="158"/>
  <c r="C102" i="158"/>
  <c r="E114" i="160" s="1"/>
  <c r="B102" i="158"/>
  <c r="D106" i="159" s="1"/>
  <c r="A102" i="158"/>
  <c r="N101" i="158"/>
  <c r="I101" i="158"/>
  <c r="I105" i="159" s="1"/>
  <c r="W105" i="159" s="1"/>
  <c r="H101" i="158"/>
  <c r="G101" i="158"/>
  <c r="F101" i="158"/>
  <c r="H113" i="160" s="1"/>
  <c r="E101" i="158"/>
  <c r="I113" i="160" s="1"/>
  <c r="D101" i="158"/>
  <c r="C105" i="159" s="1"/>
  <c r="C101" i="158"/>
  <c r="E113" i="160" s="1"/>
  <c r="B101" i="158"/>
  <c r="A101" i="158"/>
  <c r="N100" i="158"/>
  <c r="I100" i="158"/>
  <c r="H100" i="158"/>
  <c r="K112" i="160" s="1"/>
  <c r="G100" i="158"/>
  <c r="F100" i="158"/>
  <c r="H112" i="160" s="1"/>
  <c r="E100" i="158"/>
  <c r="I112" i="160" s="1"/>
  <c r="D100" i="158"/>
  <c r="C100" i="158"/>
  <c r="E112" i="160" s="1"/>
  <c r="B100" i="158"/>
  <c r="A100" i="158"/>
  <c r="N99" i="158"/>
  <c r="I99" i="158"/>
  <c r="L99" i="158" s="1"/>
  <c r="M99" i="158" s="1"/>
  <c r="P103" i="159" s="1"/>
  <c r="H99" i="158"/>
  <c r="G99" i="158"/>
  <c r="F99" i="158"/>
  <c r="H111" i="160" s="1"/>
  <c r="E99" i="158"/>
  <c r="I111" i="160" s="1"/>
  <c r="D99" i="158"/>
  <c r="C99" i="158"/>
  <c r="E111" i="160" s="1"/>
  <c r="B99" i="158"/>
  <c r="A99" i="158"/>
  <c r="N98" i="158"/>
  <c r="G110" i="160" s="1"/>
  <c r="I98" i="158"/>
  <c r="I102" i="159" s="1"/>
  <c r="W102" i="159" s="1"/>
  <c r="H98" i="158"/>
  <c r="G98" i="158"/>
  <c r="F98" i="158"/>
  <c r="H110" i="160" s="1"/>
  <c r="E98" i="158"/>
  <c r="I110" i="160" s="1"/>
  <c r="D98" i="158"/>
  <c r="C98" i="158"/>
  <c r="E110" i="160" s="1"/>
  <c r="B98" i="158"/>
  <c r="D102" i="159" s="1"/>
  <c r="A98" i="158"/>
  <c r="N97" i="158"/>
  <c r="I97" i="158"/>
  <c r="H97" i="158"/>
  <c r="G97" i="158"/>
  <c r="F97" i="158"/>
  <c r="H109" i="160" s="1"/>
  <c r="E97" i="158"/>
  <c r="I109" i="160" s="1"/>
  <c r="D97" i="158"/>
  <c r="C101" i="159" s="1"/>
  <c r="C97" i="158"/>
  <c r="E109" i="160" s="1"/>
  <c r="B97" i="158"/>
  <c r="D109" i="160" s="1"/>
  <c r="A97" i="158"/>
  <c r="N96" i="158"/>
  <c r="I96" i="158"/>
  <c r="H96" i="158"/>
  <c r="G96" i="158"/>
  <c r="F96" i="158"/>
  <c r="H108" i="160" s="1"/>
  <c r="E96" i="158"/>
  <c r="I108" i="160" s="1"/>
  <c r="D96" i="158"/>
  <c r="F108" i="160" s="1"/>
  <c r="C96" i="158"/>
  <c r="E108" i="160" s="1"/>
  <c r="B96" i="158"/>
  <c r="A96" i="158"/>
  <c r="N95" i="158"/>
  <c r="I95" i="158"/>
  <c r="L95" i="158" s="1"/>
  <c r="M95" i="158" s="1"/>
  <c r="P99" i="159" s="1"/>
  <c r="H95" i="158"/>
  <c r="G95" i="158"/>
  <c r="F99" i="159" s="1"/>
  <c r="F95" i="158"/>
  <c r="H107" i="160" s="1"/>
  <c r="E95" i="158"/>
  <c r="I107" i="160" s="1"/>
  <c r="D95" i="158"/>
  <c r="C95" i="158"/>
  <c r="E107" i="160" s="1"/>
  <c r="B95" i="158"/>
  <c r="A95" i="158"/>
  <c r="B107" i="160" s="1"/>
  <c r="N94" i="158"/>
  <c r="I94" i="158"/>
  <c r="L106" i="160" s="1"/>
  <c r="H94" i="158"/>
  <c r="G94" i="158"/>
  <c r="F94" i="158"/>
  <c r="H106" i="160" s="1"/>
  <c r="E94" i="158"/>
  <c r="I106" i="160" s="1"/>
  <c r="D94" i="158"/>
  <c r="C94" i="158"/>
  <c r="E106" i="160" s="1"/>
  <c r="B94" i="158"/>
  <c r="D98" i="159" s="1"/>
  <c r="A94" i="158"/>
  <c r="N93" i="158"/>
  <c r="I93" i="158"/>
  <c r="H93" i="158"/>
  <c r="G93" i="158"/>
  <c r="F93" i="158"/>
  <c r="H105" i="160" s="1"/>
  <c r="E93" i="158"/>
  <c r="I105" i="160" s="1"/>
  <c r="D93" i="158"/>
  <c r="C97" i="159" s="1"/>
  <c r="C93" i="158"/>
  <c r="E105" i="160" s="1"/>
  <c r="B93" i="158"/>
  <c r="A93" i="158"/>
  <c r="N92" i="158"/>
  <c r="I92" i="158"/>
  <c r="H92" i="158"/>
  <c r="K104" i="160" s="1"/>
  <c r="G92" i="158"/>
  <c r="F92" i="158"/>
  <c r="H104" i="160" s="1"/>
  <c r="E92" i="158"/>
  <c r="I104" i="160" s="1"/>
  <c r="D92" i="158"/>
  <c r="C92" i="158"/>
  <c r="E104" i="160" s="1"/>
  <c r="B92" i="158"/>
  <c r="A92" i="158"/>
  <c r="N91" i="158"/>
  <c r="I91" i="158"/>
  <c r="H91" i="158"/>
  <c r="G91" i="158"/>
  <c r="F91" i="158"/>
  <c r="H103" i="160" s="1"/>
  <c r="E91" i="158"/>
  <c r="I103" i="160" s="1"/>
  <c r="D91" i="158"/>
  <c r="C91" i="158"/>
  <c r="E103" i="160" s="1"/>
  <c r="B91" i="158"/>
  <c r="A91" i="158"/>
  <c r="N90" i="158"/>
  <c r="G102" i="160" s="1"/>
  <c r="I90" i="158"/>
  <c r="I94" i="159" s="1"/>
  <c r="W94" i="159" s="1"/>
  <c r="H90" i="158"/>
  <c r="G90" i="158"/>
  <c r="F90" i="158"/>
  <c r="H102" i="160" s="1"/>
  <c r="E90" i="158"/>
  <c r="I102" i="160" s="1"/>
  <c r="D90" i="158"/>
  <c r="C90" i="158"/>
  <c r="E102" i="160" s="1"/>
  <c r="B90" i="158"/>
  <c r="D94" i="159" s="1"/>
  <c r="A90" i="158"/>
  <c r="N89" i="158"/>
  <c r="I89" i="158"/>
  <c r="H89" i="158"/>
  <c r="G89" i="158"/>
  <c r="F89" i="158"/>
  <c r="H101" i="160" s="1"/>
  <c r="E89" i="158"/>
  <c r="I101" i="160" s="1"/>
  <c r="D89" i="158"/>
  <c r="C93" i="159" s="1"/>
  <c r="C89" i="158"/>
  <c r="E101" i="160" s="1"/>
  <c r="B89" i="158"/>
  <c r="D101" i="160" s="1"/>
  <c r="A89" i="158"/>
  <c r="N88" i="158"/>
  <c r="I88" i="158"/>
  <c r="H88" i="158"/>
  <c r="G88" i="158"/>
  <c r="F88" i="158"/>
  <c r="H100" i="160" s="1"/>
  <c r="E88" i="158"/>
  <c r="I100" i="160" s="1"/>
  <c r="D88" i="158"/>
  <c r="F100" i="160" s="1"/>
  <c r="C88" i="158"/>
  <c r="E100" i="160" s="1"/>
  <c r="B88" i="158"/>
  <c r="A88" i="158"/>
  <c r="N87" i="158"/>
  <c r="I87" i="158"/>
  <c r="L87" i="158" s="1"/>
  <c r="M87" i="158" s="1"/>
  <c r="P91" i="159" s="1"/>
  <c r="H87" i="158"/>
  <c r="G87" i="158"/>
  <c r="F91" i="159" s="1"/>
  <c r="F87" i="158"/>
  <c r="H99" i="160" s="1"/>
  <c r="E87" i="158"/>
  <c r="I99" i="160" s="1"/>
  <c r="D87" i="158"/>
  <c r="C87" i="158"/>
  <c r="E99" i="160" s="1"/>
  <c r="B87" i="158"/>
  <c r="A87" i="158"/>
  <c r="B99" i="160" s="1"/>
  <c r="N86" i="158"/>
  <c r="I86" i="158"/>
  <c r="H86" i="158"/>
  <c r="G86" i="158"/>
  <c r="F86" i="158"/>
  <c r="H98" i="160" s="1"/>
  <c r="E86" i="158"/>
  <c r="I98" i="160" s="1"/>
  <c r="D86" i="158"/>
  <c r="C86" i="158"/>
  <c r="E98" i="160" s="1"/>
  <c r="B86" i="158"/>
  <c r="D90" i="159" s="1"/>
  <c r="A86" i="158"/>
  <c r="N85" i="158"/>
  <c r="I85" i="158"/>
  <c r="L97" i="160" s="1"/>
  <c r="H85" i="158"/>
  <c r="G85" i="158"/>
  <c r="F85" i="158"/>
  <c r="H97" i="160" s="1"/>
  <c r="E85" i="158"/>
  <c r="I97" i="160" s="1"/>
  <c r="D85" i="158"/>
  <c r="C89" i="159" s="1"/>
  <c r="C85" i="158"/>
  <c r="E97" i="160" s="1"/>
  <c r="B85" i="158"/>
  <c r="A85" i="158"/>
  <c r="N84" i="158"/>
  <c r="I84" i="158"/>
  <c r="H84" i="158"/>
  <c r="K96" i="160" s="1"/>
  <c r="G84" i="158"/>
  <c r="F84" i="158"/>
  <c r="H96" i="160" s="1"/>
  <c r="E84" i="158"/>
  <c r="I96" i="160" s="1"/>
  <c r="D84" i="158"/>
  <c r="C84" i="158"/>
  <c r="E96" i="160" s="1"/>
  <c r="B84" i="158"/>
  <c r="A84" i="158"/>
  <c r="N83" i="158"/>
  <c r="I83" i="158"/>
  <c r="H83" i="158"/>
  <c r="G83" i="158"/>
  <c r="F87" i="159" s="1"/>
  <c r="F83" i="158"/>
  <c r="H95" i="160" s="1"/>
  <c r="E83" i="158"/>
  <c r="I95" i="160" s="1"/>
  <c r="D83" i="158"/>
  <c r="C83" i="158"/>
  <c r="E95" i="160" s="1"/>
  <c r="B83" i="158"/>
  <c r="A83" i="158"/>
  <c r="N82" i="158"/>
  <c r="G94" i="160" s="1"/>
  <c r="I82" i="158"/>
  <c r="I86" i="159" s="1"/>
  <c r="W86" i="159" s="1"/>
  <c r="H82" i="158"/>
  <c r="G82" i="158"/>
  <c r="F82" i="158"/>
  <c r="H94" i="160" s="1"/>
  <c r="E82" i="158"/>
  <c r="I94" i="160" s="1"/>
  <c r="D82" i="158"/>
  <c r="C82" i="158"/>
  <c r="E94" i="160" s="1"/>
  <c r="B82" i="158"/>
  <c r="D86" i="159" s="1"/>
  <c r="A82" i="158"/>
  <c r="N81" i="158"/>
  <c r="I81" i="158"/>
  <c r="H81" i="158"/>
  <c r="G81" i="158"/>
  <c r="F81" i="158"/>
  <c r="H93" i="160" s="1"/>
  <c r="E81" i="158"/>
  <c r="I93" i="160" s="1"/>
  <c r="D81" i="158"/>
  <c r="C85" i="159" s="1"/>
  <c r="C81" i="158"/>
  <c r="E93" i="160" s="1"/>
  <c r="B81" i="158"/>
  <c r="D93" i="160" s="1"/>
  <c r="A81" i="158"/>
  <c r="N80" i="158"/>
  <c r="I80" i="158"/>
  <c r="H80" i="158"/>
  <c r="G80" i="158"/>
  <c r="F80" i="158"/>
  <c r="H92" i="160" s="1"/>
  <c r="E80" i="158"/>
  <c r="I92" i="160" s="1"/>
  <c r="D80" i="158"/>
  <c r="F92" i="160" s="1"/>
  <c r="C80" i="158"/>
  <c r="E92" i="160" s="1"/>
  <c r="B80" i="158"/>
  <c r="A80" i="158"/>
  <c r="N79" i="158"/>
  <c r="I79" i="158"/>
  <c r="L79" i="158" s="1"/>
  <c r="M79" i="158" s="1"/>
  <c r="P83" i="159" s="1"/>
  <c r="H79" i="158"/>
  <c r="G79" i="158"/>
  <c r="F83" i="159" s="1"/>
  <c r="F79" i="158"/>
  <c r="H91" i="160" s="1"/>
  <c r="E79" i="158"/>
  <c r="I91" i="160" s="1"/>
  <c r="D79" i="158"/>
  <c r="C79" i="158"/>
  <c r="E91" i="160" s="1"/>
  <c r="B79" i="158"/>
  <c r="A79" i="158"/>
  <c r="B91" i="160" s="1"/>
  <c r="N78" i="158"/>
  <c r="I78" i="158"/>
  <c r="I82" i="159" s="1"/>
  <c r="W82" i="159" s="1"/>
  <c r="H78" i="158"/>
  <c r="G78" i="158"/>
  <c r="F78" i="158"/>
  <c r="H90" i="160" s="1"/>
  <c r="E78" i="158"/>
  <c r="I90" i="160" s="1"/>
  <c r="D78" i="158"/>
  <c r="F90" i="160" s="1"/>
  <c r="C78" i="158"/>
  <c r="E90" i="160" s="1"/>
  <c r="B78" i="158"/>
  <c r="D82" i="159" s="1"/>
  <c r="A78" i="158"/>
  <c r="B90" i="160" s="1"/>
  <c r="N77" i="158"/>
  <c r="G89" i="160" s="1"/>
  <c r="I77" i="158"/>
  <c r="L89" i="160" s="1"/>
  <c r="H77" i="158"/>
  <c r="K89" i="160" s="1"/>
  <c r="G77" i="158"/>
  <c r="J89" i="160" s="1"/>
  <c r="F77" i="158"/>
  <c r="H89" i="160" s="1"/>
  <c r="E77" i="158"/>
  <c r="I89" i="160" s="1"/>
  <c r="D77" i="158"/>
  <c r="C81" i="159" s="1"/>
  <c r="C77" i="158"/>
  <c r="E89" i="160" s="1"/>
  <c r="B77" i="158"/>
  <c r="D89" i="160" s="1"/>
  <c r="A77" i="158"/>
  <c r="B89" i="160" s="1"/>
  <c r="N76" i="158"/>
  <c r="G88" i="160" s="1"/>
  <c r="I76" i="158"/>
  <c r="I80" i="159" s="1"/>
  <c r="W80" i="159" s="1"/>
  <c r="H76" i="158"/>
  <c r="K88" i="160" s="1"/>
  <c r="G76" i="158"/>
  <c r="J88" i="160" s="1"/>
  <c r="F76" i="158"/>
  <c r="H88" i="160" s="1"/>
  <c r="E76" i="158"/>
  <c r="I88" i="160" s="1"/>
  <c r="D76" i="158"/>
  <c r="F88" i="160" s="1"/>
  <c r="C76" i="158"/>
  <c r="E88" i="160" s="1"/>
  <c r="B76" i="158"/>
  <c r="D88" i="160" s="1"/>
  <c r="A76" i="158"/>
  <c r="B88" i="160" s="1"/>
  <c r="N75" i="158"/>
  <c r="G87" i="160" s="1"/>
  <c r="I75" i="158"/>
  <c r="H75" i="158"/>
  <c r="K87" i="160" s="1"/>
  <c r="G75" i="158"/>
  <c r="J87" i="160" s="1"/>
  <c r="F75" i="158"/>
  <c r="H87" i="160" s="1"/>
  <c r="E75" i="158"/>
  <c r="I87" i="160" s="1"/>
  <c r="D75" i="158"/>
  <c r="F87" i="160" s="1"/>
  <c r="C75" i="158"/>
  <c r="E87" i="160" s="1"/>
  <c r="B75" i="158"/>
  <c r="D87" i="160" s="1"/>
  <c r="A75" i="158"/>
  <c r="B87" i="160" s="1"/>
  <c r="N74" i="158"/>
  <c r="G86" i="160" s="1"/>
  <c r="I74" i="158"/>
  <c r="L86" i="160" s="1"/>
  <c r="H74" i="158"/>
  <c r="K86" i="160" s="1"/>
  <c r="G74" i="158"/>
  <c r="F74" i="158"/>
  <c r="H86" i="160" s="1"/>
  <c r="E74" i="158"/>
  <c r="I86" i="160" s="1"/>
  <c r="D74" i="158"/>
  <c r="F86" i="160" s="1"/>
  <c r="C74" i="158"/>
  <c r="E86" i="160" s="1"/>
  <c r="B74" i="158"/>
  <c r="D78" i="159" s="1"/>
  <c r="A74" i="158"/>
  <c r="B86" i="160" s="1"/>
  <c r="N73" i="158"/>
  <c r="G85" i="160" s="1"/>
  <c r="I73" i="158"/>
  <c r="H73" i="158"/>
  <c r="K85" i="160" s="1"/>
  <c r="G73" i="158"/>
  <c r="F77" i="159" s="1"/>
  <c r="F73" i="158"/>
  <c r="H85" i="160" s="1"/>
  <c r="E73" i="158"/>
  <c r="I85" i="160" s="1"/>
  <c r="D73" i="158"/>
  <c r="F85" i="160" s="1"/>
  <c r="C73" i="158"/>
  <c r="E85" i="160" s="1"/>
  <c r="B73" i="158"/>
  <c r="D85" i="160" s="1"/>
  <c r="A73" i="158"/>
  <c r="B85" i="160" s="1"/>
  <c r="N72" i="158"/>
  <c r="G84" i="160" s="1"/>
  <c r="I72" i="158"/>
  <c r="L84" i="160" s="1"/>
  <c r="H72" i="158"/>
  <c r="K84" i="160" s="1"/>
  <c r="G72" i="158"/>
  <c r="F76" i="159" s="1"/>
  <c r="F72" i="158"/>
  <c r="H84" i="160" s="1"/>
  <c r="E72" i="158"/>
  <c r="I84" i="160" s="1"/>
  <c r="D72" i="158"/>
  <c r="F84" i="160" s="1"/>
  <c r="C72" i="158"/>
  <c r="E84" i="160" s="1"/>
  <c r="B72" i="158"/>
  <c r="D84" i="160" s="1"/>
  <c r="A72" i="158"/>
  <c r="B84" i="160" s="1"/>
  <c r="N71" i="158"/>
  <c r="G83" i="160" s="1"/>
  <c r="I71" i="158"/>
  <c r="L83" i="160" s="1"/>
  <c r="H71" i="158"/>
  <c r="K83" i="160" s="1"/>
  <c r="G71" i="158"/>
  <c r="J83" i="160" s="1"/>
  <c r="F71" i="158"/>
  <c r="H83" i="160" s="1"/>
  <c r="E71" i="158"/>
  <c r="I83" i="160" s="1"/>
  <c r="D71" i="158"/>
  <c r="F83" i="160" s="1"/>
  <c r="C71" i="158"/>
  <c r="E83" i="160" s="1"/>
  <c r="B71" i="158"/>
  <c r="D83" i="160" s="1"/>
  <c r="A71" i="158"/>
  <c r="B83" i="160" s="1"/>
  <c r="N70" i="158"/>
  <c r="G82" i="160" s="1"/>
  <c r="I70" i="158"/>
  <c r="I74" i="159" s="1"/>
  <c r="W74" i="159" s="1"/>
  <c r="H70" i="158"/>
  <c r="K82" i="160" s="1"/>
  <c r="G70" i="158"/>
  <c r="F74" i="159" s="1"/>
  <c r="F70" i="158"/>
  <c r="H82" i="160" s="1"/>
  <c r="E70" i="158"/>
  <c r="I82" i="160" s="1"/>
  <c r="D70" i="158"/>
  <c r="F82" i="160" s="1"/>
  <c r="C70" i="158"/>
  <c r="E82" i="160" s="1"/>
  <c r="B70" i="158"/>
  <c r="D82" i="160" s="1"/>
  <c r="A70" i="158"/>
  <c r="B82" i="160" s="1"/>
  <c r="N69" i="158"/>
  <c r="G81" i="160" s="1"/>
  <c r="I69" i="158"/>
  <c r="L81" i="160" s="1"/>
  <c r="H69" i="158"/>
  <c r="K81" i="160" s="1"/>
  <c r="G69" i="158"/>
  <c r="J81" i="160" s="1"/>
  <c r="F69" i="158"/>
  <c r="H81" i="160" s="1"/>
  <c r="E69" i="158"/>
  <c r="I81" i="160" s="1"/>
  <c r="D69" i="158"/>
  <c r="C73" i="159" s="1"/>
  <c r="C69" i="158"/>
  <c r="E81" i="160" s="1"/>
  <c r="B69" i="158"/>
  <c r="D81" i="160" s="1"/>
  <c r="A69" i="158"/>
  <c r="B81" i="160" s="1"/>
  <c r="N68" i="158"/>
  <c r="G80" i="160" s="1"/>
  <c r="I68" i="158"/>
  <c r="I72" i="159" s="1"/>
  <c r="W72" i="159" s="1"/>
  <c r="H68" i="158"/>
  <c r="K80" i="160" s="1"/>
  <c r="G68" i="158"/>
  <c r="J80" i="160" s="1"/>
  <c r="F68" i="158"/>
  <c r="H80" i="160" s="1"/>
  <c r="E68" i="158"/>
  <c r="I80" i="160" s="1"/>
  <c r="D68" i="158"/>
  <c r="F80" i="160" s="1"/>
  <c r="C68" i="158"/>
  <c r="E80" i="160" s="1"/>
  <c r="B68" i="158"/>
  <c r="D80" i="160" s="1"/>
  <c r="A68" i="158"/>
  <c r="B80" i="160" s="1"/>
  <c r="N67" i="158"/>
  <c r="G79" i="160" s="1"/>
  <c r="I67" i="158"/>
  <c r="I71" i="159" s="1"/>
  <c r="W71" i="159" s="1"/>
  <c r="H67" i="158"/>
  <c r="K79" i="160" s="1"/>
  <c r="G67" i="158"/>
  <c r="F67" i="158"/>
  <c r="H79" i="160" s="1"/>
  <c r="E67" i="158"/>
  <c r="I79" i="160" s="1"/>
  <c r="D67" i="158"/>
  <c r="F79" i="160" s="1"/>
  <c r="C67" i="158"/>
  <c r="E79" i="160" s="1"/>
  <c r="B67" i="158"/>
  <c r="D79" i="160" s="1"/>
  <c r="A67" i="158"/>
  <c r="B79" i="160" s="1"/>
  <c r="N66" i="158"/>
  <c r="G78" i="160" s="1"/>
  <c r="I66" i="158"/>
  <c r="I70" i="159" s="1"/>
  <c r="W70" i="159" s="1"/>
  <c r="H66" i="158"/>
  <c r="K78" i="160" s="1"/>
  <c r="G66" i="158"/>
  <c r="F66" i="158"/>
  <c r="H78" i="160" s="1"/>
  <c r="E66" i="158"/>
  <c r="I78" i="160" s="1"/>
  <c r="D66" i="158"/>
  <c r="F78" i="160" s="1"/>
  <c r="C66" i="158"/>
  <c r="E78" i="160" s="1"/>
  <c r="B66" i="158"/>
  <c r="D78" i="160" s="1"/>
  <c r="A66" i="158"/>
  <c r="B78" i="160" s="1"/>
  <c r="N65" i="158"/>
  <c r="G77" i="160" s="1"/>
  <c r="I65" i="158"/>
  <c r="I69" i="159" s="1"/>
  <c r="W69" i="159" s="1"/>
  <c r="H65" i="158"/>
  <c r="G65" i="158"/>
  <c r="J77" i="160" s="1"/>
  <c r="F65" i="158"/>
  <c r="H77" i="160" s="1"/>
  <c r="E65" i="158"/>
  <c r="I77" i="160" s="1"/>
  <c r="D65" i="158"/>
  <c r="F77" i="160" s="1"/>
  <c r="C65" i="158"/>
  <c r="E77" i="160" s="1"/>
  <c r="B65" i="158"/>
  <c r="D77" i="160" s="1"/>
  <c r="A65" i="158"/>
  <c r="B77" i="160" s="1"/>
  <c r="N64" i="158"/>
  <c r="G76" i="160" s="1"/>
  <c r="I64" i="158"/>
  <c r="L76" i="160" s="1"/>
  <c r="H64" i="158"/>
  <c r="K76" i="160" s="1"/>
  <c r="G64" i="158"/>
  <c r="F64" i="158"/>
  <c r="H76" i="160" s="1"/>
  <c r="E64" i="158"/>
  <c r="I76" i="160" s="1"/>
  <c r="D64" i="158"/>
  <c r="F76" i="160" s="1"/>
  <c r="C64" i="158"/>
  <c r="E76" i="160" s="1"/>
  <c r="B64" i="158"/>
  <c r="D76" i="160" s="1"/>
  <c r="A64" i="158"/>
  <c r="B76" i="160" s="1"/>
  <c r="N63" i="158"/>
  <c r="G75" i="160" s="1"/>
  <c r="I63" i="158"/>
  <c r="L75" i="160" s="1"/>
  <c r="H63" i="158"/>
  <c r="K75" i="160" s="1"/>
  <c r="G63" i="158"/>
  <c r="F63" i="158"/>
  <c r="H75" i="160" s="1"/>
  <c r="E63" i="158"/>
  <c r="I75" i="160" s="1"/>
  <c r="D63" i="158"/>
  <c r="F75" i="160" s="1"/>
  <c r="C63" i="158"/>
  <c r="E75" i="160" s="1"/>
  <c r="B63" i="158"/>
  <c r="D75" i="160" s="1"/>
  <c r="A63" i="158"/>
  <c r="B75" i="160" s="1"/>
  <c r="N62" i="158"/>
  <c r="G74" i="160" s="1"/>
  <c r="I62" i="158"/>
  <c r="L62" i="158" s="1"/>
  <c r="M62" i="158" s="1"/>
  <c r="P66" i="159" s="1"/>
  <c r="H62" i="158"/>
  <c r="K74" i="160" s="1"/>
  <c r="G62" i="158"/>
  <c r="F66" i="159" s="1"/>
  <c r="F62" i="158"/>
  <c r="H74" i="160" s="1"/>
  <c r="E62" i="158"/>
  <c r="I74" i="160" s="1"/>
  <c r="D62" i="158"/>
  <c r="F74" i="160" s="1"/>
  <c r="C62" i="158"/>
  <c r="E74" i="160" s="1"/>
  <c r="B62" i="158"/>
  <c r="D74" i="160" s="1"/>
  <c r="A62" i="158"/>
  <c r="B74" i="160" s="1"/>
  <c r="N61" i="158"/>
  <c r="G73" i="160" s="1"/>
  <c r="I61" i="158"/>
  <c r="L73" i="160" s="1"/>
  <c r="H61" i="158"/>
  <c r="K73" i="160" s="1"/>
  <c r="G61" i="158"/>
  <c r="J73" i="160" s="1"/>
  <c r="F61" i="158"/>
  <c r="H73" i="160" s="1"/>
  <c r="E61" i="158"/>
  <c r="I73" i="160" s="1"/>
  <c r="D61" i="158"/>
  <c r="C65" i="159" s="1"/>
  <c r="C61" i="158"/>
  <c r="E73" i="160" s="1"/>
  <c r="B61" i="158"/>
  <c r="D73" i="160" s="1"/>
  <c r="A61" i="158"/>
  <c r="B73" i="160" s="1"/>
  <c r="N60" i="158"/>
  <c r="G72" i="160" s="1"/>
  <c r="I60" i="158"/>
  <c r="H60" i="158"/>
  <c r="K72" i="160" s="1"/>
  <c r="G60" i="158"/>
  <c r="J72" i="160" s="1"/>
  <c r="F60" i="158"/>
  <c r="H72" i="160" s="1"/>
  <c r="E60" i="158"/>
  <c r="I72" i="160" s="1"/>
  <c r="D60" i="158"/>
  <c r="F72" i="160" s="1"/>
  <c r="C60" i="158"/>
  <c r="E72" i="160" s="1"/>
  <c r="B60" i="158"/>
  <c r="D72" i="160" s="1"/>
  <c r="A60" i="158"/>
  <c r="B72" i="160" s="1"/>
  <c r="N59" i="158"/>
  <c r="G71" i="160" s="1"/>
  <c r="I59" i="158"/>
  <c r="H59" i="158"/>
  <c r="K71" i="160" s="1"/>
  <c r="G59" i="158"/>
  <c r="F59" i="158"/>
  <c r="H71" i="160" s="1"/>
  <c r="E59" i="158"/>
  <c r="I71" i="160" s="1"/>
  <c r="D59" i="158"/>
  <c r="F71" i="160" s="1"/>
  <c r="C59" i="158"/>
  <c r="E71" i="160" s="1"/>
  <c r="B59" i="158"/>
  <c r="D71" i="160" s="1"/>
  <c r="A59" i="158"/>
  <c r="B71" i="160" s="1"/>
  <c r="N58" i="158"/>
  <c r="G70" i="160" s="1"/>
  <c r="I58" i="158"/>
  <c r="I62" i="159" s="1"/>
  <c r="W62" i="159" s="1"/>
  <c r="H58" i="158"/>
  <c r="K70" i="160" s="1"/>
  <c r="G58" i="158"/>
  <c r="J70" i="160" s="1"/>
  <c r="F58" i="158"/>
  <c r="H70" i="160" s="1"/>
  <c r="E58" i="158"/>
  <c r="I70" i="160" s="1"/>
  <c r="D58" i="158"/>
  <c r="F70" i="160" s="1"/>
  <c r="C58" i="158"/>
  <c r="E70" i="160" s="1"/>
  <c r="B58" i="158"/>
  <c r="D62" i="159" s="1"/>
  <c r="A58" i="158"/>
  <c r="B70" i="160" s="1"/>
  <c r="N57" i="158"/>
  <c r="G69" i="160" s="1"/>
  <c r="I57" i="158"/>
  <c r="I61" i="159" s="1"/>
  <c r="W61" i="159" s="1"/>
  <c r="H57" i="158"/>
  <c r="K69" i="160" s="1"/>
  <c r="G57" i="158"/>
  <c r="F57" i="158"/>
  <c r="H69" i="160" s="1"/>
  <c r="E57" i="158"/>
  <c r="I69" i="160" s="1"/>
  <c r="D57" i="158"/>
  <c r="C61" i="159" s="1"/>
  <c r="C57" i="158"/>
  <c r="E69" i="160" s="1"/>
  <c r="B57" i="158"/>
  <c r="D69" i="160" s="1"/>
  <c r="A57" i="158"/>
  <c r="B69" i="160" s="1"/>
  <c r="N56" i="158"/>
  <c r="G68" i="160" s="1"/>
  <c r="I56" i="158"/>
  <c r="I60" i="159" s="1"/>
  <c r="W60" i="159" s="1"/>
  <c r="H56" i="158"/>
  <c r="K68" i="160" s="1"/>
  <c r="G56" i="158"/>
  <c r="F56" i="158"/>
  <c r="H68" i="160" s="1"/>
  <c r="E56" i="158"/>
  <c r="I68" i="160" s="1"/>
  <c r="D56" i="158"/>
  <c r="F68" i="160" s="1"/>
  <c r="C56" i="158"/>
  <c r="E68" i="160" s="1"/>
  <c r="B56" i="158"/>
  <c r="D68" i="160" s="1"/>
  <c r="A56" i="158"/>
  <c r="B68" i="160" s="1"/>
  <c r="N55" i="158"/>
  <c r="G67" i="160" s="1"/>
  <c r="I55" i="158"/>
  <c r="H55" i="158"/>
  <c r="K67" i="160" s="1"/>
  <c r="G55" i="158"/>
  <c r="J67" i="160" s="1"/>
  <c r="F55" i="158"/>
  <c r="H67" i="160" s="1"/>
  <c r="E55" i="158"/>
  <c r="I67" i="160" s="1"/>
  <c r="D55" i="158"/>
  <c r="F67" i="160" s="1"/>
  <c r="C55" i="158"/>
  <c r="E67" i="160" s="1"/>
  <c r="B55" i="158"/>
  <c r="D67" i="160" s="1"/>
  <c r="A55" i="158"/>
  <c r="B67" i="160" s="1"/>
  <c r="N54" i="158"/>
  <c r="G66" i="160" s="1"/>
  <c r="I54" i="158"/>
  <c r="L54" i="158" s="1"/>
  <c r="M54" i="158" s="1"/>
  <c r="P58" i="159" s="1"/>
  <c r="H54" i="158"/>
  <c r="K66" i="160" s="1"/>
  <c r="G54" i="158"/>
  <c r="F58" i="159" s="1"/>
  <c r="F54" i="158"/>
  <c r="H66" i="160" s="1"/>
  <c r="E54" i="158"/>
  <c r="I66" i="160" s="1"/>
  <c r="D54" i="158"/>
  <c r="F66" i="160" s="1"/>
  <c r="C54" i="158"/>
  <c r="E66" i="160" s="1"/>
  <c r="B54" i="158"/>
  <c r="D58" i="159" s="1"/>
  <c r="A54" i="158"/>
  <c r="B66" i="160" s="1"/>
  <c r="G4" i="167" l="1"/>
  <c r="H4" i="167" s="1"/>
  <c r="S41" i="162"/>
  <c r="S42" i="162" s="1"/>
  <c r="L98" i="158"/>
  <c r="M98" i="158" s="1"/>
  <c r="P102" i="159" s="1"/>
  <c r="D101" i="159"/>
  <c r="D106" i="160"/>
  <c r="J95" i="158"/>
  <c r="L110" i="160"/>
  <c r="D114" i="160"/>
  <c r="L63" i="158"/>
  <c r="M63" i="158" s="1"/>
  <c r="P67" i="159" s="1"/>
  <c r="J107" i="160"/>
  <c r="L69" i="158"/>
  <c r="M69" i="158" s="1"/>
  <c r="P73" i="159" s="1"/>
  <c r="L66" i="158"/>
  <c r="M66" i="158" s="1"/>
  <c r="P70" i="159" s="1"/>
  <c r="J90" i="158"/>
  <c r="J91" i="158"/>
  <c r="E81" i="159"/>
  <c r="E65" i="159"/>
  <c r="D74" i="159"/>
  <c r="G67" i="159"/>
  <c r="E76" i="159"/>
  <c r="F81" i="159"/>
  <c r="D86" i="160"/>
  <c r="L90" i="158"/>
  <c r="M90" i="158" s="1"/>
  <c r="P94" i="159" s="1"/>
  <c r="G59" i="159"/>
  <c r="I68" i="159"/>
  <c r="W68" i="159" s="1"/>
  <c r="X68" i="159" s="1"/>
  <c r="Y68" i="159" s="1"/>
  <c r="E94" i="159"/>
  <c r="F93" i="160"/>
  <c r="J58" i="158"/>
  <c r="B70" i="159"/>
  <c r="I76" i="159"/>
  <c r="W76" i="159" s="1"/>
  <c r="X76" i="159" s="1"/>
  <c r="B99" i="159"/>
  <c r="L94" i="160"/>
  <c r="L58" i="158"/>
  <c r="M58" i="158" s="1"/>
  <c r="P62" i="159" s="1"/>
  <c r="J59" i="158"/>
  <c r="J63" i="158"/>
  <c r="B62" i="159"/>
  <c r="C71" i="159"/>
  <c r="G77" i="159"/>
  <c r="H77" i="159" s="1"/>
  <c r="C100" i="159"/>
  <c r="J95" i="160"/>
  <c r="J99" i="158"/>
  <c r="C63" i="159"/>
  <c r="D72" i="159"/>
  <c r="B78" i="159"/>
  <c r="J67" i="158"/>
  <c r="J82" i="158"/>
  <c r="D64" i="159"/>
  <c r="E73" i="159"/>
  <c r="B80" i="159"/>
  <c r="F103" i="159"/>
  <c r="F105" i="160"/>
  <c r="L73" i="158"/>
  <c r="M73" i="158" s="1"/>
  <c r="P77" i="159" s="1"/>
  <c r="L85" i="160"/>
  <c r="J74" i="158"/>
  <c r="J86" i="160"/>
  <c r="M86" i="160" s="1"/>
  <c r="D88" i="159"/>
  <c r="D96" i="160"/>
  <c r="G98" i="159"/>
  <c r="K106" i="160"/>
  <c r="G111" i="160"/>
  <c r="E103" i="159"/>
  <c r="J64" i="158"/>
  <c r="J76" i="160"/>
  <c r="M76" i="160" s="1"/>
  <c r="L55" i="158"/>
  <c r="M55" i="158" s="1"/>
  <c r="P59" i="159" s="1"/>
  <c r="L67" i="160"/>
  <c r="M67" i="160" s="1"/>
  <c r="J56" i="158"/>
  <c r="J68" i="160"/>
  <c r="E84" i="159"/>
  <c r="G92" i="160"/>
  <c r="L56" i="158"/>
  <c r="M56" i="158" s="1"/>
  <c r="P60" i="159" s="1"/>
  <c r="L68" i="160"/>
  <c r="J57" i="158"/>
  <c r="J69" i="160"/>
  <c r="L59" i="158"/>
  <c r="M59" i="158" s="1"/>
  <c r="P63" i="159" s="1"/>
  <c r="L71" i="160"/>
  <c r="L64" i="158"/>
  <c r="M64" i="158" s="1"/>
  <c r="P68" i="159" s="1"/>
  <c r="L70" i="158"/>
  <c r="M70" i="158" s="1"/>
  <c r="P74" i="159" s="1"/>
  <c r="L76" i="158"/>
  <c r="M76" i="158" s="1"/>
  <c r="P80" i="159" s="1"/>
  <c r="L88" i="160"/>
  <c r="M88" i="160" s="1"/>
  <c r="E82" i="159"/>
  <c r="G90" i="160"/>
  <c r="G83" i="159"/>
  <c r="H83" i="159" s="1"/>
  <c r="K91" i="160"/>
  <c r="B85" i="159"/>
  <c r="B93" i="160"/>
  <c r="L81" i="158"/>
  <c r="M81" i="158" s="1"/>
  <c r="P85" i="159" s="1"/>
  <c r="L93" i="160"/>
  <c r="I85" i="159"/>
  <c r="W85" i="159" s="1"/>
  <c r="X85" i="159" s="1"/>
  <c r="Y85" i="159" s="1"/>
  <c r="J94" i="160"/>
  <c r="F86" i="159"/>
  <c r="B96" i="160"/>
  <c r="B88" i="159"/>
  <c r="L84" i="158"/>
  <c r="M84" i="158" s="1"/>
  <c r="P88" i="159" s="1"/>
  <c r="L96" i="160"/>
  <c r="I88" i="159"/>
  <c r="W88" i="159" s="1"/>
  <c r="X88" i="159" s="1"/>
  <c r="J85" i="158"/>
  <c r="F89" i="159"/>
  <c r="J97" i="160"/>
  <c r="F98" i="160"/>
  <c r="C90" i="159"/>
  <c r="D99" i="160"/>
  <c r="D91" i="159"/>
  <c r="J87" i="158"/>
  <c r="B94" i="159"/>
  <c r="B102" i="160"/>
  <c r="B105" i="160"/>
  <c r="B97" i="159"/>
  <c r="L93" i="158"/>
  <c r="M93" i="158" s="1"/>
  <c r="P97" i="159" s="1"/>
  <c r="L105" i="160"/>
  <c r="J94" i="158"/>
  <c r="J106" i="160"/>
  <c r="F98" i="159"/>
  <c r="B108" i="160"/>
  <c r="B100" i="159"/>
  <c r="L96" i="158"/>
  <c r="M96" i="158" s="1"/>
  <c r="P100" i="159" s="1"/>
  <c r="I100" i="159"/>
  <c r="W100" i="159" s="1"/>
  <c r="X100" i="159" s="1"/>
  <c r="Y100" i="159" s="1"/>
  <c r="L108" i="160"/>
  <c r="J97" i="158"/>
  <c r="J109" i="160"/>
  <c r="F101" i="159"/>
  <c r="D103" i="159"/>
  <c r="D111" i="160"/>
  <c r="J112" i="160"/>
  <c r="F104" i="159"/>
  <c r="E106" i="159"/>
  <c r="G114" i="160"/>
  <c r="G107" i="159"/>
  <c r="H107" i="159" s="1"/>
  <c r="K115" i="160"/>
  <c r="E58" i="159"/>
  <c r="F59" i="159"/>
  <c r="G60" i="159"/>
  <c r="B63" i="159"/>
  <c r="C64" i="159"/>
  <c r="D65" i="159"/>
  <c r="E66" i="159"/>
  <c r="F67" i="159"/>
  <c r="G68" i="159"/>
  <c r="B71" i="159"/>
  <c r="C72" i="159"/>
  <c r="D73" i="159"/>
  <c r="E74" i="159"/>
  <c r="F75" i="159"/>
  <c r="G76" i="159"/>
  <c r="H76" i="159" s="1"/>
  <c r="I77" i="159"/>
  <c r="W77" i="159" s="1"/>
  <c r="X77" i="159" s="1"/>
  <c r="B79" i="159"/>
  <c r="C80" i="159"/>
  <c r="D81" i="159"/>
  <c r="C84" i="159"/>
  <c r="D93" i="159"/>
  <c r="E102" i="159"/>
  <c r="L74" i="160"/>
  <c r="F81" i="160"/>
  <c r="D94" i="160"/>
  <c r="F113" i="160"/>
  <c r="G93" i="160"/>
  <c r="E85" i="159"/>
  <c r="K97" i="160"/>
  <c r="G89" i="159"/>
  <c r="D85" i="159"/>
  <c r="F101" i="160"/>
  <c r="D91" i="160"/>
  <c r="D83" i="159"/>
  <c r="J79" i="158"/>
  <c r="B86" i="159"/>
  <c r="B94" i="160"/>
  <c r="B97" i="160"/>
  <c r="B89" i="159"/>
  <c r="F99" i="160"/>
  <c r="C91" i="159"/>
  <c r="G99" i="160"/>
  <c r="E91" i="159"/>
  <c r="G92" i="159"/>
  <c r="K100" i="160"/>
  <c r="B98" i="159"/>
  <c r="B106" i="160"/>
  <c r="L94" i="158"/>
  <c r="M94" i="158" s="1"/>
  <c r="P98" i="159" s="1"/>
  <c r="I98" i="159"/>
  <c r="W98" i="159" s="1"/>
  <c r="X98" i="159" s="1"/>
  <c r="B101" i="159"/>
  <c r="B109" i="160"/>
  <c r="L97" i="158"/>
  <c r="M97" i="158" s="1"/>
  <c r="P101" i="159" s="1"/>
  <c r="L109" i="160"/>
  <c r="I101" i="159"/>
  <c r="W101" i="159" s="1"/>
  <c r="X101" i="159" s="1"/>
  <c r="J98" i="158"/>
  <c r="J110" i="160"/>
  <c r="F102" i="159"/>
  <c r="C103" i="159"/>
  <c r="F111" i="160"/>
  <c r="B112" i="160"/>
  <c r="B104" i="159"/>
  <c r="L100" i="158"/>
  <c r="M100" i="158" s="1"/>
  <c r="P104" i="159" s="1"/>
  <c r="L112" i="160"/>
  <c r="I104" i="159"/>
  <c r="W104" i="159" s="1"/>
  <c r="X104" i="159" s="1"/>
  <c r="Y104" i="159" s="1"/>
  <c r="Z104" i="159" s="1"/>
  <c r="F114" i="160"/>
  <c r="C106" i="159"/>
  <c r="D115" i="160"/>
  <c r="D107" i="159"/>
  <c r="J103" i="158"/>
  <c r="G58" i="159"/>
  <c r="H58" i="159" s="1"/>
  <c r="I59" i="159"/>
  <c r="W59" i="159" s="1"/>
  <c r="X59" i="159" s="1"/>
  <c r="Y59" i="159" s="1"/>
  <c r="B61" i="159"/>
  <c r="C62" i="159"/>
  <c r="D63" i="159"/>
  <c r="E64" i="159"/>
  <c r="F65" i="159"/>
  <c r="G66" i="159"/>
  <c r="H66" i="159" s="1"/>
  <c r="I67" i="159"/>
  <c r="W67" i="159" s="1"/>
  <c r="X67" i="159" s="1"/>
  <c r="Y67" i="159" s="1"/>
  <c r="B69" i="159"/>
  <c r="C70" i="159"/>
  <c r="D71" i="159"/>
  <c r="E72" i="159"/>
  <c r="F73" i="159"/>
  <c r="G74" i="159"/>
  <c r="H74" i="159" s="1"/>
  <c r="J74" i="159" s="1"/>
  <c r="AD74" i="159" s="1"/>
  <c r="I75" i="159"/>
  <c r="W75" i="159" s="1"/>
  <c r="B77" i="159"/>
  <c r="C78" i="159"/>
  <c r="D79" i="159"/>
  <c r="E80" i="159"/>
  <c r="E86" i="159"/>
  <c r="F95" i="159"/>
  <c r="G104" i="159"/>
  <c r="D70" i="160"/>
  <c r="L82" i="160"/>
  <c r="F89" i="160"/>
  <c r="D102" i="160"/>
  <c r="J65" i="158"/>
  <c r="K77" i="160"/>
  <c r="C87" i="159"/>
  <c r="F95" i="160"/>
  <c r="D108" i="160"/>
  <c r="D100" i="159"/>
  <c r="G75" i="159"/>
  <c r="D80" i="159"/>
  <c r="F69" i="160"/>
  <c r="J75" i="160"/>
  <c r="M75" i="160" s="1"/>
  <c r="J54" i="158"/>
  <c r="J66" i="160"/>
  <c r="L60" i="158"/>
  <c r="M60" i="158" s="1"/>
  <c r="P64" i="159" s="1"/>
  <c r="L72" i="160"/>
  <c r="M72" i="160" s="1"/>
  <c r="L65" i="158"/>
  <c r="M65" i="158" s="1"/>
  <c r="P69" i="159" s="1"/>
  <c r="L77" i="160"/>
  <c r="J66" i="158"/>
  <c r="J78" i="160"/>
  <c r="J60" i="158"/>
  <c r="J71" i="158"/>
  <c r="J77" i="158"/>
  <c r="J80" i="158"/>
  <c r="F84" i="159"/>
  <c r="J92" i="160"/>
  <c r="F96" i="160"/>
  <c r="C88" i="159"/>
  <c r="D97" i="160"/>
  <c r="D89" i="159"/>
  <c r="L85" i="158"/>
  <c r="M85" i="158" s="1"/>
  <c r="P89" i="159" s="1"/>
  <c r="J86" i="158"/>
  <c r="J98" i="160"/>
  <c r="F90" i="159"/>
  <c r="B100" i="160"/>
  <c r="B92" i="159"/>
  <c r="I92" i="159"/>
  <c r="W92" i="159" s="1"/>
  <c r="X92" i="159" s="1"/>
  <c r="L100" i="160"/>
  <c r="C94" i="159"/>
  <c r="F102" i="160"/>
  <c r="K103" i="160"/>
  <c r="G95" i="159"/>
  <c r="E98" i="159"/>
  <c r="G106" i="160"/>
  <c r="G99" i="159"/>
  <c r="H99" i="159" s="1"/>
  <c r="K107" i="160"/>
  <c r="G109" i="160"/>
  <c r="E101" i="159"/>
  <c r="G102" i="159"/>
  <c r="K110" i="160"/>
  <c r="D104" i="159"/>
  <c r="D112" i="160"/>
  <c r="J100" i="158"/>
  <c r="J101" i="158"/>
  <c r="F105" i="159"/>
  <c r="J113" i="160"/>
  <c r="I58" i="159"/>
  <c r="W58" i="159" s="1"/>
  <c r="X58" i="159" s="1"/>
  <c r="Y58" i="159" s="1"/>
  <c r="B60" i="159"/>
  <c r="E63" i="159"/>
  <c r="F64" i="159"/>
  <c r="G65" i="159"/>
  <c r="I66" i="159"/>
  <c r="W66" i="159" s="1"/>
  <c r="X66" i="159" s="1"/>
  <c r="B68" i="159"/>
  <c r="C69" i="159"/>
  <c r="D70" i="159"/>
  <c r="E71" i="159"/>
  <c r="F72" i="159"/>
  <c r="G73" i="159"/>
  <c r="B76" i="159"/>
  <c r="C77" i="159"/>
  <c r="E79" i="159"/>
  <c r="F80" i="159"/>
  <c r="G81" i="159"/>
  <c r="G96" i="159"/>
  <c r="L70" i="160"/>
  <c r="M70" i="160" s="1"/>
  <c r="D90" i="160"/>
  <c r="L102" i="160"/>
  <c r="F109" i="160"/>
  <c r="J115" i="160"/>
  <c r="I83" i="159"/>
  <c r="W83" i="159" s="1"/>
  <c r="X83" i="159" s="1"/>
  <c r="L91" i="160"/>
  <c r="G86" i="159"/>
  <c r="K94" i="160"/>
  <c r="E97" i="159"/>
  <c r="G105" i="160"/>
  <c r="E100" i="159"/>
  <c r="G108" i="160"/>
  <c r="K109" i="160"/>
  <c r="G101" i="159"/>
  <c r="L57" i="158"/>
  <c r="M57" i="158" s="1"/>
  <c r="P61" i="159" s="1"/>
  <c r="L69" i="160"/>
  <c r="M69" i="160" s="1"/>
  <c r="J69" i="158"/>
  <c r="L71" i="158"/>
  <c r="M71" i="158" s="1"/>
  <c r="P75" i="159" s="1"/>
  <c r="J72" i="158"/>
  <c r="J84" i="160"/>
  <c r="M84" i="160" s="1"/>
  <c r="L74" i="158"/>
  <c r="M74" i="158" s="1"/>
  <c r="P78" i="159" s="1"/>
  <c r="J75" i="158"/>
  <c r="L77" i="158"/>
  <c r="M77" i="158" s="1"/>
  <c r="P81" i="159" s="1"/>
  <c r="J78" i="158"/>
  <c r="J90" i="160"/>
  <c r="F82" i="159"/>
  <c r="F91" i="160"/>
  <c r="C83" i="159"/>
  <c r="G91" i="160"/>
  <c r="E83" i="159"/>
  <c r="G84" i="159"/>
  <c r="K92" i="160"/>
  <c r="L82" i="158"/>
  <c r="M82" i="158" s="1"/>
  <c r="P86" i="159" s="1"/>
  <c r="J83" i="158"/>
  <c r="E89" i="159"/>
  <c r="G97" i="160"/>
  <c r="G90" i="159"/>
  <c r="K98" i="160"/>
  <c r="D100" i="160"/>
  <c r="D92" i="159"/>
  <c r="L88" i="158"/>
  <c r="M88" i="158" s="1"/>
  <c r="P92" i="159" s="1"/>
  <c r="J89" i="158"/>
  <c r="J101" i="160"/>
  <c r="F93" i="159"/>
  <c r="B95" i="159"/>
  <c r="B103" i="160"/>
  <c r="L91" i="158"/>
  <c r="M91" i="158" s="1"/>
  <c r="P95" i="159" s="1"/>
  <c r="L103" i="160"/>
  <c r="I95" i="159"/>
  <c r="W95" i="159" s="1"/>
  <c r="X95" i="159" s="1"/>
  <c r="J104" i="160"/>
  <c r="F96" i="159"/>
  <c r="I99" i="159"/>
  <c r="W99" i="159" s="1"/>
  <c r="X99" i="159" s="1"/>
  <c r="Y99" i="159" s="1"/>
  <c r="Z99" i="159" s="1"/>
  <c r="L107" i="160"/>
  <c r="B102" i="159"/>
  <c r="B110" i="160"/>
  <c r="E104" i="159"/>
  <c r="G112" i="160"/>
  <c r="K113" i="160"/>
  <c r="G105" i="159"/>
  <c r="F115" i="160"/>
  <c r="C107" i="159"/>
  <c r="G115" i="160"/>
  <c r="E107" i="159"/>
  <c r="B59" i="159"/>
  <c r="C60" i="159"/>
  <c r="D61" i="159"/>
  <c r="E62" i="159"/>
  <c r="F63" i="159"/>
  <c r="G64" i="159"/>
  <c r="I65" i="159"/>
  <c r="W65" i="159" s="1"/>
  <c r="X65" i="159" s="1"/>
  <c r="B67" i="159"/>
  <c r="C68" i="159"/>
  <c r="D69" i="159"/>
  <c r="E70" i="159"/>
  <c r="F71" i="159"/>
  <c r="G72" i="159"/>
  <c r="I73" i="159"/>
  <c r="W73" i="159" s="1"/>
  <c r="X73" i="159" s="1"/>
  <c r="Y73" i="159" s="1"/>
  <c r="B75" i="159"/>
  <c r="C76" i="159"/>
  <c r="D77" i="159"/>
  <c r="E78" i="159"/>
  <c r="F79" i="159"/>
  <c r="G80" i="159"/>
  <c r="I81" i="159"/>
  <c r="W81" i="159" s="1"/>
  <c r="X81" i="159" s="1"/>
  <c r="Y81" i="159" s="1"/>
  <c r="G88" i="159"/>
  <c r="I97" i="159"/>
  <c r="W97" i="159" s="1"/>
  <c r="X97" i="159" s="1"/>
  <c r="B107" i="159"/>
  <c r="J71" i="160"/>
  <c r="L90" i="160"/>
  <c r="F97" i="160"/>
  <c r="J103" i="160"/>
  <c r="D110" i="160"/>
  <c r="J88" i="158"/>
  <c r="F92" i="159"/>
  <c r="J100" i="160"/>
  <c r="F104" i="160"/>
  <c r="C96" i="159"/>
  <c r="I107" i="159"/>
  <c r="W107" i="159" s="1"/>
  <c r="X107" i="159" s="1"/>
  <c r="Y107" i="159" s="1"/>
  <c r="L115" i="160"/>
  <c r="J70" i="158"/>
  <c r="J82" i="160"/>
  <c r="M82" i="160" s="1"/>
  <c r="G82" i="159"/>
  <c r="K90" i="160"/>
  <c r="B92" i="160"/>
  <c r="B84" i="159"/>
  <c r="I84" i="159"/>
  <c r="W84" i="159" s="1"/>
  <c r="X84" i="159" s="1"/>
  <c r="Y84" i="159" s="1"/>
  <c r="Z84" i="159" s="1"/>
  <c r="L92" i="160"/>
  <c r="C86" i="159"/>
  <c r="F94" i="160"/>
  <c r="K95" i="160"/>
  <c r="G87" i="159"/>
  <c r="H87" i="159" s="1"/>
  <c r="B90" i="159"/>
  <c r="B98" i="160"/>
  <c r="L86" i="158"/>
  <c r="M86" i="158" s="1"/>
  <c r="P90" i="159" s="1"/>
  <c r="I90" i="159"/>
  <c r="W90" i="159" s="1"/>
  <c r="X90" i="159" s="1"/>
  <c r="E92" i="159"/>
  <c r="G100" i="160"/>
  <c r="K101" i="160"/>
  <c r="G93" i="159"/>
  <c r="D95" i="159"/>
  <c r="D103" i="160"/>
  <c r="G103" i="160"/>
  <c r="E95" i="159"/>
  <c r="F106" i="160"/>
  <c r="C98" i="159"/>
  <c r="D107" i="160"/>
  <c r="D99" i="159"/>
  <c r="F112" i="160"/>
  <c r="C104" i="159"/>
  <c r="B113" i="160"/>
  <c r="B105" i="159"/>
  <c r="L101" i="158"/>
  <c r="M101" i="158" s="1"/>
  <c r="P105" i="159" s="1"/>
  <c r="L113" i="160"/>
  <c r="J102" i="158"/>
  <c r="J114" i="160"/>
  <c r="F106" i="159"/>
  <c r="B58" i="159"/>
  <c r="C59" i="159"/>
  <c r="D60" i="159"/>
  <c r="E61" i="159"/>
  <c r="F62" i="159"/>
  <c r="G63" i="159"/>
  <c r="I64" i="159"/>
  <c r="W64" i="159" s="1"/>
  <c r="X64" i="159" s="1"/>
  <c r="B66" i="159"/>
  <c r="C67" i="159"/>
  <c r="D68" i="159"/>
  <c r="E69" i="159"/>
  <c r="F70" i="159"/>
  <c r="G71" i="159"/>
  <c r="B74" i="159"/>
  <c r="C75" i="159"/>
  <c r="D76" i="159"/>
  <c r="E77" i="159"/>
  <c r="F78" i="159"/>
  <c r="G79" i="159"/>
  <c r="B82" i="159"/>
  <c r="I89" i="159"/>
  <c r="W89" i="159" s="1"/>
  <c r="X89" i="159" s="1"/>
  <c r="D66" i="160"/>
  <c r="L78" i="160"/>
  <c r="J91" i="160"/>
  <c r="D98" i="160"/>
  <c r="E88" i="159"/>
  <c r="G96" i="160"/>
  <c r="C79" i="159"/>
  <c r="J61" i="158"/>
  <c r="L75" i="158"/>
  <c r="M75" i="158" s="1"/>
  <c r="P79" i="159" s="1"/>
  <c r="L87" i="160"/>
  <c r="M87" i="160" s="1"/>
  <c r="D92" i="160"/>
  <c r="D84" i="159"/>
  <c r="L80" i="158"/>
  <c r="M80" i="158" s="1"/>
  <c r="P84" i="159" s="1"/>
  <c r="J81" i="158"/>
  <c r="J93" i="160"/>
  <c r="F85" i="159"/>
  <c r="B87" i="159"/>
  <c r="B95" i="160"/>
  <c r="L83" i="158"/>
  <c r="M83" i="158" s="1"/>
  <c r="P87" i="159" s="1"/>
  <c r="L95" i="160"/>
  <c r="I87" i="159"/>
  <c r="W87" i="159" s="1"/>
  <c r="X87" i="159" s="1"/>
  <c r="Y87" i="159" s="1"/>
  <c r="Z87" i="159" s="1"/>
  <c r="J96" i="160"/>
  <c r="F88" i="159"/>
  <c r="E90" i="159"/>
  <c r="G98" i="160"/>
  <c r="G91" i="159"/>
  <c r="H91" i="159" s="1"/>
  <c r="K99" i="160"/>
  <c r="B93" i="159"/>
  <c r="B101" i="160"/>
  <c r="L89" i="158"/>
  <c r="M89" i="158" s="1"/>
  <c r="P93" i="159" s="1"/>
  <c r="L101" i="160"/>
  <c r="I93" i="159"/>
  <c r="W93" i="159" s="1"/>
  <c r="X93" i="159" s="1"/>
  <c r="J102" i="160"/>
  <c r="F94" i="159"/>
  <c r="B104" i="160"/>
  <c r="B96" i="159"/>
  <c r="L92" i="158"/>
  <c r="M92" i="158" s="1"/>
  <c r="P96" i="159" s="1"/>
  <c r="L104" i="160"/>
  <c r="I96" i="159"/>
  <c r="W96" i="159" s="1"/>
  <c r="X96" i="159" s="1"/>
  <c r="J93" i="158"/>
  <c r="F97" i="159"/>
  <c r="J105" i="160"/>
  <c r="J96" i="158"/>
  <c r="F100" i="159"/>
  <c r="J108" i="160"/>
  <c r="K111" i="160"/>
  <c r="G103" i="159"/>
  <c r="D113" i="160"/>
  <c r="D105" i="159"/>
  <c r="E105" i="159"/>
  <c r="G113" i="160"/>
  <c r="G106" i="159"/>
  <c r="K114" i="160"/>
  <c r="C58" i="159"/>
  <c r="D59" i="159"/>
  <c r="E60" i="159"/>
  <c r="F61" i="159"/>
  <c r="G62" i="159"/>
  <c r="I63" i="159"/>
  <c r="W63" i="159" s="1"/>
  <c r="X63" i="159" s="1"/>
  <c r="Y63" i="159" s="1"/>
  <c r="B65" i="159"/>
  <c r="C66" i="159"/>
  <c r="D67" i="159"/>
  <c r="E68" i="159"/>
  <c r="F69" i="159"/>
  <c r="G70" i="159"/>
  <c r="B73" i="159"/>
  <c r="C74" i="159"/>
  <c r="D75" i="159"/>
  <c r="G78" i="159"/>
  <c r="I79" i="159"/>
  <c r="W79" i="159" s="1"/>
  <c r="X79" i="159" s="1"/>
  <c r="Y79" i="159" s="1"/>
  <c r="B81" i="159"/>
  <c r="C82" i="159"/>
  <c r="B91" i="159"/>
  <c r="L66" i="160"/>
  <c r="F73" i="160"/>
  <c r="J79" i="160"/>
  <c r="L98" i="160"/>
  <c r="J111" i="160"/>
  <c r="L68" i="158"/>
  <c r="M68" i="158" s="1"/>
  <c r="P72" i="159" s="1"/>
  <c r="L80" i="160"/>
  <c r="M80" i="160" s="1"/>
  <c r="D105" i="160"/>
  <c r="D97" i="159"/>
  <c r="L61" i="158"/>
  <c r="M61" i="158" s="1"/>
  <c r="P65" i="159" s="1"/>
  <c r="J62" i="158"/>
  <c r="J74" i="160"/>
  <c r="L67" i="158"/>
  <c r="M67" i="158" s="1"/>
  <c r="P71" i="159" s="1"/>
  <c r="L79" i="160"/>
  <c r="L72" i="158"/>
  <c r="M72" i="158" s="1"/>
  <c r="P76" i="159" s="1"/>
  <c r="J73" i="158"/>
  <c r="J85" i="160"/>
  <c r="L78" i="158"/>
  <c r="M78" i="158" s="1"/>
  <c r="P82" i="159" s="1"/>
  <c r="K93" i="160"/>
  <c r="G85" i="159"/>
  <c r="D87" i="159"/>
  <c r="D95" i="160"/>
  <c r="G95" i="160"/>
  <c r="E87" i="159"/>
  <c r="I91" i="159"/>
  <c r="W91" i="159" s="1"/>
  <c r="X91" i="159" s="1"/>
  <c r="L99" i="160"/>
  <c r="G101" i="160"/>
  <c r="E93" i="159"/>
  <c r="G94" i="159"/>
  <c r="K102" i="160"/>
  <c r="C95" i="159"/>
  <c r="F103" i="160"/>
  <c r="D96" i="159"/>
  <c r="D104" i="160"/>
  <c r="E96" i="159"/>
  <c r="G104" i="160"/>
  <c r="K105" i="160"/>
  <c r="G97" i="159"/>
  <c r="F107" i="160"/>
  <c r="C99" i="159"/>
  <c r="G107" i="160"/>
  <c r="E99" i="159"/>
  <c r="G100" i="159"/>
  <c r="K108" i="160"/>
  <c r="C102" i="159"/>
  <c r="F110" i="160"/>
  <c r="B103" i="159"/>
  <c r="B111" i="160"/>
  <c r="L111" i="160"/>
  <c r="I103" i="159"/>
  <c r="W103" i="159" s="1"/>
  <c r="X103" i="159" s="1"/>
  <c r="B106" i="159"/>
  <c r="B114" i="160"/>
  <c r="L102" i="158"/>
  <c r="M102" i="158" s="1"/>
  <c r="P106" i="159" s="1"/>
  <c r="I106" i="159"/>
  <c r="W106" i="159" s="1"/>
  <c r="X106" i="159" s="1"/>
  <c r="Y106" i="159" s="1"/>
  <c r="E59" i="159"/>
  <c r="F60" i="159"/>
  <c r="G61" i="159"/>
  <c r="B64" i="159"/>
  <c r="D66" i="159"/>
  <c r="E67" i="159"/>
  <c r="F68" i="159"/>
  <c r="G69" i="159"/>
  <c r="B72" i="159"/>
  <c r="E75" i="159"/>
  <c r="I78" i="159"/>
  <c r="W78" i="159" s="1"/>
  <c r="X78" i="159" s="1"/>
  <c r="B83" i="159"/>
  <c r="C92" i="159"/>
  <c r="J99" i="160"/>
  <c r="M89" i="160"/>
  <c r="M83" i="160"/>
  <c r="M73" i="160"/>
  <c r="M81" i="160"/>
  <c r="S20" i="162"/>
  <c r="S21" i="162"/>
  <c r="M57" i="162"/>
  <c r="M58" i="162"/>
  <c r="M39" i="162"/>
  <c r="M40" i="162" s="1"/>
  <c r="M20" i="162"/>
  <c r="M21" i="162" s="1"/>
  <c r="X60" i="159"/>
  <c r="Y60" i="159" s="1"/>
  <c r="X61" i="159"/>
  <c r="Y61" i="159" s="1"/>
  <c r="X62" i="159"/>
  <c r="X70" i="159"/>
  <c r="Y70" i="159" s="1"/>
  <c r="X74" i="159"/>
  <c r="Y74" i="159" s="1"/>
  <c r="X71" i="159"/>
  <c r="X72" i="159"/>
  <c r="Y72" i="159" s="1"/>
  <c r="X69" i="159"/>
  <c r="X82" i="159"/>
  <c r="Y82" i="159" s="1"/>
  <c r="X94" i="159"/>
  <c r="Y94" i="159" s="1"/>
  <c r="X102" i="159"/>
  <c r="Y102" i="159" s="1"/>
  <c r="X105" i="159"/>
  <c r="X80" i="159"/>
  <c r="X86" i="159"/>
  <c r="J55" i="158"/>
  <c r="J68" i="158"/>
  <c r="J76" i="158"/>
  <c r="J84" i="158"/>
  <c r="J92" i="158"/>
  <c r="E53" i="162"/>
  <c r="E56" i="162" s="1"/>
  <c r="B46" i="162"/>
  <c r="E35" i="162"/>
  <c r="E16" i="162"/>
  <c r="I4" i="167" l="1"/>
  <c r="J4" i="167" s="1"/>
  <c r="K4" i="167" s="1"/>
  <c r="B2" i="167" s="1"/>
  <c r="S22" i="162"/>
  <c r="M74" i="160"/>
  <c r="J77" i="159"/>
  <c r="AM77" i="159" s="1"/>
  <c r="S43" i="162"/>
  <c r="M96" i="160"/>
  <c r="M66" i="160"/>
  <c r="H103" i="159"/>
  <c r="J103" i="159" s="1"/>
  <c r="H104" i="159"/>
  <c r="J104" i="159" s="1"/>
  <c r="AD104" i="159" s="1"/>
  <c r="Y101" i="159"/>
  <c r="Z101" i="159" s="1"/>
  <c r="AA101" i="159" s="1"/>
  <c r="M99" i="160"/>
  <c r="M104" i="160"/>
  <c r="H65" i="159"/>
  <c r="J65" i="159" s="1"/>
  <c r="H95" i="159"/>
  <c r="J95" i="159" s="1"/>
  <c r="AD95" i="159" s="1"/>
  <c r="H67" i="159"/>
  <c r="J67" i="159" s="1"/>
  <c r="AD67" i="159" s="1"/>
  <c r="H100" i="159"/>
  <c r="J100" i="159" s="1"/>
  <c r="AM100" i="159" s="1"/>
  <c r="M111" i="160"/>
  <c r="M85" i="160"/>
  <c r="H94" i="159"/>
  <c r="J94" i="159" s="1"/>
  <c r="H92" i="159"/>
  <c r="J92" i="159" s="1"/>
  <c r="AD92" i="159" s="1"/>
  <c r="H71" i="159"/>
  <c r="J71" i="159" s="1"/>
  <c r="AD71" i="159" s="1"/>
  <c r="M91" i="160"/>
  <c r="M71" i="160"/>
  <c r="J91" i="159"/>
  <c r="AD91" i="159" s="1"/>
  <c r="M114" i="160"/>
  <c r="J87" i="159"/>
  <c r="M100" i="160"/>
  <c r="H96" i="159"/>
  <c r="J96" i="159" s="1"/>
  <c r="AD96" i="159" s="1"/>
  <c r="M77" i="160"/>
  <c r="M110" i="160"/>
  <c r="H88" i="159"/>
  <c r="J88" i="159" s="1"/>
  <c r="M97" i="160"/>
  <c r="H81" i="159"/>
  <c r="J81" i="159" s="1"/>
  <c r="H75" i="159"/>
  <c r="J75" i="159" s="1"/>
  <c r="AD75" i="159" s="1"/>
  <c r="Y76" i="159"/>
  <c r="Z76" i="159" s="1"/>
  <c r="AA76" i="159" s="1"/>
  <c r="H78" i="159"/>
  <c r="J78" i="159" s="1"/>
  <c r="H73" i="159"/>
  <c r="J73" i="159" s="1"/>
  <c r="AD73" i="159" s="1"/>
  <c r="M68" i="160"/>
  <c r="J76" i="159"/>
  <c r="H106" i="159"/>
  <c r="J106" i="159" s="1"/>
  <c r="M92" i="160"/>
  <c r="H102" i="159"/>
  <c r="J102" i="159" s="1"/>
  <c r="H68" i="159"/>
  <c r="J68" i="159" s="1"/>
  <c r="H89" i="159"/>
  <c r="J89" i="159" s="1"/>
  <c r="M94" i="160"/>
  <c r="Y77" i="159"/>
  <c r="Z77" i="159" s="1"/>
  <c r="Y91" i="159"/>
  <c r="Z91" i="159" s="1"/>
  <c r="AA91" i="159" s="1"/>
  <c r="M79" i="160"/>
  <c r="M78" i="160"/>
  <c r="H59" i="159"/>
  <c r="J59" i="159" s="1"/>
  <c r="AD59" i="159" s="1"/>
  <c r="H86" i="159"/>
  <c r="J86" i="159" s="1"/>
  <c r="H98" i="159"/>
  <c r="J98" i="159" s="1"/>
  <c r="AD98" i="159" s="1"/>
  <c r="H60" i="159"/>
  <c r="J60" i="159" s="1"/>
  <c r="H61" i="159"/>
  <c r="J61" i="159" s="1"/>
  <c r="H97" i="159"/>
  <c r="J97" i="159" s="1"/>
  <c r="M102" i="160"/>
  <c r="H82" i="159"/>
  <c r="J82" i="159" s="1"/>
  <c r="H101" i="159"/>
  <c r="J101" i="159" s="1"/>
  <c r="AD101" i="159" s="1"/>
  <c r="M103" i="160"/>
  <c r="M98" i="160"/>
  <c r="H84" i="159"/>
  <c r="J84" i="159" s="1"/>
  <c r="M112" i="160"/>
  <c r="J107" i="159"/>
  <c r="M109" i="160"/>
  <c r="M106" i="160"/>
  <c r="H69" i="159"/>
  <c r="J69" i="159" s="1"/>
  <c r="H85" i="159"/>
  <c r="J85" i="159" s="1"/>
  <c r="AK85" i="159" s="1"/>
  <c r="H62" i="159"/>
  <c r="J62" i="159" s="1"/>
  <c r="M107" i="160"/>
  <c r="H90" i="159"/>
  <c r="J90" i="159" s="1"/>
  <c r="H80" i="159"/>
  <c r="J80" i="159" s="1"/>
  <c r="AD80" i="159" s="1"/>
  <c r="H72" i="159"/>
  <c r="J72" i="159" s="1"/>
  <c r="H93" i="159"/>
  <c r="J93" i="159" s="1"/>
  <c r="AD93" i="159" s="1"/>
  <c r="M115" i="160"/>
  <c r="H105" i="159"/>
  <c r="J105" i="159" s="1"/>
  <c r="J66" i="159"/>
  <c r="M105" i="160"/>
  <c r="H79" i="159"/>
  <c r="J79" i="159" s="1"/>
  <c r="AD79" i="159" s="1"/>
  <c r="Y97" i="159"/>
  <c r="Z97" i="159" s="1"/>
  <c r="AA97" i="159" s="1"/>
  <c r="AB97" i="159" s="1"/>
  <c r="Y89" i="159"/>
  <c r="Z89" i="159" s="1"/>
  <c r="M113" i="160"/>
  <c r="M101" i="160"/>
  <c r="M93" i="160"/>
  <c r="H63" i="159"/>
  <c r="J63" i="159" s="1"/>
  <c r="M108" i="160"/>
  <c r="H70" i="159"/>
  <c r="J70" i="159" s="1"/>
  <c r="AD70" i="159" s="1"/>
  <c r="M95" i="160"/>
  <c r="M90" i="160"/>
  <c r="H64" i="159"/>
  <c r="J64" i="159" s="1"/>
  <c r="J83" i="159"/>
  <c r="J58" i="159"/>
  <c r="J99" i="159"/>
  <c r="Y103" i="159"/>
  <c r="Z103" i="159" s="1"/>
  <c r="AA103" i="159" s="1"/>
  <c r="AB103" i="159" s="1"/>
  <c r="Z72" i="159"/>
  <c r="AA72" i="159" s="1"/>
  <c r="AB72" i="159" s="1"/>
  <c r="AA104" i="159"/>
  <c r="AB104" i="159" s="1"/>
  <c r="Z81" i="159"/>
  <c r="AA81" i="159" s="1"/>
  <c r="Z68" i="159"/>
  <c r="Z73" i="159"/>
  <c r="AA73" i="159" s="1"/>
  <c r="AB73" i="159" s="1"/>
  <c r="S23" i="162"/>
  <c r="S24" i="162" s="1"/>
  <c r="M22" i="162"/>
  <c r="M59" i="162"/>
  <c r="M60" i="162" s="1"/>
  <c r="M61" i="162" s="1"/>
  <c r="M41" i="162"/>
  <c r="M42" i="162"/>
  <c r="M43" i="162" s="1"/>
  <c r="M23" i="162"/>
  <c r="M24" i="162" s="1"/>
  <c r="M25" i="162" s="1"/>
  <c r="Z85" i="159"/>
  <c r="AA85" i="159" s="1"/>
  <c r="AA84" i="159"/>
  <c r="AB84" i="159" s="1"/>
  <c r="Z61" i="159"/>
  <c r="Z60" i="159"/>
  <c r="AA60" i="159" s="1"/>
  <c r="AB60" i="159" s="1"/>
  <c r="Y96" i="159"/>
  <c r="Y93" i="159"/>
  <c r="Y83" i="159"/>
  <c r="Z83" i="159" s="1"/>
  <c r="Y80" i="159"/>
  <c r="Z102" i="159"/>
  <c r="AA102" i="159" s="1"/>
  <c r="Z94" i="159"/>
  <c r="AA94" i="159" s="1"/>
  <c r="AB94" i="159" s="1"/>
  <c r="AA87" i="159"/>
  <c r="AB87" i="159" s="1"/>
  <c r="Z100" i="159"/>
  <c r="Z63" i="159"/>
  <c r="AA63" i="159" s="1"/>
  <c r="Z74" i="159"/>
  <c r="AA74" i="159" s="1"/>
  <c r="Z58" i="159"/>
  <c r="AA99" i="159"/>
  <c r="AB99" i="159" s="1"/>
  <c r="Z106" i="159"/>
  <c r="AA106" i="159" s="1"/>
  <c r="AB106" i="159" s="1"/>
  <c r="Y78" i="159"/>
  <c r="Z67" i="159"/>
  <c r="Z70" i="159"/>
  <c r="Y71" i="159"/>
  <c r="Z71" i="159" s="1"/>
  <c r="AA71" i="159" s="1"/>
  <c r="Y65" i="159"/>
  <c r="Z59" i="159"/>
  <c r="AA59" i="159" s="1"/>
  <c r="Y69" i="159"/>
  <c r="Z69" i="159" s="1"/>
  <c r="AA69" i="159" s="1"/>
  <c r="X75" i="159"/>
  <c r="Y75" i="159" s="1"/>
  <c r="Y105" i="159"/>
  <c r="Z105" i="159" s="1"/>
  <c r="AA105" i="159" s="1"/>
  <c r="AJ105" i="159"/>
  <c r="AK74" i="159"/>
  <c r="K74" i="159"/>
  <c r="AM74" i="159"/>
  <c r="AJ74" i="159"/>
  <c r="Z79" i="159"/>
  <c r="AA79" i="159" s="1"/>
  <c r="Y90" i="159"/>
  <c r="Z90" i="159" s="1"/>
  <c r="AA90" i="159" s="1"/>
  <c r="Z82" i="159"/>
  <c r="AA82" i="159" s="1"/>
  <c r="Y92" i="159"/>
  <c r="Y64" i="159"/>
  <c r="Y66" i="159"/>
  <c r="Z66" i="159" s="1"/>
  <c r="Y62" i="159"/>
  <c r="Y98" i="159"/>
  <c r="Z98" i="159" s="1"/>
  <c r="Y88" i="159"/>
  <c r="Z107" i="159"/>
  <c r="AA107" i="159" s="1"/>
  <c r="Y86" i="159"/>
  <c r="Y95" i="159"/>
  <c r="E57" i="162"/>
  <c r="S25" i="162" l="1"/>
  <c r="H14" i="162"/>
  <c r="S44" i="162"/>
  <c r="H15" i="162"/>
  <c r="AK91" i="159"/>
  <c r="AM85" i="159"/>
  <c r="AJ77" i="159"/>
  <c r="AK77" i="159"/>
  <c r="AK106" i="159"/>
  <c r="AD106" i="159"/>
  <c r="AM107" i="159"/>
  <c r="AD107" i="159"/>
  <c r="AJ60" i="159"/>
  <c r="AD60" i="159"/>
  <c r="AJ85" i="159"/>
  <c r="AD85" i="159"/>
  <c r="AJ68" i="159"/>
  <c r="AD68" i="159"/>
  <c r="AJ86" i="159"/>
  <c r="AD86" i="159"/>
  <c r="K94" i="159"/>
  <c r="AD94" i="159"/>
  <c r="AJ83" i="159"/>
  <c r="AD83" i="159"/>
  <c r="K69" i="159"/>
  <c r="AD69" i="159"/>
  <c r="K102" i="159"/>
  <c r="AD102" i="159"/>
  <c r="AK87" i="159"/>
  <c r="AD87" i="159"/>
  <c r="K61" i="159"/>
  <c r="AD61" i="159"/>
  <c r="AK58" i="159"/>
  <c r="AD58" i="159"/>
  <c r="AM82" i="159"/>
  <c r="AD82" i="159"/>
  <c r="AM81" i="159"/>
  <c r="AD81" i="159"/>
  <c r="AJ84" i="159"/>
  <c r="AD84" i="159"/>
  <c r="AM105" i="159"/>
  <c r="AD105" i="159"/>
  <c r="AK72" i="159"/>
  <c r="AD72" i="159"/>
  <c r="AK100" i="159"/>
  <c r="AD100" i="159"/>
  <c r="AK103" i="159"/>
  <c r="AD103" i="159"/>
  <c r="AM90" i="159"/>
  <c r="AD90" i="159"/>
  <c r="K64" i="159"/>
  <c r="AD64" i="159"/>
  <c r="AJ97" i="159"/>
  <c r="AD97" i="159"/>
  <c r="K76" i="159"/>
  <c r="AD76" i="159"/>
  <c r="AK88" i="159"/>
  <c r="AD88" i="159"/>
  <c r="AJ65" i="159"/>
  <c r="AD65" i="159"/>
  <c r="AJ99" i="159"/>
  <c r="AD99" i="159"/>
  <c r="AJ63" i="159"/>
  <c r="AD63" i="159"/>
  <c r="AK66" i="159"/>
  <c r="AD66" i="159"/>
  <c r="AK62" i="159"/>
  <c r="AD62" i="159"/>
  <c r="AJ89" i="159"/>
  <c r="AD89" i="159"/>
  <c r="AK78" i="159"/>
  <c r="AD78" i="159"/>
  <c r="K77" i="159"/>
  <c r="AD77" i="159"/>
  <c r="K73" i="159"/>
  <c r="AJ71" i="159"/>
  <c r="AJ62" i="159"/>
  <c r="AM91" i="159"/>
  <c r="AJ91" i="159"/>
  <c r="K85" i="159"/>
  <c r="K100" i="159"/>
  <c r="AM62" i="159"/>
  <c r="AK105" i="159"/>
  <c r="AJ76" i="159"/>
  <c r="K105" i="159"/>
  <c r="AM97" i="159"/>
  <c r="AM66" i="159"/>
  <c r="AM80" i="159"/>
  <c r="AK60" i="159"/>
  <c r="AM73" i="159"/>
  <c r="AJ73" i="159"/>
  <c r="K60" i="159"/>
  <c r="K66" i="159"/>
  <c r="AM71" i="159"/>
  <c r="AK73" i="159"/>
  <c r="K103" i="159"/>
  <c r="AJ100" i="159"/>
  <c r="AK71" i="159"/>
  <c r="K71" i="159"/>
  <c r="K62" i="159"/>
  <c r="AK67" i="159"/>
  <c r="AJ67" i="159"/>
  <c r="K67" i="159"/>
  <c r="AM67" i="159"/>
  <c r="K95" i="159"/>
  <c r="AK61" i="159"/>
  <c r="AM60" i="159"/>
  <c r="AJ90" i="159"/>
  <c r="AJ103" i="159"/>
  <c r="AA89" i="159"/>
  <c r="AB89" i="159" s="1"/>
  <c r="AM76" i="159"/>
  <c r="AJ104" i="159"/>
  <c r="AK104" i="159"/>
  <c r="AJ70" i="159"/>
  <c r="AK94" i="159"/>
  <c r="AM86" i="159"/>
  <c r="AK89" i="159"/>
  <c r="K86" i="159"/>
  <c r="AJ78" i="159"/>
  <c r="K89" i="159"/>
  <c r="K78" i="159"/>
  <c r="AJ94" i="159"/>
  <c r="K91" i="159"/>
  <c r="AJ69" i="159"/>
  <c r="AK99" i="159"/>
  <c r="AM70" i="159"/>
  <c r="K70" i="159"/>
  <c r="K83" i="159"/>
  <c r="AM78" i="159"/>
  <c r="K80" i="159"/>
  <c r="AM94" i="159"/>
  <c r="AM72" i="159"/>
  <c r="AM87" i="159"/>
  <c r="AJ87" i="159"/>
  <c r="AK107" i="159"/>
  <c r="AJ102" i="159"/>
  <c r="K87" i="159"/>
  <c r="AK96" i="159"/>
  <c r="AJ96" i="159"/>
  <c r="K96" i="159"/>
  <c r="AJ98" i="159"/>
  <c r="AK98" i="159"/>
  <c r="AM75" i="159"/>
  <c r="AJ72" i="159"/>
  <c r="AM58" i="159"/>
  <c r="AM68" i="159"/>
  <c r="AM102" i="159"/>
  <c r="K68" i="159"/>
  <c r="AM88" i="159"/>
  <c r="K82" i="159"/>
  <c r="K88" i="159"/>
  <c r="AK68" i="159"/>
  <c r="AJ58" i="159"/>
  <c r="AM92" i="159"/>
  <c r="AB76" i="159"/>
  <c r="K58" i="159"/>
  <c r="AM65" i="159"/>
  <c r="K92" i="159"/>
  <c r="AK82" i="159"/>
  <c r="AJ88" i="159"/>
  <c r="AJ92" i="159"/>
  <c r="AK75" i="159"/>
  <c r="AJ79" i="159"/>
  <c r="AM79" i="159"/>
  <c r="AK79" i="159"/>
  <c r="AK70" i="159"/>
  <c r="AJ106" i="159"/>
  <c r="AM96" i="159"/>
  <c r="K90" i="159"/>
  <c r="AJ75" i="159"/>
  <c r="K72" i="159"/>
  <c r="AK69" i="159"/>
  <c r="AM89" i="159"/>
  <c r="AM106" i="159"/>
  <c r="AJ101" i="159"/>
  <c r="K101" i="159"/>
  <c r="AM69" i="159"/>
  <c r="AJ107" i="159"/>
  <c r="AJ61" i="159"/>
  <c r="AK90" i="159"/>
  <c r="K75" i="159"/>
  <c r="AK102" i="159"/>
  <c r="AK97" i="159"/>
  <c r="AK76" i="159"/>
  <c r="AK86" i="159"/>
  <c r="K106" i="159"/>
  <c r="AM101" i="159"/>
  <c r="AJ82" i="159"/>
  <c r="AM61" i="159"/>
  <c r="K97" i="159"/>
  <c r="AK101" i="159"/>
  <c r="AM93" i="159"/>
  <c r="AK93" i="159"/>
  <c r="AJ93" i="159"/>
  <c r="K93" i="159"/>
  <c r="K59" i="159"/>
  <c r="AK59" i="159"/>
  <c r="AM59" i="159"/>
  <c r="AJ59" i="159"/>
  <c r="AK84" i="159"/>
  <c r="AM84" i="159"/>
  <c r="K104" i="159"/>
  <c r="AM83" i="159"/>
  <c r="AJ80" i="159"/>
  <c r="AM104" i="159"/>
  <c r="AM103" i="159"/>
  <c r="AK83" i="159"/>
  <c r="K81" i="159"/>
  <c r="AJ66" i="159"/>
  <c r="AK80" i="159"/>
  <c r="AA77" i="159"/>
  <c r="AB77" i="159" s="1"/>
  <c r="K84" i="159"/>
  <c r="K79" i="159"/>
  <c r="K107" i="159"/>
  <c r="AM95" i="159"/>
  <c r="K99" i="159"/>
  <c r="AK65" i="159"/>
  <c r="AK92" i="159"/>
  <c r="AK64" i="159"/>
  <c r="K63" i="159"/>
  <c r="AK63" i="159"/>
  <c r="AM63" i="159"/>
  <c r="K65" i="159"/>
  <c r="K98" i="159"/>
  <c r="AM64" i="159"/>
  <c r="AM98" i="159"/>
  <c r="AJ64" i="159"/>
  <c r="AM99" i="159"/>
  <c r="AK95" i="159"/>
  <c r="AJ95" i="159"/>
  <c r="AJ81" i="159"/>
  <c r="AK81" i="159"/>
  <c r="AB79" i="159"/>
  <c r="AB71" i="159"/>
  <c r="AB81" i="159"/>
  <c r="Z93" i="159"/>
  <c r="AA93" i="159" s="1"/>
  <c r="AB93" i="159" s="1"/>
  <c r="AA58" i="159"/>
  <c r="AB58" i="159" s="1"/>
  <c r="AB69" i="159"/>
  <c r="AA68" i="159"/>
  <c r="AB68" i="159" s="1"/>
  <c r="Z80" i="159"/>
  <c r="AA80" i="159" s="1"/>
  <c r="AB74" i="159"/>
  <c r="AB85" i="159"/>
  <c r="M44" i="162"/>
  <c r="H12" i="162"/>
  <c r="M62" i="162"/>
  <c r="H13" i="162"/>
  <c r="Z75" i="159"/>
  <c r="AA75" i="159" s="1"/>
  <c r="AB75" i="159" s="1"/>
  <c r="Z88" i="159"/>
  <c r="AA88" i="159" s="1"/>
  <c r="Z65" i="159"/>
  <c r="Z86" i="159"/>
  <c r="AA86" i="159" s="1"/>
  <c r="AA66" i="159"/>
  <c r="AB66" i="159" s="1"/>
  <c r="AB90" i="159"/>
  <c r="AA67" i="159"/>
  <c r="AB67" i="159" s="1"/>
  <c r="Z62" i="159"/>
  <c r="AA62" i="159" s="1"/>
  <c r="AB101" i="159"/>
  <c r="AB63" i="159"/>
  <c r="AA70" i="159"/>
  <c r="AA61" i="159"/>
  <c r="AB61" i="159" s="1"/>
  <c r="AA83" i="159"/>
  <c r="AB59" i="159"/>
  <c r="AB105" i="159"/>
  <c r="Z92" i="159"/>
  <c r="AA92" i="159" s="1"/>
  <c r="AB92" i="159" s="1"/>
  <c r="Z64" i="159"/>
  <c r="AA64" i="159" s="1"/>
  <c r="AB64" i="159" s="1"/>
  <c r="AA100" i="159"/>
  <c r="AB100" i="159" s="1"/>
  <c r="Z95" i="159"/>
  <c r="AA95" i="159" s="1"/>
  <c r="AB107" i="159"/>
  <c r="AB102" i="159"/>
  <c r="AB82" i="159"/>
  <c r="Z78" i="159"/>
  <c r="AA78" i="159" s="1"/>
  <c r="Z96" i="159"/>
  <c r="AA96" i="159" s="1"/>
  <c r="AB91" i="159"/>
  <c r="AA98" i="159"/>
  <c r="AB98" i="159" s="1"/>
  <c r="E58" i="162"/>
  <c r="E59" i="162" s="1"/>
  <c r="AB88" i="159" l="1"/>
  <c r="AB86" i="159"/>
  <c r="AB80" i="159"/>
  <c r="AB62" i="159"/>
  <c r="AB95" i="159"/>
  <c r="AA65" i="159"/>
  <c r="AB65" i="159" s="1"/>
  <c r="AB96" i="159"/>
  <c r="AB78" i="159"/>
  <c r="AB83" i="159"/>
  <c r="AB70" i="159"/>
  <c r="E60" i="162"/>
  <c r="E61" i="162" s="1"/>
  <c r="E62" i="162" l="1"/>
  <c r="H11" i="162"/>
  <c r="E38" i="162"/>
  <c r="B28" i="162"/>
  <c r="E39" i="162" l="1"/>
  <c r="N552" i="166"/>
  <c r="N541" i="166"/>
  <c r="N530" i="166"/>
  <c r="N519" i="166"/>
  <c r="N508" i="166"/>
  <c r="N497" i="166"/>
  <c r="N486" i="166"/>
  <c r="N475" i="166"/>
  <c r="N464" i="166"/>
  <c r="N453" i="166"/>
  <c r="N442" i="166"/>
  <c r="N431" i="166"/>
  <c r="N420" i="166"/>
  <c r="N409" i="166"/>
  <c r="N398" i="166"/>
  <c r="N387" i="166"/>
  <c r="N376" i="166"/>
  <c r="N365" i="166"/>
  <c r="N354" i="166"/>
  <c r="N343" i="166"/>
  <c r="N332" i="166"/>
  <c r="N321" i="166"/>
  <c r="N310" i="166"/>
  <c r="N299" i="166"/>
  <c r="N288" i="166"/>
  <c r="N277" i="166"/>
  <c r="N266" i="166"/>
  <c r="N255" i="166"/>
  <c r="N244" i="166"/>
  <c r="N233" i="166"/>
  <c r="N222" i="166"/>
  <c r="N211" i="166"/>
  <c r="N200" i="166"/>
  <c r="N189" i="166"/>
  <c r="N178" i="166"/>
  <c r="N167" i="166"/>
  <c r="N156" i="166"/>
  <c r="N145" i="166"/>
  <c r="N134" i="166"/>
  <c r="N123" i="166"/>
  <c r="N112" i="166"/>
  <c r="N101" i="166"/>
  <c r="N90" i="166"/>
  <c r="N79" i="166"/>
  <c r="N68" i="166"/>
  <c r="N57" i="166"/>
  <c r="N46" i="166"/>
  <c r="N35" i="166"/>
  <c r="N24" i="166"/>
  <c r="N556" i="166"/>
  <c r="N555" i="166"/>
  <c r="N554" i="166"/>
  <c r="N553" i="166"/>
  <c r="N548" i="166"/>
  <c r="G547" i="166"/>
  <c r="E547" i="166"/>
  <c r="N545" i="166"/>
  <c r="N544" i="166"/>
  <c r="N543" i="166"/>
  <c r="N542" i="166"/>
  <c r="N537" i="166"/>
  <c r="G536" i="166"/>
  <c r="E536" i="166"/>
  <c r="N534" i="166"/>
  <c r="N533" i="166"/>
  <c r="N532" i="166"/>
  <c r="N531" i="166"/>
  <c r="N526" i="166"/>
  <c r="G525" i="166"/>
  <c r="E525" i="166"/>
  <c r="N523" i="166"/>
  <c r="N522" i="166"/>
  <c r="N521" i="166"/>
  <c r="N520" i="166"/>
  <c r="N515" i="166"/>
  <c r="G514" i="166"/>
  <c r="E514" i="166"/>
  <c r="N512" i="166"/>
  <c r="N511" i="166"/>
  <c r="N510" i="166"/>
  <c r="N509" i="166"/>
  <c r="N504" i="166"/>
  <c r="G503" i="166"/>
  <c r="E503" i="166"/>
  <c r="N501" i="166"/>
  <c r="N500" i="166"/>
  <c r="N499" i="166"/>
  <c r="N498" i="166"/>
  <c r="N493" i="166"/>
  <c r="G492" i="166"/>
  <c r="E492" i="166"/>
  <c r="N490" i="166"/>
  <c r="N489" i="166"/>
  <c r="N488" i="166"/>
  <c r="N487" i="166"/>
  <c r="N482" i="166"/>
  <c r="G481" i="166"/>
  <c r="E481" i="166"/>
  <c r="N479" i="166"/>
  <c r="N478" i="166"/>
  <c r="N477" i="166"/>
  <c r="N476" i="166"/>
  <c r="N471" i="166"/>
  <c r="G470" i="166"/>
  <c r="E470" i="166"/>
  <c r="N468" i="166"/>
  <c r="N467" i="166"/>
  <c r="N466" i="166"/>
  <c r="N465" i="166"/>
  <c r="N460" i="166"/>
  <c r="G459" i="166"/>
  <c r="E459" i="166"/>
  <c r="N457" i="166"/>
  <c r="N456" i="166"/>
  <c r="N455" i="166"/>
  <c r="N454" i="166"/>
  <c r="N449" i="166"/>
  <c r="G448" i="166"/>
  <c r="E448" i="166"/>
  <c r="N446" i="166"/>
  <c r="N445" i="166"/>
  <c r="N444" i="166"/>
  <c r="N443" i="166"/>
  <c r="N438" i="166"/>
  <c r="G437" i="166"/>
  <c r="E437" i="166"/>
  <c r="N435" i="166"/>
  <c r="N434" i="166"/>
  <c r="N433" i="166"/>
  <c r="N432" i="166"/>
  <c r="N427" i="166"/>
  <c r="G426" i="166"/>
  <c r="E426" i="166"/>
  <c r="N424" i="166"/>
  <c r="N423" i="166"/>
  <c r="N422" i="166"/>
  <c r="N421" i="166"/>
  <c r="N416" i="166"/>
  <c r="G415" i="166"/>
  <c r="E415" i="166"/>
  <c r="N413" i="166"/>
  <c r="N412" i="166"/>
  <c r="N411" i="166"/>
  <c r="N410" i="166"/>
  <c r="N405" i="166"/>
  <c r="G404" i="166"/>
  <c r="E404" i="166"/>
  <c r="N402" i="166"/>
  <c r="N401" i="166"/>
  <c r="N400" i="166"/>
  <c r="N399" i="166"/>
  <c r="N394" i="166"/>
  <c r="G393" i="166"/>
  <c r="E393" i="166"/>
  <c r="N391" i="166"/>
  <c r="N390" i="166"/>
  <c r="N389" i="166"/>
  <c r="N388" i="166"/>
  <c r="N383" i="166"/>
  <c r="G382" i="166"/>
  <c r="E382" i="166"/>
  <c r="N380" i="166"/>
  <c r="N379" i="166"/>
  <c r="N378" i="166"/>
  <c r="N377" i="166"/>
  <c r="N372" i="166"/>
  <c r="G371" i="166"/>
  <c r="E371" i="166"/>
  <c r="N369" i="166"/>
  <c r="N368" i="166"/>
  <c r="N367" i="166"/>
  <c r="N366" i="166"/>
  <c r="N361" i="166"/>
  <c r="G360" i="166"/>
  <c r="E360" i="166"/>
  <c r="N358" i="166"/>
  <c r="N357" i="166"/>
  <c r="N356" i="166"/>
  <c r="N355" i="166"/>
  <c r="N350" i="166"/>
  <c r="G349" i="166"/>
  <c r="E349" i="166"/>
  <c r="N347" i="166"/>
  <c r="N346" i="166"/>
  <c r="N345" i="166"/>
  <c r="N344" i="166"/>
  <c r="N339" i="166"/>
  <c r="G338" i="166"/>
  <c r="E338" i="166"/>
  <c r="N336" i="166"/>
  <c r="N335" i="166"/>
  <c r="N334" i="166"/>
  <c r="N333" i="166"/>
  <c r="N328" i="166"/>
  <c r="G327" i="166"/>
  <c r="E327" i="166"/>
  <c r="N325" i="166"/>
  <c r="N324" i="166"/>
  <c r="N323" i="166"/>
  <c r="N322" i="166"/>
  <c r="N317" i="166"/>
  <c r="G316" i="166"/>
  <c r="E316" i="166"/>
  <c r="N314" i="166"/>
  <c r="N313" i="166"/>
  <c r="N312" i="166"/>
  <c r="N311" i="166"/>
  <c r="N306" i="166"/>
  <c r="G305" i="166"/>
  <c r="E305" i="166"/>
  <c r="N303" i="166"/>
  <c r="N302" i="166"/>
  <c r="N301" i="166"/>
  <c r="N300" i="166"/>
  <c r="N295" i="166"/>
  <c r="G294" i="166"/>
  <c r="E294" i="166"/>
  <c r="N292" i="166"/>
  <c r="N291" i="166"/>
  <c r="N290" i="166"/>
  <c r="N289" i="166"/>
  <c r="N284" i="166"/>
  <c r="G283" i="166"/>
  <c r="E283" i="166"/>
  <c r="N281" i="166"/>
  <c r="N280" i="166"/>
  <c r="N279" i="166"/>
  <c r="N278" i="166"/>
  <c r="N273" i="166"/>
  <c r="G272" i="166"/>
  <c r="E272" i="166"/>
  <c r="N270" i="166"/>
  <c r="N269" i="166"/>
  <c r="N268" i="166"/>
  <c r="N267" i="166"/>
  <c r="N262" i="166"/>
  <c r="G261" i="166"/>
  <c r="E261" i="166"/>
  <c r="N259" i="166"/>
  <c r="N258" i="166"/>
  <c r="N257" i="166"/>
  <c r="N256" i="166"/>
  <c r="N251" i="166"/>
  <c r="G250" i="166"/>
  <c r="E250" i="166"/>
  <c r="N248" i="166"/>
  <c r="N247" i="166"/>
  <c r="N246" i="166"/>
  <c r="N245" i="166"/>
  <c r="N240" i="166"/>
  <c r="G239" i="166"/>
  <c r="E239" i="166"/>
  <c r="N237" i="166"/>
  <c r="N236" i="166"/>
  <c r="N235" i="166"/>
  <c r="N234" i="166"/>
  <c r="N229" i="166"/>
  <c r="G228" i="166"/>
  <c r="E228" i="166"/>
  <c r="N226" i="166"/>
  <c r="N225" i="166"/>
  <c r="N224" i="166"/>
  <c r="N223" i="166"/>
  <c r="N218" i="166"/>
  <c r="G217" i="166"/>
  <c r="E217" i="166"/>
  <c r="N215" i="166"/>
  <c r="N214" i="166"/>
  <c r="N213" i="166"/>
  <c r="N212" i="166"/>
  <c r="N207" i="166"/>
  <c r="G206" i="166"/>
  <c r="E206" i="166"/>
  <c r="N204" i="166"/>
  <c r="N203" i="166"/>
  <c r="N202" i="166"/>
  <c r="N201" i="166"/>
  <c r="N196" i="166"/>
  <c r="G195" i="166"/>
  <c r="E195" i="166"/>
  <c r="N193" i="166"/>
  <c r="N192" i="166"/>
  <c r="N191" i="166"/>
  <c r="N190" i="166"/>
  <c r="N185" i="166"/>
  <c r="G184" i="166"/>
  <c r="E184" i="166"/>
  <c r="N182" i="166"/>
  <c r="N181" i="166"/>
  <c r="N180" i="166"/>
  <c r="N179" i="166"/>
  <c r="N174" i="166"/>
  <c r="G173" i="166"/>
  <c r="E173" i="166"/>
  <c r="N171" i="166"/>
  <c r="N170" i="166"/>
  <c r="N169" i="166"/>
  <c r="N168" i="166"/>
  <c r="N163" i="166"/>
  <c r="G162" i="166"/>
  <c r="E162" i="166"/>
  <c r="N160" i="166"/>
  <c r="N159" i="166"/>
  <c r="N158" i="166"/>
  <c r="N157" i="166"/>
  <c r="N152" i="166"/>
  <c r="G151" i="166"/>
  <c r="E151" i="166"/>
  <c r="N149" i="166"/>
  <c r="N148" i="166"/>
  <c r="N147" i="166"/>
  <c r="N146" i="166"/>
  <c r="N141" i="166"/>
  <c r="G140" i="166"/>
  <c r="E140" i="166"/>
  <c r="N138" i="166"/>
  <c r="N137" i="166"/>
  <c r="N136" i="166"/>
  <c r="N135" i="166"/>
  <c r="N130" i="166"/>
  <c r="G129" i="166"/>
  <c r="E129" i="166"/>
  <c r="N127" i="166"/>
  <c r="N126" i="166"/>
  <c r="N125" i="166"/>
  <c r="N124" i="166"/>
  <c r="N119" i="166"/>
  <c r="G118" i="166"/>
  <c r="E118" i="166"/>
  <c r="N116" i="166"/>
  <c r="N115" i="166"/>
  <c r="N114" i="166"/>
  <c r="N113" i="166"/>
  <c r="N108" i="166"/>
  <c r="G107" i="166"/>
  <c r="E107" i="166"/>
  <c r="E96" i="166"/>
  <c r="N105" i="166"/>
  <c r="N104" i="166"/>
  <c r="N103" i="166"/>
  <c r="N102" i="166"/>
  <c r="N97" i="166"/>
  <c r="G96" i="166"/>
  <c r="N94" i="166"/>
  <c r="N93" i="166"/>
  <c r="N92" i="166"/>
  <c r="N91" i="166"/>
  <c r="N86" i="166"/>
  <c r="E85" i="166"/>
  <c r="G85" i="166"/>
  <c r="N83" i="166"/>
  <c r="N82" i="166"/>
  <c r="N81" i="166"/>
  <c r="N80" i="166"/>
  <c r="N75" i="166"/>
  <c r="G74" i="166"/>
  <c r="E74" i="166"/>
  <c r="N72" i="166"/>
  <c r="N71" i="166"/>
  <c r="N70" i="166"/>
  <c r="N69" i="166"/>
  <c r="N64" i="166"/>
  <c r="G63" i="166"/>
  <c r="E63" i="166"/>
  <c r="N61" i="166"/>
  <c r="N60" i="166"/>
  <c r="N59" i="166"/>
  <c r="N58" i="166"/>
  <c r="N53" i="166"/>
  <c r="G52" i="166"/>
  <c r="E52" i="166"/>
  <c r="N50" i="166"/>
  <c r="N49" i="166"/>
  <c r="N48" i="166"/>
  <c r="N47" i="166"/>
  <c r="N42" i="166"/>
  <c r="G41" i="166"/>
  <c r="E41" i="166"/>
  <c r="E30" i="166"/>
  <c r="E40" i="162" l="1"/>
  <c r="E41" i="162" s="1"/>
  <c r="E42" i="162" s="1"/>
  <c r="N39" i="166"/>
  <c r="N38" i="166"/>
  <c r="N37" i="166"/>
  <c r="N36" i="166"/>
  <c r="N31" i="166"/>
  <c r="G30" i="166"/>
  <c r="E8" i="166"/>
  <c r="E19" i="166"/>
  <c r="N28" i="166"/>
  <c r="N27" i="166"/>
  <c r="N26" i="166"/>
  <c r="N25" i="166"/>
  <c r="N20" i="166"/>
  <c r="G19" i="166"/>
  <c r="N17" i="166"/>
  <c r="N16" i="166"/>
  <c r="N15" i="166"/>
  <c r="N14" i="166"/>
  <c r="N9" i="166"/>
  <c r="G8" i="166"/>
  <c r="O4" i="166"/>
  <c r="N4" i="166"/>
  <c r="E43" i="162" l="1"/>
  <c r="E44" i="162" l="1"/>
  <c r="H10" i="162"/>
  <c r="G3" i="165"/>
  <c r="F31" i="165"/>
  <c r="F21" i="165"/>
  <c r="F19" i="165"/>
  <c r="F18" i="165"/>
  <c r="F17" i="165"/>
  <c r="F16" i="165"/>
  <c r="I8" i="160" l="1"/>
  <c r="I10" i="160"/>
  <c r="D10" i="165" l="1"/>
  <c r="K4" i="166"/>
  <c r="D9" i="165"/>
  <c r="K6" i="166"/>
  <c r="D31" i="165"/>
  <c r="D21" i="165"/>
  <c r="D17" i="165"/>
  <c r="D18" i="165"/>
  <c r="D19" i="165"/>
  <c r="D16" i="165"/>
  <c r="N5" i="158"/>
  <c r="G17" i="160" s="1"/>
  <c r="N6" i="158"/>
  <c r="E10" i="159" s="1"/>
  <c r="N7" i="158"/>
  <c r="E11" i="159" s="1"/>
  <c r="N8" i="158"/>
  <c r="E12" i="159" s="1"/>
  <c r="N9" i="158"/>
  <c r="E13" i="159" s="1"/>
  <c r="N10" i="158"/>
  <c r="G22" i="160" s="1"/>
  <c r="N11" i="158"/>
  <c r="E15" i="159" s="1"/>
  <c r="N12" i="158"/>
  <c r="G24" i="160" s="1"/>
  <c r="N13" i="158"/>
  <c r="N14" i="158"/>
  <c r="N15" i="158"/>
  <c r="N16" i="158"/>
  <c r="N17" i="158"/>
  <c r="N18" i="158"/>
  <c r="N19" i="158"/>
  <c r="N20" i="158"/>
  <c r="N21" i="158"/>
  <c r="N22" i="158"/>
  <c r="N23" i="158"/>
  <c r="N24" i="158"/>
  <c r="N25" i="158"/>
  <c r="N26" i="158"/>
  <c r="N27" i="158"/>
  <c r="N28" i="158"/>
  <c r="N29" i="158"/>
  <c r="N30" i="158"/>
  <c r="N31" i="158"/>
  <c r="N32" i="158"/>
  <c r="N33" i="158"/>
  <c r="N34" i="158"/>
  <c r="N35" i="158"/>
  <c r="N36" i="158"/>
  <c r="N37" i="158"/>
  <c r="N38" i="158"/>
  <c r="N39" i="158"/>
  <c r="N40" i="158"/>
  <c r="N41" i="158"/>
  <c r="N42" i="158"/>
  <c r="N43" i="158"/>
  <c r="N44" i="158"/>
  <c r="N45" i="158"/>
  <c r="N46" i="158"/>
  <c r="N47" i="158"/>
  <c r="N48" i="158"/>
  <c r="N49" i="158"/>
  <c r="N50" i="158"/>
  <c r="N51" i="158"/>
  <c r="N52" i="158"/>
  <c r="N53" i="158"/>
  <c r="N4" i="158"/>
  <c r="E8" i="159" s="1"/>
  <c r="AP6" i="159"/>
  <c r="AI7" i="159"/>
  <c r="AH7" i="159"/>
  <c r="AF7" i="159"/>
  <c r="AG6" i="159"/>
  <c r="AF6" i="159"/>
  <c r="AE7" i="159"/>
  <c r="V6" i="159"/>
  <c r="T6" i="159"/>
  <c r="S6" i="159"/>
  <c r="R6" i="159"/>
  <c r="Q6" i="159"/>
  <c r="E21" i="164"/>
  <c r="AN6" i="159" s="1"/>
  <c r="E20" i="164"/>
  <c r="AL6" i="159" s="1"/>
  <c r="AH65" i="159" l="1"/>
  <c r="AH73" i="159"/>
  <c r="AH81" i="159"/>
  <c r="AH89" i="159"/>
  <c r="AH97" i="159"/>
  <c r="AH105" i="159"/>
  <c r="AH58" i="159"/>
  <c r="AH66" i="159"/>
  <c r="AH74" i="159"/>
  <c r="AH82" i="159"/>
  <c r="AH90" i="159"/>
  <c r="AH98" i="159"/>
  <c r="AH106" i="159"/>
  <c r="AH59" i="159"/>
  <c r="AH67" i="159"/>
  <c r="AH83" i="159"/>
  <c r="AH99" i="159"/>
  <c r="AH60" i="159"/>
  <c r="AH68" i="159"/>
  <c r="AH76" i="159"/>
  <c r="AH84" i="159"/>
  <c r="AH92" i="159"/>
  <c r="AH100" i="159"/>
  <c r="AH70" i="159"/>
  <c r="AH86" i="159"/>
  <c r="AH71" i="159"/>
  <c r="AH87" i="159"/>
  <c r="AH103" i="159"/>
  <c r="AH61" i="159"/>
  <c r="AH69" i="159"/>
  <c r="AH77" i="159"/>
  <c r="AH85" i="159"/>
  <c r="AH93" i="159"/>
  <c r="AH101" i="159"/>
  <c r="AH62" i="159"/>
  <c r="AH78" i="159"/>
  <c r="AH94" i="159"/>
  <c r="AH102" i="159"/>
  <c r="AH63" i="159"/>
  <c r="AH79" i="159"/>
  <c r="AH95" i="159"/>
  <c r="AH64" i="159"/>
  <c r="AH72" i="159"/>
  <c r="AH80" i="159"/>
  <c r="AH88" i="159"/>
  <c r="AH96" i="159"/>
  <c r="AH104" i="159"/>
  <c r="AH75" i="159"/>
  <c r="AH91" i="159"/>
  <c r="AH107" i="159"/>
  <c r="N1078" i="166"/>
  <c r="N1034" i="166"/>
  <c r="N990" i="166"/>
  <c r="N946" i="166"/>
  <c r="N902" i="166"/>
  <c r="N858" i="166"/>
  <c r="N814" i="166"/>
  <c r="N770" i="166"/>
  <c r="N726" i="166"/>
  <c r="N682" i="166"/>
  <c r="N638" i="166"/>
  <c r="N594" i="166"/>
  <c r="N1067" i="166"/>
  <c r="N1023" i="166"/>
  <c r="N979" i="166"/>
  <c r="N935" i="166"/>
  <c r="N891" i="166"/>
  <c r="N847" i="166"/>
  <c r="N803" i="166"/>
  <c r="N759" i="166"/>
  <c r="N715" i="166"/>
  <c r="N671" i="166"/>
  <c r="N627" i="166"/>
  <c r="N583" i="166"/>
  <c r="N1100" i="166"/>
  <c r="N1056" i="166"/>
  <c r="N1012" i="166"/>
  <c r="N968" i="166"/>
  <c r="N924" i="166"/>
  <c r="N880" i="166"/>
  <c r="N836" i="166"/>
  <c r="N792" i="166"/>
  <c r="N748" i="166"/>
  <c r="N704" i="166"/>
  <c r="N660" i="166"/>
  <c r="N616" i="166"/>
  <c r="N572" i="166"/>
  <c r="N1089" i="166"/>
  <c r="N1045" i="166"/>
  <c r="N1001" i="166"/>
  <c r="N957" i="166"/>
  <c r="N913" i="166"/>
  <c r="N869" i="166"/>
  <c r="N825" i="166"/>
  <c r="N781" i="166"/>
  <c r="N737" i="166"/>
  <c r="N693" i="166"/>
  <c r="N649" i="166"/>
  <c r="N605" i="166"/>
  <c r="N561" i="166"/>
  <c r="Q102" i="159"/>
  <c r="Q94" i="159"/>
  <c r="Q106" i="159"/>
  <c r="Q89" i="159"/>
  <c r="Q93" i="159"/>
  <c r="Q92" i="159"/>
  <c r="Q90" i="159"/>
  <c r="Q87" i="159"/>
  <c r="Q88" i="159"/>
  <c r="Q82" i="159"/>
  <c r="Q104" i="159"/>
  <c r="Q96" i="159"/>
  <c r="Q84" i="159"/>
  <c r="Q98" i="159"/>
  <c r="Q100" i="159"/>
  <c r="Q91" i="159"/>
  <c r="Q107" i="159"/>
  <c r="Q105" i="159"/>
  <c r="Q97" i="159"/>
  <c r="Q61" i="159"/>
  <c r="Q58" i="159"/>
  <c r="Q66" i="159"/>
  <c r="Q71" i="159"/>
  <c r="Q63" i="159"/>
  <c r="Q60" i="159"/>
  <c r="Q74" i="159"/>
  <c r="Q70" i="159"/>
  <c r="Q65" i="159"/>
  <c r="Q62" i="159"/>
  <c r="Q73" i="159"/>
  <c r="Q69" i="159"/>
  <c r="Q67" i="159"/>
  <c r="Q59" i="159"/>
  <c r="Q64" i="159"/>
  <c r="Q72" i="159"/>
  <c r="Q68" i="159"/>
  <c r="Q80" i="159"/>
  <c r="Q81" i="159"/>
  <c r="Q101" i="159"/>
  <c r="Q95" i="159"/>
  <c r="Q77" i="159"/>
  <c r="Q83" i="159"/>
  <c r="Q99" i="159"/>
  <c r="Q78" i="159"/>
  <c r="Q79" i="159"/>
  <c r="Q75" i="159"/>
  <c r="Q76" i="159"/>
  <c r="Q103" i="159"/>
  <c r="Q85" i="159"/>
  <c r="Q86" i="159"/>
  <c r="AI101" i="159"/>
  <c r="AI84" i="159"/>
  <c r="AI92" i="159"/>
  <c r="AI94" i="159"/>
  <c r="AI96" i="159"/>
  <c r="AI103" i="159"/>
  <c r="AI72" i="159"/>
  <c r="AI87" i="159"/>
  <c r="AI71" i="159"/>
  <c r="AI64" i="159"/>
  <c r="AI73" i="159"/>
  <c r="AI75" i="159"/>
  <c r="AI90" i="159"/>
  <c r="AI91" i="159"/>
  <c r="AI60" i="159"/>
  <c r="AI74" i="159"/>
  <c r="AI58" i="159"/>
  <c r="AI76" i="159"/>
  <c r="AI65" i="159"/>
  <c r="AI63" i="159"/>
  <c r="AI77" i="159"/>
  <c r="AI104" i="159"/>
  <c r="AI88" i="159"/>
  <c r="AI62" i="159"/>
  <c r="AI59" i="159"/>
  <c r="AI78" i="159"/>
  <c r="AI83" i="159"/>
  <c r="AI82" i="159"/>
  <c r="AI93" i="159"/>
  <c r="AI85" i="159"/>
  <c r="AI99" i="159"/>
  <c r="AI107" i="159"/>
  <c r="AI79" i="159"/>
  <c r="AI67" i="159"/>
  <c r="AI69" i="159"/>
  <c r="AI80" i="159"/>
  <c r="AI66" i="159"/>
  <c r="AI89" i="159"/>
  <c r="AI95" i="159"/>
  <c r="AI81" i="159"/>
  <c r="AI98" i="159"/>
  <c r="AI106" i="159"/>
  <c r="AI61" i="159"/>
  <c r="AI70" i="159"/>
  <c r="AI68" i="159"/>
  <c r="AI105" i="159"/>
  <c r="AI97" i="159"/>
  <c r="AI86" i="159"/>
  <c r="AI100" i="159"/>
  <c r="AI102" i="159"/>
  <c r="AL82" i="159"/>
  <c r="AL95" i="159"/>
  <c r="AL87" i="159"/>
  <c r="AL101" i="159"/>
  <c r="AL107" i="159"/>
  <c r="AL79" i="159"/>
  <c r="AL96" i="159"/>
  <c r="AL94" i="159"/>
  <c r="AL92" i="159"/>
  <c r="AL84" i="159"/>
  <c r="AL93" i="159"/>
  <c r="AL83" i="159"/>
  <c r="AL60" i="159"/>
  <c r="AL88" i="159"/>
  <c r="AL66" i="159"/>
  <c r="AL72" i="159"/>
  <c r="AL74" i="159"/>
  <c r="AL100" i="159"/>
  <c r="AL63" i="159"/>
  <c r="AL81" i="159"/>
  <c r="AL76" i="159"/>
  <c r="AL58" i="159"/>
  <c r="AL103" i="159"/>
  <c r="AL61" i="159"/>
  <c r="AL73" i="159"/>
  <c r="AL89" i="159"/>
  <c r="AL105" i="159"/>
  <c r="AL85" i="159"/>
  <c r="AL77" i="159"/>
  <c r="AL86" i="159"/>
  <c r="AL67" i="159"/>
  <c r="AL102" i="159"/>
  <c r="AL59" i="159"/>
  <c r="AL69" i="159"/>
  <c r="AL64" i="159"/>
  <c r="AL90" i="159"/>
  <c r="AL106" i="159"/>
  <c r="AL98" i="159"/>
  <c r="AL71" i="159"/>
  <c r="AL68" i="159"/>
  <c r="AL97" i="159"/>
  <c r="AL99" i="159"/>
  <c r="AL75" i="159"/>
  <c r="AL104" i="159"/>
  <c r="AL70" i="159"/>
  <c r="AL62" i="159"/>
  <c r="AL80" i="159"/>
  <c r="AL65" i="159"/>
  <c r="AL78" i="159"/>
  <c r="AL91" i="159"/>
  <c r="AN106" i="159"/>
  <c r="AN104" i="159"/>
  <c r="AN102" i="159"/>
  <c r="AN100" i="159"/>
  <c r="AN98" i="159"/>
  <c r="AN96" i="159"/>
  <c r="AN94" i="159"/>
  <c r="AN92" i="159"/>
  <c r="AN90" i="159"/>
  <c r="AN105" i="159"/>
  <c r="AN97" i="159"/>
  <c r="AN89" i="159"/>
  <c r="AN107" i="159"/>
  <c r="AN103" i="159"/>
  <c r="AN93" i="159"/>
  <c r="AN88" i="159"/>
  <c r="AN81" i="159"/>
  <c r="AN99" i="159"/>
  <c r="AN87" i="159"/>
  <c r="AN82" i="159"/>
  <c r="AN77" i="159"/>
  <c r="AN85" i="159"/>
  <c r="AN101" i="159"/>
  <c r="AN86" i="159"/>
  <c r="AN83" i="159"/>
  <c r="AN79" i="159"/>
  <c r="AN76" i="159"/>
  <c r="AN95" i="159"/>
  <c r="AN75" i="159"/>
  <c r="AN80" i="159"/>
  <c r="AN61" i="159"/>
  <c r="AN78" i="159"/>
  <c r="AN84" i="159"/>
  <c r="AN74" i="159"/>
  <c r="AN70" i="159"/>
  <c r="AN66" i="159"/>
  <c r="AN58" i="159"/>
  <c r="AN91" i="159"/>
  <c r="AN63" i="159"/>
  <c r="AN73" i="159"/>
  <c r="AN69" i="159"/>
  <c r="AN60" i="159"/>
  <c r="AN65" i="159"/>
  <c r="AN68" i="159"/>
  <c r="AN62" i="159"/>
  <c r="AN72" i="159"/>
  <c r="AN59" i="159"/>
  <c r="AN71" i="159"/>
  <c r="AN64" i="159"/>
  <c r="AN67" i="159"/>
  <c r="AE82" i="159"/>
  <c r="AE97" i="159"/>
  <c r="AE101" i="159"/>
  <c r="AE80" i="159"/>
  <c r="AE76" i="159"/>
  <c r="AE72" i="159"/>
  <c r="AE68" i="159"/>
  <c r="AE60" i="159"/>
  <c r="AE85" i="159"/>
  <c r="AE84" i="159"/>
  <c r="AE95" i="159"/>
  <c r="AE104" i="159"/>
  <c r="AE91" i="159"/>
  <c r="AE63" i="159"/>
  <c r="AE71" i="159"/>
  <c r="AE65" i="159"/>
  <c r="AE69" i="159"/>
  <c r="AE61" i="159"/>
  <c r="AE67" i="159"/>
  <c r="AE59" i="159"/>
  <c r="AE87" i="159"/>
  <c r="AE58" i="159"/>
  <c r="AE73" i="159"/>
  <c r="AE75" i="159"/>
  <c r="AE70" i="159"/>
  <c r="AE77" i="159"/>
  <c r="AE93" i="159"/>
  <c r="AE88" i="159"/>
  <c r="AE92" i="159"/>
  <c r="AE74" i="159"/>
  <c r="AE64" i="159"/>
  <c r="AE89" i="159"/>
  <c r="AE99" i="159"/>
  <c r="AE106" i="159"/>
  <c r="AE96" i="159"/>
  <c r="AE78" i="159"/>
  <c r="AE103" i="159"/>
  <c r="AE83" i="159"/>
  <c r="AE105" i="159"/>
  <c r="AE98" i="159"/>
  <c r="AE107" i="159"/>
  <c r="AE62" i="159"/>
  <c r="AE86" i="159"/>
  <c r="AE66" i="159"/>
  <c r="AE90" i="159"/>
  <c r="AE81" i="159"/>
  <c r="AE100" i="159"/>
  <c r="AE79" i="159"/>
  <c r="AE102" i="159"/>
  <c r="AE94" i="159"/>
  <c r="AF101" i="159"/>
  <c r="AF107" i="159"/>
  <c r="AF87" i="159"/>
  <c r="AF96" i="159"/>
  <c r="AF84" i="159"/>
  <c r="AF99" i="159"/>
  <c r="AF92" i="159"/>
  <c r="AF103" i="159"/>
  <c r="AF93" i="159"/>
  <c r="AF77" i="159"/>
  <c r="AF78" i="159"/>
  <c r="AF81" i="159"/>
  <c r="AF102" i="159"/>
  <c r="AF94" i="159"/>
  <c r="AF58" i="159"/>
  <c r="AF60" i="159"/>
  <c r="AF71" i="159"/>
  <c r="AF75" i="159"/>
  <c r="AF80" i="159"/>
  <c r="AF98" i="159"/>
  <c r="AF61" i="159"/>
  <c r="AF72" i="159"/>
  <c r="AF59" i="159"/>
  <c r="AF76" i="159"/>
  <c r="AF90" i="159"/>
  <c r="AF100" i="159"/>
  <c r="AF91" i="159"/>
  <c r="AF74" i="159"/>
  <c r="AF104" i="159"/>
  <c r="AF66" i="159"/>
  <c r="AF62" i="159"/>
  <c r="AF70" i="159"/>
  <c r="AF63" i="159"/>
  <c r="AF89" i="159"/>
  <c r="AF105" i="159"/>
  <c r="AF64" i="159"/>
  <c r="AF68" i="159"/>
  <c r="AF65" i="159"/>
  <c r="AF86" i="159"/>
  <c r="AF106" i="159"/>
  <c r="AF67" i="159"/>
  <c r="AF69" i="159"/>
  <c r="AF83" i="159"/>
  <c r="AF79" i="159"/>
  <c r="AF82" i="159"/>
  <c r="AF73" i="159"/>
  <c r="AF97" i="159"/>
  <c r="AF95" i="159"/>
  <c r="AF85" i="159"/>
  <c r="AF88" i="159"/>
  <c r="N539" i="166"/>
  <c r="N528" i="166"/>
  <c r="N517" i="166"/>
  <c r="N550" i="166"/>
  <c r="N506" i="166"/>
  <c r="N286" i="166"/>
  <c r="N473" i="166"/>
  <c r="N429" i="166"/>
  <c r="N374" i="166"/>
  <c r="N330" i="166"/>
  <c r="N462" i="166"/>
  <c r="N418" i="166"/>
  <c r="N363" i="166"/>
  <c r="N319" i="166"/>
  <c r="N275" i="166"/>
  <c r="N495" i="166"/>
  <c r="N451" i="166"/>
  <c r="N407" i="166"/>
  <c r="N396" i="166"/>
  <c r="N352" i="166"/>
  <c r="N308" i="166"/>
  <c r="N484" i="166"/>
  <c r="N440" i="166"/>
  <c r="N385" i="166"/>
  <c r="N341" i="166"/>
  <c r="N297" i="166"/>
  <c r="N242" i="166"/>
  <c r="N198" i="166"/>
  <c r="N154" i="166"/>
  <c r="N187" i="166"/>
  <c r="N231" i="166"/>
  <c r="N143" i="166"/>
  <c r="N264" i="166"/>
  <c r="N220" i="166"/>
  <c r="N176" i="166"/>
  <c r="N253" i="166"/>
  <c r="N209" i="166"/>
  <c r="N165" i="166"/>
  <c r="E50" i="159"/>
  <c r="G58" i="160"/>
  <c r="E42" i="159"/>
  <c r="G50" i="160"/>
  <c r="E34" i="159"/>
  <c r="G42" i="160"/>
  <c r="E26" i="159"/>
  <c r="G34" i="160"/>
  <c r="E18" i="159"/>
  <c r="G26" i="160"/>
  <c r="E57" i="159"/>
  <c r="G65" i="160"/>
  <c r="E49" i="159"/>
  <c r="G57" i="160"/>
  <c r="E41" i="159"/>
  <c r="G49" i="160"/>
  <c r="E33" i="159"/>
  <c r="G41" i="160"/>
  <c r="E25" i="159"/>
  <c r="G33" i="160"/>
  <c r="E17" i="159"/>
  <c r="G25" i="160"/>
  <c r="E56" i="159"/>
  <c r="G64" i="160"/>
  <c r="E48" i="159"/>
  <c r="G56" i="160"/>
  <c r="E40" i="159"/>
  <c r="G48" i="160"/>
  <c r="E32" i="159"/>
  <c r="G40" i="160"/>
  <c r="E24" i="159"/>
  <c r="G32" i="160"/>
  <c r="E55" i="159"/>
  <c r="G63" i="160"/>
  <c r="E47" i="159"/>
  <c r="G55" i="160"/>
  <c r="E39" i="159"/>
  <c r="G47" i="160"/>
  <c r="E31" i="159"/>
  <c r="G39" i="160"/>
  <c r="E23" i="159"/>
  <c r="G31" i="160"/>
  <c r="E54" i="159"/>
  <c r="G62" i="160"/>
  <c r="E46" i="159"/>
  <c r="G54" i="160"/>
  <c r="E38" i="159"/>
  <c r="G46" i="160"/>
  <c r="E30" i="159"/>
  <c r="G38" i="160"/>
  <c r="E22" i="159"/>
  <c r="G30" i="160"/>
  <c r="E53" i="159"/>
  <c r="G61" i="160"/>
  <c r="E45" i="159"/>
  <c r="G53" i="160"/>
  <c r="E37" i="159"/>
  <c r="G45" i="160"/>
  <c r="E29" i="159"/>
  <c r="G37" i="160"/>
  <c r="E21" i="159"/>
  <c r="G29" i="160"/>
  <c r="E52" i="159"/>
  <c r="G60" i="160"/>
  <c r="E44" i="159"/>
  <c r="G52" i="160"/>
  <c r="E36" i="159"/>
  <c r="G44" i="160"/>
  <c r="E28" i="159"/>
  <c r="G36" i="160"/>
  <c r="E20" i="159"/>
  <c r="G28" i="160"/>
  <c r="E51" i="159"/>
  <c r="G59" i="160"/>
  <c r="E43" i="159"/>
  <c r="G51" i="160"/>
  <c r="E35" i="159"/>
  <c r="G43" i="160"/>
  <c r="E27" i="159"/>
  <c r="G35" i="160"/>
  <c r="E19" i="159"/>
  <c r="G27" i="160"/>
  <c r="N110" i="166"/>
  <c r="N99" i="166"/>
  <c r="N132" i="166"/>
  <c r="N88" i="166"/>
  <c r="N121" i="166"/>
  <c r="N77" i="166"/>
  <c r="N44" i="166"/>
  <c r="N66" i="166"/>
  <c r="N55" i="166"/>
  <c r="N11" i="166"/>
  <c r="N33" i="166"/>
  <c r="N22" i="166"/>
  <c r="E16" i="159"/>
  <c r="E9" i="159"/>
  <c r="G23" i="160"/>
  <c r="G19" i="160"/>
  <c r="G21" i="160"/>
  <c r="G20" i="160"/>
  <c r="E14" i="159"/>
  <c r="G18" i="160"/>
  <c r="G16" i="160"/>
  <c r="R102" i="159" l="1"/>
  <c r="S102" i="159" s="1"/>
  <c r="R103" i="159"/>
  <c r="S103" i="159" s="1"/>
  <c r="R95" i="159"/>
  <c r="R67" i="159"/>
  <c r="S67" i="159" s="1"/>
  <c r="R63" i="159"/>
  <c r="R91" i="159"/>
  <c r="S91" i="159" s="1"/>
  <c r="R87" i="159"/>
  <c r="R76" i="159"/>
  <c r="S76" i="159" s="1"/>
  <c r="T76" i="159" s="1"/>
  <c r="R101" i="159"/>
  <c r="R69" i="159"/>
  <c r="S69" i="159" s="1"/>
  <c r="T69" i="159" s="1"/>
  <c r="U69" i="159" s="1"/>
  <c r="R71" i="159"/>
  <c r="S71" i="159" s="1"/>
  <c r="T71" i="159" s="1"/>
  <c r="U71" i="159" s="1"/>
  <c r="R100" i="159"/>
  <c r="S100" i="159" s="1"/>
  <c r="R90" i="159"/>
  <c r="R75" i="159"/>
  <c r="S75" i="159" s="1"/>
  <c r="R81" i="159"/>
  <c r="S81" i="159" s="1"/>
  <c r="R73" i="159"/>
  <c r="S73" i="159" s="1"/>
  <c r="T73" i="159" s="1"/>
  <c r="R66" i="159"/>
  <c r="S66" i="159" s="1"/>
  <c r="T66" i="159" s="1"/>
  <c r="R98" i="159"/>
  <c r="S98" i="159" s="1"/>
  <c r="R92" i="159"/>
  <c r="R79" i="159"/>
  <c r="S79" i="159" s="1"/>
  <c r="R80" i="159"/>
  <c r="S80" i="159" s="1"/>
  <c r="R62" i="159"/>
  <c r="S62" i="159" s="1"/>
  <c r="R58" i="159"/>
  <c r="S58" i="159" s="1"/>
  <c r="R84" i="159"/>
  <c r="R93" i="159"/>
  <c r="R78" i="159"/>
  <c r="R68" i="159"/>
  <c r="S68" i="159" s="1"/>
  <c r="T68" i="159" s="1"/>
  <c r="R65" i="159"/>
  <c r="R61" i="159"/>
  <c r="R96" i="159"/>
  <c r="S96" i="159" s="1"/>
  <c r="R89" i="159"/>
  <c r="S89" i="159" s="1"/>
  <c r="R99" i="159"/>
  <c r="S99" i="159" s="1"/>
  <c r="R72" i="159"/>
  <c r="S72" i="159" s="1"/>
  <c r="T72" i="159" s="1"/>
  <c r="R70" i="159"/>
  <c r="S70" i="159" s="1"/>
  <c r="T70" i="159" s="1"/>
  <c r="U70" i="159" s="1"/>
  <c r="R97" i="159"/>
  <c r="S97" i="159" s="1"/>
  <c r="R104" i="159"/>
  <c r="R106" i="159"/>
  <c r="S106" i="159" s="1"/>
  <c r="R86" i="159"/>
  <c r="R83" i="159"/>
  <c r="S83" i="159" s="1"/>
  <c r="R64" i="159"/>
  <c r="S64" i="159" s="1"/>
  <c r="R74" i="159"/>
  <c r="R105" i="159"/>
  <c r="S105" i="159" s="1"/>
  <c r="R82" i="159"/>
  <c r="S82" i="159" s="1"/>
  <c r="R94" i="159"/>
  <c r="S94" i="159" s="1"/>
  <c r="T94" i="159" s="1"/>
  <c r="R85" i="159"/>
  <c r="R77" i="159"/>
  <c r="S77" i="159" s="1"/>
  <c r="R59" i="159"/>
  <c r="R60" i="159"/>
  <c r="S60" i="159" s="1"/>
  <c r="R107" i="159"/>
  <c r="R88" i="159"/>
  <c r="C5" i="158"/>
  <c r="E17" i="160" s="1"/>
  <c r="C6" i="158"/>
  <c r="E18" i="160" s="1"/>
  <c r="C7" i="158"/>
  <c r="E19" i="160" s="1"/>
  <c r="C8" i="158"/>
  <c r="E20" i="160" s="1"/>
  <c r="C9" i="158"/>
  <c r="E21" i="160" s="1"/>
  <c r="C10" i="158"/>
  <c r="E22" i="160" s="1"/>
  <c r="C11" i="158"/>
  <c r="E23" i="160" s="1"/>
  <c r="C12" i="158"/>
  <c r="E24" i="160" s="1"/>
  <c r="C13" i="158"/>
  <c r="E25" i="160" s="1"/>
  <c r="C14" i="158"/>
  <c r="E26" i="160" s="1"/>
  <c r="C15" i="158"/>
  <c r="E27" i="160" s="1"/>
  <c r="C16" i="158"/>
  <c r="E28" i="160" s="1"/>
  <c r="C17" i="158"/>
  <c r="E29" i="160" s="1"/>
  <c r="C18" i="158"/>
  <c r="E30" i="160" s="1"/>
  <c r="C19" i="158"/>
  <c r="E31" i="160" s="1"/>
  <c r="C20" i="158"/>
  <c r="E32" i="160" s="1"/>
  <c r="C21" i="158"/>
  <c r="E33" i="160" s="1"/>
  <c r="C22" i="158"/>
  <c r="E34" i="160" s="1"/>
  <c r="C23" i="158"/>
  <c r="E35" i="160" s="1"/>
  <c r="C24" i="158"/>
  <c r="E36" i="160" s="1"/>
  <c r="C25" i="158"/>
  <c r="E37" i="160" s="1"/>
  <c r="C26" i="158"/>
  <c r="E38" i="160" s="1"/>
  <c r="C27" i="158"/>
  <c r="E39" i="160" s="1"/>
  <c r="C28" i="158"/>
  <c r="E40" i="160" s="1"/>
  <c r="C29" i="158"/>
  <c r="E41" i="160" s="1"/>
  <c r="C30" i="158"/>
  <c r="E42" i="160" s="1"/>
  <c r="C31" i="158"/>
  <c r="E43" i="160" s="1"/>
  <c r="C32" i="158"/>
  <c r="E44" i="160" s="1"/>
  <c r="C33" i="158"/>
  <c r="E45" i="160" s="1"/>
  <c r="C34" i="158"/>
  <c r="E46" i="160" s="1"/>
  <c r="C35" i="158"/>
  <c r="E47" i="160" s="1"/>
  <c r="C36" i="158"/>
  <c r="E48" i="160" s="1"/>
  <c r="C37" i="158"/>
  <c r="E49" i="160" s="1"/>
  <c r="C38" i="158"/>
  <c r="E50" i="160" s="1"/>
  <c r="C39" i="158"/>
  <c r="E51" i="160" s="1"/>
  <c r="C40" i="158"/>
  <c r="E52" i="160" s="1"/>
  <c r="C41" i="158"/>
  <c r="E53" i="160" s="1"/>
  <c r="C42" i="158"/>
  <c r="E54" i="160" s="1"/>
  <c r="C43" i="158"/>
  <c r="E55" i="160" s="1"/>
  <c r="C44" i="158"/>
  <c r="E56" i="160" s="1"/>
  <c r="C45" i="158"/>
  <c r="E57" i="160" s="1"/>
  <c r="C46" i="158"/>
  <c r="E58" i="160" s="1"/>
  <c r="C47" i="158"/>
  <c r="E59" i="160" s="1"/>
  <c r="C48" i="158"/>
  <c r="E60" i="160" s="1"/>
  <c r="C49" i="158"/>
  <c r="E61" i="160" s="1"/>
  <c r="C50" i="158"/>
  <c r="E62" i="160" s="1"/>
  <c r="C51" i="158"/>
  <c r="E63" i="160" s="1"/>
  <c r="C52" i="158"/>
  <c r="E64" i="160" s="1"/>
  <c r="C53" i="158"/>
  <c r="E65" i="160" s="1"/>
  <c r="C4" i="158"/>
  <c r="E16" i="160" l="1"/>
  <c r="T91" i="159"/>
  <c r="U91" i="159" s="1"/>
  <c r="V91" i="159" s="1"/>
  <c r="AO91" i="159" s="1"/>
  <c r="T77" i="159"/>
  <c r="U77" i="159" s="1"/>
  <c r="V77" i="159" s="1"/>
  <c r="AW77" i="159" s="1"/>
  <c r="T97" i="159"/>
  <c r="U97" i="159" s="1"/>
  <c r="S101" i="159"/>
  <c r="T100" i="159"/>
  <c r="U100" i="159" s="1"/>
  <c r="U73" i="159"/>
  <c r="V73" i="159" s="1"/>
  <c r="AW73" i="159" s="1"/>
  <c r="S95" i="159"/>
  <c r="T95" i="159" s="1"/>
  <c r="U95" i="159" s="1"/>
  <c r="T58" i="159"/>
  <c r="U58" i="159" s="1"/>
  <c r="S74" i="159"/>
  <c r="T74" i="159" s="1"/>
  <c r="T60" i="159"/>
  <c r="U60" i="159" s="1"/>
  <c r="U94" i="159"/>
  <c r="V94" i="159" s="1"/>
  <c r="AO94" i="159" s="1"/>
  <c r="T80" i="159"/>
  <c r="U80" i="159" s="1"/>
  <c r="T103" i="159"/>
  <c r="U103" i="159" s="1"/>
  <c r="V103" i="159" s="1"/>
  <c r="S93" i="159"/>
  <c r="T93" i="159" s="1"/>
  <c r="U93" i="159" s="1"/>
  <c r="V93" i="159" s="1"/>
  <c r="AO93" i="159" s="1"/>
  <c r="T105" i="159"/>
  <c r="U105" i="159" s="1"/>
  <c r="T102" i="159"/>
  <c r="U102" i="159" s="1"/>
  <c r="V69" i="159"/>
  <c r="AO69" i="159" s="1"/>
  <c r="T82" i="159"/>
  <c r="U82" i="159" s="1"/>
  <c r="V70" i="159"/>
  <c r="AW70" i="159" s="1"/>
  <c r="T64" i="159"/>
  <c r="U64" i="159" s="1"/>
  <c r="V71" i="159"/>
  <c r="AW71" i="159" s="1"/>
  <c r="U72" i="159"/>
  <c r="T81" i="159"/>
  <c r="U81" i="159" s="1"/>
  <c r="T106" i="159"/>
  <c r="U106" i="159" s="1"/>
  <c r="T75" i="159"/>
  <c r="U75" i="159" s="1"/>
  <c r="S88" i="159"/>
  <c r="T88" i="159" s="1"/>
  <c r="S104" i="159"/>
  <c r="T104" i="159" s="1"/>
  <c r="T99" i="159"/>
  <c r="U99" i="159" s="1"/>
  <c r="T96" i="159"/>
  <c r="U96" i="159" s="1"/>
  <c r="S92" i="159"/>
  <c r="T92" i="159" s="1"/>
  <c r="S87" i="159"/>
  <c r="T87" i="159" s="1"/>
  <c r="U87" i="159" s="1"/>
  <c r="S63" i="159"/>
  <c r="T83" i="159"/>
  <c r="U83" i="159" s="1"/>
  <c r="S65" i="159"/>
  <c r="T65" i="159" s="1"/>
  <c r="S78" i="159"/>
  <c r="T78" i="159" s="1"/>
  <c r="U78" i="159" s="1"/>
  <c r="S84" i="159"/>
  <c r="T84" i="159" s="1"/>
  <c r="U84" i="159" s="1"/>
  <c r="T79" i="159"/>
  <c r="U79" i="159" s="1"/>
  <c r="U66" i="159"/>
  <c r="S90" i="159"/>
  <c r="T90" i="159" s="1"/>
  <c r="U90" i="159" s="1"/>
  <c r="T67" i="159"/>
  <c r="U67" i="159" s="1"/>
  <c r="S107" i="159"/>
  <c r="T107" i="159" s="1"/>
  <c r="U107" i="159" s="1"/>
  <c r="S85" i="159"/>
  <c r="T85" i="159" s="1"/>
  <c r="T89" i="159"/>
  <c r="U89" i="159" s="1"/>
  <c r="S59" i="159"/>
  <c r="T59" i="159" s="1"/>
  <c r="S86" i="159"/>
  <c r="T86" i="159" s="1"/>
  <c r="S61" i="159"/>
  <c r="T61" i="159" s="1"/>
  <c r="U68" i="159"/>
  <c r="T98" i="159"/>
  <c r="U98" i="159" s="1"/>
  <c r="U76" i="159"/>
  <c r="T62" i="159"/>
  <c r="U62" i="159" s="1"/>
  <c r="M10" i="163"/>
  <c r="K10" i="163"/>
  <c r="M9" i="163"/>
  <c r="K9" i="163"/>
  <c r="N9" i="163" s="1"/>
  <c r="O9" i="163" s="1"/>
  <c r="P9" i="163" s="1"/>
  <c r="M8" i="163"/>
  <c r="K8" i="163"/>
  <c r="M7" i="163"/>
  <c r="M6" i="163"/>
  <c r="M5" i="163"/>
  <c r="K5" i="163"/>
  <c r="N7" i="163" l="1"/>
  <c r="O7" i="163" s="1"/>
  <c r="P7" i="163" s="1"/>
  <c r="N5" i="163"/>
  <c r="O5" i="163" s="1"/>
  <c r="P5" i="163" s="1"/>
  <c r="AO71" i="159"/>
  <c r="AP71" i="159" s="1"/>
  <c r="AX71" i="159" s="1"/>
  <c r="AW69" i="159"/>
  <c r="AW103" i="159"/>
  <c r="AO103" i="159"/>
  <c r="V97" i="159"/>
  <c r="AW97" i="159" s="1"/>
  <c r="AO77" i="159"/>
  <c r="U74" i="159"/>
  <c r="V74" i="159" s="1"/>
  <c r="AO70" i="159"/>
  <c r="AP70" i="159" s="1"/>
  <c r="AX70" i="159" s="1"/>
  <c r="AW91" i="159"/>
  <c r="T63" i="159"/>
  <c r="U63" i="159" s="1"/>
  <c r="AO73" i="159"/>
  <c r="AP73" i="159" s="1"/>
  <c r="AX73" i="159" s="1"/>
  <c r="U104" i="159"/>
  <c r="V104" i="159" s="1"/>
  <c r="AO104" i="159" s="1"/>
  <c r="T101" i="159"/>
  <c r="U101" i="159" s="1"/>
  <c r="V107" i="159"/>
  <c r="AO107" i="159" s="1"/>
  <c r="V98" i="159"/>
  <c r="AW98" i="159" s="1"/>
  <c r="AP93" i="159"/>
  <c r="AX93" i="159" s="1"/>
  <c r="V79" i="159"/>
  <c r="AW79" i="159" s="1"/>
  <c r="V67" i="159"/>
  <c r="AW67" i="159" s="1"/>
  <c r="V62" i="159"/>
  <c r="AW62" i="159" s="1"/>
  <c r="V90" i="159"/>
  <c r="AO90" i="159" s="1"/>
  <c r="V84" i="159"/>
  <c r="AW84" i="159" s="1"/>
  <c r="V78" i="159"/>
  <c r="AW78" i="159" s="1"/>
  <c r="AP91" i="159"/>
  <c r="AX91" i="159" s="1"/>
  <c r="V75" i="159"/>
  <c r="AO75" i="159" s="1"/>
  <c r="AP94" i="159"/>
  <c r="AX94" i="159" s="1"/>
  <c r="V106" i="159"/>
  <c r="AO106" i="159" s="1"/>
  <c r="V82" i="159"/>
  <c r="AW82" i="159" s="1"/>
  <c r="V64" i="159"/>
  <c r="AW64" i="159" s="1"/>
  <c r="V87" i="159"/>
  <c r="AO87" i="159" s="1"/>
  <c r="U65" i="159"/>
  <c r="V105" i="159"/>
  <c r="AW105" i="159" s="1"/>
  <c r="V89" i="159"/>
  <c r="AW89" i="159" s="1"/>
  <c r="V96" i="159"/>
  <c r="AW96" i="159" s="1"/>
  <c r="AW93" i="159"/>
  <c r="V72" i="159"/>
  <c r="AW72" i="159" s="1"/>
  <c r="U85" i="159"/>
  <c r="V99" i="159"/>
  <c r="AO99" i="159" s="1"/>
  <c r="V80" i="159"/>
  <c r="AW80" i="159" s="1"/>
  <c r="V66" i="159"/>
  <c r="AW66" i="159" s="1"/>
  <c r="V102" i="159"/>
  <c r="AW102" i="159" s="1"/>
  <c r="AW94" i="159"/>
  <c r="U92" i="159"/>
  <c r="U59" i="159"/>
  <c r="U61" i="159"/>
  <c r="V76" i="159"/>
  <c r="AW76" i="159" s="1"/>
  <c r="U86" i="159"/>
  <c r="V83" i="159"/>
  <c r="AO83" i="159" s="1"/>
  <c r="V60" i="159"/>
  <c r="AW60" i="159" s="1"/>
  <c r="V81" i="159"/>
  <c r="AW81" i="159" s="1"/>
  <c r="V100" i="159"/>
  <c r="AO100" i="159" s="1"/>
  <c r="U88" i="159"/>
  <c r="AP69" i="159"/>
  <c r="AX69" i="159" s="1"/>
  <c r="V68" i="159"/>
  <c r="AW68" i="159" s="1"/>
  <c r="V95" i="159"/>
  <c r="AO95" i="159" s="1"/>
  <c r="V58" i="159"/>
  <c r="AW58" i="159" s="1"/>
  <c r="N8" i="163"/>
  <c r="O8" i="163" s="1"/>
  <c r="P8" i="163" s="1"/>
  <c r="N6" i="163"/>
  <c r="O6" i="163" s="1"/>
  <c r="P6" i="163" s="1"/>
  <c r="N10" i="163"/>
  <c r="O10" i="163" s="1"/>
  <c r="P10" i="163" s="1"/>
  <c r="M9" i="160"/>
  <c r="M7" i="160"/>
  <c r="M6" i="160"/>
  <c r="F10" i="160"/>
  <c r="F9" i="160"/>
  <c r="F7" i="160"/>
  <c r="F8" i="160"/>
  <c r="E5" i="158"/>
  <c r="I17" i="160" s="1"/>
  <c r="F5" i="158"/>
  <c r="H17" i="160" s="1"/>
  <c r="G5" i="158"/>
  <c r="H5" i="158"/>
  <c r="K17" i="160" s="1"/>
  <c r="I5" i="158"/>
  <c r="E6" i="158"/>
  <c r="I18" i="160" s="1"/>
  <c r="F6" i="158"/>
  <c r="H18" i="160" s="1"/>
  <c r="G6" i="158"/>
  <c r="H6" i="158"/>
  <c r="K18" i="160" s="1"/>
  <c r="I6" i="158"/>
  <c r="E7" i="158"/>
  <c r="I19" i="160" s="1"/>
  <c r="F7" i="158"/>
  <c r="H19" i="160" s="1"/>
  <c r="G7" i="158"/>
  <c r="H7" i="158"/>
  <c r="K19" i="160" s="1"/>
  <c r="I7" i="158"/>
  <c r="E8" i="158"/>
  <c r="I20" i="160" s="1"/>
  <c r="F8" i="158"/>
  <c r="H20" i="160" s="1"/>
  <c r="G8" i="158"/>
  <c r="H8" i="158"/>
  <c r="K20" i="160" s="1"/>
  <c r="I8" i="158"/>
  <c r="U8" i="158" s="1"/>
  <c r="E9" i="158"/>
  <c r="I21" i="160" s="1"/>
  <c r="F9" i="158"/>
  <c r="H21" i="160" s="1"/>
  <c r="G9" i="158"/>
  <c r="H9" i="158"/>
  <c r="K21" i="160" s="1"/>
  <c r="I9" i="158"/>
  <c r="E10" i="158"/>
  <c r="I22" i="160" s="1"/>
  <c r="F10" i="158"/>
  <c r="H22" i="160" s="1"/>
  <c r="G10" i="158"/>
  <c r="H10" i="158"/>
  <c r="K22" i="160" s="1"/>
  <c r="I10" i="158"/>
  <c r="E11" i="158"/>
  <c r="I23" i="160" s="1"/>
  <c r="F11" i="158"/>
  <c r="H23" i="160" s="1"/>
  <c r="G11" i="158"/>
  <c r="H11" i="158"/>
  <c r="K23" i="160" s="1"/>
  <c r="I11" i="158"/>
  <c r="E12" i="158"/>
  <c r="I24" i="160" s="1"/>
  <c r="F12" i="158"/>
  <c r="H24" i="160" s="1"/>
  <c r="G12" i="158"/>
  <c r="H12" i="158"/>
  <c r="K24" i="160" s="1"/>
  <c r="I12" i="158"/>
  <c r="E13" i="158"/>
  <c r="I25" i="160" s="1"/>
  <c r="F13" i="158"/>
  <c r="H25" i="160" s="1"/>
  <c r="G13" i="158"/>
  <c r="H13" i="158"/>
  <c r="K25" i="160" s="1"/>
  <c r="I13" i="158"/>
  <c r="E14" i="158"/>
  <c r="I26" i="160" s="1"/>
  <c r="F14" i="158"/>
  <c r="H26" i="160" s="1"/>
  <c r="G14" i="158"/>
  <c r="H14" i="158"/>
  <c r="K26" i="160" s="1"/>
  <c r="I14" i="158"/>
  <c r="E15" i="158"/>
  <c r="I27" i="160" s="1"/>
  <c r="F15" i="158"/>
  <c r="H27" i="160" s="1"/>
  <c r="G15" i="158"/>
  <c r="H15" i="158"/>
  <c r="K27" i="160" s="1"/>
  <c r="I15" i="158"/>
  <c r="E16" i="158"/>
  <c r="I28" i="160" s="1"/>
  <c r="F16" i="158"/>
  <c r="H28" i="160" s="1"/>
  <c r="G16" i="158"/>
  <c r="H16" i="158"/>
  <c r="K28" i="160" s="1"/>
  <c r="I16" i="158"/>
  <c r="U16" i="158" s="1"/>
  <c r="E17" i="158"/>
  <c r="I29" i="160" s="1"/>
  <c r="F17" i="158"/>
  <c r="H29" i="160" s="1"/>
  <c r="G17" i="158"/>
  <c r="H17" i="158"/>
  <c r="K29" i="160" s="1"/>
  <c r="I17" i="158"/>
  <c r="E18" i="158"/>
  <c r="I30" i="160" s="1"/>
  <c r="F18" i="158"/>
  <c r="H30" i="160" s="1"/>
  <c r="G18" i="158"/>
  <c r="H18" i="158"/>
  <c r="K30" i="160" s="1"/>
  <c r="I18" i="158"/>
  <c r="E19" i="158"/>
  <c r="I31" i="160" s="1"/>
  <c r="F19" i="158"/>
  <c r="H31" i="160" s="1"/>
  <c r="G19" i="158"/>
  <c r="H19" i="158"/>
  <c r="K31" i="160" s="1"/>
  <c r="I19" i="158"/>
  <c r="E20" i="158"/>
  <c r="I32" i="160" s="1"/>
  <c r="F20" i="158"/>
  <c r="H32" i="160" s="1"/>
  <c r="G20" i="158"/>
  <c r="H20" i="158"/>
  <c r="K32" i="160" s="1"/>
  <c r="I20" i="158"/>
  <c r="E21" i="158"/>
  <c r="I33" i="160" s="1"/>
  <c r="F21" i="158"/>
  <c r="H33" i="160" s="1"/>
  <c r="G21" i="158"/>
  <c r="H21" i="158"/>
  <c r="K33" i="160" s="1"/>
  <c r="I21" i="158"/>
  <c r="E22" i="158"/>
  <c r="I34" i="160" s="1"/>
  <c r="F22" i="158"/>
  <c r="H34" i="160" s="1"/>
  <c r="G22" i="158"/>
  <c r="H22" i="158"/>
  <c r="K34" i="160" s="1"/>
  <c r="I22" i="158"/>
  <c r="E23" i="158"/>
  <c r="I35" i="160" s="1"/>
  <c r="F23" i="158"/>
  <c r="H35" i="160" s="1"/>
  <c r="G23" i="158"/>
  <c r="H23" i="158"/>
  <c r="K35" i="160" s="1"/>
  <c r="I23" i="158"/>
  <c r="E24" i="158"/>
  <c r="I36" i="160" s="1"/>
  <c r="F24" i="158"/>
  <c r="H36" i="160" s="1"/>
  <c r="G24" i="158"/>
  <c r="H24" i="158"/>
  <c r="K36" i="160" s="1"/>
  <c r="I24" i="158"/>
  <c r="E25" i="158"/>
  <c r="I37" i="160" s="1"/>
  <c r="F25" i="158"/>
  <c r="H37" i="160" s="1"/>
  <c r="G25" i="158"/>
  <c r="H25" i="158"/>
  <c r="K37" i="160" s="1"/>
  <c r="I25" i="158"/>
  <c r="E26" i="158"/>
  <c r="I38" i="160" s="1"/>
  <c r="F26" i="158"/>
  <c r="H38" i="160" s="1"/>
  <c r="G26" i="158"/>
  <c r="H26" i="158"/>
  <c r="K38" i="160" s="1"/>
  <c r="I26" i="158"/>
  <c r="E27" i="158"/>
  <c r="I39" i="160" s="1"/>
  <c r="F27" i="158"/>
  <c r="H39" i="160" s="1"/>
  <c r="G27" i="158"/>
  <c r="H27" i="158"/>
  <c r="K39" i="160" s="1"/>
  <c r="I27" i="158"/>
  <c r="E28" i="158"/>
  <c r="I40" i="160" s="1"/>
  <c r="F28" i="158"/>
  <c r="H40" i="160" s="1"/>
  <c r="G28" i="158"/>
  <c r="H28" i="158"/>
  <c r="K40" i="160" s="1"/>
  <c r="I28" i="158"/>
  <c r="E29" i="158"/>
  <c r="I41" i="160" s="1"/>
  <c r="F29" i="158"/>
  <c r="H41" i="160" s="1"/>
  <c r="G29" i="158"/>
  <c r="H29" i="158"/>
  <c r="K41" i="160" s="1"/>
  <c r="I29" i="158"/>
  <c r="E30" i="158"/>
  <c r="I42" i="160" s="1"/>
  <c r="F30" i="158"/>
  <c r="H42" i="160" s="1"/>
  <c r="G30" i="158"/>
  <c r="H30" i="158"/>
  <c r="K42" i="160" s="1"/>
  <c r="I30" i="158"/>
  <c r="E31" i="158"/>
  <c r="I43" i="160" s="1"/>
  <c r="F31" i="158"/>
  <c r="H43" i="160" s="1"/>
  <c r="G31" i="158"/>
  <c r="H31" i="158"/>
  <c r="K43" i="160" s="1"/>
  <c r="I31" i="158"/>
  <c r="E32" i="158"/>
  <c r="I44" i="160" s="1"/>
  <c r="F32" i="158"/>
  <c r="H44" i="160" s="1"/>
  <c r="G32" i="158"/>
  <c r="H32" i="158"/>
  <c r="K44" i="160" s="1"/>
  <c r="I32" i="158"/>
  <c r="E33" i="158"/>
  <c r="I45" i="160" s="1"/>
  <c r="F33" i="158"/>
  <c r="H45" i="160" s="1"/>
  <c r="G33" i="158"/>
  <c r="H33" i="158"/>
  <c r="K45" i="160" s="1"/>
  <c r="I33" i="158"/>
  <c r="E34" i="158"/>
  <c r="I46" i="160" s="1"/>
  <c r="F34" i="158"/>
  <c r="H46" i="160" s="1"/>
  <c r="G34" i="158"/>
  <c r="H34" i="158"/>
  <c r="K46" i="160" s="1"/>
  <c r="I34" i="158"/>
  <c r="E35" i="158"/>
  <c r="I47" i="160" s="1"/>
  <c r="F35" i="158"/>
  <c r="H47" i="160" s="1"/>
  <c r="G35" i="158"/>
  <c r="H35" i="158"/>
  <c r="K47" i="160" s="1"/>
  <c r="I35" i="158"/>
  <c r="E36" i="158"/>
  <c r="I48" i="160" s="1"/>
  <c r="F36" i="158"/>
  <c r="H48" i="160" s="1"/>
  <c r="G36" i="158"/>
  <c r="H36" i="158"/>
  <c r="K48" i="160" s="1"/>
  <c r="I36" i="158"/>
  <c r="E37" i="158"/>
  <c r="I49" i="160" s="1"/>
  <c r="F37" i="158"/>
  <c r="H49" i="160" s="1"/>
  <c r="G37" i="158"/>
  <c r="H37" i="158"/>
  <c r="K49" i="160" s="1"/>
  <c r="I37" i="158"/>
  <c r="E38" i="158"/>
  <c r="I50" i="160" s="1"/>
  <c r="F38" i="158"/>
  <c r="H50" i="160" s="1"/>
  <c r="G38" i="158"/>
  <c r="H38" i="158"/>
  <c r="K50" i="160" s="1"/>
  <c r="I38" i="158"/>
  <c r="E39" i="158"/>
  <c r="I51" i="160" s="1"/>
  <c r="F39" i="158"/>
  <c r="H51" i="160" s="1"/>
  <c r="G39" i="158"/>
  <c r="H39" i="158"/>
  <c r="K51" i="160" s="1"/>
  <c r="I39" i="158"/>
  <c r="E40" i="158"/>
  <c r="I52" i="160" s="1"/>
  <c r="F40" i="158"/>
  <c r="H52" i="160" s="1"/>
  <c r="G40" i="158"/>
  <c r="H40" i="158"/>
  <c r="K52" i="160" s="1"/>
  <c r="I40" i="158"/>
  <c r="E41" i="158"/>
  <c r="I53" i="160" s="1"/>
  <c r="F41" i="158"/>
  <c r="H53" i="160" s="1"/>
  <c r="G41" i="158"/>
  <c r="J53" i="160" s="1"/>
  <c r="H41" i="158"/>
  <c r="K53" i="160" s="1"/>
  <c r="I41" i="158"/>
  <c r="E42" i="158"/>
  <c r="I54" i="160" s="1"/>
  <c r="F42" i="158"/>
  <c r="H54" i="160" s="1"/>
  <c r="G42" i="158"/>
  <c r="J54" i="160" s="1"/>
  <c r="H42" i="158"/>
  <c r="K54" i="160" s="1"/>
  <c r="I42" i="158"/>
  <c r="E43" i="158"/>
  <c r="I55" i="160" s="1"/>
  <c r="F43" i="158"/>
  <c r="H55" i="160" s="1"/>
  <c r="G43" i="158"/>
  <c r="J55" i="160" s="1"/>
  <c r="H43" i="158"/>
  <c r="K55" i="160" s="1"/>
  <c r="I43" i="158"/>
  <c r="E44" i="158"/>
  <c r="I56" i="160" s="1"/>
  <c r="F44" i="158"/>
  <c r="H56" i="160" s="1"/>
  <c r="G44" i="158"/>
  <c r="J56" i="160" s="1"/>
  <c r="H44" i="158"/>
  <c r="K56" i="160" s="1"/>
  <c r="I44" i="158"/>
  <c r="E45" i="158"/>
  <c r="I57" i="160" s="1"/>
  <c r="F45" i="158"/>
  <c r="H57" i="160" s="1"/>
  <c r="G45" i="158"/>
  <c r="J57" i="160" s="1"/>
  <c r="H45" i="158"/>
  <c r="K57" i="160" s="1"/>
  <c r="I45" i="158"/>
  <c r="E46" i="158"/>
  <c r="I58" i="160" s="1"/>
  <c r="F46" i="158"/>
  <c r="H58" i="160" s="1"/>
  <c r="G46" i="158"/>
  <c r="J58" i="160" s="1"/>
  <c r="H46" i="158"/>
  <c r="K58" i="160" s="1"/>
  <c r="I46" i="158"/>
  <c r="E47" i="158"/>
  <c r="I59" i="160" s="1"/>
  <c r="F47" i="158"/>
  <c r="H59" i="160" s="1"/>
  <c r="G47" i="158"/>
  <c r="J59" i="160" s="1"/>
  <c r="H47" i="158"/>
  <c r="K59" i="160" s="1"/>
  <c r="I47" i="158"/>
  <c r="E48" i="158"/>
  <c r="I60" i="160" s="1"/>
  <c r="F48" i="158"/>
  <c r="H60" i="160" s="1"/>
  <c r="G48" i="158"/>
  <c r="J60" i="160" s="1"/>
  <c r="H48" i="158"/>
  <c r="K60" i="160" s="1"/>
  <c r="I48" i="158"/>
  <c r="E49" i="158"/>
  <c r="I61" i="160" s="1"/>
  <c r="F49" i="158"/>
  <c r="H61" i="160" s="1"/>
  <c r="G49" i="158"/>
  <c r="J61" i="160" s="1"/>
  <c r="H49" i="158"/>
  <c r="K61" i="160" s="1"/>
  <c r="I49" i="158"/>
  <c r="E50" i="158"/>
  <c r="I62" i="160" s="1"/>
  <c r="F50" i="158"/>
  <c r="H62" i="160" s="1"/>
  <c r="G50" i="158"/>
  <c r="J62" i="160" s="1"/>
  <c r="H50" i="158"/>
  <c r="K62" i="160" s="1"/>
  <c r="I50" i="158"/>
  <c r="E51" i="158"/>
  <c r="I63" i="160" s="1"/>
  <c r="F51" i="158"/>
  <c r="H63" i="160" s="1"/>
  <c r="G51" i="158"/>
  <c r="J63" i="160" s="1"/>
  <c r="H51" i="158"/>
  <c r="K63" i="160" s="1"/>
  <c r="I51" i="158"/>
  <c r="E52" i="158"/>
  <c r="I64" i="160" s="1"/>
  <c r="F52" i="158"/>
  <c r="H64" i="160" s="1"/>
  <c r="G52" i="158"/>
  <c r="J64" i="160" s="1"/>
  <c r="H52" i="158"/>
  <c r="K64" i="160" s="1"/>
  <c r="I52" i="158"/>
  <c r="E53" i="158"/>
  <c r="I65" i="160" s="1"/>
  <c r="F53" i="158"/>
  <c r="H65" i="160" s="1"/>
  <c r="G53" i="158"/>
  <c r="J65" i="160" s="1"/>
  <c r="H53" i="158"/>
  <c r="K65" i="160" s="1"/>
  <c r="I53" i="158"/>
  <c r="H4" i="158"/>
  <c r="G4" i="158"/>
  <c r="F4" i="158"/>
  <c r="H16" i="160" s="1"/>
  <c r="E4" i="158"/>
  <c r="I16" i="160" s="1"/>
  <c r="D5" i="158"/>
  <c r="F17" i="160" s="1"/>
  <c r="D6" i="158"/>
  <c r="D7" i="158"/>
  <c r="F19" i="160" s="1"/>
  <c r="D8" i="158"/>
  <c r="D9" i="158"/>
  <c r="F21" i="160" s="1"/>
  <c r="D10" i="158"/>
  <c r="D11" i="158"/>
  <c r="F23" i="160" s="1"/>
  <c r="D12" i="158"/>
  <c r="D13" i="158"/>
  <c r="F25" i="160" s="1"/>
  <c r="D14" i="158"/>
  <c r="F26" i="160" s="1"/>
  <c r="D15" i="158"/>
  <c r="F27" i="160" s="1"/>
  <c r="D16" i="158"/>
  <c r="F28" i="160" s="1"/>
  <c r="D17" i="158"/>
  <c r="F29" i="160" s="1"/>
  <c r="D18" i="158"/>
  <c r="F30" i="160" s="1"/>
  <c r="D19" i="158"/>
  <c r="F31" i="160" s="1"/>
  <c r="D20" i="158"/>
  <c r="F32" i="160" s="1"/>
  <c r="D21" i="158"/>
  <c r="F33" i="160" s="1"/>
  <c r="D22" i="158"/>
  <c r="F34" i="160" s="1"/>
  <c r="D23" i="158"/>
  <c r="F35" i="160" s="1"/>
  <c r="D24" i="158"/>
  <c r="F36" i="160" s="1"/>
  <c r="D25" i="158"/>
  <c r="F37" i="160" s="1"/>
  <c r="D26" i="158"/>
  <c r="F38" i="160" s="1"/>
  <c r="D27" i="158"/>
  <c r="F39" i="160" s="1"/>
  <c r="D28" i="158"/>
  <c r="F40" i="160" s="1"/>
  <c r="D29" i="158"/>
  <c r="F41" i="160" s="1"/>
  <c r="D30" i="158"/>
  <c r="F42" i="160" s="1"/>
  <c r="D31" i="158"/>
  <c r="F43" i="160" s="1"/>
  <c r="D32" i="158"/>
  <c r="F44" i="160" s="1"/>
  <c r="D33" i="158"/>
  <c r="F45" i="160" s="1"/>
  <c r="D34" i="158"/>
  <c r="F46" i="160" s="1"/>
  <c r="D35" i="158"/>
  <c r="F47" i="160" s="1"/>
  <c r="D36" i="158"/>
  <c r="F48" i="160" s="1"/>
  <c r="D37" i="158"/>
  <c r="F49" i="160" s="1"/>
  <c r="D38" i="158"/>
  <c r="F50" i="160" s="1"/>
  <c r="D39" i="158"/>
  <c r="F51" i="160" s="1"/>
  <c r="D40" i="158"/>
  <c r="F52" i="160" s="1"/>
  <c r="D41" i="158"/>
  <c r="F53" i="160" s="1"/>
  <c r="D42" i="158"/>
  <c r="F54" i="160" s="1"/>
  <c r="D43" i="158"/>
  <c r="F55" i="160" s="1"/>
  <c r="D44" i="158"/>
  <c r="F56" i="160" s="1"/>
  <c r="D45" i="158"/>
  <c r="F57" i="160" s="1"/>
  <c r="D46" i="158"/>
  <c r="F58" i="160" s="1"/>
  <c r="D47" i="158"/>
  <c r="F59" i="160" s="1"/>
  <c r="D48" i="158"/>
  <c r="F60" i="160" s="1"/>
  <c r="D49" i="158"/>
  <c r="F61" i="160" s="1"/>
  <c r="D50" i="158"/>
  <c r="F62" i="160" s="1"/>
  <c r="D51" i="158"/>
  <c r="F63" i="160" s="1"/>
  <c r="D52" i="158"/>
  <c r="F64" i="160" s="1"/>
  <c r="D53" i="158"/>
  <c r="F65" i="160" s="1"/>
  <c r="D4" i="158"/>
  <c r="B5" i="158"/>
  <c r="D17" i="160" s="1"/>
  <c r="B6" i="158"/>
  <c r="B7" i="158"/>
  <c r="D11" i="159" s="1"/>
  <c r="B8" i="158"/>
  <c r="B9" i="158"/>
  <c r="D21" i="160" s="1"/>
  <c r="B10" i="158"/>
  <c r="B11" i="158"/>
  <c r="D15" i="159" s="1"/>
  <c r="B12" i="158"/>
  <c r="B13" i="158"/>
  <c r="D25" i="160" s="1"/>
  <c r="B14" i="158"/>
  <c r="D26" i="160" s="1"/>
  <c r="B15" i="158"/>
  <c r="B16" i="158"/>
  <c r="D28" i="160" s="1"/>
  <c r="B17" i="158"/>
  <c r="D29" i="160" s="1"/>
  <c r="B18" i="158"/>
  <c r="D30" i="160" s="1"/>
  <c r="B19" i="158"/>
  <c r="B20" i="158"/>
  <c r="D32" i="160" s="1"/>
  <c r="B21" i="158"/>
  <c r="D33" i="160" s="1"/>
  <c r="B22" i="158"/>
  <c r="D34" i="160" s="1"/>
  <c r="B23" i="158"/>
  <c r="B24" i="158"/>
  <c r="D36" i="160" s="1"/>
  <c r="B25" i="158"/>
  <c r="D37" i="160" s="1"/>
  <c r="B26" i="158"/>
  <c r="D38" i="160" s="1"/>
  <c r="B27" i="158"/>
  <c r="B28" i="158"/>
  <c r="D40" i="160" s="1"/>
  <c r="B29" i="158"/>
  <c r="D41" i="160" s="1"/>
  <c r="B30" i="158"/>
  <c r="D42" i="160" s="1"/>
  <c r="B31" i="158"/>
  <c r="B32" i="158"/>
  <c r="D44" i="160" s="1"/>
  <c r="B33" i="158"/>
  <c r="D45" i="160" s="1"/>
  <c r="B34" i="158"/>
  <c r="D46" i="160" s="1"/>
  <c r="B35" i="158"/>
  <c r="B36" i="158"/>
  <c r="D48" i="160" s="1"/>
  <c r="B37" i="158"/>
  <c r="D49" i="160" s="1"/>
  <c r="B38" i="158"/>
  <c r="D50" i="160" s="1"/>
  <c r="B39" i="158"/>
  <c r="B40" i="158"/>
  <c r="D52" i="160" s="1"/>
  <c r="B41" i="158"/>
  <c r="D53" i="160" s="1"/>
  <c r="B42" i="158"/>
  <c r="D54" i="160" s="1"/>
  <c r="B43" i="158"/>
  <c r="B44" i="158"/>
  <c r="D56" i="160" s="1"/>
  <c r="B45" i="158"/>
  <c r="D57" i="160" s="1"/>
  <c r="B46" i="158"/>
  <c r="D58" i="160" s="1"/>
  <c r="B47" i="158"/>
  <c r="B48" i="158"/>
  <c r="D60" i="160" s="1"/>
  <c r="B49" i="158"/>
  <c r="D61" i="160" s="1"/>
  <c r="B50" i="158"/>
  <c r="D62" i="160" s="1"/>
  <c r="B51" i="158"/>
  <c r="B52" i="158"/>
  <c r="D64" i="160" s="1"/>
  <c r="B53" i="158"/>
  <c r="D65" i="160" s="1"/>
  <c r="B4" i="158"/>
  <c r="A8" i="158"/>
  <c r="B20" i="160" s="1"/>
  <c r="A9" i="158"/>
  <c r="B21" i="160" s="1"/>
  <c r="A10" i="158"/>
  <c r="B22" i="160" s="1"/>
  <c r="A11" i="158"/>
  <c r="B23" i="160" s="1"/>
  <c r="A12" i="158"/>
  <c r="B24" i="160" s="1"/>
  <c r="A13" i="158"/>
  <c r="B25" i="160" s="1"/>
  <c r="A14" i="158"/>
  <c r="B26" i="160" s="1"/>
  <c r="A15" i="158"/>
  <c r="B27" i="160" s="1"/>
  <c r="A16" i="158"/>
  <c r="B28" i="160" s="1"/>
  <c r="A17" i="158"/>
  <c r="B29" i="160" s="1"/>
  <c r="A18" i="158"/>
  <c r="B30" i="160" s="1"/>
  <c r="A19" i="158"/>
  <c r="B31" i="160" s="1"/>
  <c r="A20" i="158"/>
  <c r="B32" i="160" s="1"/>
  <c r="A21" i="158"/>
  <c r="B33" i="160" s="1"/>
  <c r="A22" i="158"/>
  <c r="B34" i="160" s="1"/>
  <c r="A23" i="158"/>
  <c r="B35" i="160" s="1"/>
  <c r="A24" i="158"/>
  <c r="B36" i="160" s="1"/>
  <c r="A25" i="158"/>
  <c r="B37" i="160" s="1"/>
  <c r="A26" i="158"/>
  <c r="B38" i="160" s="1"/>
  <c r="A27" i="158"/>
  <c r="B39" i="160" s="1"/>
  <c r="A28" i="158"/>
  <c r="B40" i="160" s="1"/>
  <c r="A29" i="158"/>
  <c r="B41" i="160" s="1"/>
  <c r="A30" i="158"/>
  <c r="B42" i="160" s="1"/>
  <c r="A31" i="158"/>
  <c r="B43" i="160" s="1"/>
  <c r="A32" i="158"/>
  <c r="B44" i="160" s="1"/>
  <c r="A33" i="158"/>
  <c r="B45" i="160" s="1"/>
  <c r="A34" i="158"/>
  <c r="B46" i="160" s="1"/>
  <c r="A35" i="158"/>
  <c r="B47" i="160" s="1"/>
  <c r="A36" i="158"/>
  <c r="B48" i="160" s="1"/>
  <c r="A37" i="158"/>
  <c r="B49" i="160" s="1"/>
  <c r="A38" i="158"/>
  <c r="B50" i="160" s="1"/>
  <c r="A39" i="158"/>
  <c r="B51" i="160" s="1"/>
  <c r="A40" i="158"/>
  <c r="B52" i="160" s="1"/>
  <c r="A41" i="158"/>
  <c r="B53" i="160" s="1"/>
  <c r="A42" i="158"/>
  <c r="B54" i="160" s="1"/>
  <c r="A43" i="158"/>
  <c r="B55" i="160" s="1"/>
  <c r="A44" i="158"/>
  <c r="B56" i="160" s="1"/>
  <c r="A45" i="158"/>
  <c r="B57" i="160" s="1"/>
  <c r="A46" i="158"/>
  <c r="B58" i="160" s="1"/>
  <c r="A47" i="158"/>
  <c r="B59" i="160" s="1"/>
  <c r="A48" i="158"/>
  <c r="A49" i="158"/>
  <c r="B61" i="160" s="1"/>
  <c r="A50" i="158"/>
  <c r="B62" i="160" s="1"/>
  <c r="A51" i="158"/>
  <c r="B63" i="160" s="1"/>
  <c r="A52" i="158"/>
  <c r="A53" i="158"/>
  <c r="B65" i="160" s="1"/>
  <c r="A5" i="158"/>
  <c r="B17" i="160" s="1"/>
  <c r="A6" i="158"/>
  <c r="B18" i="160" s="1"/>
  <c r="A7" i="158"/>
  <c r="B19" i="160" s="1"/>
  <c r="A4" i="158"/>
  <c r="B9" i="162"/>
  <c r="U17" i="158" l="1"/>
  <c r="U9" i="158"/>
  <c r="U12" i="158"/>
  <c r="J51" i="160"/>
  <c r="T39" i="158"/>
  <c r="W39" i="158" s="1"/>
  <c r="X39" i="158" s="1"/>
  <c r="U37" i="158"/>
  <c r="V37" i="158"/>
  <c r="Y37" i="158"/>
  <c r="J43" i="160"/>
  <c r="T31" i="158"/>
  <c r="W31" i="158" s="1"/>
  <c r="X31" i="158" s="1"/>
  <c r="U29" i="158"/>
  <c r="V29" i="158"/>
  <c r="Y29" i="158"/>
  <c r="J35" i="160"/>
  <c r="T23" i="158"/>
  <c r="W23" i="158" s="1"/>
  <c r="X23" i="158" s="1"/>
  <c r="U21" i="158"/>
  <c r="Y21" i="158"/>
  <c r="V21" i="158"/>
  <c r="U13" i="158"/>
  <c r="U40" i="158"/>
  <c r="V40" i="158"/>
  <c r="Y40" i="158"/>
  <c r="J46" i="160"/>
  <c r="T34" i="158"/>
  <c r="W34" i="158" s="1"/>
  <c r="X34" i="158" s="1"/>
  <c r="U32" i="158"/>
  <c r="Y32" i="158"/>
  <c r="V32" i="158"/>
  <c r="J38" i="160"/>
  <c r="T26" i="158"/>
  <c r="W26" i="158" s="1"/>
  <c r="X26" i="158" s="1"/>
  <c r="U24" i="158"/>
  <c r="V24" i="158"/>
  <c r="Y24" i="158"/>
  <c r="J49" i="160"/>
  <c r="T37" i="158"/>
  <c r="W37" i="158" s="1"/>
  <c r="X37" i="158" s="1"/>
  <c r="U35" i="158"/>
  <c r="Y35" i="158"/>
  <c r="V35" i="158"/>
  <c r="J41" i="160"/>
  <c r="T29" i="158"/>
  <c r="W29" i="158" s="1"/>
  <c r="X29" i="158" s="1"/>
  <c r="U27" i="158"/>
  <c r="Y27" i="158"/>
  <c r="V27" i="158"/>
  <c r="J33" i="160"/>
  <c r="T21" i="158"/>
  <c r="W21" i="158" s="1"/>
  <c r="X21" i="158" s="1"/>
  <c r="U19" i="158"/>
  <c r="Y19" i="158"/>
  <c r="V19" i="158"/>
  <c r="L11" i="158"/>
  <c r="M11" i="158" s="1"/>
  <c r="P15" i="159" s="1"/>
  <c r="Q15" i="159" s="1"/>
  <c r="R15" i="159" s="1"/>
  <c r="U11" i="158"/>
  <c r="J52" i="160"/>
  <c r="T40" i="158"/>
  <c r="W40" i="158" s="1"/>
  <c r="X40" i="158" s="1"/>
  <c r="U38" i="158"/>
  <c r="V38" i="158"/>
  <c r="Y38" i="158"/>
  <c r="J44" i="160"/>
  <c r="T32" i="158"/>
  <c r="W32" i="158" s="1"/>
  <c r="X32" i="158" s="1"/>
  <c r="U30" i="158"/>
  <c r="V30" i="158"/>
  <c r="Y30" i="158"/>
  <c r="J36" i="160"/>
  <c r="T24" i="158"/>
  <c r="W24" i="158" s="1"/>
  <c r="X24" i="158" s="1"/>
  <c r="U22" i="158"/>
  <c r="V22" i="158"/>
  <c r="Y22" i="158"/>
  <c r="U14" i="158"/>
  <c r="J47" i="160"/>
  <c r="T35" i="158"/>
  <c r="W35" i="158" s="1"/>
  <c r="X35" i="158" s="1"/>
  <c r="U33" i="158"/>
  <c r="Y33" i="158"/>
  <c r="V33" i="158"/>
  <c r="J39" i="160"/>
  <c r="T27" i="158"/>
  <c r="W27" i="158" s="1"/>
  <c r="X27" i="158" s="1"/>
  <c r="U25" i="158"/>
  <c r="V25" i="158"/>
  <c r="Y25" i="158"/>
  <c r="J31" i="160"/>
  <c r="T19" i="158"/>
  <c r="W19" i="158" s="1"/>
  <c r="X19" i="158" s="1"/>
  <c r="J50" i="160"/>
  <c r="T38" i="158"/>
  <c r="W38" i="158" s="1"/>
  <c r="X38" i="158" s="1"/>
  <c r="U36" i="158"/>
  <c r="Y36" i="158"/>
  <c r="V36" i="158"/>
  <c r="J42" i="160"/>
  <c r="T30" i="158"/>
  <c r="W30" i="158" s="1"/>
  <c r="X30" i="158" s="1"/>
  <c r="U28" i="158"/>
  <c r="Y28" i="158"/>
  <c r="V28" i="158"/>
  <c r="J34" i="160"/>
  <c r="T22" i="158"/>
  <c r="W22" i="158" s="1"/>
  <c r="X22" i="158" s="1"/>
  <c r="U20" i="158"/>
  <c r="Y20" i="158"/>
  <c r="V20" i="158"/>
  <c r="U39" i="158"/>
  <c r="V39" i="158"/>
  <c r="Y39" i="158"/>
  <c r="J45" i="160"/>
  <c r="T33" i="158"/>
  <c r="W33" i="158" s="1"/>
  <c r="X33" i="158" s="1"/>
  <c r="U31" i="158"/>
  <c r="V31" i="158"/>
  <c r="Y31" i="158"/>
  <c r="J37" i="160"/>
  <c r="T25" i="158"/>
  <c r="W25" i="158" s="1"/>
  <c r="X25" i="158" s="1"/>
  <c r="U23" i="158"/>
  <c r="V23" i="158"/>
  <c r="Y23" i="158"/>
  <c r="U15" i="158"/>
  <c r="J48" i="160"/>
  <c r="T36" i="158"/>
  <c r="W36" i="158" s="1"/>
  <c r="X36" i="158" s="1"/>
  <c r="U34" i="158"/>
  <c r="Y34" i="158"/>
  <c r="V34" i="158"/>
  <c r="J40" i="160"/>
  <c r="T28" i="158"/>
  <c r="W28" i="158" s="1"/>
  <c r="X28" i="158" s="1"/>
  <c r="U26" i="158"/>
  <c r="V26" i="158"/>
  <c r="Y26" i="158"/>
  <c r="J32" i="160"/>
  <c r="T20" i="158"/>
  <c r="W20" i="158" s="1"/>
  <c r="X20" i="158" s="1"/>
  <c r="U18" i="158"/>
  <c r="L10" i="158"/>
  <c r="M10" i="158" s="1"/>
  <c r="P14" i="159" s="1"/>
  <c r="Q14" i="159" s="1"/>
  <c r="R14" i="159" s="1"/>
  <c r="U10" i="158"/>
  <c r="U7" i="158"/>
  <c r="U6" i="158"/>
  <c r="U5" i="158"/>
  <c r="U4" i="158"/>
  <c r="J27" i="160"/>
  <c r="Y15" i="158"/>
  <c r="V15" i="158"/>
  <c r="T15" i="158"/>
  <c r="W15" i="158" s="1"/>
  <c r="X15" i="158" s="1"/>
  <c r="Y7" i="158"/>
  <c r="V7" i="158"/>
  <c r="J30" i="160"/>
  <c r="Y18" i="158"/>
  <c r="V18" i="158"/>
  <c r="T18" i="158"/>
  <c r="W18" i="158" s="1"/>
  <c r="X18" i="158" s="1"/>
  <c r="Y10" i="158"/>
  <c r="V10" i="158"/>
  <c r="V5" i="158"/>
  <c r="Y5" i="158"/>
  <c r="V13" i="158"/>
  <c r="Y13" i="158"/>
  <c r="J28" i="160"/>
  <c r="Y16" i="158"/>
  <c r="V16" i="158"/>
  <c r="T16" i="158"/>
  <c r="W16" i="158" s="1"/>
  <c r="X16" i="158" s="1"/>
  <c r="Y8" i="158"/>
  <c r="V8" i="158"/>
  <c r="V11" i="158"/>
  <c r="Y11" i="158"/>
  <c r="J26" i="160"/>
  <c r="V14" i="158"/>
  <c r="Y14" i="158"/>
  <c r="T14" i="158"/>
  <c r="W14" i="158" s="1"/>
  <c r="X14" i="158" s="1"/>
  <c r="V6" i="158"/>
  <c r="Y6" i="158"/>
  <c r="Y4" i="158"/>
  <c r="V4" i="158"/>
  <c r="J29" i="160"/>
  <c r="Y17" i="158"/>
  <c r="V17" i="158"/>
  <c r="T17" i="158"/>
  <c r="W17" i="158" s="1"/>
  <c r="X17" i="158" s="1"/>
  <c r="V9" i="158"/>
  <c r="Y9" i="158"/>
  <c r="V12" i="158"/>
  <c r="Y12" i="158"/>
  <c r="T7" i="158"/>
  <c r="W7" i="158" s="1"/>
  <c r="X7" i="158" s="1"/>
  <c r="T10" i="158"/>
  <c r="W10" i="158" s="1"/>
  <c r="X10" i="158" s="1"/>
  <c r="T5" i="158"/>
  <c r="W5" i="158" s="1"/>
  <c r="X5" i="158" s="1"/>
  <c r="J25" i="160"/>
  <c r="T13" i="158"/>
  <c r="W13" i="158" s="1"/>
  <c r="X13" i="158" s="1"/>
  <c r="T8" i="158"/>
  <c r="W8" i="158" s="1"/>
  <c r="X8" i="158" s="1"/>
  <c r="T11" i="158"/>
  <c r="W11" i="158" s="1"/>
  <c r="X11" i="158" s="1"/>
  <c r="T6" i="158"/>
  <c r="W6" i="158" s="1"/>
  <c r="X6" i="158" s="1"/>
  <c r="J16" i="160"/>
  <c r="T4" i="158"/>
  <c r="T9" i="158"/>
  <c r="W9" i="158" s="1"/>
  <c r="X9" i="158" s="1"/>
  <c r="T12" i="158"/>
  <c r="W12" i="158" s="1"/>
  <c r="X12" i="158" s="1"/>
  <c r="AP103" i="159"/>
  <c r="AX103" i="159" s="1"/>
  <c r="AP77" i="159"/>
  <c r="AX77" i="159" s="1"/>
  <c r="AQ71" i="159"/>
  <c r="AO66" i="159"/>
  <c r="AO89" i="159"/>
  <c r="AQ94" i="159"/>
  <c r="AO81" i="159"/>
  <c r="AW107" i="159"/>
  <c r="AW106" i="159"/>
  <c r="AO67" i="159"/>
  <c r="AP67" i="159" s="1"/>
  <c r="AX67" i="159" s="1"/>
  <c r="AO60" i="159"/>
  <c r="AO84" i="159"/>
  <c r="AW95" i="159"/>
  <c r="AW100" i="159"/>
  <c r="AQ69" i="159"/>
  <c r="AS69" i="159" s="1"/>
  <c r="AW87" i="159"/>
  <c r="AW104" i="159"/>
  <c r="AO80" i="159"/>
  <c r="AP80" i="159" s="1"/>
  <c r="AX80" i="159" s="1"/>
  <c r="AO105" i="159"/>
  <c r="AO72" i="159"/>
  <c r="AO78" i="159"/>
  <c r="AP78" i="159" s="1"/>
  <c r="AX78" i="159" s="1"/>
  <c r="V63" i="159"/>
  <c r="AW63" i="159" s="1"/>
  <c r="AW74" i="159"/>
  <c r="AO74" i="159"/>
  <c r="AP74" i="159" s="1"/>
  <c r="AX74" i="159" s="1"/>
  <c r="V101" i="159"/>
  <c r="AW101" i="159" s="1"/>
  <c r="AO58" i="159"/>
  <c r="AO79" i="159"/>
  <c r="AP79" i="159" s="1"/>
  <c r="AX79" i="159" s="1"/>
  <c r="AW90" i="159"/>
  <c r="AQ73" i="159"/>
  <c r="AS73" i="159" s="1"/>
  <c r="AO97" i="159"/>
  <c r="AW83" i="159"/>
  <c r="AP99" i="159"/>
  <c r="AX99" i="159" s="1"/>
  <c r="AP83" i="159"/>
  <c r="AX83" i="159" s="1"/>
  <c r="AP75" i="159"/>
  <c r="AX75" i="159" s="1"/>
  <c r="AP90" i="159"/>
  <c r="AX90" i="159" s="1"/>
  <c r="AP100" i="159"/>
  <c r="AX100" i="159" s="1"/>
  <c r="AP95" i="159"/>
  <c r="AX95" i="159" s="1"/>
  <c r="AP87" i="159"/>
  <c r="AX87" i="159" s="1"/>
  <c r="AP107" i="159"/>
  <c r="AX107" i="159" s="1"/>
  <c r="AW99" i="159"/>
  <c r="AP106" i="159"/>
  <c r="AX106" i="159" s="1"/>
  <c r="AW75" i="159"/>
  <c r="AQ93" i="159"/>
  <c r="AS93" i="159" s="1"/>
  <c r="V86" i="159"/>
  <c r="AW86" i="159" s="1"/>
  <c r="AO98" i="159"/>
  <c r="AO68" i="159"/>
  <c r="AQ70" i="159"/>
  <c r="AS70" i="159" s="1"/>
  <c r="AO76" i="159"/>
  <c r="V59" i="159"/>
  <c r="AO59" i="159" s="1"/>
  <c r="AO64" i="159"/>
  <c r="AQ91" i="159"/>
  <c r="AS91" i="159" s="1"/>
  <c r="V92" i="159"/>
  <c r="AO92" i="159" s="1"/>
  <c r="V85" i="159"/>
  <c r="AW85" i="159" s="1"/>
  <c r="AP104" i="159"/>
  <c r="AX104" i="159" s="1"/>
  <c r="V88" i="159"/>
  <c r="AW88" i="159" s="1"/>
  <c r="AO102" i="159"/>
  <c r="AO96" i="159"/>
  <c r="AO82" i="159"/>
  <c r="AO62" i="159"/>
  <c r="V61" i="159"/>
  <c r="AW61" i="159" s="1"/>
  <c r="V65" i="159"/>
  <c r="AW65" i="159" s="1"/>
  <c r="B56" i="159"/>
  <c r="B64" i="160"/>
  <c r="B52" i="159"/>
  <c r="B60" i="160"/>
  <c r="D6" i="165"/>
  <c r="F5" i="166"/>
  <c r="D4" i="165"/>
  <c r="N2" i="166"/>
  <c r="D12" i="165"/>
  <c r="N3" i="166"/>
  <c r="D11" i="165"/>
  <c r="N5" i="166"/>
  <c r="D8" i="165"/>
  <c r="F6" i="166"/>
  <c r="D5" i="165"/>
  <c r="F4" i="166"/>
  <c r="D3" i="165"/>
  <c r="F3" i="166"/>
  <c r="J5" i="158"/>
  <c r="L49" i="158"/>
  <c r="M49" i="158" s="1"/>
  <c r="P53" i="159" s="1"/>
  <c r="Q53" i="159" s="1"/>
  <c r="L61" i="160"/>
  <c r="M61" i="160" s="1"/>
  <c r="L41" i="158"/>
  <c r="M41" i="158" s="1"/>
  <c r="P45" i="159" s="1"/>
  <c r="Q45" i="159" s="1"/>
  <c r="R45" i="159" s="1"/>
  <c r="S45" i="159" s="1"/>
  <c r="L53" i="160"/>
  <c r="M53" i="160" s="1"/>
  <c r="L52" i="158"/>
  <c r="M52" i="158" s="1"/>
  <c r="P56" i="159" s="1"/>
  <c r="Q56" i="159" s="1"/>
  <c r="L64" i="160"/>
  <c r="M64" i="160" s="1"/>
  <c r="L44" i="158"/>
  <c r="M44" i="158" s="1"/>
  <c r="P48" i="159" s="1"/>
  <c r="Q48" i="159" s="1"/>
  <c r="L56" i="160"/>
  <c r="M56" i="160" s="1"/>
  <c r="L28" i="158"/>
  <c r="M28" i="158" s="1"/>
  <c r="P32" i="159" s="1"/>
  <c r="Q32" i="159" s="1"/>
  <c r="L40" i="160"/>
  <c r="L20" i="158"/>
  <c r="M20" i="158" s="1"/>
  <c r="P24" i="159" s="1"/>
  <c r="Q24" i="159" s="1"/>
  <c r="L32" i="160"/>
  <c r="M32" i="160" s="1"/>
  <c r="L47" i="158"/>
  <c r="M47" i="158" s="1"/>
  <c r="P51" i="159" s="1"/>
  <c r="Q51" i="159" s="1"/>
  <c r="L59" i="160"/>
  <c r="M59" i="160" s="1"/>
  <c r="L39" i="158"/>
  <c r="M39" i="158" s="1"/>
  <c r="P43" i="159" s="1"/>
  <c r="Q43" i="159" s="1"/>
  <c r="L51" i="160"/>
  <c r="M51" i="160" s="1"/>
  <c r="L31" i="158"/>
  <c r="M31" i="158" s="1"/>
  <c r="P35" i="159" s="1"/>
  <c r="Q35" i="159" s="1"/>
  <c r="L43" i="160"/>
  <c r="M43" i="160" s="1"/>
  <c r="L23" i="158"/>
  <c r="M23" i="158" s="1"/>
  <c r="P27" i="159" s="1"/>
  <c r="Q27" i="159" s="1"/>
  <c r="L35" i="160"/>
  <c r="M35" i="160" s="1"/>
  <c r="L15" i="158"/>
  <c r="M15" i="158" s="1"/>
  <c r="P19" i="159" s="1"/>
  <c r="Q19" i="159" s="1"/>
  <c r="L27" i="160"/>
  <c r="L50" i="158"/>
  <c r="M50" i="158" s="1"/>
  <c r="P54" i="159" s="1"/>
  <c r="Q54" i="159" s="1"/>
  <c r="L62" i="160"/>
  <c r="M62" i="160" s="1"/>
  <c r="L42" i="158"/>
  <c r="M42" i="158" s="1"/>
  <c r="P46" i="159" s="1"/>
  <c r="Q46" i="159" s="1"/>
  <c r="R46" i="159" s="1"/>
  <c r="S46" i="159" s="1"/>
  <c r="L54" i="160"/>
  <c r="M54" i="160" s="1"/>
  <c r="L34" i="158"/>
  <c r="M34" i="158" s="1"/>
  <c r="P38" i="159" s="1"/>
  <c r="Q38" i="159" s="1"/>
  <c r="L46" i="160"/>
  <c r="L26" i="158"/>
  <c r="M26" i="158" s="1"/>
  <c r="P30" i="159" s="1"/>
  <c r="Q30" i="159" s="1"/>
  <c r="L38" i="160"/>
  <c r="M38" i="160" s="1"/>
  <c r="L18" i="158"/>
  <c r="L30" i="160"/>
  <c r="L37" i="158"/>
  <c r="M37" i="158" s="1"/>
  <c r="P41" i="159" s="1"/>
  <c r="Q41" i="159" s="1"/>
  <c r="L49" i="160"/>
  <c r="M49" i="160" s="1"/>
  <c r="L21" i="158"/>
  <c r="M21" i="158" s="1"/>
  <c r="P25" i="159" s="1"/>
  <c r="Q25" i="159" s="1"/>
  <c r="L33" i="160"/>
  <c r="L13" i="158"/>
  <c r="M13" i="158" s="1"/>
  <c r="P17" i="159" s="1"/>
  <c r="Q17" i="159" s="1"/>
  <c r="L25" i="160"/>
  <c r="M25" i="160" s="1"/>
  <c r="L45" i="158"/>
  <c r="M45" i="158" s="1"/>
  <c r="P49" i="159" s="1"/>
  <c r="Q49" i="159" s="1"/>
  <c r="L57" i="160"/>
  <c r="M57" i="160" s="1"/>
  <c r="L53" i="158"/>
  <c r="M53" i="158" s="1"/>
  <c r="P57" i="159" s="1"/>
  <c r="L65" i="160"/>
  <c r="M65" i="160" s="1"/>
  <c r="L29" i="158"/>
  <c r="M29" i="158" s="1"/>
  <c r="P33" i="159" s="1"/>
  <c r="Q33" i="159" s="1"/>
  <c r="L41" i="160"/>
  <c r="M41" i="160" s="1"/>
  <c r="L32" i="158"/>
  <c r="M32" i="158" s="1"/>
  <c r="P36" i="159" s="1"/>
  <c r="Q36" i="159" s="1"/>
  <c r="L44" i="160"/>
  <c r="M44" i="160" s="1"/>
  <c r="L48" i="158"/>
  <c r="M48" i="158" s="1"/>
  <c r="P52" i="159" s="1"/>
  <c r="Q52" i="159" s="1"/>
  <c r="L60" i="160"/>
  <c r="M60" i="160" s="1"/>
  <c r="L40" i="158"/>
  <c r="M40" i="158" s="1"/>
  <c r="P44" i="159" s="1"/>
  <c r="Q44" i="159" s="1"/>
  <c r="L52" i="160"/>
  <c r="M52" i="160" s="1"/>
  <c r="L24" i="158"/>
  <c r="M24" i="158" s="1"/>
  <c r="P28" i="159" s="1"/>
  <c r="Q28" i="159" s="1"/>
  <c r="L36" i="160"/>
  <c r="M36" i="160" s="1"/>
  <c r="L16" i="158"/>
  <c r="M16" i="158" s="1"/>
  <c r="P20" i="159" s="1"/>
  <c r="Q20" i="159" s="1"/>
  <c r="L28" i="160"/>
  <c r="L51" i="158"/>
  <c r="M51" i="158" s="1"/>
  <c r="P55" i="159" s="1"/>
  <c r="Q55" i="159" s="1"/>
  <c r="L63" i="160"/>
  <c r="M63" i="160" s="1"/>
  <c r="L43" i="158"/>
  <c r="M43" i="158" s="1"/>
  <c r="P47" i="159" s="1"/>
  <c r="Q47" i="159" s="1"/>
  <c r="L55" i="160"/>
  <c r="M55" i="160" s="1"/>
  <c r="L35" i="158"/>
  <c r="M35" i="158" s="1"/>
  <c r="P39" i="159" s="1"/>
  <c r="Q39" i="159" s="1"/>
  <c r="L47" i="160"/>
  <c r="M47" i="160" s="1"/>
  <c r="L27" i="158"/>
  <c r="M27" i="158" s="1"/>
  <c r="P31" i="159" s="1"/>
  <c r="Q31" i="159" s="1"/>
  <c r="L39" i="160"/>
  <c r="M39" i="160" s="1"/>
  <c r="L19" i="158"/>
  <c r="M19" i="158" s="1"/>
  <c r="P23" i="159" s="1"/>
  <c r="Q23" i="159" s="1"/>
  <c r="L31" i="160"/>
  <c r="L46" i="158"/>
  <c r="M46" i="158" s="1"/>
  <c r="P50" i="159" s="1"/>
  <c r="Q50" i="159" s="1"/>
  <c r="L58" i="160"/>
  <c r="M58" i="160" s="1"/>
  <c r="L38" i="158"/>
  <c r="M38" i="158" s="1"/>
  <c r="P42" i="159" s="1"/>
  <c r="Q42" i="159" s="1"/>
  <c r="L50" i="160"/>
  <c r="M50" i="160" s="1"/>
  <c r="L30" i="158"/>
  <c r="M30" i="158" s="1"/>
  <c r="P34" i="159" s="1"/>
  <c r="Q34" i="159" s="1"/>
  <c r="L42" i="160"/>
  <c r="M42" i="160" s="1"/>
  <c r="L22" i="158"/>
  <c r="M22" i="158" s="1"/>
  <c r="P26" i="159" s="1"/>
  <c r="Q26" i="159" s="1"/>
  <c r="L34" i="160"/>
  <c r="L14" i="158"/>
  <c r="M14" i="158" s="1"/>
  <c r="P18" i="159" s="1"/>
  <c r="Q18" i="159" s="1"/>
  <c r="L26" i="160"/>
  <c r="L33" i="158"/>
  <c r="M33" i="158" s="1"/>
  <c r="P37" i="159" s="1"/>
  <c r="Q37" i="159" s="1"/>
  <c r="L45" i="160"/>
  <c r="L25" i="158"/>
  <c r="M25" i="158" s="1"/>
  <c r="P29" i="159" s="1"/>
  <c r="Q29" i="159" s="1"/>
  <c r="L37" i="160"/>
  <c r="M37" i="160" s="1"/>
  <c r="L17" i="158"/>
  <c r="M17" i="158" s="1"/>
  <c r="P21" i="159" s="1"/>
  <c r="Q21" i="159" s="1"/>
  <c r="L29" i="160"/>
  <c r="L36" i="158"/>
  <c r="M36" i="158" s="1"/>
  <c r="P40" i="159" s="1"/>
  <c r="Q40" i="159" s="1"/>
  <c r="L48" i="160"/>
  <c r="M48" i="160" s="1"/>
  <c r="D55" i="159"/>
  <c r="D63" i="160"/>
  <c r="D47" i="159"/>
  <c r="D55" i="160"/>
  <c r="D39" i="159"/>
  <c r="D47" i="160"/>
  <c r="D31" i="159"/>
  <c r="D39" i="160"/>
  <c r="D23" i="159"/>
  <c r="D31" i="160"/>
  <c r="D51" i="159"/>
  <c r="D59" i="160"/>
  <c r="D43" i="159"/>
  <c r="D51" i="160"/>
  <c r="D35" i="159"/>
  <c r="D43" i="160"/>
  <c r="D27" i="159"/>
  <c r="D35" i="160"/>
  <c r="D19" i="159"/>
  <c r="D27" i="160"/>
  <c r="J6" i="158"/>
  <c r="L16" i="160"/>
  <c r="L4" i="158"/>
  <c r="L5" i="158"/>
  <c r="M5" i="158" s="1"/>
  <c r="P9" i="159" s="1"/>
  <c r="Q9" i="159" s="1"/>
  <c r="R9" i="159" s="1"/>
  <c r="S9" i="159" s="1"/>
  <c r="L8" i="158"/>
  <c r="M8" i="158" s="1"/>
  <c r="P12" i="159" s="1"/>
  <c r="Q12" i="159" s="1"/>
  <c r="R12" i="159" s="1"/>
  <c r="L6" i="158"/>
  <c r="M6" i="158" s="1"/>
  <c r="P10" i="159" s="1"/>
  <c r="L9" i="158"/>
  <c r="M9" i="158" s="1"/>
  <c r="P13" i="159" s="1"/>
  <c r="Q13" i="159" s="1"/>
  <c r="R13" i="159" s="1"/>
  <c r="L12" i="158"/>
  <c r="M12" i="158" s="1"/>
  <c r="P16" i="159" s="1"/>
  <c r="Q16" i="159" s="1"/>
  <c r="R16" i="159" s="1"/>
  <c r="S16" i="159" s="1"/>
  <c r="L7" i="158"/>
  <c r="M7" i="158" s="1"/>
  <c r="P11" i="159" s="1"/>
  <c r="Q11" i="159" s="1"/>
  <c r="R11" i="159" s="1"/>
  <c r="S11" i="159" s="1"/>
  <c r="B9" i="159"/>
  <c r="C57" i="159"/>
  <c r="C55" i="159"/>
  <c r="C53" i="159"/>
  <c r="C51" i="159"/>
  <c r="C49" i="159"/>
  <c r="C47" i="159"/>
  <c r="C45" i="159"/>
  <c r="C43" i="159"/>
  <c r="C41" i="159"/>
  <c r="C39" i="159"/>
  <c r="C37" i="159"/>
  <c r="C35" i="159"/>
  <c r="C33" i="159"/>
  <c r="C31" i="159"/>
  <c r="C29" i="159"/>
  <c r="C27" i="159"/>
  <c r="C25" i="159"/>
  <c r="C23" i="159"/>
  <c r="C21" i="159"/>
  <c r="C19" i="159"/>
  <c r="C17" i="159"/>
  <c r="C15" i="159"/>
  <c r="C13" i="159"/>
  <c r="C11" i="159"/>
  <c r="C9" i="159"/>
  <c r="D23" i="160"/>
  <c r="B11" i="159"/>
  <c r="D19" i="160"/>
  <c r="B16" i="160"/>
  <c r="B8" i="159"/>
  <c r="B53" i="159"/>
  <c r="B45" i="159"/>
  <c r="B37" i="159"/>
  <c r="B31" i="159"/>
  <c r="B23" i="159"/>
  <c r="B15" i="159"/>
  <c r="D56" i="159"/>
  <c r="D50" i="159"/>
  <c r="D44" i="159"/>
  <c r="D38" i="159"/>
  <c r="D34" i="159"/>
  <c r="D30" i="159"/>
  <c r="D26" i="159"/>
  <c r="D22" i="159"/>
  <c r="D24" i="160"/>
  <c r="D16" i="159"/>
  <c r="C8" i="159"/>
  <c r="F16" i="160"/>
  <c r="C54" i="159"/>
  <c r="C52" i="159"/>
  <c r="C48" i="159"/>
  <c r="C44" i="159"/>
  <c r="C40" i="159"/>
  <c r="C38" i="159"/>
  <c r="C34" i="159"/>
  <c r="C30" i="159"/>
  <c r="C28" i="159"/>
  <c r="C24" i="159"/>
  <c r="C22" i="159"/>
  <c r="C18" i="159"/>
  <c r="F22" i="160"/>
  <c r="C14" i="159"/>
  <c r="F18" i="160"/>
  <c r="C10" i="159"/>
  <c r="I57" i="159"/>
  <c r="F57" i="159"/>
  <c r="I56" i="159"/>
  <c r="J52" i="158"/>
  <c r="F56" i="159"/>
  <c r="I55" i="159"/>
  <c r="F55" i="159"/>
  <c r="I54" i="159"/>
  <c r="J50" i="158"/>
  <c r="F54" i="159"/>
  <c r="I53" i="159"/>
  <c r="F53" i="159"/>
  <c r="I52" i="159"/>
  <c r="J48" i="158"/>
  <c r="F52" i="159"/>
  <c r="I51" i="159"/>
  <c r="F51" i="159"/>
  <c r="I50" i="159"/>
  <c r="J46" i="158"/>
  <c r="F50" i="159"/>
  <c r="I49" i="159"/>
  <c r="I48" i="159"/>
  <c r="I47" i="159"/>
  <c r="I46" i="159"/>
  <c r="J42" i="158"/>
  <c r="F46" i="159"/>
  <c r="I45" i="159"/>
  <c r="W45" i="159" s="1"/>
  <c r="F45" i="159"/>
  <c r="J41" i="158"/>
  <c r="I44" i="159"/>
  <c r="W44" i="159" s="1"/>
  <c r="J40" i="158"/>
  <c r="F44" i="159"/>
  <c r="I43" i="159"/>
  <c r="W43" i="159" s="1"/>
  <c r="F43" i="159"/>
  <c r="J39" i="158"/>
  <c r="I42" i="159"/>
  <c r="W42" i="159" s="1"/>
  <c r="J38" i="158"/>
  <c r="F42" i="159"/>
  <c r="I41" i="159"/>
  <c r="W41" i="159" s="1"/>
  <c r="F41" i="159"/>
  <c r="J37" i="158"/>
  <c r="I40" i="159"/>
  <c r="W40" i="159" s="1"/>
  <c r="J36" i="158"/>
  <c r="F40" i="159"/>
  <c r="I39" i="159"/>
  <c r="W39" i="159" s="1"/>
  <c r="F39" i="159"/>
  <c r="J35" i="158"/>
  <c r="I38" i="159"/>
  <c r="W38" i="159" s="1"/>
  <c r="J34" i="158"/>
  <c r="F38" i="159"/>
  <c r="I37" i="159"/>
  <c r="W37" i="159" s="1"/>
  <c r="J33" i="158"/>
  <c r="F37" i="159"/>
  <c r="I36" i="159"/>
  <c r="W36" i="159" s="1"/>
  <c r="J32" i="158"/>
  <c r="F36" i="159"/>
  <c r="I35" i="159"/>
  <c r="W35" i="159" s="1"/>
  <c r="F35" i="159"/>
  <c r="J31" i="158"/>
  <c r="I34" i="159"/>
  <c r="W34" i="159" s="1"/>
  <c r="J30" i="158"/>
  <c r="F34" i="159"/>
  <c r="I33" i="159"/>
  <c r="W33" i="159" s="1"/>
  <c r="F33" i="159"/>
  <c r="J29" i="158"/>
  <c r="I32" i="159"/>
  <c r="W32" i="159" s="1"/>
  <c r="J28" i="158"/>
  <c r="F32" i="159"/>
  <c r="I31" i="159"/>
  <c r="W31" i="159" s="1"/>
  <c r="J27" i="158"/>
  <c r="F31" i="159"/>
  <c r="I30" i="159"/>
  <c r="W30" i="159" s="1"/>
  <c r="J26" i="158"/>
  <c r="F30" i="159"/>
  <c r="I29" i="159"/>
  <c r="W29" i="159" s="1"/>
  <c r="F29" i="159"/>
  <c r="J25" i="158"/>
  <c r="I28" i="159"/>
  <c r="W28" i="159" s="1"/>
  <c r="J24" i="158"/>
  <c r="F28" i="159"/>
  <c r="I27" i="159"/>
  <c r="W27" i="159" s="1"/>
  <c r="F27" i="159"/>
  <c r="J23" i="158"/>
  <c r="I26" i="159"/>
  <c r="W26" i="159" s="1"/>
  <c r="J22" i="158"/>
  <c r="F26" i="159"/>
  <c r="I25" i="159"/>
  <c r="W25" i="159" s="1"/>
  <c r="F25" i="159"/>
  <c r="J21" i="158"/>
  <c r="I24" i="159"/>
  <c r="W24" i="159" s="1"/>
  <c r="J20" i="158"/>
  <c r="F24" i="159"/>
  <c r="I23" i="159"/>
  <c r="W23" i="159" s="1"/>
  <c r="F23" i="159"/>
  <c r="J19" i="158"/>
  <c r="I22" i="159"/>
  <c r="W22" i="159" s="1"/>
  <c r="J18" i="158"/>
  <c r="F22" i="159"/>
  <c r="I21" i="159"/>
  <c r="W21" i="159" s="1"/>
  <c r="F21" i="159"/>
  <c r="J17" i="158"/>
  <c r="I20" i="159"/>
  <c r="W20" i="159" s="1"/>
  <c r="J16" i="158"/>
  <c r="F20" i="159"/>
  <c r="I19" i="159"/>
  <c r="W19" i="159" s="1"/>
  <c r="F19" i="159"/>
  <c r="J15" i="158"/>
  <c r="I18" i="159"/>
  <c r="W18" i="159" s="1"/>
  <c r="J14" i="158"/>
  <c r="F18" i="159"/>
  <c r="I17" i="159"/>
  <c r="W17" i="159" s="1"/>
  <c r="F17" i="159"/>
  <c r="J13" i="158"/>
  <c r="L24" i="160"/>
  <c r="I16" i="159"/>
  <c r="W16" i="159" s="1"/>
  <c r="J24" i="160"/>
  <c r="J12" i="158"/>
  <c r="F16" i="159"/>
  <c r="I15" i="159"/>
  <c r="W15" i="159" s="1"/>
  <c r="L23" i="160"/>
  <c r="J23" i="160"/>
  <c r="F15" i="159"/>
  <c r="J11" i="158"/>
  <c r="L22" i="160"/>
  <c r="I14" i="159"/>
  <c r="W14" i="159" s="1"/>
  <c r="J22" i="160"/>
  <c r="J10" i="158"/>
  <c r="F14" i="159"/>
  <c r="L21" i="160"/>
  <c r="I13" i="159"/>
  <c r="W13" i="159" s="1"/>
  <c r="J21" i="160"/>
  <c r="F13" i="159"/>
  <c r="J9" i="158"/>
  <c r="L20" i="160"/>
  <c r="I12" i="159"/>
  <c r="W12" i="159" s="1"/>
  <c r="J20" i="160"/>
  <c r="J8" i="158"/>
  <c r="F12" i="159"/>
  <c r="L19" i="160"/>
  <c r="I11" i="159"/>
  <c r="W11" i="159" s="1"/>
  <c r="J19" i="160"/>
  <c r="F11" i="159"/>
  <c r="J7" i="158"/>
  <c r="L18" i="160"/>
  <c r="I10" i="159"/>
  <c r="W10" i="159" s="1"/>
  <c r="J18" i="160"/>
  <c r="F10" i="159"/>
  <c r="L17" i="160"/>
  <c r="I9" i="159"/>
  <c r="W9" i="159" s="1"/>
  <c r="J17" i="160"/>
  <c r="F9" i="159"/>
  <c r="J53" i="158"/>
  <c r="J49" i="158"/>
  <c r="B10" i="159"/>
  <c r="B57" i="159"/>
  <c r="B55" i="159"/>
  <c r="B51" i="159"/>
  <c r="B49" i="159"/>
  <c r="B47" i="159"/>
  <c r="B43" i="159"/>
  <c r="B41" i="159"/>
  <c r="B39" i="159"/>
  <c r="B35" i="159"/>
  <c r="B33" i="159"/>
  <c r="B29" i="159"/>
  <c r="B27" i="159"/>
  <c r="B25" i="159"/>
  <c r="B21" i="159"/>
  <c r="B19" i="159"/>
  <c r="B17" i="159"/>
  <c r="B13" i="159"/>
  <c r="D16" i="160"/>
  <c r="D8" i="159"/>
  <c r="D54" i="159"/>
  <c r="D52" i="159"/>
  <c r="D48" i="159"/>
  <c r="D46" i="159"/>
  <c r="D42" i="159"/>
  <c r="D40" i="159"/>
  <c r="D36" i="159"/>
  <c r="D32" i="159"/>
  <c r="D28" i="159"/>
  <c r="D24" i="159"/>
  <c r="D20" i="159"/>
  <c r="D18" i="159"/>
  <c r="D22" i="160"/>
  <c r="D14" i="159"/>
  <c r="D20" i="160"/>
  <c r="D12" i="159"/>
  <c r="D18" i="160"/>
  <c r="D10" i="159"/>
  <c r="C56" i="159"/>
  <c r="C50" i="159"/>
  <c r="C46" i="159"/>
  <c r="C42" i="159"/>
  <c r="C36" i="159"/>
  <c r="C32" i="159"/>
  <c r="C26" i="159"/>
  <c r="C20" i="159"/>
  <c r="F24" i="160"/>
  <c r="C16" i="159"/>
  <c r="F20" i="160"/>
  <c r="C12" i="159"/>
  <c r="G8" i="159"/>
  <c r="K16" i="160"/>
  <c r="F49" i="159"/>
  <c r="J45" i="158"/>
  <c r="J44" i="158"/>
  <c r="F48" i="159"/>
  <c r="F47" i="159"/>
  <c r="J43" i="158"/>
  <c r="J51" i="158"/>
  <c r="J47" i="158"/>
  <c r="B54" i="159"/>
  <c r="B50" i="159"/>
  <c r="B48" i="159"/>
  <c r="B46" i="159"/>
  <c r="B44" i="159"/>
  <c r="B42" i="159"/>
  <c r="B40" i="159"/>
  <c r="B38" i="159"/>
  <c r="B36" i="159"/>
  <c r="B34" i="159"/>
  <c r="B32" i="159"/>
  <c r="B30" i="159"/>
  <c r="B28" i="159"/>
  <c r="B26" i="159"/>
  <c r="B24" i="159"/>
  <c r="B22" i="159"/>
  <c r="B20" i="159"/>
  <c r="B18" i="159"/>
  <c r="B16" i="159"/>
  <c r="B14" i="159"/>
  <c r="B12" i="159"/>
  <c r="D57" i="159"/>
  <c r="D53" i="159"/>
  <c r="D49" i="159"/>
  <c r="D45" i="159"/>
  <c r="D41" i="159"/>
  <c r="D37" i="159"/>
  <c r="D33" i="159"/>
  <c r="D29" i="159"/>
  <c r="D25" i="159"/>
  <c r="D21" i="159"/>
  <c r="D17" i="159"/>
  <c r="D13" i="159"/>
  <c r="D9" i="159"/>
  <c r="F8" i="159"/>
  <c r="G57" i="159"/>
  <c r="G56" i="159"/>
  <c r="G55" i="159"/>
  <c r="G54" i="159"/>
  <c r="G53" i="159"/>
  <c r="G52" i="159"/>
  <c r="G51" i="159"/>
  <c r="G50" i="159"/>
  <c r="G49" i="159"/>
  <c r="G48" i="159"/>
  <c r="G47" i="159"/>
  <c r="G46" i="159"/>
  <c r="G45" i="159"/>
  <c r="G44" i="159"/>
  <c r="G43" i="159"/>
  <c r="G42" i="159"/>
  <c r="G41" i="159"/>
  <c r="G40" i="159"/>
  <c r="G39" i="159"/>
  <c r="G38" i="159"/>
  <c r="G37" i="159"/>
  <c r="G36" i="159"/>
  <c r="G35" i="159"/>
  <c r="G34" i="159"/>
  <c r="G33" i="159"/>
  <c r="G32" i="159"/>
  <c r="G31" i="159"/>
  <c r="G30" i="159"/>
  <c r="G29" i="159"/>
  <c r="G28" i="159"/>
  <c r="G27" i="159"/>
  <c r="G26" i="159"/>
  <c r="G25" i="159"/>
  <c r="G24" i="159"/>
  <c r="G23" i="159"/>
  <c r="G22" i="159"/>
  <c r="G21" i="159"/>
  <c r="G20" i="159"/>
  <c r="G19" i="159"/>
  <c r="G18" i="159"/>
  <c r="G17" i="159"/>
  <c r="G16" i="159"/>
  <c r="G15" i="159"/>
  <c r="G14" i="159"/>
  <c r="G13" i="159"/>
  <c r="G12" i="159"/>
  <c r="G11" i="159"/>
  <c r="G10" i="159"/>
  <c r="G9" i="159"/>
  <c r="I8" i="159"/>
  <c r="J4" i="158"/>
  <c r="AH9" i="159" l="1"/>
  <c r="AH31" i="159"/>
  <c r="AH52" i="159"/>
  <c r="AH55" i="159"/>
  <c r="AH24" i="159"/>
  <c r="AH29" i="159"/>
  <c r="AH32" i="159"/>
  <c r="AH40" i="159"/>
  <c r="AH45" i="159"/>
  <c r="AH50" i="159"/>
  <c r="AH49" i="159"/>
  <c r="AH11" i="159"/>
  <c r="AH18" i="159"/>
  <c r="AH23" i="159"/>
  <c r="AH26" i="159"/>
  <c r="AH34" i="159"/>
  <c r="AH39" i="159"/>
  <c r="AH42" i="159"/>
  <c r="AH37" i="159"/>
  <c r="AH56" i="159"/>
  <c r="AH53" i="159"/>
  <c r="M45" i="160"/>
  <c r="AH47" i="159"/>
  <c r="AH27" i="159"/>
  <c r="AH30" i="159"/>
  <c r="AH35" i="159"/>
  <c r="AH38" i="159"/>
  <c r="AH43" i="159"/>
  <c r="AH46" i="159"/>
  <c r="AH54" i="159"/>
  <c r="AH57" i="159"/>
  <c r="M40" i="160"/>
  <c r="AH51" i="159"/>
  <c r="AH48" i="159"/>
  <c r="AH25" i="159"/>
  <c r="AH28" i="159"/>
  <c r="AH33" i="159"/>
  <c r="AH36" i="159"/>
  <c r="AH41" i="159"/>
  <c r="AH44" i="159"/>
  <c r="M34" i="160"/>
  <c r="M31" i="160"/>
  <c r="AH22" i="159"/>
  <c r="M30" i="160"/>
  <c r="AH21" i="159"/>
  <c r="AH20" i="159"/>
  <c r="AH19" i="159"/>
  <c r="M26" i="160"/>
  <c r="AH17" i="159"/>
  <c r="AH16" i="159"/>
  <c r="AH15" i="159"/>
  <c r="AH14" i="159"/>
  <c r="AH13" i="159"/>
  <c r="AH12" i="159"/>
  <c r="AH10" i="159"/>
  <c r="AH8" i="159"/>
  <c r="M46" i="160"/>
  <c r="M33" i="160"/>
  <c r="M29" i="160"/>
  <c r="M27" i="160"/>
  <c r="M28" i="160"/>
  <c r="V104" i="158"/>
  <c r="E6" i="168" s="1"/>
  <c r="U104" i="158"/>
  <c r="E5" i="168" s="1"/>
  <c r="Y104" i="158"/>
  <c r="E9" i="168" s="1"/>
  <c r="W4" i="158"/>
  <c r="W104" i="158" s="1"/>
  <c r="E7" i="168" s="1"/>
  <c r="T104" i="158"/>
  <c r="E4" i="168" s="1"/>
  <c r="AQ103" i="159"/>
  <c r="AS103" i="159" s="1"/>
  <c r="N111" i="160" s="1"/>
  <c r="AS94" i="159"/>
  <c r="AT94" i="159" s="1"/>
  <c r="AU94" i="159" s="1"/>
  <c r="AZ94" i="159" s="1"/>
  <c r="AP81" i="159"/>
  <c r="AX81" i="159" s="1"/>
  <c r="AQ77" i="159"/>
  <c r="AS77" i="159" s="1"/>
  <c r="AT77" i="159" s="1"/>
  <c r="AU77" i="159" s="1"/>
  <c r="AZ77" i="159" s="1"/>
  <c r="AP89" i="159"/>
  <c r="AX89" i="159" s="1"/>
  <c r="AP72" i="159"/>
  <c r="AX72" i="159" s="1"/>
  <c r="AP84" i="159"/>
  <c r="AX84" i="159" s="1"/>
  <c r="AP66" i="159"/>
  <c r="AX66" i="159" s="1"/>
  <c r="AP105" i="159"/>
  <c r="AX105" i="159" s="1"/>
  <c r="AP60" i="159"/>
  <c r="AX60" i="159" s="1"/>
  <c r="AR71" i="159"/>
  <c r="AS71" i="159"/>
  <c r="N79" i="160" s="1"/>
  <c r="AR73" i="159"/>
  <c r="AW59" i="159"/>
  <c r="AR94" i="159"/>
  <c r="AR93" i="159"/>
  <c r="R32" i="159"/>
  <c r="S32" i="159" s="1"/>
  <c r="AQ107" i="159"/>
  <c r="AQ106" i="159"/>
  <c r="AS106" i="159" s="1"/>
  <c r="AO63" i="159"/>
  <c r="AR69" i="159"/>
  <c r="AP58" i="159"/>
  <c r="AX58" i="159" s="1"/>
  <c r="L116" i="160"/>
  <c r="E34" i="165" s="1"/>
  <c r="AO101" i="159"/>
  <c r="AQ67" i="159"/>
  <c r="AS67" i="159" s="1"/>
  <c r="AQ95" i="159"/>
  <c r="N1088" i="166"/>
  <c r="N1044" i="166"/>
  <c r="N1000" i="166"/>
  <c r="N956" i="166"/>
  <c r="N912" i="166"/>
  <c r="N868" i="166"/>
  <c r="N824" i="166"/>
  <c r="N780" i="166"/>
  <c r="N736" i="166"/>
  <c r="N692" i="166"/>
  <c r="N648" i="166"/>
  <c r="N604" i="166"/>
  <c r="N560" i="166"/>
  <c r="N1077" i="166"/>
  <c r="N1033" i="166"/>
  <c r="N989" i="166"/>
  <c r="N945" i="166"/>
  <c r="N901" i="166"/>
  <c r="N857" i="166"/>
  <c r="N813" i="166"/>
  <c r="N769" i="166"/>
  <c r="N725" i="166"/>
  <c r="N681" i="166"/>
  <c r="N637" i="166"/>
  <c r="N593" i="166"/>
  <c r="N1066" i="166"/>
  <c r="N1022" i="166"/>
  <c r="N978" i="166"/>
  <c r="N934" i="166"/>
  <c r="N890" i="166"/>
  <c r="N846" i="166"/>
  <c r="N802" i="166"/>
  <c r="N758" i="166"/>
  <c r="N714" i="166"/>
  <c r="N670" i="166"/>
  <c r="N626" i="166"/>
  <c r="N582" i="166"/>
  <c r="N1099" i="166"/>
  <c r="N1055" i="166"/>
  <c r="N1011" i="166"/>
  <c r="N967" i="166"/>
  <c r="N923" i="166"/>
  <c r="N879" i="166"/>
  <c r="N835" i="166"/>
  <c r="N791" i="166"/>
  <c r="N747" i="166"/>
  <c r="N703" i="166"/>
  <c r="N659" i="166"/>
  <c r="N615" i="166"/>
  <c r="N571" i="166"/>
  <c r="M18" i="158"/>
  <c r="L104" i="158"/>
  <c r="E14" i="165" s="1"/>
  <c r="E15" i="165" s="1"/>
  <c r="AO61" i="159"/>
  <c r="AT73" i="159"/>
  <c r="AU73" i="159" s="1"/>
  <c r="AZ73" i="159" s="1"/>
  <c r="N81" i="160"/>
  <c r="AT69" i="159"/>
  <c r="AU69" i="159" s="1"/>
  <c r="AZ69" i="159" s="1"/>
  <c r="N77" i="160"/>
  <c r="AT70" i="159"/>
  <c r="AU70" i="159" s="1"/>
  <c r="AZ70" i="159" s="1"/>
  <c r="N78" i="160"/>
  <c r="AO86" i="159"/>
  <c r="AP86" i="159" s="1"/>
  <c r="AP97" i="159"/>
  <c r="AT91" i="159"/>
  <c r="AU91" i="159" s="1"/>
  <c r="AZ91" i="159" s="1"/>
  <c r="N99" i="160"/>
  <c r="AT93" i="159"/>
  <c r="AU93" i="159" s="1"/>
  <c r="AZ93" i="159" s="1"/>
  <c r="N101" i="160"/>
  <c r="AO65" i="159"/>
  <c r="AP65" i="159" s="1"/>
  <c r="AX65" i="159" s="1"/>
  <c r="AO85" i="159"/>
  <c r="AQ79" i="159"/>
  <c r="AS79" i="159" s="1"/>
  <c r="AQ87" i="159"/>
  <c r="AQ99" i="159"/>
  <c r="AP92" i="159"/>
  <c r="AX92" i="159" s="1"/>
  <c r="AP59" i="159"/>
  <c r="AX59" i="159" s="1"/>
  <c r="AP62" i="159"/>
  <c r="AX62" i="159" s="1"/>
  <c r="AQ104" i="159"/>
  <c r="AS104" i="159" s="1"/>
  <c r="AW92" i="159"/>
  <c r="AQ72" i="159"/>
  <c r="AR72" i="159" s="1"/>
  <c r="AR70" i="159"/>
  <c r="AQ100" i="159"/>
  <c r="AS100" i="159" s="1"/>
  <c r="AQ75" i="159"/>
  <c r="AS75" i="159" s="1"/>
  <c r="AP82" i="159"/>
  <c r="AX82" i="159" s="1"/>
  <c r="AO88" i="159"/>
  <c r="AP96" i="159"/>
  <c r="AX96" i="159" s="1"/>
  <c r="AP64" i="159"/>
  <c r="AX64" i="159" s="1"/>
  <c r="AP68" i="159"/>
  <c r="AX68" i="159" s="1"/>
  <c r="AQ83" i="159"/>
  <c r="AS83" i="159" s="1"/>
  <c r="AQ74" i="159"/>
  <c r="AS74" i="159" s="1"/>
  <c r="AP102" i="159"/>
  <c r="AX102" i="159" s="1"/>
  <c r="AQ78" i="159"/>
  <c r="AS78" i="159" s="1"/>
  <c r="AP98" i="159"/>
  <c r="AX98" i="159" s="1"/>
  <c r="AQ90" i="159"/>
  <c r="AS90" i="159" s="1"/>
  <c r="AR91" i="159"/>
  <c r="AQ80" i="159"/>
  <c r="AP76" i="159"/>
  <c r="AX76" i="159" s="1"/>
  <c r="R52" i="159"/>
  <c r="S52" i="159" s="1"/>
  <c r="T52" i="159" s="1"/>
  <c r="U52" i="159" s="1"/>
  <c r="R56" i="159"/>
  <c r="S56" i="159" s="1"/>
  <c r="T56" i="159" s="1"/>
  <c r="R55" i="159"/>
  <c r="S55" i="159" s="1"/>
  <c r="R41" i="159"/>
  <c r="S41" i="159" s="1"/>
  <c r="T41" i="159" s="1"/>
  <c r="U41" i="159" s="1"/>
  <c r="R40" i="159"/>
  <c r="S40" i="159" s="1"/>
  <c r="R18" i="159"/>
  <c r="S18" i="159" s="1"/>
  <c r="R31" i="159"/>
  <c r="S31" i="159" s="1"/>
  <c r="R20" i="159"/>
  <c r="S20" i="159" s="1"/>
  <c r="R17" i="159"/>
  <c r="S17" i="159" s="1"/>
  <c r="T17" i="159" s="1"/>
  <c r="U17" i="159" s="1"/>
  <c r="N538" i="166"/>
  <c r="N329" i="166"/>
  <c r="N362" i="166"/>
  <c r="N483" i="166"/>
  <c r="N230" i="166"/>
  <c r="N98" i="166"/>
  <c r="N32" i="166"/>
  <c r="N285" i="166"/>
  <c r="N384" i="166"/>
  <c r="N131" i="166"/>
  <c r="N527" i="166"/>
  <c r="N494" i="166"/>
  <c r="N142" i="166"/>
  <c r="N549" i="166"/>
  <c r="N428" i="166"/>
  <c r="N450" i="166"/>
  <c r="N208" i="166"/>
  <c r="N263" i="166"/>
  <c r="N76" i="166"/>
  <c r="N439" i="166"/>
  <c r="N395" i="166"/>
  <c r="N175" i="166"/>
  <c r="N43" i="166"/>
  <c r="N274" i="166"/>
  <c r="N197" i="166"/>
  <c r="N65" i="166"/>
  <c r="N505" i="166"/>
  <c r="N373" i="166"/>
  <c r="N406" i="166"/>
  <c r="N164" i="166"/>
  <c r="N219" i="166"/>
  <c r="N10" i="166"/>
  <c r="N417" i="166"/>
  <c r="N241" i="166"/>
  <c r="N340" i="166"/>
  <c r="N351" i="166"/>
  <c r="N120" i="166"/>
  <c r="N296" i="166"/>
  <c r="N461" i="166"/>
  <c r="N307" i="166"/>
  <c r="N153" i="166"/>
  <c r="N109" i="166"/>
  <c r="N54" i="166"/>
  <c r="N516" i="166"/>
  <c r="N318" i="166"/>
  <c r="N186" i="166"/>
  <c r="N21" i="166"/>
  <c r="N472" i="166"/>
  <c r="N252" i="166"/>
  <c r="N87" i="166"/>
  <c r="R42" i="159"/>
  <c r="S42" i="159" s="1"/>
  <c r="T42" i="159" s="1"/>
  <c r="R25" i="159"/>
  <c r="S25" i="159" s="1"/>
  <c r="T25" i="159" s="1"/>
  <c r="R23" i="159"/>
  <c r="S23" i="159" s="1"/>
  <c r="R53" i="159"/>
  <c r="S53" i="159" s="1"/>
  <c r="T53" i="159" s="1"/>
  <c r="U53" i="159" s="1"/>
  <c r="R29" i="159"/>
  <c r="S29" i="159" s="1"/>
  <c r="R35" i="159"/>
  <c r="S35" i="159" s="1"/>
  <c r="T35" i="159" s="1"/>
  <c r="U35" i="159" s="1"/>
  <c r="V35" i="159" s="1"/>
  <c r="R37" i="159"/>
  <c r="S37" i="159" s="1"/>
  <c r="T37" i="159" s="1"/>
  <c r="R44" i="159"/>
  <c r="S44" i="159" s="1"/>
  <c r="T44" i="159" s="1"/>
  <c r="R38" i="159"/>
  <c r="S38" i="159" s="1"/>
  <c r="T38" i="159" s="1"/>
  <c r="R36" i="159"/>
  <c r="S36" i="159" s="1"/>
  <c r="T36" i="159" s="1"/>
  <c r="R28" i="159"/>
  <c r="S28" i="159" s="1"/>
  <c r="R43" i="159"/>
  <c r="S43" i="159" s="1"/>
  <c r="T43" i="159" s="1"/>
  <c r="R34" i="159"/>
  <c r="S34" i="159" s="1"/>
  <c r="R26" i="159"/>
  <c r="S26" i="159" s="1"/>
  <c r="T26" i="159" s="1"/>
  <c r="R54" i="159"/>
  <c r="S54" i="159" s="1"/>
  <c r="R24" i="159"/>
  <c r="S24" i="159" s="1"/>
  <c r="T24" i="159" s="1"/>
  <c r="R30" i="159"/>
  <c r="S30" i="159" s="1"/>
  <c r="R51" i="159"/>
  <c r="S51" i="159" s="1"/>
  <c r="T51" i="159" s="1"/>
  <c r="U51" i="159" s="1"/>
  <c r="R19" i="159"/>
  <c r="S19" i="159" s="1"/>
  <c r="X35" i="159"/>
  <c r="Y35" i="159" s="1"/>
  <c r="X38" i="159"/>
  <c r="Y38" i="159" s="1"/>
  <c r="Z38" i="159" s="1"/>
  <c r="W46" i="159"/>
  <c r="X46" i="159" s="1"/>
  <c r="W54" i="159"/>
  <c r="X54" i="159" s="1"/>
  <c r="X12" i="159"/>
  <c r="Y12" i="159" s="1"/>
  <c r="Z12" i="159" s="1"/>
  <c r="X17" i="159"/>
  <c r="Y17" i="159" s="1"/>
  <c r="W8" i="159"/>
  <c r="X9" i="159"/>
  <c r="Y9" i="159" s="1"/>
  <c r="X20" i="159"/>
  <c r="Y20" i="159" s="1"/>
  <c r="Z20" i="159" s="1"/>
  <c r="X28" i="159"/>
  <c r="Y28" i="159" s="1"/>
  <c r="X36" i="159"/>
  <c r="Y36" i="159" s="1"/>
  <c r="Z36" i="159" s="1"/>
  <c r="X44" i="159"/>
  <c r="W48" i="159"/>
  <c r="W55" i="159"/>
  <c r="X55" i="159" s="1"/>
  <c r="X14" i="159"/>
  <c r="Y14" i="159" s="1"/>
  <c r="X23" i="159"/>
  <c r="X31" i="159"/>
  <c r="Y31" i="159" s="1"/>
  <c r="X39" i="159"/>
  <c r="Y39" i="159" s="1"/>
  <c r="W49" i="159"/>
  <c r="X49" i="159" s="1"/>
  <c r="W52" i="159"/>
  <c r="X52" i="159" s="1"/>
  <c r="Y52" i="159" s="1"/>
  <c r="Z52" i="159" s="1"/>
  <c r="W57" i="159"/>
  <c r="X11" i="159"/>
  <c r="Y11" i="159" s="1"/>
  <c r="Z11" i="159" s="1"/>
  <c r="X18" i="159"/>
  <c r="Y18" i="159" s="1"/>
  <c r="Z18" i="159" s="1"/>
  <c r="X26" i="159"/>
  <c r="Y26" i="159" s="1"/>
  <c r="Z26" i="159" s="1"/>
  <c r="AA26" i="159" s="1"/>
  <c r="X34" i="159"/>
  <c r="Y34" i="159" s="1"/>
  <c r="X42" i="159"/>
  <c r="Y42" i="159" s="1"/>
  <c r="X19" i="159"/>
  <c r="Y19" i="159" s="1"/>
  <c r="X10" i="159"/>
  <c r="Y10" i="159" s="1"/>
  <c r="X22" i="159"/>
  <c r="Y22" i="159" s="1"/>
  <c r="X30" i="159"/>
  <c r="Y30" i="159" s="1"/>
  <c r="Z30" i="159" s="1"/>
  <c r="W51" i="159"/>
  <c r="X51" i="159" s="1"/>
  <c r="X16" i="159"/>
  <c r="X21" i="159"/>
  <c r="Y21" i="159" s="1"/>
  <c r="X29" i="159"/>
  <c r="Y29" i="159" s="1"/>
  <c r="Z29" i="159" s="1"/>
  <c r="AA29" i="159" s="1"/>
  <c r="AB29" i="159" s="1"/>
  <c r="X37" i="159"/>
  <c r="Y37" i="159" s="1"/>
  <c r="Z37" i="159" s="1"/>
  <c r="W53" i="159"/>
  <c r="X53" i="159" s="1"/>
  <c r="Y53" i="159" s="1"/>
  <c r="W56" i="159"/>
  <c r="X56" i="159" s="1"/>
  <c r="X13" i="159"/>
  <c r="Y13" i="159" s="1"/>
  <c r="X24" i="159"/>
  <c r="Y24" i="159" s="1"/>
  <c r="X32" i="159"/>
  <c r="Y32" i="159" s="1"/>
  <c r="Z32" i="159" s="1"/>
  <c r="X40" i="159"/>
  <c r="Y40" i="159" s="1"/>
  <c r="Z40" i="159" s="1"/>
  <c r="W50" i="159"/>
  <c r="X43" i="159"/>
  <c r="X27" i="159"/>
  <c r="Y27" i="159" s="1"/>
  <c r="Z27" i="159" s="1"/>
  <c r="X15" i="159"/>
  <c r="Y15" i="159" s="1"/>
  <c r="X25" i="159"/>
  <c r="Y25" i="159" s="1"/>
  <c r="Z25" i="159" s="1"/>
  <c r="AA25" i="159" s="1"/>
  <c r="X33" i="159"/>
  <c r="Y33" i="159" s="1"/>
  <c r="X41" i="159"/>
  <c r="Y41" i="159" s="1"/>
  <c r="W47" i="159"/>
  <c r="X47" i="159" s="1"/>
  <c r="AI33" i="159"/>
  <c r="AI41" i="159"/>
  <c r="AI29" i="159"/>
  <c r="M24" i="160"/>
  <c r="M16" i="160"/>
  <c r="M23" i="160"/>
  <c r="M20" i="160"/>
  <c r="M17" i="160"/>
  <c r="M22" i="160"/>
  <c r="M19" i="160"/>
  <c r="M21" i="160"/>
  <c r="M18" i="160"/>
  <c r="M4" i="158"/>
  <c r="AI30" i="159"/>
  <c r="AI46" i="159"/>
  <c r="AI22" i="159"/>
  <c r="AI38" i="159"/>
  <c r="AI9" i="159"/>
  <c r="Q10" i="159"/>
  <c r="R10" i="159" s="1"/>
  <c r="AI42" i="159"/>
  <c r="AI50" i="159"/>
  <c r="AI19" i="159"/>
  <c r="AI55" i="159"/>
  <c r="AI23" i="159"/>
  <c r="AI48" i="159"/>
  <c r="AI27" i="159"/>
  <c r="AI35" i="159"/>
  <c r="AI11" i="159"/>
  <c r="AI39" i="159"/>
  <c r="AI13" i="159"/>
  <c r="AI21" i="159"/>
  <c r="AI40" i="159"/>
  <c r="AI45" i="159"/>
  <c r="AI32" i="159"/>
  <c r="AI56" i="159"/>
  <c r="AI53" i="159"/>
  <c r="AI28" i="159"/>
  <c r="AI44" i="159"/>
  <c r="AI25" i="159"/>
  <c r="AF8" i="159"/>
  <c r="AE8" i="159"/>
  <c r="AF47" i="159"/>
  <c r="AE47" i="159"/>
  <c r="AF49" i="159"/>
  <c r="AE49" i="159"/>
  <c r="AF31" i="159"/>
  <c r="AE31" i="159"/>
  <c r="AF37" i="159"/>
  <c r="AE37" i="159"/>
  <c r="AF51" i="159"/>
  <c r="AE51" i="159"/>
  <c r="AF52" i="159"/>
  <c r="AE52" i="159"/>
  <c r="AF55" i="159"/>
  <c r="AE55" i="159"/>
  <c r="AF56" i="159"/>
  <c r="AE56" i="159"/>
  <c r="AF48" i="159"/>
  <c r="AE48" i="159"/>
  <c r="AF9" i="159"/>
  <c r="AE9" i="159"/>
  <c r="AF10" i="159"/>
  <c r="AE10" i="159"/>
  <c r="AF11" i="159"/>
  <c r="AE11" i="159"/>
  <c r="AF12" i="159"/>
  <c r="AE12" i="159"/>
  <c r="AF13" i="159"/>
  <c r="AE13" i="159"/>
  <c r="AF14" i="159"/>
  <c r="AE14" i="159"/>
  <c r="AF15" i="159"/>
  <c r="AE15" i="159"/>
  <c r="AF16" i="159"/>
  <c r="AE16" i="159"/>
  <c r="AF17" i="159"/>
  <c r="AE17" i="159"/>
  <c r="AF18" i="159"/>
  <c r="AE18" i="159"/>
  <c r="AF19" i="159"/>
  <c r="AE19" i="159"/>
  <c r="AF20" i="159"/>
  <c r="AE20" i="159"/>
  <c r="AF21" i="159"/>
  <c r="AE21" i="159"/>
  <c r="AF22" i="159"/>
  <c r="AE22" i="159"/>
  <c r="AF23" i="159"/>
  <c r="AE23" i="159"/>
  <c r="AF24" i="159"/>
  <c r="AE24" i="159"/>
  <c r="AF25" i="159"/>
  <c r="AE25" i="159"/>
  <c r="AF26" i="159"/>
  <c r="AE26" i="159"/>
  <c r="AF27" i="159"/>
  <c r="AE27" i="159"/>
  <c r="AF28" i="159"/>
  <c r="AE28" i="159"/>
  <c r="AF29" i="159"/>
  <c r="AE29" i="159"/>
  <c r="AF30" i="159"/>
  <c r="AE30" i="159"/>
  <c r="AF32" i="159"/>
  <c r="AE32" i="159"/>
  <c r="AF33" i="159"/>
  <c r="AE33" i="159"/>
  <c r="AF34" i="159"/>
  <c r="AE34" i="159"/>
  <c r="AF35" i="159"/>
  <c r="AE35" i="159"/>
  <c r="AF36" i="159"/>
  <c r="AE36" i="159"/>
  <c r="AF38" i="159"/>
  <c r="AE38" i="159"/>
  <c r="AF39" i="159"/>
  <c r="AE39" i="159"/>
  <c r="AF40" i="159"/>
  <c r="AE40" i="159"/>
  <c r="AF41" i="159"/>
  <c r="AE41" i="159"/>
  <c r="AF42" i="159"/>
  <c r="AE42" i="159"/>
  <c r="AF43" i="159"/>
  <c r="AE43" i="159"/>
  <c r="AF44" i="159"/>
  <c r="AE44" i="159"/>
  <c r="AF45" i="159"/>
  <c r="AE45" i="159"/>
  <c r="AF46" i="159"/>
  <c r="AE46" i="159"/>
  <c r="AF50" i="159"/>
  <c r="AE50" i="159"/>
  <c r="AF53" i="159"/>
  <c r="AE53" i="159"/>
  <c r="AF54" i="159"/>
  <c r="AE54" i="159"/>
  <c r="AF57" i="159"/>
  <c r="AE57" i="159"/>
  <c r="AI51" i="159"/>
  <c r="AI31" i="159"/>
  <c r="H47" i="159"/>
  <c r="H49" i="159"/>
  <c r="AI34" i="159"/>
  <c r="AI20" i="159"/>
  <c r="AI18" i="159"/>
  <c r="AI54" i="159"/>
  <c r="AI16" i="159"/>
  <c r="AI15" i="159"/>
  <c r="AI52" i="159"/>
  <c r="AI47" i="159"/>
  <c r="AI49" i="159"/>
  <c r="H10" i="159"/>
  <c r="AI10" i="159"/>
  <c r="H12" i="159"/>
  <c r="AI12" i="159"/>
  <c r="H13" i="159"/>
  <c r="H14" i="159"/>
  <c r="AI14" i="159"/>
  <c r="H17" i="159"/>
  <c r="AI17" i="159"/>
  <c r="H24" i="159"/>
  <c r="AI24" i="159"/>
  <c r="H25" i="159"/>
  <c r="H26" i="159"/>
  <c r="AI26" i="159"/>
  <c r="H36" i="159"/>
  <c r="AI36" i="159"/>
  <c r="H42" i="159"/>
  <c r="H43" i="159"/>
  <c r="AI43" i="159"/>
  <c r="H55" i="159"/>
  <c r="H56" i="159"/>
  <c r="H9" i="159"/>
  <c r="H11" i="159"/>
  <c r="H15" i="159"/>
  <c r="H16" i="159"/>
  <c r="H18" i="159"/>
  <c r="H19" i="159"/>
  <c r="H20" i="159"/>
  <c r="H21" i="159"/>
  <c r="H22" i="159"/>
  <c r="H23" i="159"/>
  <c r="H27" i="159"/>
  <c r="H28" i="159"/>
  <c r="H29" i="159"/>
  <c r="H30" i="159"/>
  <c r="H32" i="159"/>
  <c r="H33" i="159"/>
  <c r="H34" i="159"/>
  <c r="H35" i="159"/>
  <c r="H38" i="159"/>
  <c r="H39" i="159"/>
  <c r="H40" i="159"/>
  <c r="H41" i="159"/>
  <c r="H44" i="159"/>
  <c r="H45" i="159"/>
  <c r="H46" i="159"/>
  <c r="H51" i="159"/>
  <c r="H52" i="159"/>
  <c r="H37" i="159"/>
  <c r="AI37" i="159"/>
  <c r="H54" i="159"/>
  <c r="H48" i="159"/>
  <c r="H31" i="159"/>
  <c r="H50" i="159"/>
  <c r="H53" i="159"/>
  <c r="H57" i="159"/>
  <c r="R50" i="159"/>
  <c r="S50" i="159" s="1"/>
  <c r="R48" i="159"/>
  <c r="S48" i="159" s="1"/>
  <c r="T11" i="159"/>
  <c r="U11" i="159" s="1"/>
  <c r="T9" i="159"/>
  <c r="U9" i="159" s="1"/>
  <c r="S14" i="159"/>
  <c r="T14" i="159" s="1"/>
  <c r="S13" i="159"/>
  <c r="T13" i="159" s="1"/>
  <c r="S12" i="159"/>
  <c r="T12" i="159" s="1"/>
  <c r="S15" i="159"/>
  <c r="T15" i="159" s="1"/>
  <c r="U15" i="159" s="1"/>
  <c r="T16" i="159"/>
  <c r="U16" i="159" s="1"/>
  <c r="R21" i="159"/>
  <c r="R27" i="159"/>
  <c r="R33" i="159"/>
  <c r="S33" i="159" s="1"/>
  <c r="R39" i="159"/>
  <c r="S39" i="159" s="1"/>
  <c r="T39" i="159" s="1"/>
  <c r="R49" i="159"/>
  <c r="S49" i="159" s="1"/>
  <c r="T46" i="159"/>
  <c r="U46" i="159" s="1"/>
  <c r="T45" i="159"/>
  <c r="U45" i="159" s="1"/>
  <c r="R47" i="159"/>
  <c r="S47" i="159" s="1"/>
  <c r="T18" i="159" l="1"/>
  <c r="U18" i="159" s="1"/>
  <c r="AQ81" i="159"/>
  <c r="AR81" i="159" s="1"/>
  <c r="AQ89" i="159"/>
  <c r="AS89" i="159" s="1"/>
  <c r="X4" i="158"/>
  <c r="X104" i="158" s="1"/>
  <c r="E8" i="168" s="1"/>
  <c r="AR103" i="159"/>
  <c r="AT103" i="159"/>
  <c r="AU103" i="159" s="1"/>
  <c r="AZ103" i="159" s="1"/>
  <c r="AQ66" i="159"/>
  <c r="AS66" i="159" s="1"/>
  <c r="AT71" i="159"/>
  <c r="AU71" i="159" s="1"/>
  <c r="AZ71" i="159" s="1"/>
  <c r="N85" i="160"/>
  <c r="AR77" i="159"/>
  <c r="AQ60" i="159"/>
  <c r="AS60" i="159" s="1"/>
  <c r="AT60" i="159" s="1"/>
  <c r="AU60" i="159" s="1"/>
  <c r="AZ60" i="159" s="1"/>
  <c r="N102" i="160"/>
  <c r="AQ84" i="159"/>
  <c r="AR84" i="159" s="1"/>
  <c r="AQ105" i="159"/>
  <c r="AS105" i="159" s="1"/>
  <c r="N113" i="160" s="1"/>
  <c r="AS81" i="159"/>
  <c r="AR87" i="159"/>
  <c r="AS87" i="159"/>
  <c r="N95" i="160" s="1"/>
  <c r="AP63" i="159"/>
  <c r="AX63" i="159" s="1"/>
  <c r="AS95" i="159"/>
  <c r="N103" i="160" s="1"/>
  <c r="AS72" i="159"/>
  <c r="N80" i="160" s="1"/>
  <c r="AR80" i="159"/>
  <c r="AS80" i="159"/>
  <c r="AP85" i="159"/>
  <c r="AX85" i="159" s="1"/>
  <c r="AS107" i="159"/>
  <c r="N115" i="160" s="1"/>
  <c r="AR99" i="159"/>
  <c r="AS99" i="159"/>
  <c r="AT99" i="159" s="1"/>
  <c r="AU99" i="159" s="1"/>
  <c r="AZ99" i="159" s="1"/>
  <c r="AP61" i="159"/>
  <c r="AX61" i="159" s="1"/>
  <c r="T32" i="159"/>
  <c r="U32" i="159" s="1"/>
  <c r="V32" i="159" s="1"/>
  <c r="T40" i="159"/>
  <c r="U40" i="159" s="1"/>
  <c r="V40" i="159" s="1"/>
  <c r="AR104" i="159"/>
  <c r="AR95" i="159"/>
  <c r="AT107" i="159"/>
  <c r="AU107" i="159" s="1"/>
  <c r="AZ107" i="159" s="1"/>
  <c r="AR107" i="159"/>
  <c r="AR67" i="159"/>
  <c r="AR79" i="159"/>
  <c r="AT106" i="159"/>
  <c r="AU106" i="159" s="1"/>
  <c r="AZ106" i="159" s="1"/>
  <c r="N114" i="160"/>
  <c r="AR90" i="159"/>
  <c r="AR106" i="159"/>
  <c r="AQ59" i="159"/>
  <c r="AQ58" i="159"/>
  <c r="AS58" i="159" s="1"/>
  <c r="M116" i="160"/>
  <c r="AR100" i="159"/>
  <c r="AP101" i="159"/>
  <c r="AQ101" i="159" s="1"/>
  <c r="AS101" i="159" s="1"/>
  <c r="P22" i="159"/>
  <c r="M104" i="158"/>
  <c r="AX86" i="159"/>
  <c r="AQ86" i="159"/>
  <c r="AT104" i="159"/>
  <c r="AU104" i="159" s="1"/>
  <c r="AZ104" i="159" s="1"/>
  <c r="N112" i="160"/>
  <c r="AQ102" i="159"/>
  <c r="AS102" i="159" s="1"/>
  <c r="AQ98" i="159"/>
  <c r="AS98" i="159" s="1"/>
  <c r="AQ64" i="159"/>
  <c r="AS64" i="159" s="1"/>
  <c r="AT74" i="159"/>
  <c r="AU74" i="159" s="1"/>
  <c r="AZ74" i="159" s="1"/>
  <c r="N82" i="160"/>
  <c r="AT90" i="159"/>
  <c r="AU90" i="159" s="1"/>
  <c r="AZ90" i="159" s="1"/>
  <c r="N98" i="160"/>
  <c r="AT100" i="159"/>
  <c r="AU100" i="159" s="1"/>
  <c r="AZ100" i="159" s="1"/>
  <c r="N108" i="160"/>
  <c r="AR74" i="159"/>
  <c r="AT83" i="159"/>
  <c r="AU83" i="159" s="1"/>
  <c r="AZ83" i="159" s="1"/>
  <c r="N91" i="160"/>
  <c r="AX97" i="159"/>
  <c r="AQ76" i="159"/>
  <c r="AS76" i="159" s="1"/>
  <c r="AT67" i="159"/>
  <c r="AU67" i="159" s="1"/>
  <c r="AZ67" i="159" s="1"/>
  <c r="N75" i="160"/>
  <c r="AT79" i="159"/>
  <c r="AU79" i="159" s="1"/>
  <c r="AZ79" i="159" s="1"/>
  <c r="N87" i="160"/>
  <c r="AQ97" i="159"/>
  <c r="AR78" i="159"/>
  <c r="AA27" i="159"/>
  <c r="AB27" i="159" s="1"/>
  <c r="AR83" i="159"/>
  <c r="AR75" i="159"/>
  <c r="AQ65" i="159"/>
  <c r="AS65" i="159" s="1"/>
  <c r="AP88" i="159"/>
  <c r="AX88" i="159" s="1"/>
  <c r="AR89" i="159"/>
  <c r="AQ62" i="159"/>
  <c r="AS62" i="159" s="1"/>
  <c r="AQ68" i="159"/>
  <c r="AS68" i="159" s="1"/>
  <c r="AQ96" i="159"/>
  <c r="AS96" i="159" s="1"/>
  <c r="AQ82" i="159"/>
  <c r="AS82" i="159" s="1"/>
  <c r="AQ92" i="159"/>
  <c r="AS92" i="159" s="1"/>
  <c r="T30" i="159"/>
  <c r="U30" i="159" s="1"/>
  <c r="V30" i="159" s="1"/>
  <c r="T31" i="159"/>
  <c r="U31" i="159" s="1"/>
  <c r="V31" i="159" s="1"/>
  <c r="T23" i="159"/>
  <c r="U23" i="159" s="1"/>
  <c r="V23" i="159" s="1"/>
  <c r="T54" i="159"/>
  <c r="U54" i="159" s="1"/>
  <c r="V54" i="159" s="1"/>
  <c r="T55" i="159"/>
  <c r="U55" i="159" s="1"/>
  <c r="V55" i="159" s="1"/>
  <c r="T34" i="159"/>
  <c r="U34" i="159" s="1"/>
  <c r="V34" i="159" s="1"/>
  <c r="T20" i="159"/>
  <c r="U20" i="159" s="1"/>
  <c r="V20" i="159" s="1"/>
  <c r="T29" i="159"/>
  <c r="U29" i="159" s="1"/>
  <c r="V29" i="159" s="1"/>
  <c r="AA12" i="159"/>
  <c r="AB12" i="159" s="1"/>
  <c r="Z53" i="159"/>
  <c r="AA53" i="159" s="1"/>
  <c r="AB53" i="159" s="1"/>
  <c r="T28" i="159"/>
  <c r="U28" i="159" s="1"/>
  <c r="V28" i="159" s="1"/>
  <c r="T19" i="159"/>
  <c r="U19" i="159" s="1"/>
  <c r="V19" i="159" s="1"/>
  <c r="AB26" i="159"/>
  <c r="Z31" i="159"/>
  <c r="AA31" i="159" s="1"/>
  <c r="AA18" i="159"/>
  <c r="AB18" i="159" s="1"/>
  <c r="AA11" i="159"/>
  <c r="AB11" i="159" s="1"/>
  <c r="Z13" i="159"/>
  <c r="AA13" i="159" s="1"/>
  <c r="Y51" i="159"/>
  <c r="Z51" i="159" s="1"/>
  <c r="AA51" i="159" s="1"/>
  <c r="AB51" i="159" s="1"/>
  <c r="Z14" i="159"/>
  <c r="AA14" i="159" s="1"/>
  <c r="Y46" i="159"/>
  <c r="Z46" i="159" s="1"/>
  <c r="AA46" i="159" s="1"/>
  <c r="AA36" i="159"/>
  <c r="AB36" i="159" s="1"/>
  <c r="Z35" i="159"/>
  <c r="AA35" i="159" s="1"/>
  <c r="AB35" i="159" s="1"/>
  <c r="Z41" i="159"/>
  <c r="AA41" i="159" s="1"/>
  <c r="AB41" i="159" s="1"/>
  <c r="Z21" i="159"/>
  <c r="AA21" i="159" s="1"/>
  <c r="AB21" i="159" s="1"/>
  <c r="Z34" i="159"/>
  <c r="AA34" i="159" s="1"/>
  <c r="AB34" i="159" s="1"/>
  <c r="J39" i="159"/>
  <c r="J16" i="159"/>
  <c r="J57" i="159"/>
  <c r="J52" i="159"/>
  <c r="J38" i="159"/>
  <c r="J15" i="159"/>
  <c r="J17" i="159"/>
  <c r="J53" i="159"/>
  <c r="J51" i="159"/>
  <c r="J35" i="159"/>
  <c r="AD35" i="159" s="1"/>
  <c r="J23" i="159"/>
  <c r="J11" i="159"/>
  <c r="J36" i="159"/>
  <c r="Z33" i="159"/>
  <c r="AA33" i="159" s="1"/>
  <c r="AB33" i="159" s="1"/>
  <c r="AA37" i="159"/>
  <c r="AB37" i="159" s="1"/>
  <c r="J50" i="159"/>
  <c r="AD50" i="159" s="1"/>
  <c r="J46" i="159"/>
  <c r="AD46" i="159" s="1"/>
  <c r="J34" i="159"/>
  <c r="J22" i="159"/>
  <c r="AD22" i="159" s="1"/>
  <c r="J9" i="159"/>
  <c r="AD9" i="159" s="1"/>
  <c r="J14" i="159"/>
  <c r="AD14" i="159" s="1"/>
  <c r="J49" i="159"/>
  <c r="Y49" i="159"/>
  <c r="Z49" i="159" s="1"/>
  <c r="AA49" i="159" s="1"/>
  <c r="J45" i="159"/>
  <c r="J21" i="159"/>
  <c r="J26" i="159"/>
  <c r="J13" i="159"/>
  <c r="AD13" i="159" s="1"/>
  <c r="Z15" i="159"/>
  <c r="AA15" i="159" s="1"/>
  <c r="J44" i="159"/>
  <c r="J20" i="159"/>
  <c r="J31" i="159"/>
  <c r="J33" i="159"/>
  <c r="AD33" i="159" s="1"/>
  <c r="J56" i="159"/>
  <c r="Y54" i="159"/>
  <c r="Z54" i="159" s="1"/>
  <c r="J48" i="159"/>
  <c r="J32" i="159"/>
  <c r="J55" i="159"/>
  <c r="J25" i="159"/>
  <c r="J47" i="159"/>
  <c r="Z17" i="159"/>
  <c r="AA17" i="159" s="1"/>
  <c r="AB17" i="159" s="1"/>
  <c r="J54" i="159"/>
  <c r="AD54" i="159" s="1"/>
  <c r="J41" i="159"/>
  <c r="AD41" i="159" s="1"/>
  <c r="J30" i="159"/>
  <c r="AD30" i="159" s="1"/>
  <c r="J19" i="159"/>
  <c r="J12" i="159"/>
  <c r="AD12" i="159" s="1"/>
  <c r="AA32" i="159"/>
  <c r="AB32" i="159" s="1"/>
  <c r="Z19" i="159"/>
  <c r="AA19" i="159" s="1"/>
  <c r="Z9" i="159"/>
  <c r="AA9" i="159" s="1"/>
  <c r="AB25" i="159"/>
  <c r="J40" i="159"/>
  <c r="AD40" i="159" s="1"/>
  <c r="J29" i="159"/>
  <c r="J18" i="159"/>
  <c r="AD18" i="159" s="1"/>
  <c r="J43" i="159"/>
  <c r="AD43" i="159" s="1"/>
  <c r="J24" i="159"/>
  <c r="J37" i="159"/>
  <c r="J28" i="159"/>
  <c r="AD28" i="159" s="1"/>
  <c r="J42" i="159"/>
  <c r="AD42" i="159" s="1"/>
  <c r="J10" i="159"/>
  <c r="Y16" i="159"/>
  <c r="Z16" i="159" s="1"/>
  <c r="AA16" i="159" s="1"/>
  <c r="J27" i="159"/>
  <c r="Y56" i="159"/>
  <c r="Z56" i="159" s="1"/>
  <c r="AA56" i="159" s="1"/>
  <c r="AA38" i="159"/>
  <c r="AB38" i="159" s="1"/>
  <c r="Z10" i="159"/>
  <c r="AA10" i="159" s="1"/>
  <c r="AB10" i="159" s="1"/>
  <c r="Z24" i="159"/>
  <c r="AA24" i="159" s="1"/>
  <c r="X48" i="159"/>
  <c r="Z42" i="159"/>
  <c r="AA42" i="159" s="1"/>
  <c r="Z28" i="159"/>
  <c r="AA28" i="159" s="1"/>
  <c r="AB28" i="159" s="1"/>
  <c r="Z22" i="159"/>
  <c r="AA22" i="159" s="1"/>
  <c r="AB22" i="159" s="1"/>
  <c r="X45" i="159"/>
  <c r="Y45" i="159" s="1"/>
  <c r="Z45" i="159" s="1"/>
  <c r="Z39" i="159"/>
  <c r="AA39" i="159" s="1"/>
  <c r="Y43" i="159"/>
  <c r="Z43" i="159" s="1"/>
  <c r="AA43" i="159" s="1"/>
  <c r="Y23" i="159"/>
  <c r="Z23" i="159" s="1"/>
  <c r="AA23" i="159" s="1"/>
  <c r="AB23" i="159" s="1"/>
  <c r="Y55" i="159"/>
  <c r="Z55" i="159" s="1"/>
  <c r="AA52" i="159"/>
  <c r="AB52" i="159" s="1"/>
  <c r="Y44" i="159"/>
  <c r="Z44" i="159" s="1"/>
  <c r="AA44" i="159" s="1"/>
  <c r="AA30" i="159"/>
  <c r="AB30" i="159" s="1"/>
  <c r="AA20" i="159"/>
  <c r="AB20" i="159" s="1"/>
  <c r="Y47" i="159"/>
  <c r="Z47" i="159" s="1"/>
  <c r="X50" i="159"/>
  <c r="Y50" i="159" s="1"/>
  <c r="AA40" i="159"/>
  <c r="AB40" i="159" s="1"/>
  <c r="G15" i="165"/>
  <c r="G14" i="165"/>
  <c r="P8" i="159"/>
  <c r="T48" i="159"/>
  <c r="U48" i="159" s="1"/>
  <c r="S10" i="159"/>
  <c r="T10" i="159" s="1"/>
  <c r="U10" i="159" s="1"/>
  <c r="V10" i="159" s="1"/>
  <c r="V41" i="159"/>
  <c r="T50" i="159"/>
  <c r="U50" i="159" s="1"/>
  <c r="U56" i="159"/>
  <c r="V18" i="159"/>
  <c r="V9" i="159"/>
  <c r="U14" i="159"/>
  <c r="U25" i="159"/>
  <c r="U12" i="159"/>
  <c r="U43" i="159"/>
  <c r="U26" i="159"/>
  <c r="U37" i="159"/>
  <c r="U42" i="159"/>
  <c r="U13" i="159"/>
  <c r="U24" i="159"/>
  <c r="U44" i="159"/>
  <c r="U36" i="159"/>
  <c r="U38" i="159"/>
  <c r="V11" i="159"/>
  <c r="V15" i="159"/>
  <c r="V17" i="159"/>
  <c r="V16" i="159"/>
  <c r="S21" i="159"/>
  <c r="T21" i="159" s="1"/>
  <c r="U21" i="159" s="1"/>
  <c r="S27" i="159"/>
  <c r="T33" i="159"/>
  <c r="U33" i="159" s="1"/>
  <c r="U39" i="159"/>
  <c r="V45" i="159"/>
  <c r="T47" i="159"/>
  <c r="U47" i="159" s="1"/>
  <c r="V46" i="159"/>
  <c r="T49" i="159"/>
  <c r="U49" i="159" s="1"/>
  <c r="V52" i="159"/>
  <c r="V53" i="159"/>
  <c r="V51" i="159"/>
  <c r="N68" i="160" l="1"/>
  <c r="AQ61" i="159"/>
  <c r="AS61" i="159" s="1"/>
  <c r="AT61" i="159" s="1"/>
  <c r="AU61" i="159" s="1"/>
  <c r="AZ61" i="159" s="1"/>
  <c r="AT105" i="159"/>
  <c r="AU105" i="159" s="1"/>
  <c r="AZ105" i="159" s="1"/>
  <c r="AR66" i="159"/>
  <c r="AR60" i="159"/>
  <c r="AR105" i="159"/>
  <c r="AQ63" i="159"/>
  <c r="AS63" i="159" s="1"/>
  <c r="AT63" i="159" s="1"/>
  <c r="AU63" i="159" s="1"/>
  <c r="AZ63" i="159" s="1"/>
  <c r="AS84" i="159"/>
  <c r="AT84" i="159" s="1"/>
  <c r="AU84" i="159" s="1"/>
  <c r="AZ84" i="159" s="1"/>
  <c r="AT95" i="159"/>
  <c r="AU95" i="159" s="1"/>
  <c r="AZ95" i="159" s="1"/>
  <c r="AR86" i="159"/>
  <c r="AS86" i="159"/>
  <c r="AT86" i="159" s="1"/>
  <c r="AU86" i="159" s="1"/>
  <c r="AZ86" i="159" s="1"/>
  <c r="AS59" i="159"/>
  <c r="N67" i="160" s="1"/>
  <c r="AR97" i="159"/>
  <c r="AS97" i="159"/>
  <c r="AT97" i="159" s="1"/>
  <c r="AU97" i="159" s="1"/>
  <c r="AZ97" i="159" s="1"/>
  <c r="AQ85" i="159"/>
  <c r="AN29" i="159"/>
  <c r="AD29" i="159"/>
  <c r="AO29" i="159" s="1"/>
  <c r="AP29" i="159" s="1"/>
  <c r="K48" i="159"/>
  <c r="AD48" i="159"/>
  <c r="AM23" i="159"/>
  <c r="AD23" i="159"/>
  <c r="K57" i="159"/>
  <c r="AD57" i="159"/>
  <c r="K10" i="159"/>
  <c r="AD10" i="159"/>
  <c r="AO10" i="159" s="1"/>
  <c r="AP10" i="159" s="1"/>
  <c r="AL26" i="159"/>
  <c r="AD26" i="159"/>
  <c r="AM34" i="159"/>
  <c r="AD34" i="159"/>
  <c r="AL16" i="159"/>
  <c r="AD16" i="159"/>
  <c r="AL56" i="159"/>
  <c r="AD56" i="159"/>
  <c r="AN21" i="159"/>
  <c r="AD21" i="159"/>
  <c r="AM51" i="159"/>
  <c r="AD51" i="159"/>
  <c r="AN39" i="159"/>
  <c r="AD39" i="159"/>
  <c r="AM45" i="159"/>
  <c r="AD45" i="159"/>
  <c r="AO45" i="159" s="1"/>
  <c r="AP45" i="159" s="1"/>
  <c r="K53" i="159"/>
  <c r="AD53" i="159"/>
  <c r="AM37" i="159"/>
  <c r="AD37" i="159"/>
  <c r="AM47" i="159"/>
  <c r="AD47" i="159"/>
  <c r="AL31" i="159"/>
  <c r="AD31" i="159"/>
  <c r="AN17" i="159"/>
  <c r="AD17" i="159"/>
  <c r="AL24" i="159"/>
  <c r="AD24" i="159"/>
  <c r="AL25" i="159"/>
  <c r="AD25" i="159"/>
  <c r="AM20" i="159"/>
  <c r="AD20" i="159"/>
  <c r="AL49" i="159"/>
  <c r="AD49" i="159"/>
  <c r="K15" i="159"/>
  <c r="AD15" i="159"/>
  <c r="AN55" i="159"/>
  <c r="AD55" i="159"/>
  <c r="K44" i="159"/>
  <c r="AD44" i="159"/>
  <c r="AM36" i="159"/>
  <c r="AD36" i="159"/>
  <c r="AN38" i="159"/>
  <c r="AD38" i="159"/>
  <c r="K27" i="159"/>
  <c r="AD27" i="159"/>
  <c r="AM19" i="159"/>
  <c r="AD19" i="159"/>
  <c r="K32" i="159"/>
  <c r="AD32" i="159"/>
  <c r="K11" i="159"/>
  <c r="AD11" i="159"/>
  <c r="K52" i="159"/>
  <c r="AD52" i="159"/>
  <c r="P109" i="159"/>
  <c r="AT72" i="159"/>
  <c r="AU72" i="159" s="1"/>
  <c r="AZ72" i="159" s="1"/>
  <c r="AR59" i="159"/>
  <c r="N107" i="160"/>
  <c r="AT87" i="159"/>
  <c r="AU87" i="159" s="1"/>
  <c r="AZ87" i="159" s="1"/>
  <c r="AR58" i="159"/>
  <c r="AR68" i="159"/>
  <c r="AR102" i="159"/>
  <c r="AR64" i="159"/>
  <c r="AX101" i="159"/>
  <c r="AR101" i="159"/>
  <c r="Q22" i="159"/>
  <c r="R22" i="159" s="1"/>
  <c r="S22" i="159" s="1"/>
  <c r="AT66" i="159"/>
  <c r="AU66" i="159" s="1"/>
  <c r="AZ66" i="159" s="1"/>
  <c r="N74" i="160"/>
  <c r="AQ88" i="159"/>
  <c r="AS88" i="159" s="1"/>
  <c r="AR96" i="159"/>
  <c r="AR62" i="159"/>
  <c r="AT81" i="159"/>
  <c r="AU81" i="159" s="1"/>
  <c r="AZ81" i="159" s="1"/>
  <c r="N89" i="160"/>
  <c r="AT102" i="159"/>
  <c r="AU102" i="159" s="1"/>
  <c r="AZ102" i="159" s="1"/>
  <c r="N110" i="160"/>
  <c r="AT92" i="159"/>
  <c r="AU92" i="159" s="1"/>
  <c r="AZ92" i="159" s="1"/>
  <c r="N100" i="160"/>
  <c r="AR98" i="159"/>
  <c r="AT62" i="159"/>
  <c r="AU62" i="159" s="1"/>
  <c r="AZ62" i="159" s="1"/>
  <c r="N70" i="160"/>
  <c r="AT76" i="159"/>
  <c r="AU76" i="159" s="1"/>
  <c r="AZ76" i="159" s="1"/>
  <c r="N84" i="160"/>
  <c r="AT82" i="159"/>
  <c r="AU82" i="159" s="1"/>
  <c r="AZ82" i="159" s="1"/>
  <c r="N90" i="160"/>
  <c r="AT89" i="159"/>
  <c r="AU89" i="159" s="1"/>
  <c r="AZ89" i="159" s="1"/>
  <c r="N97" i="160"/>
  <c r="AR76" i="159"/>
  <c r="AT78" i="159"/>
  <c r="AU78" i="159" s="1"/>
  <c r="AZ78" i="159" s="1"/>
  <c r="N86" i="160"/>
  <c r="AT96" i="159"/>
  <c r="AU96" i="159" s="1"/>
  <c r="AZ96" i="159" s="1"/>
  <c r="N104" i="160"/>
  <c r="AT65" i="159"/>
  <c r="AU65" i="159" s="1"/>
  <c r="AZ65" i="159" s="1"/>
  <c r="N73" i="160"/>
  <c r="AT80" i="159"/>
  <c r="AU80" i="159" s="1"/>
  <c r="AZ80" i="159" s="1"/>
  <c r="N88" i="160"/>
  <c r="AT68" i="159"/>
  <c r="AU68" i="159" s="1"/>
  <c r="AZ68" i="159" s="1"/>
  <c r="N76" i="160"/>
  <c r="AT64" i="159"/>
  <c r="AU64" i="159" s="1"/>
  <c r="AZ64" i="159" s="1"/>
  <c r="N72" i="160"/>
  <c r="AT75" i="159"/>
  <c r="AU75" i="159" s="1"/>
  <c r="AZ75" i="159" s="1"/>
  <c r="N83" i="160"/>
  <c r="AT98" i="159"/>
  <c r="AU98" i="159" s="1"/>
  <c r="AZ98" i="159" s="1"/>
  <c r="N106" i="160"/>
  <c r="AR92" i="159"/>
  <c r="AR82" i="159"/>
  <c r="AB31" i="159"/>
  <c r="AR65" i="159"/>
  <c r="K45" i="159"/>
  <c r="AM50" i="159"/>
  <c r="AW51" i="159"/>
  <c r="AO51" i="159"/>
  <c r="AP51" i="159" s="1"/>
  <c r="K51" i="159"/>
  <c r="AN50" i="159"/>
  <c r="AM49" i="159"/>
  <c r="AL50" i="159"/>
  <c r="AB15" i="159"/>
  <c r="K50" i="159"/>
  <c r="AW45" i="159"/>
  <c r="AM44" i="159"/>
  <c r="AW40" i="159"/>
  <c r="AM38" i="159"/>
  <c r="AW32" i="159"/>
  <c r="AL28" i="159"/>
  <c r="AN28" i="159"/>
  <c r="AW28" i="159"/>
  <c r="K28" i="159"/>
  <c r="AL27" i="159"/>
  <c r="K21" i="159"/>
  <c r="K19" i="159"/>
  <c r="K18" i="159"/>
  <c r="AM18" i="159"/>
  <c r="AB13" i="159"/>
  <c r="AW11" i="159"/>
  <c r="AN9" i="159"/>
  <c r="AM9" i="159"/>
  <c r="AL9" i="159"/>
  <c r="K9" i="159"/>
  <c r="AM27" i="159"/>
  <c r="AN19" i="159"/>
  <c r="K41" i="159"/>
  <c r="AN32" i="159"/>
  <c r="AW52" i="159"/>
  <c r="AW18" i="159"/>
  <c r="K49" i="159"/>
  <c r="AN18" i="159"/>
  <c r="AL38" i="159"/>
  <c r="AW34" i="159"/>
  <c r="K25" i="159"/>
  <c r="AL48" i="159"/>
  <c r="K31" i="159"/>
  <c r="AM17" i="159"/>
  <c r="AN49" i="159"/>
  <c r="K38" i="159"/>
  <c r="K47" i="159"/>
  <c r="AB24" i="159"/>
  <c r="AB9" i="159"/>
  <c r="K13" i="159"/>
  <c r="AL39" i="159"/>
  <c r="AB42" i="159"/>
  <c r="AN56" i="159"/>
  <c r="AM41" i="159"/>
  <c r="AB39" i="159"/>
  <c r="AB14" i="159"/>
  <c r="K26" i="159"/>
  <c r="AN23" i="159"/>
  <c r="AA55" i="159"/>
  <c r="AB55" i="159" s="1"/>
  <c r="AL30" i="159"/>
  <c r="AM26" i="159"/>
  <c r="AN25" i="159"/>
  <c r="AM10" i="159"/>
  <c r="K30" i="159"/>
  <c r="K56" i="159"/>
  <c r="AL34" i="159"/>
  <c r="AL36" i="159"/>
  <c r="AA47" i="159"/>
  <c r="AB47" i="159" s="1"/>
  <c r="AB46" i="159"/>
  <c r="AW17" i="159"/>
  <c r="AN48" i="159"/>
  <c r="AW23" i="159"/>
  <c r="AM48" i="159"/>
  <c r="AL13" i="159"/>
  <c r="AO35" i="159"/>
  <c r="AP35" i="159" s="1"/>
  <c r="AO41" i="159"/>
  <c r="AP41" i="159" s="1"/>
  <c r="AN24" i="159"/>
  <c r="AK24" i="159"/>
  <c r="AJ24" i="159"/>
  <c r="K20" i="159"/>
  <c r="AJ20" i="159"/>
  <c r="AK20" i="159"/>
  <c r="AW15" i="159"/>
  <c r="AL47" i="159"/>
  <c r="AM43" i="159"/>
  <c r="AJ43" i="159"/>
  <c r="AK43" i="159"/>
  <c r="AJ12" i="159"/>
  <c r="AK12" i="159"/>
  <c r="AJ44" i="159"/>
  <c r="AK44" i="159"/>
  <c r="AN14" i="159"/>
  <c r="AJ14" i="159"/>
  <c r="AK14" i="159"/>
  <c r="AJ38" i="159"/>
  <c r="AK38" i="159"/>
  <c r="AW41" i="159"/>
  <c r="AN44" i="159"/>
  <c r="AO28" i="159"/>
  <c r="AP28" i="159" s="1"/>
  <c r="AN27" i="159"/>
  <c r="AK27" i="159"/>
  <c r="AJ27" i="159"/>
  <c r="AL18" i="159"/>
  <c r="AJ18" i="159"/>
  <c r="AK18" i="159"/>
  <c r="AL19" i="159"/>
  <c r="AK19" i="159"/>
  <c r="AJ19" i="159"/>
  <c r="AM32" i="159"/>
  <c r="AK32" i="159"/>
  <c r="AJ32" i="159"/>
  <c r="AJ9" i="159"/>
  <c r="AK9" i="159"/>
  <c r="AN11" i="159"/>
  <c r="AJ11" i="159"/>
  <c r="AK11" i="159"/>
  <c r="AN52" i="159"/>
  <c r="AJ52" i="159"/>
  <c r="AK52" i="159"/>
  <c r="AO9" i="159"/>
  <c r="AP9" i="159" s="1"/>
  <c r="AO18" i="159"/>
  <c r="AP18" i="159" s="1"/>
  <c r="AL29" i="159"/>
  <c r="AJ29" i="159"/>
  <c r="AK29" i="159"/>
  <c r="AN30" i="159"/>
  <c r="AJ30" i="159"/>
  <c r="AK30" i="159"/>
  <c r="AK48" i="159"/>
  <c r="AJ48" i="159"/>
  <c r="AM13" i="159"/>
  <c r="AJ13" i="159"/>
  <c r="AK13" i="159"/>
  <c r="AL22" i="159"/>
  <c r="AJ22" i="159"/>
  <c r="AK22" i="159"/>
  <c r="AL23" i="159"/>
  <c r="AJ23" i="159"/>
  <c r="AK23" i="159"/>
  <c r="AJ57" i="159"/>
  <c r="AK57" i="159"/>
  <c r="AN10" i="159"/>
  <c r="AK10" i="159"/>
  <c r="AJ10" i="159"/>
  <c r="AN41" i="159"/>
  <c r="AJ41" i="159"/>
  <c r="AK41" i="159"/>
  <c r="AJ34" i="159"/>
  <c r="AK34" i="159"/>
  <c r="AM35" i="159"/>
  <c r="AK35" i="159"/>
  <c r="AJ35" i="159"/>
  <c r="AM16" i="159"/>
  <c r="AK16" i="159"/>
  <c r="AJ16" i="159"/>
  <c r="AN40" i="159"/>
  <c r="AJ40" i="159"/>
  <c r="AK40" i="159"/>
  <c r="AN26" i="159"/>
  <c r="AJ26" i="159"/>
  <c r="AK26" i="159"/>
  <c r="AW31" i="159"/>
  <c r="K17" i="159"/>
  <c r="K34" i="159"/>
  <c r="AN34" i="159"/>
  <c r="AM31" i="159"/>
  <c r="K42" i="159"/>
  <c r="AJ42" i="159"/>
  <c r="AK42" i="159"/>
  <c r="AL54" i="159"/>
  <c r="AJ54" i="159"/>
  <c r="AK54" i="159"/>
  <c r="AM56" i="159"/>
  <c r="AK56" i="159"/>
  <c r="AJ56" i="159"/>
  <c r="AL21" i="159"/>
  <c r="AJ21" i="159"/>
  <c r="AK21" i="159"/>
  <c r="AL46" i="159"/>
  <c r="AJ46" i="159"/>
  <c r="AK46" i="159"/>
  <c r="AL51" i="159"/>
  <c r="AJ51" i="159"/>
  <c r="AK51" i="159"/>
  <c r="AJ39" i="159"/>
  <c r="AK39" i="159"/>
  <c r="K39" i="159"/>
  <c r="K24" i="159"/>
  <c r="K40" i="159"/>
  <c r="AM21" i="159"/>
  <c r="AN51" i="159"/>
  <c r="AL41" i="159"/>
  <c r="K23" i="159"/>
  <c r="AM39" i="159"/>
  <c r="AL14" i="159"/>
  <c r="AW10" i="159"/>
  <c r="AL40" i="159"/>
  <c r="AL44" i="159"/>
  <c r="AM28" i="159"/>
  <c r="AJ28" i="159"/>
  <c r="AK28" i="159"/>
  <c r="AN33" i="159"/>
  <c r="AJ33" i="159"/>
  <c r="AK33" i="159"/>
  <c r="AL45" i="159"/>
  <c r="AJ45" i="159"/>
  <c r="AK45" i="159"/>
  <c r="AJ50" i="159"/>
  <c r="AK50" i="159"/>
  <c r="AM53" i="159"/>
  <c r="AJ53" i="159"/>
  <c r="AK53" i="159"/>
  <c r="AO30" i="159"/>
  <c r="AP30" i="159" s="1"/>
  <c r="AN37" i="159"/>
  <c r="AJ37" i="159"/>
  <c r="AK37" i="159"/>
  <c r="AN47" i="159"/>
  <c r="AK47" i="159"/>
  <c r="AJ47" i="159"/>
  <c r="AN31" i="159"/>
  <c r="AJ31" i="159"/>
  <c r="AK31" i="159"/>
  <c r="AL17" i="159"/>
  <c r="AJ17" i="159"/>
  <c r="AK17" i="159"/>
  <c r="AM25" i="159"/>
  <c r="AJ25" i="159"/>
  <c r="AK25" i="159"/>
  <c r="AJ49" i="159"/>
  <c r="AK49" i="159"/>
  <c r="AN15" i="159"/>
  <c r="AK15" i="159"/>
  <c r="AJ15" i="159"/>
  <c r="AL55" i="159"/>
  <c r="AJ55" i="159"/>
  <c r="AK55" i="159"/>
  <c r="AN36" i="159"/>
  <c r="AJ36" i="159"/>
  <c r="AK36" i="159"/>
  <c r="AW30" i="159"/>
  <c r="K33" i="159"/>
  <c r="AM46" i="159"/>
  <c r="K43" i="159"/>
  <c r="AN43" i="159"/>
  <c r="AM54" i="159"/>
  <c r="AN22" i="159"/>
  <c r="AL35" i="159"/>
  <c r="AL20" i="159"/>
  <c r="AM42" i="159"/>
  <c r="AL53" i="159"/>
  <c r="AL11" i="159"/>
  <c r="AM52" i="159"/>
  <c r="AB19" i="159"/>
  <c r="K12" i="159"/>
  <c r="AN54" i="159"/>
  <c r="AN16" i="159"/>
  <c r="AM40" i="159"/>
  <c r="AM24" i="159"/>
  <c r="AM15" i="159"/>
  <c r="K55" i="159"/>
  <c r="AL10" i="159"/>
  <c r="AM22" i="159"/>
  <c r="AN20" i="159"/>
  <c r="AN35" i="159"/>
  <c r="AB49" i="159"/>
  <c r="K14" i="159"/>
  <c r="AL33" i="159"/>
  <c r="AM14" i="159"/>
  <c r="AM33" i="159"/>
  <c r="AN12" i="159"/>
  <c r="AN53" i="159"/>
  <c r="AW35" i="159"/>
  <c r="AW16" i="159"/>
  <c r="AW20" i="159"/>
  <c r="K16" i="159"/>
  <c r="K37" i="159"/>
  <c r="AM11" i="159"/>
  <c r="AL37" i="159"/>
  <c r="AN45" i="159"/>
  <c r="AN46" i="159"/>
  <c r="AM55" i="159"/>
  <c r="AL15" i="159"/>
  <c r="K29" i="159"/>
  <c r="AM30" i="159"/>
  <c r="AL32" i="159"/>
  <c r="K36" i="159"/>
  <c r="AA54" i="159"/>
  <c r="AB54" i="159" s="1"/>
  <c r="K54" i="159"/>
  <c r="K22" i="159"/>
  <c r="K46" i="159"/>
  <c r="AM29" i="159"/>
  <c r="AL42" i="159"/>
  <c r="Y48" i="159"/>
  <c r="Z48" i="159" s="1"/>
  <c r="AM12" i="159"/>
  <c r="AL12" i="159"/>
  <c r="AL52" i="159"/>
  <c r="AL43" i="159"/>
  <c r="AN42" i="159"/>
  <c r="AW54" i="159"/>
  <c r="K35" i="159"/>
  <c r="AN13" i="159"/>
  <c r="AA45" i="159"/>
  <c r="AB45" i="159" s="1"/>
  <c r="Z50" i="159"/>
  <c r="G16" i="165"/>
  <c r="G17" i="165" s="1"/>
  <c r="E16" i="165"/>
  <c r="E17" i="165" s="1"/>
  <c r="V56" i="159"/>
  <c r="AW56" i="159" s="1"/>
  <c r="AW9" i="159"/>
  <c r="AW29" i="159"/>
  <c r="AW19" i="159"/>
  <c r="AW55" i="159"/>
  <c r="AW53" i="159"/>
  <c r="AW46" i="159"/>
  <c r="AB44" i="159"/>
  <c r="AB43" i="159"/>
  <c r="AB56" i="159"/>
  <c r="V49" i="159"/>
  <c r="V38" i="159"/>
  <c r="V44" i="159"/>
  <c r="V42" i="159"/>
  <c r="V26" i="159"/>
  <c r="V12" i="159"/>
  <c r="V48" i="159"/>
  <c r="V14" i="159"/>
  <c r="V36" i="159"/>
  <c r="V24" i="159"/>
  <c r="V13" i="159"/>
  <c r="AO13" i="159" s="1"/>
  <c r="AP13" i="159" s="1"/>
  <c r="V37" i="159"/>
  <c r="V43" i="159"/>
  <c r="V50" i="159"/>
  <c r="AO50" i="159" s="1"/>
  <c r="AP50" i="159" s="1"/>
  <c r="V25" i="159"/>
  <c r="AB16" i="159"/>
  <c r="V21" i="159"/>
  <c r="T27" i="159"/>
  <c r="U27" i="159" s="1"/>
  <c r="V33" i="159"/>
  <c r="V39" i="159"/>
  <c r="V47" i="159"/>
  <c r="AR63" i="159" l="1"/>
  <c r="AR61" i="159"/>
  <c r="N69" i="160"/>
  <c r="N92" i="160"/>
  <c r="N94" i="160"/>
  <c r="N71" i="160"/>
  <c r="AT59" i="159"/>
  <c r="AU59" i="159" s="1"/>
  <c r="AZ59" i="159" s="1"/>
  <c r="AO55" i="159"/>
  <c r="AP55" i="159" s="1"/>
  <c r="AX55" i="159" s="1"/>
  <c r="AR85" i="159"/>
  <c r="AS85" i="159"/>
  <c r="AT85" i="159" s="1"/>
  <c r="AU85" i="159" s="1"/>
  <c r="AZ85" i="159" s="1"/>
  <c r="AO11" i="159"/>
  <c r="AP11" i="159" s="1"/>
  <c r="AX11" i="159" s="1"/>
  <c r="AO23" i="159"/>
  <c r="AP23" i="159" s="1"/>
  <c r="AX23" i="159" s="1"/>
  <c r="N105" i="160"/>
  <c r="AT58" i="159"/>
  <c r="AU58" i="159" s="1"/>
  <c r="AZ58" i="159" s="1"/>
  <c r="N66" i="160"/>
  <c r="AT101" i="159"/>
  <c r="AU101" i="159" s="1"/>
  <c r="AZ101" i="159" s="1"/>
  <c r="N109" i="160"/>
  <c r="T22" i="159"/>
  <c r="U22" i="159" s="1"/>
  <c r="V22" i="159" s="1"/>
  <c r="AR88" i="159"/>
  <c r="AT88" i="159"/>
  <c r="AU88" i="159" s="1"/>
  <c r="AZ88" i="159" s="1"/>
  <c r="N96" i="160"/>
  <c r="AO44" i="159"/>
  <c r="AP44" i="159" s="1"/>
  <c r="AO39" i="159"/>
  <c r="AP39" i="159" s="1"/>
  <c r="AO48" i="159"/>
  <c r="AP48" i="159" s="1"/>
  <c r="AO36" i="159"/>
  <c r="AP36" i="159" s="1"/>
  <c r="AO47" i="159"/>
  <c r="AP47" i="159" s="1"/>
  <c r="AO49" i="159"/>
  <c r="AP49" i="159" s="1"/>
  <c r="AX18" i="159"/>
  <c r="AX30" i="159"/>
  <c r="AX41" i="159"/>
  <c r="AX29" i="159"/>
  <c r="AO19" i="159"/>
  <c r="AP19" i="159" s="1"/>
  <c r="AX19" i="159" s="1"/>
  <c r="AO34" i="159"/>
  <c r="AP34" i="159" s="1"/>
  <c r="AO43" i="159"/>
  <c r="AP43" i="159" s="1"/>
  <c r="AO54" i="159"/>
  <c r="AP54" i="159" s="1"/>
  <c r="AX54" i="159" s="1"/>
  <c r="AO33" i="159"/>
  <c r="AP33" i="159" s="1"/>
  <c r="AO53" i="159"/>
  <c r="AP53" i="159" s="1"/>
  <c r="AX53" i="159" s="1"/>
  <c r="AO32" i="159"/>
  <c r="AP32" i="159" s="1"/>
  <c r="AX32" i="159" s="1"/>
  <c r="AO14" i="159"/>
  <c r="AP14" i="159" s="1"/>
  <c r="AO56" i="159"/>
  <c r="AP56" i="159" s="1"/>
  <c r="AO52" i="159"/>
  <c r="AP52" i="159" s="1"/>
  <c r="AX52" i="159" s="1"/>
  <c r="AO37" i="159"/>
  <c r="AP37" i="159" s="1"/>
  <c r="AO25" i="159"/>
  <c r="AP25" i="159" s="1"/>
  <c r="AO42" i="159"/>
  <c r="AP42" i="159" s="1"/>
  <c r="AO16" i="159"/>
  <c r="AP16" i="159" s="1"/>
  <c r="AO26" i="159"/>
  <c r="AP26" i="159" s="1"/>
  <c r="AO46" i="159"/>
  <c r="AP46" i="159" s="1"/>
  <c r="AQ46" i="159" s="1"/>
  <c r="AO31" i="159"/>
  <c r="AP31" i="159" s="1"/>
  <c r="AX31" i="159" s="1"/>
  <c r="AO24" i="159"/>
  <c r="AP24" i="159" s="1"/>
  <c r="AO20" i="159"/>
  <c r="AP20" i="159" s="1"/>
  <c r="AX20" i="159" s="1"/>
  <c r="AO40" i="159"/>
  <c r="AP40" i="159" s="1"/>
  <c r="AX40" i="159" s="1"/>
  <c r="AO21" i="159"/>
  <c r="AP21" i="159" s="1"/>
  <c r="AO12" i="159"/>
  <c r="AP12" i="159" s="1"/>
  <c r="AO15" i="159"/>
  <c r="AP15" i="159" s="1"/>
  <c r="AO17" i="159"/>
  <c r="AP17" i="159" s="1"/>
  <c r="AO38" i="159"/>
  <c r="AP38" i="159" s="1"/>
  <c r="G18" i="165"/>
  <c r="G19" i="165" s="1"/>
  <c r="AA48" i="159"/>
  <c r="AB48" i="159" s="1"/>
  <c r="AA50" i="159"/>
  <c r="AB50" i="159" s="1"/>
  <c r="E18" i="165"/>
  <c r="E19" i="165" s="1"/>
  <c r="E20" i="165" s="1"/>
  <c r="AX9" i="159"/>
  <c r="AW26" i="159"/>
  <c r="AW42" i="159"/>
  <c r="AW33" i="159"/>
  <c r="AW43" i="159"/>
  <c r="AW24" i="159"/>
  <c r="AW38" i="159"/>
  <c r="AW37" i="159"/>
  <c r="AW25" i="159"/>
  <c r="AW39" i="159"/>
  <c r="AW47" i="159"/>
  <c r="AW13" i="159"/>
  <c r="AW44" i="159"/>
  <c r="AW21" i="159"/>
  <c r="AW48" i="159"/>
  <c r="AW12" i="159"/>
  <c r="AW14" i="159"/>
  <c r="AW49" i="159"/>
  <c r="AW50" i="159"/>
  <c r="AW36" i="159"/>
  <c r="AQ30" i="159"/>
  <c r="AQ18" i="159"/>
  <c r="AQ9" i="159"/>
  <c r="AS9" i="159" s="1"/>
  <c r="AQ41" i="159"/>
  <c r="AQ29" i="159"/>
  <c r="AS29" i="159" s="1"/>
  <c r="V27" i="159"/>
  <c r="AO27" i="159" s="1"/>
  <c r="AQ11" i="159" l="1"/>
  <c r="AR11" i="159" s="1"/>
  <c r="N93" i="160"/>
  <c r="AS46" i="159"/>
  <c r="AS30" i="159"/>
  <c r="N38" i="160" s="1"/>
  <c r="N37" i="160"/>
  <c r="AQ55" i="159"/>
  <c r="AR55" i="159" s="1"/>
  <c r="AS41" i="159"/>
  <c r="AT41" i="159" s="1"/>
  <c r="AQ23" i="159"/>
  <c r="AR23" i="159" s="1"/>
  <c r="AS11" i="159"/>
  <c r="AT11" i="159" s="1"/>
  <c r="AS18" i="159"/>
  <c r="N26" i="160" s="1"/>
  <c r="AO22" i="159"/>
  <c r="AW22" i="159"/>
  <c r="AQ40" i="159"/>
  <c r="AS40" i="159" s="1"/>
  <c r="AX46" i="159"/>
  <c r="AQ20" i="159"/>
  <c r="AQ54" i="159"/>
  <c r="AS54" i="159" s="1"/>
  <c r="AQ53" i="159"/>
  <c r="AS53" i="159" s="1"/>
  <c r="AP27" i="159"/>
  <c r="AQ19" i="159"/>
  <c r="AR19" i="159" s="1"/>
  <c r="AQ52" i="159"/>
  <c r="AS52" i="159" s="1"/>
  <c r="AQ32" i="159"/>
  <c r="AS32" i="159" s="1"/>
  <c r="AQ31" i="159"/>
  <c r="AS31" i="159" s="1"/>
  <c r="G20" i="165"/>
  <c r="G21" i="165" s="1"/>
  <c r="E21" i="165"/>
  <c r="AR18" i="159"/>
  <c r="AR41" i="159"/>
  <c r="AX56" i="159"/>
  <c r="AX48" i="159"/>
  <c r="AX13" i="159"/>
  <c r="AX37" i="159"/>
  <c r="AX35" i="159"/>
  <c r="AX28" i="159"/>
  <c r="AX14" i="159"/>
  <c r="AX25" i="159"/>
  <c r="AX51" i="159"/>
  <c r="AX24" i="159"/>
  <c r="AX38" i="159"/>
  <c r="AX45" i="159"/>
  <c r="AX42" i="159"/>
  <c r="AX39" i="159"/>
  <c r="AX17" i="159"/>
  <c r="AX26" i="159"/>
  <c r="AX44" i="159"/>
  <c r="AX33" i="159"/>
  <c r="AX12" i="159"/>
  <c r="AX50" i="159"/>
  <c r="AX34" i="159"/>
  <c r="AX10" i="159"/>
  <c r="AX15" i="159"/>
  <c r="AX36" i="159"/>
  <c r="AX43" i="159"/>
  <c r="AQ56" i="159"/>
  <c r="AW27" i="159"/>
  <c r="AR46" i="159"/>
  <c r="AR30" i="159"/>
  <c r="AR9" i="159"/>
  <c r="AQ15" i="159"/>
  <c r="AS15" i="159" s="1"/>
  <c r="AQ45" i="159"/>
  <c r="AQ34" i="159"/>
  <c r="AS34" i="159" s="1"/>
  <c r="AQ35" i="159"/>
  <c r="AQ17" i="159"/>
  <c r="AQ10" i="159"/>
  <c r="AS10" i="159" s="1"/>
  <c r="AQ44" i="159"/>
  <c r="AS44" i="159" s="1"/>
  <c r="AQ13" i="159"/>
  <c r="AS13" i="159" s="1"/>
  <c r="AT29" i="159"/>
  <c r="AQ39" i="159"/>
  <c r="AQ33" i="159"/>
  <c r="AQ28" i="159"/>
  <c r="AQ14" i="159"/>
  <c r="AS14" i="159" s="1"/>
  <c r="AQ50" i="159"/>
  <c r="AQ24" i="159"/>
  <c r="AS24" i="159" s="1"/>
  <c r="AQ38" i="159"/>
  <c r="AQ36" i="159"/>
  <c r="AS36" i="159" s="1"/>
  <c r="AQ43" i="159"/>
  <c r="AQ25" i="159"/>
  <c r="AQ42" i="159"/>
  <c r="AS42" i="159" s="1"/>
  <c r="AQ26" i="159"/>
  <c r="AQ12" i="159"/>
  <c r="AS12" i="159" s="1"/>
  <c r="AQ48" i="159"/>
  <c r="AQ37" i="159"/>
  <c r="AS37" i="159" s="1"/>
  <c r="AR29" i="159"/>
  <c r="AQ51" i="159"/>
  <c r="E19" i="162"/>
  <c r="AT30" i="159" l="1"/>
  <c r="AU30" i="159" s="1"/>
  <c r="AT18" i="159"/>
  <c r="AU18" i="159" s="1"/>
  <c r="AZ18" i="159" s="1"/>
  <c r="AS51" i="159"/>
  <c r="N59" i="160" s="1"/>
  <c r="AS35" i="159"/>
  <c r="N43" i="160" s="1"/>
  <c r="AS33" i="159"/>
  <c r="N41" i="160" s="1"/>
  <c r="N42" i="160"/>
  <c r="AS43" i="159"/>
  <c r="AT43" i="159" s="1"/>
  <c r="N44" i="160"/>
  <c r="AS39" i="159"/>
  <c r="N47" i="160" s="1"/>
  <c r="AS45" i="159"/>
  <c r="N53" i="160" s="1"/>
  <c r="AS56" i="159"/>
  <c r="N64" i="160" s="1"/>
  <c r="AS28" i="159"/>
  <c r="AT28" i="159" s="1"/>
  <c r="AU28" i="159" s="1"/>
  <c r="AZ28" i="159" s="1"/>
  <c r="AS25" i="159"/>
  <c r="N33" i="160" s="1"/>
  <c r="N45" i="160"/>
  <c r="AS48" i="159"/>
  <c r="N56" i="160" s="1"/>
  <c r="N19" i="160"/>
  <c r="N40" i="160"/>
  <c r="N49" i="160"/>
  <c r="AS26" i="159"/>
  <c r="N34" i="160" s="1"/>
  <c r="N50" i="160"/>
  <c r="AS38" i="159"/>
  <c r="N46" i="160" s="1"/>
  <c r="N52" i="160"/>
  <c r="AS55" i="159"/>
  <c r="AT55" i="159" s="1"/>
  <c r="AU55" i="159" s="1"/>
  <c r="AZ55" i="159" s="1"/>
  <c r="AS50" i="159"/>
  <c r="N58" i="160" s="1"/>
  <c r="AP22" i="159"/>
  <c r="AX22" i="159" s="1"/>
  <c r="AS17" i="159"/>
  <c r="N25" i="160" s="1"/>
  <c r="N32" i="160"/>
  <c r="AR20" i="159"/>
  <c r="AS20" i="159"/>
  <c r="AS19" i="159"/>
  <c r="AS23" i="159"/>
  <c r="AT23" i="159" s="1"/>
  <c r="AU23" i="159" s="1"/>
  <c r="AZ23" i="159" s="1"/>
  <c r="AR54" i="159"/>
  <c r="AR40" i="159"/>
  <c r="AT32" i="159"/>
  <c r="AU32" i="159" s="1"/>
  <c r="AZ32" i="159" s="1"/>
  <c r="AT52" i="159"/>
  <c r="AU52" i="159" s="1"/>
  <c r="AZ52" i="159" s="1"/>
  <c r="N60" i="160"/>
  <c r="AT46" i="159"/>
  <c r="AU46" i="159" s="1"/>
  <c r="AZ46" i="159" s="1"/>
  <c r="N54" i="160"/>
  <c r="AT53" i="159"/>
  <c r="AU53" i="159" s="1"/>
  <c r="AZ53" i="159" s="1"/>
  <c r="N61" i="160"/>
  <c r="AT40" i="159"/>
  <c r="AU40" i="159" s="1"/>
  <c r="AZ40" i="159" s="1"/>
  <c r="N48" i="160"/>
  <c r="AT54" i="159"/>
  <c r="AU54" i="159" s="1"/>
  <c r="AZ54" i="159" s="1"/>
  <c r="N62" i="160"/>
  <c r="AT31" i="159"/>
  <c r="AU31" i="159" s="1"/>
  <c r="AZ31" i="159" s="1"/>
  <c r="N39" i="160"/>
  <c r="AR32" i="159"/>
  <c r="AR53" i="159"/>
  <c r="AR31" i="159"/>
  <c r="AR52" i="159"/>
  <c r="AR14" i="159"/>
  <c r="N20" i="160"/>
  <c r="AT9" i="159"/>
  <c r="AU9" i="159" s="1"/>
  <c r="AZ9" i="159" s="1"/>
  <c r="N17" i="160"/>
  <c r="AX21" i="159"/>
  <c r="AX49" i="159"/>
  <c r="AX47" i="159"/>
  <c r="AX27" i="159"/>
  <c r="AT44" i="159"/>
  <c r="AU44" i="159" s="1"/>
  <c r="AX16" i="159"/>
  <c r="AR10" i="159"/>
  <c r="AR56" i="159"/>
  <c r="AR15" i="159"/>
  <c r="AR34" i="159"/>
  <c r="AR13" i="159"/>
  <c r="AU11" i="159"/>
  <c r="AZ11" i="159" s="1"/>
  <c r="AR39" i="159"/>
  <c r="AR44" i="159"/>
  <c r="AZ30" i="159"/>
  <c r="AR45" i="159"/>
  <c r="AR35" i="159"/>
  <c r="AR17" i="159"/>
  <c r="AR28" i="159"/>
  <c r="AR33" i="159"/>
  <c r="AR50" i="159"/>
  <c r="AQ47" i="159"/>
  <c r="AQ16" i="159"/>
  <c r="AS16" i="159" s="1"/>
  <c r="AT36" i="159"/>
  <c r="AT24" i="159"/>
  <c r="AT34" i="159"/>
  <c r="AQ27" i="159"/>
  <c r="AQ21" i="159"/>
  <c r="AQ49" i="159"/>
  <c r="AS49" i="159" s="1"/>
  <c r="AT25" i="159"/>
  <c r="AT37" i="159"/>
  <c r="AU41" i="159"/>
  <c r="AZ41" i="159" s="1"/>
  <c r="AU29" i="159"/>
  <c r="AZ29" i="159" s="1"/>
  <c r="AT12" i="159"/>
  <c r="AT42" i="159"/>
  <c r="AR43" i="159"/>
  <c r="AR38" i="159"/>
  <c r="AR37" i="159"/>
  <c r="AR12" i="159"/>
  <c r="AR48" i="159"/>
  <c r="AR26" i="159"/>
  <c r="AR25" i="159"/>
  <c r="AR36" i="159"/>
  <c r="AR24" i="159"/>
  <c r="AR42" i="159"/>
  <c r="AR51" i="159"/>
  <c r="E20" i="162"/>
  <c r="AT38" i="159" l="1"/>
  <c r="AU38" i="159" s="1"/>
  <c r="AZ38" i="159" s="1"/>
  <c r="AT48" i="159"/>
  <c r="AT39" i="159"/>
  <c r="AU39" i="159" s="1"/>
  <c r="AZ39" i="159" s="1"/>
  <c r="AT35" i="159"/>
  <c r="AU35" i="159" s="1"/>
  <c r="AZ35" i="159" s="1"/>
  <c r="AT26" i="159"/>
  <c r="AU26" i="159" s="1"/>
  <c r="AZ26" i="159" s="1"/>
  <c r="AT56" i="159"/>
  <c r="AU56" i="159" s="1"/>
  <c r="AZ56" i="159" s="1"/>
  <c r="N51" i="160"/>
  <c r="AT33" i="159"/>
  <c r="AU33" i="159" s="1"/>
  <c r="AZ33" i="159" s="1"/>
  <c r="AT51" i="159"/>
  <c r="AU51" i="159" s="1"/>
  <c r="AZ51" i="159" s="1"/>
  <c r="AT50" i="159"/>
  <c r="AU50" i="159" s="1"/>
  <c r="AZ50" i="159" s="1"/>
  <c r="N36" i="160"/>
  <c r="AS47" i="159"/>
  <c r="N55" i="160" s="1"/>
  <c r="AT17" i="159"/>
  <c r="AU17" i="159" s="1"/>
  <c r="AZ17" i="159" s="1"/>
  <c r="AT45" i="159"/>
  <c r="AU45" i="159" s="1"/>
  <c r="AZ45" i="159" s="1"/>
  <c r="N63" i="160"/>
  <c r="AS27" i="159"/>
  <c r="N35" i="160" s="1"/>
  <c r="N31" i="160"/>
  <c r="AS21" i="159"/>
  <c r="N29" i="160" s="1"/>
  <c r="AQ22" i="159"/>
  <c r="AR22" i="159" s="1"/>
  <c r="AT20" i="159"/>
  <c r="AU20" i="159" s="1"/>
  <c r="AZ20" i="159" s="1"/>
  <c r="N28" i="160"/>
  <c r="AT19" i="159"/>
  <c r="AU19" i="159" s="1"/>
  <c r="AZ19" i="159" s="1"/>
  <c r="N27" i="160"/>
  <c r="AR49" i="159"/>
  <c r="N57" i="160"/>
  <c r="AT13" i="159"/>
  <c r="AU13" i="159" s="1"/>
  <c r="AZ13" i="159" s="1"/>
  <c r="N21" i="160"/>
  <c r="AT14" i="159"/>
  <c r="AU14" i="159" s="1"/>
  <c r="AZ14" i="159" s="1"/>
  <c r="N22" i="160"/>
  <c r="AT15" i="159"/>
  <c r="AU15" i="159" s="1"/>
  <c r="AZ15" i="159" s="1"/>
  <c r="N23" i="160"/>
  <c r="AT10" i="159"/>
  <c r="AU10" i="159" s="1"/>
  <c r="AZ10" i="159" s="1"/>
  <c r="N18" i="160"/>
  <c r="AR16" i="159"/>
  <c r="AR27" i="159"/>
  <c r="AR47" i="159"/>
  <c r="AR21" i="159"/>
  <c r="AZ44" i="159"/>
  <c r="AU34" i="159"/>
  <c r="AZ34" i="159" s="1"/>
  <c r="AU36" i="159"/>
  <c r="AZ36" i="159" s="1"/>
  <c r="AU37" i="159"/>
  <c r="AZ37" i="159" s="1"/>
  <c r="AU48" i="159"/>
  <c r="AZ48" i="159" s="1"/>
  <c r="AU43" i="159"/>
  <c r="AZ43" i="159" s="1"/>
  <c r="AU25" i="159"/>
  <c r="AZ25" i="159" s="1"/>
  <c r="AU24" i="159"/>
  <c r="AZ24" i="159" s="1"/>
  <c r="AU42" i="159"/>
  <c r="AZ42" i="159" s="1"/>
  <c r="AU12" i="159"/>
  <c r="AZ12" i="159" s="1"/>
  <c r="E21" i="162"/>
  <c r="AT27" i="159" l="1"/>
  <c r="AU27" i="159" s="1"/>
  <c r="AZ27" i="159" s="1"/>
  <c r="AT47" i="159"/>
  <c r="AU47" i="159" s="1"/>
  <c r="AZ47" i="159" s="1"/>
  <c r="AT21" i="159"/>
  <c r="AU21" i="159" s="1"/>
  <c r="AZ21" i="159" s="1"/>
  <c r="AS22" i="159"/>
  <c r="AT22" i="159" s="1"/>
  <c r="AU22" i="159" s="1"/>
  <c r="AZ22" i="159" s="1"/>
  <c r="AT49" i="159"/>
  <c r="AU49" i="159" s="1"/>
  <c r="AZ49" i="159" s="1"/>
  <c r="AT16" i="159"/>
  <c r="AU16" i="159" s="1"/>
  <c r="AZ16" i="159" s="1"/>
  <c r="N24" i="160"/>
  <c r="E22" i="162"/>
  <c r="E23" i="162" s="1"/>
  <c r="E24" i="162" s="1"/>
  <c r="N30" i="160" l="1"/>
  <c r="E25" i="162"/>
  <c r="H9" i="162"/>
  <c r="X57" i="159"/>
  <c r="Q8" i="159" l="1"/>
  <c r="R8" i="159" s="1"/>
  <c r="S8" i="159" s="1"/>
  <c r="T8" i="159" s="1"/>
  <c r="AI57" i="159"/>
  <c r="Q57" i="159"/>
  <c r="Y57" i="159"/>
  <c r="Z57" i="159" l="1"/>
  <c r="AN57" i="159"/>
  <c r="AL57" i="159"/>
  <c r="AM57" i="159"/>
  <c r="R57" i="159"/>
  <c r="S57" i="159" s="1"/>
  <c r="T57" i="159" s="1"/>
  <c r="AA57" i="159" l="1"/>
  <c r="AB57" i="159" s="1"/>
  <c r="U57" i="159"/>
  <c r="AI8" i="159"/>
  <c r="V57" i="159" l="1"/>
  <c r="AO57" i="159" s="1"/>
  <c r="AH109" i="159"/>
  <c r="AP57" i="159" l="1"/>
  <c r="AW57" i="159"/>
  <c r="H8" i="159"/>
  <c r="AC109" i="159" l="1"/>
  <c r="L109" i="159"/>
  <c r="I109" i="159" l="1"/>
  <c r="AF109" i="159"/>
  <c r="AF110" i="159" s="1"/>
  <c r="H109" i="159" l="1"/>
  <c r="J8" i="159"/>
  <c r="AE109" i="159"/>
  <c r="AI109" i="159"/>
  <c r="AH111" i="159" l="1"/>
  <c r="E24" i="165" s="1"/>
  <c r="G24" i="165" s="1"/>
  <c r="G29" i="165" s="1"/>
  <c r="G31" i="165" s="1"/>
  <c r="AJ8" i="159"/>
  <c r="AJ109" i="159" s="1"/>
  <c r="E25" i="165" s="1"/>
  <c r="AD8" i="159"/>
  <c r="AK8" i="159"/>
  <c r="K8" i="159"/>
  <c r="J109" i="159"/>
  <c r="AN8" i="159"/>
  <c r="AN109" i="159" s="1"/>
  <c r="E28" i="165" s="1"/>
  <c r="G28" i="165" s="1"/>
  <c r="AL8" i="159"/>
  <c r="AL109" i="159" s="1"/>
  <c r="E27" i="165" s="1"/>
  <c r="G27" i="165" s="1"/>
  <c r="AM8" i="159"/>
  <c r="AM109" i="159" s="1"/>
  <c r="G25" i="165" l="1"/>
  <c r="AK109" i="159"/>
  <c r="E26" i="165" s="1"/>
  <c r="K109" i="159"/>
  <c r="E33" i="165" l="1"/>
  <c r="G33" i="165" s="1"/>
  <c r="AV95" i="159"/>
  <c r="AV94" i="159"/>
  <c r="AV107" i="159"/>
  <c r="AV82" i="159"/>
  <c r="AV101" i="159"/>
  <c r="AV79" i="159"/>
  <c r="AV84" i="159"/>
  <c r="AV93" i="159"/>
  <c r="AV92" i="159"/>
  <c r="AV87" i="159"/>
  <c r="AV96" i="159"/>
  <c r="AV61" i="159"/>
  <c r="AV85" i="159"/>
  <c r="AV68" i="159"/>
  <c r="AV100" i="159"/>
  <c r="AV78" i="159"/>
  <c r="AV71" i="159"/>
  <c r="AV72" i="159"/>
  <c r="AV77" i="159"/>
  <c r="AV106" i="159"/>
  <c r="AV74" i="159"/>
  <c r="AV105" i="159"/>
  <c r="AV65" i="159"/>
  <c r="AV62" i="159"/>
  <c r="AV80" i="159"/>
  <c r="AV63" i="159"/>
  <c r="AV59" i="159"/>
  <c r="AV60" i="159"/>
  <c r="AV70" i="159"/>
  <c r="AV99" i="159"/>
  <c r="AV69" i="159"/>
  <c r="AV89" i="159"/>
  <c r="AV88" i="159"/>
  <c r="AV102" i="159"/>
  <c r="AV58" i="159"/>
  <c r="AV97" i="159"/>
  <c r="AV86" i="159"/>
  <c r="AV73" i="159"/>
  <c r="AV81" i="159"/>
  <c r="AV91" i="159"/>
  <c r="AV64" i="159"/>
  <c r="AV83" i="159"/>
  <c r="AV76" i="159"/>
  <c r="AV66" i="159"/>
  <c r="AV75" i="159"/>
  <c r="AV104" i="159"/>
  <c r="AV67" i="159"/>
  <c r="AV90" i="159"/>
  <c r="AV103" i="159"/>
  <c r="AV98" i="159"/>
  <c r="G26" i="165"/>
  <c r="AV9" i="159"/>
  <c r="AV10" i="159"/>
  <c r="AV13" i="159"/>
  <c r="AV12" i="159"/>
  <c r="AV11" i="159"/>
  <c r="AV14" i="159"/>
  <c r="AV19" i="159"/>
  <c r="AV16" i="159"/>
  <c r="AV20" i="159"/>
  <c r="AV17" i="159"/>
  <c r="AV15" i="159"/>
  <c r="AV18" i="159"/>
  <c r="AV24" i="159"/>
  <c r="AV22" i="159"/>
  <c r="AV25" i="159"/>
  <c r="AV21" i="159"/>
  <c r="AV23" i="159"/>
  <c r="AV26" i="159"/>
  <c r="AV28" i="159"/>
  <c r="AV32" i="159"/>
  <c r="AV29" i="159"/>
  <c r="AV27" i="159"/>
  <c r="AV30" i="159"/>
  <c r="AV31" i="159"/>
  <c r="AV34" i="159"/>
  <c r="AV36" i="159"/>
  <c r="AV38" i="159"/>
  <c r="AV33" i="159"/>
  <c r="AV35" i="159"/>
  <c r="AV37" i="159"/>
  <c r="AV40" i="159"/>
  <c r="AV41" i="159"/>
  <c r="AV44" i="159"/>
  <c r="AV39" i="159"/>
  <c r="AV42" i="159"/>
  <c r="AV43" i="159"/>
  <c r="AV49" i="159"/>
  <c r="AV45" i="159"/>
  <c r="AV47" i="159"/>
  <c r="AV50" i="159"/>
  <c r="AV46" i="159"/>
  <c r="AV48" i="159"/>
  <c r="AV53" i="159"/>
  <c r="AV51" i="159"/>
  <c r="AV52" i="159"/>
  <c r="AV56" i="159"/>
  <c r="AV55" i="159"/>
  <c r="AV54" i="159"/>
  <c r="AV57" i="159"/>
  <c r="AV8" i="159"/>
  <c r="AV109" i="159" l="1"/>
  <c r="AD109" i="159"/>
  <c r="E23" i="165" s="1"/>
  <c r="G23" i="165" s="1"/>
  <c r="AX57" i="159" l="1"/>
  <c r="AQ57" i="159"/>
  <c r="G21" i="34"/>
  <c r="K21" i="34" s="1"/>
  <c r="G14" i="34"/>
  <c r="G15" i="34" s="1"/>
  <c r="K15" i="34" s="1"/>
  <c r="F12" i="34"/>
  <c r="G12" i="34"/>
  <c r="E5" i="34"/>
  <c r="K34" i="34"/>
  <c r="K31" i="34"/>
  <c r="K30" i="34"/>
  <c r="K29" i="34"/>
  <c r="K28" i="34"/>
  <c r="F27" i="34"/>
  <c r="H27" i="34" s="1"/>
  <c r="F26" i="34"/>
  <c r="H26" i="34" s="1"/>
  <c r="F25" i="34"/>
  <c r="H25" i="34" s="1"/>
  <c r="F24" i="34"/>
  <c r="H24" i="34" s="1"/>
  <c r="G22" i="34"/>
  <c r="K22" i="34" s="1"/>
  <c r="G20" i="34"/>
  <c r="G18" i="34"/>
  <c r="G19" i="34" s="1"/>
  <c r="K19" i="34" s="1"/>
  <c r="G16" i="34"/>
  <c r="G17" i="34" s="1"/>
  <c r="K17" i="34" s="1"/>
  <c r="G13" i="34"/>
  <c r="G11" i="34"/>
  <c r="F11" i="34"/>
  <c r="G10" i="34"/>
  <c r="F10" i="34"/>
  <c r="G9" i="34"/>
  <c r="F9" i="34"/>
  <c r="F5" i="34"/>
  <c r="AS57" i="159" l="1"/>
  <c r="N65" i="160" s="1"/>
  <c r="G5" i="34"/>
  <c r="G8" i="34" s="1"/>
  <c r="K8" i="34" s="1"/>
  <c r="AR57" i="159"/>
  <c r="H14" i="34"/>
  <c r="K14" i="34" s="1"/>
  <c r="G23" i="34"/>
  <c r="K23" i="34" s="1"/>
  <c r="H10" i="34"/>
  <c r="K10" i="34" s="1"/>
  <c r="H9" i="34"/>
  <c r="K9" i="34" s="1"/>
  <c r="H11" i="34"/>
  <c r="K11" i="34" s="1"/>
  <c r="H12" i="34"/>
  <c r="K12" i="34" s="1"/>
  <c r="K18" i="34"/>
  <c r="K20" i="34"/>
  <c r="F13" i="34"/>
  <c r="H13" i="34" s="1"/>
  <c r="K13" i="34" s="1"/>
  <c r="AT57" i="159" l="1"/>
  <c r="AU57" i="159" s="1"/>
  <c r="AZ57" i="159" s="1"/>
  <c r="K35" i="34"/>
  <c r="K36" i="34" s="1"/>
  <c r="K37" i="34" s="1"/>
  <c r="K38" i="34" s="1"/>
  <c r="X8" i="159" l="1"/>
  <c r="W109" i="159"/>
  <c r="Y8" i="159" l="1"/>
  <c r="X109" i="159"/>
  <c r="Y109" i="159" l="1"/>
  <c r="Z8" i="159"/>
  <c r="Z109" i="159" s="1"/>
  <c r="AA8" i="159" l="1"/>
  <c r="AB8" i="159" s="1"/>
  <c r="AA109" i="159" l="1"/>
  <c r="AB109" i="159" l="1"/>
  <c r="E22" i="165" s="1"/>
  <c r="E29" i="165" s="1"/>
  <c r="E31" i="165" l="1"/>
  <c r="E32" i="165" s="1"/>
  <c r="E35" i="165" s="1"/>
  <c r="E30" i="165"/>
  <c r="G22" i="165"/>
  <c r="Q109" i="159"/>
  <c r="T109" i="159"/>
  <c r="R109" i="159"/>
  <c r="U8" i="159"/>
  <c r="G32" i="165" l="1"/>
  <c r="G35" i="165" s="1"/>
  <c r="V8" i="159"/>
  <c r="AO8" i="159" s="1"/>
  <c r="U109" i="159"/>
  <c r="S109" i="159"/>
  <c r="AW8" i="159" l="1"/>
  <c r="V109" i="159"/>
  <c r="AO109" i="159" l="1"/>
  <c r="AP8" i="159"/>
  <c r="AX8" i="159" l="1"/>
  <c r="AP109" i="159"/>
  <c r="AQ8" i="159"/>
  <c r="AS8" i="159" s="1"/>
  <c r="N16" i="160" l="1"/>
  <c r="N117" i="160" s="1"/>
  <c r="AQ109" i="159"/>
  <c r="AR8" i="159"/>
  <c r="AT8" i="159" l="1"/>
  <c r="AU8" i="159" s="1"/>
  <c r="AZ8" i="159" s="1"/>
  <c r="AS109" i="159"/>
  <c r="N118" i="160" l="1"/>
  <c r="O118" i="160" s="1"/>
  <c r="O117" i="160"/>
  <c r="O120" i="160" s="1"/>
  <c r="N119" i="160" l="1"/>
  <c r="O119" i="160" s="1"/>
</calcChain>
</file>

<file path=xl/comments1.xml><?xml version="1.0" encoding="utf-8"?>
<comments xmlns="http://schemas.openxmlformats.org/spreadsheetml/2006/main">
  <authors>
    <author>Author</author>
  </authors>
  <commentList>
    <comment ref="H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 per MD sir instruction take 20% margin for residential and 15% margin for projects.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O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Rs.50 to Rs.55 for material(MS).
Rs.15 for processing cost.
Rs.28 for galvanizing</t>
        </r>
      </text>
    </comment>
  </commentList>
</comments>
</file>

<file path=xl/sharedStrings.xml><?xml version="1.0" encoding="utf-8"?>
<sst xmlns="http://schemas.openxmlformats.org/spreadsheetml/2006/main" count="2012" uniqueCount="469">
  <si>
    <t xml:space="preserve">Amount </t>
  </si>
  <si>
    <t>UOM</t>
  </si>
  <si>
    <t>Area</t>
  </si>
  <si>
    <t>Cart.</t>
  </si>
  <si>
    <t>Margin</t>
  </si>
  <si>
    <t>Grand Total</t>
  </si>
  <si>
    <t>Nos.</t>
  </si>
  <si>
    <t>Sl No</t>
  </si>
  <si>
    <t>Item description</t>
  </si>
  <si>
    <t>Qty</t>
  </si>
  <si>
    <t>Length(m)</t>
  </si>
  <si>
    <t>Sub Total</t>
  </si>
  <si>
    <t>Width(m)</t>
  </si>
  <si>
    <t>Ht(m)</t>
  </si>
  <si>
    <t>Total R.Mtr.</t>
  </si>
  <si>
    <t>Sec. Code</t>
  </si>
  <si>
    <t>Unit Wt.</t>
  </si>
  <si>
    <t>Total wt.</t>
  </si>
  <si>
    <t xml:space="preserve">Rate </t>
  </si>
  <si>
    <t>Sq.Mtr.</t>
  </si>
  <si>
    <t>Kgs.</t>
  </si>
  <si>
    <t>Rate Per Sq.Mtr.</t>
  </si>
  <si>
    <t>50 x 50 x 3mm THK ANGLE CLEATS FOR OUTER FRAME</t>
  </si>
  <si>
    <t>No 10 x 75mm LONG WOODEN SCREW WITH RAWL PLUG</t>
  </si>
  <si>
    <t>HOLD FAST</t>
  </si>
  <si>
    <t>MISCILLANEOUS</t>
  </si>
  <si>
    <t>LABOUR-FABRICATION</t>
  </si>
  <si>
    <t>LABOUR-INSTALLATION</t>
  </si>
  <si>
    <t>ELECTRICITY</t>
  </si>
  <si>
    <t>MISSALANIOUS</t>
  </si>
  <si>
    <t>TRANSPORTATION</t>
  </si>
  <si>
    <t>P.MTR</t>
  </si>
  <si>
    <t>W</t>
  </si>
  <si>
    <t>H</t>
  </si>
  <si>
    <t>Q</t>
  </si>
  <si>
    <t>ABRO MASKING TAPE 25MM WIDTH</t>
  </si>
  <si>
    <t>TWGS</t>
  </si>
  <si>
    <t>DESCRIPTION</t>
  </si>
  <si>
    <t>WEATHER SILICON DC-789.</t>
  </si>
  <si>
    <t>Job: Fixed Window</t>
  </si>
  <si>
    <t>Fixed Windows</t>
  </si>
  <si>
    <t>OUTER FRAME BOTTOM  WITH WOODEN PC</t>
  </si>
  <si>
    <t>OUTER FRAME TOP  WITH WOODEN PC</t>
  </si>
  <si>
    <t>OUTER FRAME SIDE  WITH WOODEN PC</t>
  </si>
  <si>
    <t>BOTTOM FRAME PC</t>
  </si>
  <si>
    <t>TOP FRAME  WITH PC</t>
  </si>
  <si>
    <t>JINDAL 19369</t>
  </si>
  <si>
    <t>CLIP FOR TOP, BOTTOM AND SIDE WITH WOODEN PC</t>
  </si>
  <si>
    <t>MULLION  WITH WOODEN PC</t>
  </si>
  <si>
    <t>MULLION WITH PC</t>
  </si>
  <si>
    <t>Mtr.</t>
  </si>
  <si>
    <t>JINDAL 20720</t>
  </si>
  <si>
    <t>SIDE FRAME PC</t>
  </si>
  <si>
    <t xml:space="preserve">No 8x19mm  PAN HEAD SCREW </t>
  </si>
  <si>
    <t xml:space="preserve">HOLE CAP FOR  NO 10 DIA. </t>
  </si>
  <si>
    <t>JINDAL 20903</t>
  </si>
  <si>
    <t>GASKET -2 FOR 2MM THK.</t>
  </si>
  <si>
    <t>GASKET -1 FOR 2MM THK.</t>
  </si>
  <si>
    <t>PROTECTION TAPE 25MM WIDTH.</t>
  </si>
  <si>
    <t>6MM DIA. BRACKER ROD</t>
  </si>
  <si>
    <t>Byte Size - 11.52x6</t>
  </si>
  <si>
    <t xml:space="preserve">5MM ET125 + 1.52PVB + 5MM CLEAR TOUGHENED GLASS </t>
  </si>
  <si>
    <t>SL NO</t>
  </si>
  <si>
    <t>GLASS</t>
  </si>
  <si>
    <t>WIDTH</t>
  </si>
  <si>
    <t>HEIGHT</t>
  </si>
  <si>
    <t xml:space="preserve"> QTY</t>
  </si>
  <si>
    <t>AREA / UNIT</t>
  </si>
  <si>
    <t>mm</t>
  </si>
  <si>
    <t>nos</t>
  </si>
  <si>
    <t>SQFT</t>
  </si>
  <si>
    <t>Cost break up Details</t>
  </si>
  <si>
    <t>Sl .No</t>
  </si>
  <si>
    <t>Description</t>
  </si>
  <si>
    <t>Code No:</t>
  </si>
  <si>
    <t>Width         mm</t>
  </si>
  <si>
    <t>Area                            (sq. Mtrs)</t>
  </si>
  <si>
    <t>Quantity</t>
  </si>
  <si>
    <t>Total Area Sq.Mtr.</t>
  </si>
  <si>
    <t>Total Area Sft.</t>
  </si>
  <si>
    <t>Profile cost Details</t>
  </si>
  <si>
    <t>Hard ware</t>
  </si>
  <si>
    <t>Wall Plug with screw</t>
  </si>
  <si>
    <t>Silicon</t>
  </si>
  <si>
    <t>Masking tape in Mtr.</t>
  </si>
  <si>
    <t>Backer Rod in Mtr.</t>
  </si>
  <si>
    <t>Fabrication</t>
  </si>
  <si>
    <t>Transportation</t>
  </si>
  <si>
    <t>Installation</t>
  </si>
  <si>
    <t>Total Cost</t>
  </si>
  <si>
    <t>Unit price per Sq.Mtr.</t>
  </si>
  <si>
    <t>Total Amount</t>
  </si>
  <si>
    <t>Rate /                Sq. Mtr</t>
  </si>
  <si>
    <t>Rate /                Sq. Ft</t>
  </si>
  <si>
    <t>Basic</t>
  </si>
  <si>
    <t>ED</t>
  </si>
  <si>
    <t>Packing</t>
  </si>
  <si>
    <t>Freight</t>
  </si>
  <si>
    <t>Transit Insurance</t>
  </si>
  <si>
    <t>Total Profile Cost</t>
  </si>
  <si>
    <t>Check</t>
  </si>
  <si>
    <t>GLASS-1</t>
  </si>
  <si>
    <t>TOTAL BASIC COST</t>
  </si>
  <si>
    <t>Quotation No :</t>
  </si>
  <si>
    <t>Quotation Dated:</t>
  </si>
  <si>
    <t>Rev.No &amp; Date :</t>
  </si>
  <si>
    <t>Glass</t>
  </si>
  <si>
    <t>Prepared By</t>
  </si>
  <si>
    <t>Approved By</t>
  </si>
  <si>
    <t>OH</t>
  </si>
  <si>
    <t>Venu.B</t>
  </si>
  <si>
    <t>GST 18%</t>
  </si>
  <si>
    <t>Location</t>
  </si>
  <si>
    <t>Nos</t>
  </si>
  <si>
    <t>Width</t>
  </si>
  <si>
    <t>Height</t>
  </si>
  <si>
    <t>Window / Door ID</t>
  </si>
  <si>
    <t>Glass Spec.</t>
  </si>
  <si>
    <t>Item Description</t>
  </si>
  <si>
    <t>Fly Screen</t>
  </si>
  <si>
    <t xml:space="preserve">PROJECT : </t>
  </si>
  <si>
    <t>BASIC</t>
  </si>
  <si>
    <t>INSURANCE</t>
  </si>
  <si>
    <t>TOTAL COST</t>
  </si>
  <si>
    <t>PER SQ.MTR</t>
  </si>
  <si>
    <t>PER SQ.FT</t>
  </si>
  <si>
    <t>Project :-</t>
  </si>
  <si>
    <t>Location :-</t>
  </si>
  <si>
    <t>GST</t>
  </si>
  <si>
    <t>Toughening</t>
  </si>
  <si>
    <t>Handling</t>
  </si>
  <si>
    <t>Jumbo</t>
  </si>
  <si>
    <t>Glass-2</t>
  </si>
  <si>
    <t>Glass-3</t>
  </si>
  <si>
    <t>Wastage</t>
  </si>
  <si>
    <t>Customs</t>
  </si>
  <si>
    <t>Clearance</t>
  </si>
  <si>
    <t>Insurance</t>
  </si>
  <si>
    <t>Freigh</t>
  </si>
  <si>
    <t>10 Dia</t>
  </si>
  <si>
    <t>Note:</t>
  </si>
  <si>
    <t>Not Included in Price:</t>
  </si>
  <si>
    <t>Price quoted are Ex-Factory, Hyderabad. Transportation charges from fabrication unit to site - At actuals on To-pay basis.</t>
  </si>
  <si>
    <t>Unloading to be taken care by the client.</t>
  </si>
  <si>
    <t>Installation Charges Separate.</t>
  </si>
  <si>
    <t>Terms &amp; Conditions:</t>
  </si>
  <si>
    <t xml:space="preserve">Order Finalization, Validity and Delivery </t>
  </si>
  <si>
    <t xml:space="preserve">Client to check all details provided carefully before the finalizing the design/solution. </t>
  </si>
  <si>
    <t xml:space="preserve">Once the Quote and Drawings are finalized, no changes/alterations are possible. </t>
  </si>
  <si>
    <t xml:space="preserve">The finalized drawings and quote will be signed by the client, a copy will be provided to the customer. </t>
  </si>
  <si>
    <t xml:space="preserve">Price validity is 15 days from the date of our proposal. </t>
  </si>
  <si>
    <t xml:space="preserve">Delivery with in 12 to 16 weeks from the date of advance. </t>
  </si>
  <si>
    <t>Payment Terms</t>
  </si>
  <si>
    <t xml:space="preserve">75% advance, Balance 25% before dispatch. </t>
  </si>
  <si>
    <t>For payments through Cheque/DD/RTGS/NEFT, to be made in favour of:
ALUMIL BUILDMATE PVT LTD.
UCO Bank, Banjara Hills branch.
A/C No : 09790210004661
RTGS/IFSC No : UCBA0000979</t>
  </si>
  <si>
    <t xml:space="preserve">Material will be dispatched only after all dues are cleared. </t>
  </si>
  <si>
    <t xml:space="preserve">Any additional job/finishing/extra work apart from the agreed drawings will be considered as a new order, processed separately. </t>
  </si>
  <si>
    <t>Storage:</t>
  </si>
  <si>
    <t xml:space="preserve">In the event of site not being ready for installation, all products will be stored in our warehouse for short term. </t>
  </si>
  <si>
    <t xml:space="preserve">Storage facility will be free of charge for first 3 weeks upon arrival of material in storage warehouse and thereon Rs.10,000/- will be charged on weekly basis post free storage period. </t>
  </si>
  <si>
    <t xml:space="preserve">Damages: </t>
  </si>
  <si>
    <t xml:space="preserve">Any breakage and damage before and during installation by Alumil team are the responsibility of Alumil. </t>
  </si>
  <si>
    <t xml:space="preserve">In case damages are small items, replacement would be within 15 days and in case of large/special items it will be 99 days approx. </t>
  </si>
  <si>
    <t xml:space="preserve">Damages caused during storage at clients site/store, where material has been shifted (at clients request) will not be the responsibility of Alumil. </t>
  </si>
  <si>
    <t xml:space="preserve">Replacement of damaged material will be on chargeable basis. </t>
  </si>
  <si>
    <t xml:space="preserve">Installation and technical assistance: </t>
  </si>
  <si>
    <t xml:space="preserve">Metal scaffolding to be arranged by client at site where required. </t>
  </si>
  <si>
    <t xml:space="preserve">Accommodation for installation team/tools to be provided on site by client. </t>
  </si>
  <si>
    <t xml:space="preserve">Site measurements are to be maintained accurate to final drawings. And major variation in opening size to be rectified by client. </t>
  </si>
  <si>
    <t>Sales Person :-</t>
  </si>
  <si>
    <t>S.NO</t>
  </si>
  <si>
    <t>WINDOW CODE</t>
  </si>
  <si>
    <t>SYSTEM</t>
  </si>
  <si>
    <t>WIDTH
MM</t>
  </si>
  <si>
    <t>HEIGHT
MM</t>
  </si>
  <si>
    <t>TOTAL AREA</t>
  </si>
  <si>
    <t>TOTAL AMOUNT</t>
  </si>
  <si>
    <t>Aluminium Colour :-</t>
  </si>
  <si>
    <t>Hardware Colour :-</t>
  </si>
  <si>
    <t>Designer :</t>
  </si>
  <si>
    <t>Wind Load :-</t>
  </si>
  <si>
    <t>SUB TOTAL</t>
  </si>
  <si>
    <t>GRAND TOTAL</t>
  </si>
  <si>
    <t>Wind Load</t>
  </si>
  <si>
    <t>Hardware Colour</t>
  </si>
  <si>
    <t>Quotation No</t>
  </si>
  <si>
    <t>Quotation Dated</t>
  </si>
  <si>
    <t>Designer</t>
  </si>
  <si>
    <t>Window Code</t>
  </si>
  <si>
    <t>Height
mm</t>
  </si>
  <si>
    <t>MS Insert</t>
  </si>
  <si>
    <t>MS Insert Calculation</t>
  </si>
  <si>
    <t>Rate/Kg</t>
  </si>
  <si>
    <t>Insert Description</t>
  </si>
  <si>
    <t>Location of insert</t>
  </si>
  <si>
    <t>Thickness</t>
  </si>
  <si>
    <t>Qty Required of insert</t>
  </si>
  <si>
    <t>Qty of Window</t>
  </si>
  <si>
    <t>Density</t>
  </si>
  <si>
    <t>Weight kg/mtr</t>
  </si>
  <si>
    <t>Length Required in mtr</t>
  </si>
  <si>
    <t>Total required running mtr</t>
  </si>
  <si>
    <t>Total Weight</t>
  </si>
  <si>
    <t>Total Price</t>
  </si>
  <si>
    <t>unit price for MS for each window</t>
  </si>
  <si>
    <t>Anamol Anand</t>
  </si>
  <si>
    <t>System</t>
  </si>
  <si>
    <t>Glass Specification:</t>
  </si>
  <si>
    <t>Silver</t>
  </si>
  <si>
    <t>MESH</t>
  </si>
  <si>
    <t>LOCATION</t>
  </si>
  <si>
    <t>QTY</t>
  </si>
  <si>
    <t>Total MS Cost</t>
  </si>
  <si>
    <t>Alu + Hardware</t>
  </si>
  <si>
    <t>Glass + Mesh + MS etc</t>
  </si>
  <si>
    <t>Percentage of Work</t>
  </si>
  <si>
    <t>Profile Cost per unit in Euro</t>
  </si>
  <si>
    <t>cost for total Qty in Euro</t>
  </si>
  <si>
    <t>Total Price in INR</t>
  </si>
  <si>
    <t>Glass Price</t>
  </si>
  <si>
    <t>Euro Price</t>
  </si>
  <si>
    <t>Wall Plugs</t>
  </si>
  <si>
    <t>Masking Tape</t>
  </si>
  <si>
    <t>Backor Rod</t>
  </si>
  <si>
    <t>Depth</t>
  </si>
  <si>
    <t>Silicon Bite Size</t>
  </si>
  <si>
    <t>Per SFT</t>
  </si>
  <si>
    <t>Per SQM</t>
  </si>
  <si>
    <t>Per Window</t>
  </si>
  <si>
    <t>Glass Cost</t>
  </si>
  <si>
    <t>Accessories</t>
  </si>
  <si>
    <t>Total SFT</t>
  </si>
  <si>
    <t>Actual</t>
  </si>
  <si>
    <t>After Discount</t>
  </si>
  <si>
    <t>Total Euro Price For Project of Profiles</t>
  </si>
  <si>
    <t>Total Price in INR of Profiles</t>
  </si>
  <si>
    <t>Descritpion</t>
  </si>
  <si>
    <t>Remarks:</t>
  </si>
  <si>
    <t>SS Mesh</t>
  </si>
  <si>
    <t>Recractable Mesh</t>
  </si>
  <si>
    <t>For Installation related queries kindly contact: +91-8008103096</t>
  </si>
  <si>
    <t>For Technical related queries kindly contact: +91-9849886288</t>
  </si>
  <si>
    <t>Designer :-</t>
  </si>
  <si>
    <t>Quotation No :-</t>
  </si>
  <si>
    <t>Quoted Date :-</t>
  </si>
  <si>
    <t>Revision 1</t>
  </si>
  <si>
    <t>Revision done on</t>
  </si>
  <si>
    <t>Profile Colour :-</t>
  </si>
  <si>
    <t>Elevation View :-</t>
  </si>
  <si>
    <t>Size :-</t>
  </si>
  <si>
    <t>Qty :-</t>
  </si>
  <si>
    <t>Series :-</t>
  </si>
  <si>
    <t>Glass :-</t>
  </si>
  <si>
    <t>Mesh :-</t>
  </si>
  <si>
    <t>Window Code :-</t>
  </si>
  <si>
    <t>Description :-</t>
  </si>
  <si>
    <t>Interior</t>
  </si>
  <si>
    <t>Exterior</t>
  </si>
  <si>
    <t>Bronze</t>
  </si>
  <si>
    <t>Titanium</t>
  </si>
  <si>
    <t>Brown</t>
  </si>
  <si>
    <t>Black</t>
  </si>
  <si>
    <t>White</t>
  </si>
  <si>
    <t>46MM</t>
  </si>
  <si>
    <t>24MM</t>
  </si>
  <si>
    <t>21MM</t>
  </si>
  <si>
    <t>8mm CTG</t>
  </si>
  <si>
    <t>28MM</t>
  </si>
  <si>
    <t>10MM CTG</t>
  </si>
  <si>
    <t>6mm CTG</t>
  </si>
  <si>
    <t>12MM</t>
  </si>
  <si>
    <t>10MM</t>
  </si>
  <si>
    <t>5mm CTG</t>
  </si>
  <si>
    <t>Frosting</t>
  </si>
  <si>
    <t>24mm F</t>
  </si>
  <si>
    <t>21mm F</t>
  </si>
  <si>
    <t>28mm</t>
  </si>
  <si>
    <t>8MM CTG</t>
  </si>
  <si>
    <t>Extra Glass Price</t>
  </si>
  <si>
    <t>1.52mm pvb</t>
  </si>
  <si>
    <t>17.52mm</t>
  </si>
  <si>
    <t>Extra Glass Sizes</t>
  </si>
  <si>
    <t>Mr. Srinivas : 9949077279</t>
  </si>
  <si>
    <t>Mr. Anamol Anand : 7702300826</t>
  </si>
  <si>
    <t>Calculations</t>
  </si>
  <si>
    <t>Glass Unit Value</t>
  </si>
  <si>
    <t>Basic Value</t>
  </si>
  <si>
    <t>Transport</t>
  </si>
  <si>
    <t>Total</t>
  </si>
  <si>
    <t>Profit</t>
  </si>
  <si>
    <t>Total After Profit</t>
  </si>
  <si>
    <t>Total After GST</t>
  </si>
  <si>
    <t>Glass Thickness</t>
  </si>
  <si>
    <t>Air/Lm</t>
  </si>
  <si>
    <t>AIR/LAMINATES GAP</t>
  </si>
  <si>
    <t>Cost/Sq.mt</t>
  </si>
  <si>
    <t>4mm Clear</t>
  </si>
  <si>
    <t>5mm Clear</t>
  </si>
  <si>
    <t>6mm Clear</t>
  </si>
  <si>
    <t>8mm Clear</t>
  </si>
  <si>
    <t>10mm Clear</t>
  </si>
  <si>
    <t>12mm Clear</t>
  </si>
  <si>
    <t>15mm Clear</t>
  </si>
  <si>
    <t>19mm Clear</t>
  </si>
  <si>
    <t xml:space="preserve">6 MM EXTRA CLEAR </t>
  </si>
  <si>
    <t>8 MM EXTRA CLEAR</t>
  </si>
  <si>
    <t xml:space="preserve">10 MM EXTRA CLEAR </t>
  </si>
  <si>
    <t xml:space="preserve">12 MM EXTRA CLEAR </t>
  </si>
  <si>
    <t xml:space="preserve">5 MM Green TNT </t>
  </si>
  <si>
    <t xml:space="preserve">6 MM Green TNT </t>
  </si>
  <si>
    <t xml:space="preserve">5 MM Bronze TNT </t>
  </si>
  <si>
    <t xml:space="preserve">10 MM BRONZE TNT </t>
  </si>
  <si>
    <t xml:space="preserve">12 MM Bronze TNT </t>
  </si>
  <si>
    <t xml:space="preserve">5 MM Grey TNT </t>
  </si>
  <si>
    <t xml:space="preserve">5 MM REFLECTASOL GREEN </t>
  </si>
  <si>
    <t xml:space="preserve">5 MM S S GREEN </t>
  </si>
  <si>
    <t xml:space="preserve">6 MM REFLECTASOL GREEN </t>
  </si>
  <si>
    <t xml:space="preserve">5 MM SUPER SILVER DARK BLUE </t>
  </si>
  <si>
    <t xml:space="preserve">5 MM SUPPHIRE BLUE </t>
  </si>
  <si>
    <t xml:space="preserve">5 MM S S AQUA BLUE </t>
  </si>
  <si>
    <t xml:space="preserve">5 MM IMPERIAL BLUE </t>
  </si>
  <si>
    <t xml:space="preserve">5 MM OPEL ROYAL BLUE </t>
  </si>
  <si>
    <t xml:space="preserve">5 MM OCEAN BLUE </t>
  </si>
  <si>
    <t xml:space="preserve">6 MM SUPPHIRE BLUE </t>
  </si>
  <si>
    <t xml:space="preserve">5 MM REFLECTASOL BRONZE </t>
  </si>
  <si>
    <t xml:space="preserve">5 MM OPAL GOLDEN BRONZE </t>
  </si>
  <si>
    <t xml:space="preserve">5 MM S S BRONZE </t>
  </si>
  <si>
    <t xml:space="preserve">6 MM REFLECTASOL BRONZE </t>
  </si>
  <si>
    <t xml:space="preserve">5 MM GERY REFLECTIVE </t>
  </si>
  <si>
    <t xml:space="preserve">5 MM OPAL PARL GREY </t>
  </si>
  <si>
    <t xml:space="preserve">5 MM ST 167 </t>
  </si>
  <si>
    <t xml:space="preserve">5 MM ST 467 </t>
  </si>
  <si>
    <t xml:space="preserve">5 MM ST 767 </t>
  </si>
  <si>
    <t xml:space="preserve">5 MM ET 450 </t>
  </si>
  <si>
    <t xml:space="preserve">6 MM ST 150 </t>
  </si>
  <si>
    <t xml:space="preserve">6 MM ST 167 </t>
  </si>
  <si>
    <t xml:space="preserve">6 MM ST 267 </t>
  </si>
  <si>
    <t xml:space="preserve">6 mm ST 420 </t>
  </si>
  <si>
    <t xml:space="preserve">6 MM ST 436 </t>
  </si>
  <si>
    <t xml:space="preserve">6 MM ST 467 </t>
  </si>
  <si>
    <t xml:space="preserve">6 MM ST 720 </t>
  </si>
  <si>
    <t xml:space="preserve">6 MM ST 736 </t>
  </si>
  <si>
    <t xml:space="preserve">6 MM ST 767 </t>
  </si>
  <si>
    <t xml:space="preserve">8 MM ST 167 </t>
  </si>
  <si>
    <t xml:space="preserve">10 MM ST 167 </t>
  </si>
  <si>
    <t xml:space="preserve">12 MM ST 167 </t>
  </si>
  <si>
    <t xml:space="preserve">6 MM KT 155 </t>
  </si>
  <si>
    <t xml:space="preserve">8 MM KT 155 </t>
  </si>
  <si>
    <t xml:space="preserve">6 MM KT 455 </t>
  </si>
  <si>
    <t xml:space="preserve">6 MM KT 755 </t>
  </si>
  <si>
    <t xml:space="preserve">6 MM ET 125 (NEWTON CLEAR) </t>
  </si>
  <si>
    <t xml:space="preserve">12 MM ET 125 (COSMOS CLEAR) </t>
  </si>
  <si>
    <t xml:space="preserve">6 MM PINE Green </t>
  </si>
  <si>
    <t xml:space="preserve">8 MM PINE GREEN </t>
  </si>
  <si>
    <t xml:space="preserve">6 MM SKN 154 </t>
  </si>
  <si>
    <t xml:space="preserve">6 MM SKN 165 </t>
  </si>
  <si>
    <t xml:space="preserve">6 MM SKN 454 </t>
  </si>
  <si>
    <t xml:space="preserve">6 MM SKN 465 </t>
  </si>
  <si>
    <t xml:space="preserve">6 MM SKN 765 </t>
  </si>
  <si>
    <t xml:space="preserve">8 MM TIMELESS </t>
  </si>
  <si>
    <t xml:space="preserve">8 MM Clear SKN 165 (Reflectiv) </t>
  </si>
  <si>
    <t xml:space="preserve">8 MM PLAT.PRISTINE WHITE </t>
  </si>
  <si>
    <t xml:space="preserve">5 MM MIRROR (MIRALITE EVALUTION CLEAR) </t>
  </si>
  <si>
    <t xml:space="preserve">6 MM MIRROR (MIRALITE EVALUTION CLEAR) </t>
  </si>
  <si>
    <t>All Profiles, Hardware &amp; Accessories are imported. So, we cannot change the colour after the confirmation.</t>
  </si>
  <si>
    <t>R0</t>
  </si>
  <si>
    <t>Mr. Prasanth : 9591855724</t>
  </si>
  <si>
    <t>Mr. Deepak</t>
  </si>
  <si>
    <t>Mr. Bramhanandam : 9963925599</t>
  </si>
  <si>
    <t xml:space="preserve">Mr. Jagadish : 8008103070 </t>
  </si>
  <si>
    <t>Mr.  Ranjith : 8008103068</t>
  </si>
  <si>
    <t>Mr. Ravi Kiran : 9949841177</t>
  </si>
  <si>
    <t>Mr. Ashok : 7702300825</t>
  </si>
  <si>
    <t>Ms. Shobha : 8008103084</t>
  </si>
  <si>
    <t>24mm :- 6mm Clear Toughened Glass + 12mm Spacer + 6mm Clear Toughened Glass</t>
  </si>
  <si>
    <t>Architect :</t>
  </si>
  <si>
    <t>Architect</t>
  </si>
  <si>
    <t>Architect :-</t>
  </si>
  <si>
    <t xml:space="preserve">Revision :- </t>
  </si>
  <si>
    <t>Quoted Price Per SFT</t>
  </si>
  <si>
    <t>Total Cost Zero Pay</t>
  </si>
  <si>
    <t>Rate Per SFT Zero Pay</t>
  </si>
  <si>
    <t>Nikhil</t>
  </si>
  <si>
    <t>Ranjan</t>
  </si>
  <si>
    <t>Pradeep</t>
  </si>
  <si>
    <t>Ravi</t>
  </si>
  <si>
    <t>Mahesh</t>
  </si>
  <si>
    <t>Mr. Raju Savasi : 9840355091</t>
  </si>
  <si>
    <t>Mrs. Lakshmi : 8008103086</t>
  </si>
  <si>
    <t>Mr. Srikanth :  9704084994</t>
  </si>
  <si>
    <t>Grill has to be installed after the installation of windows.</t>
  </si>
  <si>
    <t>Anchors</t>
  </si>
  <si>
    <t>Weather Silicon</t>
  </si>
  <si>
    <t>No's</t>
  </si>
  <si>
    <t>Catr</t>
  </si>
  <si>
    <t>Rolls</t>
  </si>
  <si>
    <t>Rmt</t>
  </si>
  <si>
    <t>Abro Masking Tape</t>
  </si>
  <si>
    <t>Packing Shims 1MM</t>
  </si>
  <si>
    <t>Packing Shims 2MM</t>
  </si>
  <si>
    <t>Consumables</t>
  </si>
  <si>
    <t>Packing Shims 5MM</t>
  </si>
  <si>
    <t>Installation charges at Rs.120/sft.</t>
  </si>
  <si>
    <t xml:space="preserve">Any modifications/Size Change/alterations to the design will have an impact on the techno commercials. </t>
  </si>
  <si>
    <t>Bal Kumari</t>
  </si>
  <si>
    <t>Mr. Sai</t>
  </si>
  <si>
    <t>All Retractable and Roll up mesh are inside.</t>
  </si>
  <si>
    <t>Confirm the SS Mesh to install inside or outside.</t>
  </si>
  <si>
    <t>Window Codes</t>
  </si>
  <si>
    <t>Mesh</t>
  </si>
  <si>
    <t>Profile Color</t>
  </si>
  <si>
    <t>Hardware Color</t>
  </si>
  <si>
    <t>height</t>
  </si>
  <si>
    <t>SS Mesh Price</t>
  </si>
  <si>
    <t>Recractable Mesh Price</t>
  </si>
  <si>
    <t>Extra Glass Width</t>
  </si>
  <si>
    <t>Extra Glass Height</t>
  </si>
  <si>
    <t>Extra Glass Qty</t>
  </si>
  <si>
    <t>Hardware</t>
  </si>
  <si>
    <t>1.5Kpa</t>
  </si>
  <si>
    <t>Dr. Keerthi</t>
  </si>
  <si>
    <t>Hyderabad</t>
  </si>
  <si>
    <t>Anodized</t>
  </si>
  <si>
    <t>ABPL-DE-19.20-2139-OP-1</t>
  </si>
  <si>
    <t>SD1</t>
  </si>
  <si>
    <t>M14600</t>
  </si>
  <si>
    <t>3 TRACK 2 SHUTTER SLIDING DOOR</t>
  </si>
  <si>
    <t>SS</t>
  </si>
  <si>
    <t>NA</t>
  </si>
  <si>
    <t>SD2</t>
  </si>
  <si>
    <t>SD3</t>
  </si>
  <si>
    <t>SD4</t>
  </si>
  <si>
    <t>CW</t>
  </si>
  <si>
    <t>M15000</t>
  </si>
  <si>
    <t>2 SINGLE DOOR WITH CORNOR GLASS</t>
  </si>
  <si>
    <t>NO</t>
  </si>
  <si>
    <t>W1</t>
  </si>
  <si>
    <t>CORNOR WINDOW</t>
  </si>
  <si>
    <t>KITCHEN</t>
  </si>
  <si>
    <t>W2</t>
  </si>
  <si>
    <t>SIDE HUNG WINDOW</t>
  </si>
  <si>
    <t>M BED ROOM</t>
  </si>
  <si>
    <t>W3</t>
  </si>
  <si>
    <t>M900</t>
  </si>
  <si>
    <t>3 TRACK 2 SHUTTER SLIDING WINDOW</t>
  </si>
  <si>
    <t>20MM</t>
  </si>
  <si>
    <t>C BED ROOM 1</t>
  </si>
  <si>
    <t>W4</t>
  </si>
  <si>
    <t>HOME HEALTH</t>
  </si>
  <si>
    <t>W5</t>
  </si>
  <si>
    <t>POOJA</t>
  </si>
  <si>
    <t>W6</t>
  </si>
  <si>
    <t>RETRACTABLE</t>
  </si>
  <si>
    <t>STORE</t>
  </si>
  <si>
    <t>W7</t>
  </si>
  <si>
    <t>FORMAL LIVING</t>
  </si>
  <si>
    <t>W8</t>
  </si>
  <si>
    <t>OUTSIDE STAIRCASE</t>
  </si>
  <si>
    <t>V1</t>
  </si>
  <si>
    <t>M940</t>
  </si>
  <si>
    <t>FIXED GLASS WITH GLASS LOUVERS AND EXHAUST PROVISION</t>
  </si>
  <si>
    <t>6MM (F)</t>
  </si>
  <si>
    <t>VENTILATOR 1</t>
  </si>
  <si>
    <t>V2</t>
  </si>
  <si>
    <t>VENTILATOR 2</t>
  </si>
  <si>
    <t>V3</t>
  </si>
  <si>
    <t>VENTILATOR 3</t>
  </si>
  <si>
    <t>20mm :- 5mm Clear Toughened Glass + 10mm Spacer + 5mm Clear Toughened Glass</t>
  </si>
  <si>
    <t>6mm :- 6mm Frosted Toughened Glass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</si>
</sst>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7">
    <numFmt numFmtId="44" formatCode="_ &quot;₹&quot;\ * #,##0.00_ ;_ &quot;₹&quot;\ * \-#,##0.00_ ;_ &quot;₹&quot;\ * &quot;-&quot;??_ ;_ @_ "/>
    <numFmt numFmtId="43" formatCode="_ * #,##0.00_ ;_ * \-#,##0.00_ ;_ * &quot;-&quot;??_ ;_ @_ "/>
    <numFmt numFmtId="164" formatCode="&quot;$&quot;#,##0.00_);\(&quot;$&quot;#,##0.00\)"/>
    <numFmt numFmtId="165" formatCode="_(* #,##0_);_(* \(#,##0\);_(* &quot;-&quot;_);_(@_)"/>
    <numFmt numFmtId="166" formatCode="_(* #,##0.00_);_(* \(#,##0.00\);_(* &quot;-&quot;??_);_(@_)"/>
    <numFmt numFmtId="167" formatCode="0.000"/>
    <numFmt numFmtId="168" formatCode="_(* #,##0.000_);_(* \(#,##0.000\);_(* &quot;-&quot;??_);_(@_)"/>
    <numFmt numFmtId="169" formatCode="_(* #,##0.00_);_(* \(#,##0.00\);_(* \-??_);_(@_)"/>
    <numFmt numFmtId="170" formatCode="0.0000"/>
    <numFmt numFmtId="171" formatCode="_(* #,##0_);_(* \(#,##0\);_(* &quot;-&quot;??_);_(@_)"/>
    <numFmt numFmtId="172" formatCode="&quot;\&quot;#,##0;[Red]&quot;\&quot;\-#,##0"/>
    <numFmt numFmtId="173" formatCode="&quot;\&quot;#,##0.00;[Red]&quot;\&quot;\-#,##0.00"/>
    <numFmt numFmtId="174" formatCode="#,##0;\-#,##0;&quot;-&quot;"/>
    <numFmt numFmtId="175" formatCode="#,##0."/>
    <numFmt numFmtId="176" formatCode="0###0"/>
    <numFmt numFmtId="177" formatCode="&quot;Rs.&quot;#,##0_);[Red]\(&quot;Rs.&quot;#,##0\)"/>
    <numFmt numFmtId="178" formatCode="&quot;$&quot;#."/>
    <numFmt numFmtId="179" formatCode="#,##0_);[Red]\(#,##0\);;@"/>
    <numFmt numFmtId="180" formatCode="&quot;Rs.&quot;#,##0.00_);\(&quot;Rs.&quot;#,##0.00\)"/>
    <numFmt numFmtId="181" formatCode="#.00"/>
    <numFmt numFmtId="182" formatCode="General\ ;[Red]\(General\)"/>
    <numFmt numFmtId="183" formatCode="&quot;Rs.&quot;\ #,##0.0000_);\(&quot;Rs.&quot;\ #,##0.0000\)"/>
    <numFmt numFmtId="184" formatCode="_-* #,##0.00_-;\-* #,##0.00_-;_-* &quot;-&quot;??_-;_-@_-"/>
    <numFmt numFmtId="185" formatCode="_-* #,##0.00\ _€_-;\-* #,##0.00\ _€_-;_-* &quot;-&quot;??\ _€_-;_-@_-"/>
    <numFmt numFmtId="186" formatCode="_-&quot;£&quot;* #,##0_-;\-&quot;£&quot;* #,##0_-;_-&quot;£&quot;* &quot;-&quot;_-;_-@_-"/>
    <numFmt numFmtId="187" formatCode="_-&quot;£&quot;* #,##0.00_-;\-&quot;£&quot;* #,##0.00_-;_-&quot;£&quot;* &quot;-&quot;??_-;_-@_-"/>
    <numFmt numFmtId="188" formatCode="0.00_)"/>
    <numFmt numFmtId="189" formatCode="&quot;Rs.&quot;\ #,##0.000_);\(&quot;Rs.&quot;\ #,##0.000\)"/>
    <numFmt numFmtId="190" formatCode="mm/dd/yy"/>
    <numFmt numFmtId="191" formatCode="_-* #,##0_-;\-* #,##0_-;_-* &quot;-&quot;_-;_-@_-"/>
    <numFmt numFmtId="192" formatCode="#,##0_);[Red]\(#,##0\);0_);@"/>
    <numFmt numFmtId="193" formatCode="0##0"/>
    <numFmt numFmtId="194" formatCode="0.0"/>
    <numFmt numFmtId="195" formatCode="0.0%"/>
    <numFmt numFmtId="196" formatCode="#,##0_);\-#,##0"/>
    <numFmt numFmtId="197" formatCode="#,##0.00_);\-#,##0.00"/>
    <numFmt numFmtId="198" formatCode="&quot;Reorder&quot;;&quot;&quot;;&quot;&quot;"/>
    <numFmt numFmtId="199" formatCode="[$Rs.-849]\ #,##0.00;[Red][$Rs.-849]\ #,##0.00"/>
    <numFmt numFmtId="200" formatCode="&quot;₹&quot;\ #,##0"/>
    <numFmt numFmtId="201" formatCode="[$-F800]dddd\,\ mmmm\ dd\,\ yyyy"/>
    <numFmt numFmtId="202" formatCode="_ [$₹-4009]\ * #,##0.00_ ;_ [$₹-4009]\ * \-#,##0.00_ ;_ [$₹-4009]\ * &quot;-&quot;??_ ;_ @_ "/>
    <numFmt numFmtId="203" formatCode="_([$€-2]\ * #,##0_);_([$€-2]\ * \(#,##0\);_([$€-2]\ * &quot;-&quot;??_);_(@_)"/>
    <numFmt numFmtId="204" formatCode="_ [$₹-4009]\ * #,##0_ ;_ [$₹-4009]\ * \-#,##0_ ;_ [$₹-4009]\ * &quot;-&quot;??_ ;_ @_ "/>
    <numFmt numFmtId="205" formatCode="_([$€-2]\ * #,##0.00_);_([$€-2]\ * \(#,##0.00\);_([$€-2]\ * &quot;-&quot;??_);_(@_)"/>
    <numFmt numFmtId="206" formatCode="_ &quot;₹&quot;\ * #,##0_ ;_ &quot;₹&quot;\ * \-#,##0_ ;_ &quot;₹&quot;\ * &quot;-&quot;??_ ;_ @_ "/>
    <numFmt numFmtId="207" formatCode="&quot;₹&quot;\ #,##0.00"/>
    <numFmt numFmtId="208" formatCode="[$Rs.-849]\ #,##0;[Red][$Rs.-849]\ #,##0"/>
  </numFmts>
  <fonts count="133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indexed="12"/>
      <name val="Calibri"/>
      <family val="2"/>
    </font>
    <font>
      <sz val="11"/>
      <color theme="1"/>
      <name val="Calibri"/>
      <family val="2"/>
    </font>
    <font>
      <b/>
      <sz val="12"/>
      <color theme="1"/>
      <name val="Calibri"/>
      <family val="2"/>
    </font>
    <font>
      <b/>
      <sz val="9"/>
      <name val="Calibri"/>
      <family val="2"/>
    </font>
    <font>
      <sz val="9"/>
      <name val="Calibri"/>
      <family val="2"/>
    </font>
    <font>
      <b/>
      <sz val="12"/>
      <name val="Calibri"/>
      <family val="2"/>
    </font>
    <font>
      <sz val="12"/>
      <color theme="1"/>
      <name val="Calibri"/>
      <family val="2"/>
    </font>
    <font>
      <sz val="10"/>
      <name val="Helv"/>
      <charset val="204"/>
    </font>
    <font>
      <sz val="10"/>
      <color theme="1"/>
      <name val="Bookman Old Style"/>
      <family val="2"/>
    </font>
    <font>
      <b/>
      <sz val="11"/>
      <name val="Times New Roman"/>
      <family val="1"/>
    </font>
    <font>
      <sz val="10"/>
      <color theme="1"/>
      <name val="Calibri"/>
      <family val="2"/>
    </font>
    <font>
      <sz val="11"/>
      <color indexed="8"/>
      <name val="Calibri"/>
      <family val="2"/>
    </font>
    <font>
      <b/>
      <sz val="12"/>
      <name val="Arial"/>
      <family val="2"/>
    </font>
    <font>
      <sz val="11"/>
      <name val="??"/>
      <family val="1"/>
      <charset val="128"/>
    </font>
    <font>
      <sz val="11"/>
      <name val="?? ??"/>
      <family val="1"/>
      <charset val="128"/>
    </font>
    <font>
      <sz val="14"/>
      <name val="Terminal"/>
      <family val="3"/>
      <charset val="128"/>
    </font>
    <font>
      <sz val="10"/>
      <name val="Helv"/>
      <family val="2"/>
    </font>
    <font>
      <sz val="12"/>
      <name val="Tms Rmn"/>
    </font>
    <font>
      <b/>
      <sz val="10"/>
      <name val="Switzerland"/>
      <family val="2"/>
    </font>
    <font>
      <b/>
      <sz val="12"/>
      <name val="Switzerland"/>
      <family val="2"/>
    </font>
    <font>
      <b/>
      <sz val="8"/>
      <name val="Switzerland"/>
      <family val="2"/>
    </font>
    <font>
      <b/>
      <i/>
      <sz val="10"/>
      <name val="Switzerland"/>
      <family val="2"/>
    </font>
    <font>
      <b/>
      <i/>
      <sz val="12"/>
      <name val="Switzerland"/>
      <family val="2"/>
    </font>
    <font>
      <b/>
      <i/>
      <sz val="8"/>
      <name val="Switzerland"/>
      <family val="2"/>
    </font>
    <font>
      <sz val="10"/>
      <color indexed="8"/>
      <name val="Arial"/>
      <family val="2"/>
    </font>
    <font>
      <b/>
      <sz val="10"/>
      <name val="Helv"/>
    </font>
    <font>
      <sz val="8"/>
      <name val="Helvetica-Narrow"/>
    </font>
    <font>
      <sz val="1"/>
      <color indexed="8"/>
      <name val="Courier"/>
      <family val="3"/>
    </font>
    <font>
      <sz val="10"/>
      <name val="MS Serif"/>
      <family val="1"/>
    </font>
    <font>
      <b/>
      <u/>
      <sz val="11"/>
      <name val="Times New Roman"/>
      <family val="1"/>
    </font>
    <font>
      <sz val="10"/>
      <name val="Century Gothic"/>
      <family val="2"/>
    </font>
    <font>
      <sz val="10"/>
      <color indexed="16"/>
      <name val="MS Serif"/>
      <family val="1"/>
    </font>
    <font>
      <sz val="10"/>
      <name val="Times New Roman"/>
      <family val="1"/>
    </font>
    <font>
      <sz val="8"/>
      <name val="Arial"/>
      <family val="2"/>
    </font>
    <font>
      <b/>
      <sz val="10"/>
      <name val="Century Gothic"/>
      <family val="2"/>
    </font>
    <font>
      <b/>
      <sz val="9"/>
      <name val="Arial"/>
      <family val="2"/>
    </font>
    <font>
      <b/>
      <sz val="11"/>
      <name val="Helv"/>
    </font>
    <font>
      <b/>
      <i/>
      <sz val="16"/>
      <name val="Helv"/>
    </font>
    <font>
      <sz val="8"/>
      <name val="Helv"/>
    </font>
    <font>
      <b/>
      <u/>
      <sz val="10"/>
      <color indexed="18"/>
      <name val="Century Gothic"/>
      <family val="2"/>
    </font>
    <font>
      <sz val="9"/>
      <name val="Arial"/>
      <family val="2"/>
    </font>
    <font>
      <b/>
      <sz val="12"/>
      <color indexed="18"/>
      <name val="Times New Roman"/>
      <family val="1"/>
    </font>
    <font>
      <b/>
      <sz val="12"/>
      <name val="Times New Roman"/>
      <family val="1"/>
    </font>
    <font>
      <b/>
      <i/>
      <sz val="12"/>
      <name val="Times New Roman"/>
      <family val="1"/>
    </font>
    <font>
      <sz val="11"/>
      <name val="ＭＳ 明朝"/>
      <family val="1"/>
      <charset val="128"/>
    </font>
    <font>
      <sz val="10"/>
      <name val="ＭＳ ゴシック"/>
      <family val="3"/>
      <charset val="128"/>
    </font>
    <font>
      <sz val="11"/>
      <color indexed="8"/>
      <name val="Arial"/>
      <family val="2"/>
    </font>
    <font>
      <b/>
      <u/>
      <sz val="11"/>
      <color indexed="8"/>
      <name val="Arial"/>
      <family val="2"/>
    </font>
    <font>
      <b/>
      <sz val="11"/>
      <color indexed="8"/>
      <name val="Arial"/>
      <family val="2"/>
    </font>
    <font>
      <b/>
      <sz val="14"/>
      <color indexed="8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sz val="11"/>
      <color rgb="FF0061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0"/>
      <color rgb="FF002060"/>
      <name val="Calibri"/>
      <family val="2"/>
      <scheme val="minor"/>
    </font>
    <font>
      <sz val="10"/>
      <color theme="3"/>
      <name val="Calibri"/>
      <family val="2"/>
      <scheme val="minor"/>
    </font>
    <font>
      <b/>
      <sz val="10"/>
      <name val="Calibri"/>
      <family val="2"/>
      <scheme val="minor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1"/>
      <color theme="10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2"/>
      <name val="Times New Roman"/>
      <family val="1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26"/>
      <color rgb="FF002060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20"/>
      <name val="Calibri"/>
      <family val="2"/>
      <scheme val="minor"/>
    </font>
    <font>
      <b/>
      <sz val="20"/>
      <name val="Calibri"/>
      <family val="2"/>
      <scheme val="minor"/>
    </font>
    <font>
      <sz val="10"/>
      <name val="Arial"/>
      <family val="2"/>
    </font>
    <font>
      <sz val="14"/>
      <color indexed="8"/>
      <name val="Arial"/>
      <family val="2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sz val="11"/>
      <color rgb="FF000000"/>
      <name val="Calibri"/>
      <family val="2"/>
      <charset val="204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Arial"/>
      <family val="2"/>
    </font>
    <font>
      <b/>
      <sz val="18"/>
      <name val="Calibri"/>
      <family val="2"/>
      <scheme val="minor"/>
    </font>
    <font>
      <b/>
      <u/>
      <sz val="22"/>
      <name val="Calibri"/>
      <family val="2"/>
      <scheme val="minor"/>
    </font>
    <font>
      <sz val="22"/>
      <name val="Arial"/>
      <family val="2"/>
    </font>
    <font>
      <sz val="22"/>
      <name val="Calibri"/>
      <family val="2"/>
      <scheme val="minor"/>
    </font>
    <font>
      <b/>
      <sz val="22"/>
      <name val="Calibri"/>
      <family val="2"/>
      <scheme val="minor"/>
    </font>
    <font>
      <b/>
      <u/>
      <sz val="18"/>
      <name val="Calibri"/>
      <family val="2"/>
      <scheme val="minor"/>
    </font>
    <font>
      <sz val="18"/>
      <name val="Calibri"/>
      <family val="2"/>
      <scheme val="minor"/>
    </font>
    <font>
      <b/>
      <sz val="18"/>
      <name val="Arial"/>
      <family val="2"/>
    </font>
    <font>
      <b/>
      <sz val="14"/>
      <name val="Calibri"/>
      <family val="2"/>
      <scheme val="minor"/>
    </font>
    <font>
      <b/>
      <u/>
      <sz val="2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rgb="FF000000"/>
      <name val="Calibri"/>
      <family val="2"/>
    </font>
    <font>
      <sz val="11"/>
      <name val="Arial Greek"/>
      <family val="2"/>
    </font>
    <font>
      <sz val="11"/>
      <name val="Calibri"/>
      <family val="2"/>
    </font>
    <font>
      <b/>
      <sz val="11"/>
      <name val="Arial Greek"/>
      <family val="2"/>
    </font>
    <font>
      <b/>
      <sz val="11"/>
      <name val="Arial Greek"/>
    </font>
    <font>
      <sz val="11"/>
      <color rgb="FFFFFFFF"/>
      <name val="Calibri"/>
      <family val="2"/>
    </font>
    <font>
      <sz val="11"/>
      <color rgb="FFFF0000"/>
      <name val="Calibri"/>
      <family val="2"/>
    </font>
    <font>
      <b/>
      <sz val="18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sz val="10"/>
      <color theme="0"/>
      <name val="Arial"/>
      <family val="2"/>
    </font>
  </fonts>
  <fills count="6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lightGray">
        <fgColor indexed="13"/>
        <bgColor indexed="9"/>
      </patternFill>
    </fill>
    <fill>
      <patternFill patternType="mediumGray">
        <fgColor indexed="22"/>
        <bgColor indexed="9"/>
      </patternFill>
    </fill>
    <fill>
      <patternFill patternType="solid">
        <fgColor rgb="FFC6EFCE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45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24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BAD1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499984740745262"/>
        <bgColor rgb="FF000000"/>
      </patternFill>
    </fill>
    <fill>
      <patternFill patternType="solid">
        <fgColor theme="3" tint="0.59999389629810485"/>
        <bgColor rgb="FF000000"/>
      </patternFill>
    </fill>
    <fill>
      <patternFill patternType="solid">
        <fgColor theme="0" tint="-0.249977111117893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rgb="FF1F497D"/>
        <bgColor rgb="FF000000"/>
      </patternFill>
    </fill>
    <fill>
      <patternFill patternType="solid">
        <fgColor theme="1"/>
        <bgColor indexed="64"/>
      </patternFill>
    </fill>
  </fills>
  <borders count="1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auto="1"/>
      </left>
      <right style="thin">
        <color auto="1"/>
      </right>
      <top style="double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auto="1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 style="thin">
        <color rgb="FF000000"/>
      </left>
      <right style="thin">
        <color indexed="64"/>
      </right>
      <top style="double">
        <color indexed="64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/>
      <top/>
      <bottom style="thick">
        <color theme="5"/>
      </bottom>
      <diagonal/>
    </border>
    <border>
      <left/>
      <right/>
      <top style="thick">
        <color theme="5"/>
      </top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</borders>
  <cellStyleXfs count="313">
    <xf numFmtId="199" fontId="0" fillId="0" borderId="0"/>
    <xf numFmtId="199" fontId="14" fillId="0" borderId="0"/>
    <xf numFmtId="199" fontId="14" fillId="0" borderId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9" fontId="14" fillId="0" borderId="0" applyFill="0" applyBorder="0" applyAlignment="0" applyProtection="0"/>
    <xf numFmtId="166" fontId="14" fillId="0" borderId="0" applyFont="0" applyFill="0" applyBorder="0" applyAlignment="0" applyProtection="0"/>
    <xf numFmtId="199" fontId="22" fillId="0" borderId="0"/>
    <xf numFmtId="199" fontId="13" fillId="0" borderId="0"/>
    <xf numFmtId="199" fontId="23" fillId="0" borderId="0"/>
    <xf numFmtId="166" fontId="23" fillId="0" borderId="0" applyFont="0" applyFill="0" applyBorder="0" applyAlignment="0" applyProtection="0"/>
    <xf numFmtId="199" fontId="14" fillId="0" borderId="0"/>
    <xf numFmtId="199" fontId="13" fillId="0" borderId="0"/>
    <xf numFmtId="199" fontId="13" fillId="0" borderId="0"/>
    <xf numFmtId="199" fontId="23" fillId="0" borderId="0"/>
    <xf numFmtId="199" fontId="13" fillId="0" borderId="0"/>
    <xf numFmtId="199" fontId="13" fillId="0" borderId="0"/>
    <xf numFmtId="199" fontId="13" fillId="0" borderId="0"/>
    <xf numFmtId="199" fontId="13" fillId="0" borderId="0"/>
    <xf numFmtId="199" fontId="13" fillId="0" borderId="0"/>
    <xf numFmtId="199" fontId="12" fillId="0" borderId="0"/>
    <xf numFmtId="199" fontId="23" fillId="0" borderId="0"/>
    <xf numFmtId="199" fontId="23" fillId="0" borderId="0"/>
    <xf numFmtId="199" fontId="12" fillId="0" borderId="0"/>
    <xf numFmtId="199" fontId="12" fillId="0" borderId="0"/>
    <xf numFmtId="199" fontId="25" fillId="0" borderId="0"/>
    <xf numFmtId="199" fontId="23" fillId="0" borderId="0"/>
    <xf numFmtId="199" fontId="23" fillId="0" borderId="0"/>
    <xf numFmtId="199" fontId="12" fillId="0" borderId="0"/>
    <xf numFmtId="199" fontId="12" fillId="0" borderId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2" fillId="0" borderId="0" applyFont="0" applyFill="0" applyBorder="0" applyAlignment="0" applyProtection="0"/>
    <xf numFmtId="199" fontId="11" fillId="0" borderId="0"/>
    <xf numFmtId="166" fontId="26" fillId="0" borderId="0" applyFont="0" applyFill="0" applyBorder="0" applyAlignment="0" applyProtection="0"/>
    <xf numFmtId="199" fontId="14" fillId="0" borderId="0"/>
    <xf numFmtId="172" fontId="28" fillId="0" borderId="0" applyFont="0" applyFill="0" applyBorder="0" applyAlignment="0" applyProtection="0"/>
    <xf numFmtId="173" fontId="29" fillId="0" borderId="0" applyFont="0" applyFill="0" applyBorder="0" applyAlignment="0" applyProtection="0"/>
    <xf numFmtId="40" fontId="29" fillId="0" borderId="0" applyFont="0" applyFill="0" applyBorder="0" applyAlignment="0" applyProtection="0"/>
    <xf numFmtId="38" fontId="29" fillId="0" borderId="0" applyFont="0" applyFill="0" applyBorder="0" applyAlignment="0" applyProtection="0"/>
    <xf numFmtId="199" fontId="30" fillId="0" borderId="0"/>
    <xf numFmtId="199" fontId="31" fillId="0" borderId="0"/>
    <xf numFmtId="199" fontId="14" fillId="0" borderId="0"/>
    <xf numFmtId="199" fontId="32" fillId="0" borderId="0" applyNumberFormat="0" applyFill="0" applyBorder="0" applyAlignment="0" applyProtection="0"/>
    <xf numFmtId="199" fontId="33" fillId="0" borderId="0" applyNumberFormat="0" applyFill="0" applyBorder="0" applyAlignment="0" applyProtection="0"/>
    <xf numFmtId="199" fontId="34" fillId="0" borderId="0" applyNumberFormat="0" applyFill="0" applyBorder="0" applyAlignment="0" applyProtection="0"/>
    <xf numFmtId="199" fontId="35" fillId="0" borderId="0" applyNumberFormat="0" applyFill="0" applyBorder="0" applyAlignment="0" applyProtection="0"/>
    <xf numFmtId="199" fontId="36" fillId="0" borderId="0" applyNumberFormat="0" applyFill="0" applyBorder="0" applyAlignment="0" applyProtection="0"/>
    <xf numFmtId="199" fontId="37" fillId="0" borderId="0" applyNumberFormat="0" applyFill="0" applyBorder="0" applyAlignment="0" applyProtection="0"/>
    <xf numFmtId="199" fontId="38" fillId="0" borderId="0" applyNumberFormat="0" applyFill="0" applyBorder="0" applyAlignment="0" applyProtection="0"/>
    <xf numFmtId="174" fontId="39" fillId="0" borderId="0" applyFill="0" applyBorder="0" applyAlignment="0"/>
    <xf numFmtId="199" fontId="40" fillId="0" borderId="0"/>
    <xf numFmtId="199" fontId="41" fillId="0" borderId="0">
      <alignment vertical="center"/>
    </xf>
    <xf numFmtId="167" fontId="14" fillId="0" borderId="0" applyFill="0" applyBorder="0" applyAlignment="0" applyProtection="0"/>
    <xf numFmtId="166" fontId="23" fillId="0" borderId="0" applyFont="0" applyFill="0" applyBorder="0" applyAlignment="0" applyProtection="0"/>
    <xf numFmtId="175" fontId="42" fillId="0" borderId="0">
      <protection locked="0"/>
    </xf>
    <xf numFmtId="199" fontId="43" fillId="0" borderId="0" applyNumberFormat="0" applyAlignment="0">
      <alignment horizontal="left"/>
    </xf>
    <xf numFmtId="176" fontId="44" fillId="10" borderId="0" applyFill="0">
      <alignment horizontal="left" vertical="top"/>
      <protection locked="0"/>
    </xf>
    <xf numFmtId="177" fontId="14" fillId="0" borderId="0">
      <alignment horizontal="center"/>
    </xf>
    <xf numFmtId="178" fontId="42" fillId="0" borderId="0">
      <protection locked="0"/>
    </xf>
    <xf numFmtId="199" fontId="42" fillId="0" borderId="0">
      <protection locked="0"/>
    </xf>
    <xf numFmtId="179" fontId="45" fillId="0" borderId="0" applyFont="0" applyFill="0" applyBorder="0">
      <alignment horizontal="left" vertical="top" wrapText="1"/>
      <protection locked="0"/>
    </xf>
    <xf numFmtId="199" fontId="46" fillId="0" borderId="0" applyNumberFormat="0" applyAlignment="0">
      <alignment horizontal="left"/>
    </xf>
    <xf numFmtId="199" fontId="47" fillId="0" borderId="0" applyFont="0" applyFill="0" applyBorder="0" applyAlignment="0" applyProtection="0"/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1" fontId="42" fillId="0" borderId="0">
      <protection locked="0"/>
    </xf>
    <xf numFmtId="182" fontId="45" fillId="0" borderId="0" applyFont="0">
      <alignment horizontal="left"/>
      <protection locked="0"/>
    </xf>
    <xf numFmtId="38" fontId="48" fillId="9" borderId="0" applyNumberFormat="0" applyBorder="0" applyAlignment="0" applyProtection="0"/>
    <xf numFmtId="176" fontId="49" fillId="0" borderId="0">
      <alignment horizontal="left"/>
    </xf>
    <xf numFmtId="199" fontId="27" fillId="0" borderId="27" applyNumberFormat="0" applyAlignment="0" applyProtection="0">
      <alignment horizontal="left" vertical="center"/>
    </xf>
    <xf numFmtId="199" fontId="27" fillId="0" borderId="2">
      <alignment horizontal="left" vertical="center"/>
    </xf>
    <xf numFmtId="180" fontId="14" fillId="0" borderId="0">
      <protection locked="0"/>
    </xf>
    <xf numFmtId="180" fontId="14" fillId="0" borderId="0">
      <protection locked="0"/>
    </xf>
    <xf numFmtId="10" fontId="48" fillId="9" borderId="1" applyNumberFormat="0" applyBorder="0" applyAlignment="0" applyProtection="0"/>
    <xf numFmtId="176" fontId="45" fillId="0" borderId="0" applyFont="0">
      <alignment horizontal="left"/>
    </xf>
    <xf numFmtId="176" fontId="45" fillId="0" borderId="0" applyFont="0" applyFill="0" applyBorder="0">
      <alignment horizontal="left"/>
    </xf>
    <xf numFmtId="40" fontId="48" fillId="0" borderId="0" applyFont="0">
      <protection locked="0"/>
    </xf>
    <xf numFmtId="176" fontId="45" fillId="0" borderId="0" applyFont="0" applyFill="0" applyBorder="0">
      <alignment horizontal="left"/>
    </xf>
    <xf numFmtId="176" fontId="45" fillId="0" borderId="0" applyFont="0" applyFill="0" applyBorder="0">
      <alignment horizontal="left"/>
    </xf>
    <xf numFmtId="183" fontId="14" fillId="0" borderId="0"/>
    <xf numFmtId="179" fontId="50" fillId="0" borderId="0">
      <alignment horizontal="left" vertical="top"/>
      <protection locked="0"/>
    </xf>
    <xf numFmtId="179" fontId="48" fillId="0" borderId="0" applyFont="0"/>
    <xf numFmtId="184" fontId="14" fillId="0" borderId="0" applyFont="0" applyFill="0" applyBorder="0" applyAlignment="0" applyProtection="0"/>
    <xf numFmtId="185" fontId="14" fillId="0" borderId="0" applyFont="0" applyFill="0" applyBorder="0" applyAlignment="0" applyProtection="0"/>
    <xf numFmtId="176" fontId="45" fillId="0" borderId="0" applyFont="0" applyFill="0" applyBorder="0">
      <alignment horizontal="left"/>
    </xf>
    <xf numFmtId="199" fontId="51" fillId="0" borderId="25"/>
    <xf numFmtId="186" fontId="14" fillId="0" borderId="0" applyFont="0" applyFill="0" applyBorder="0" applyAlignment="0" applyProtection="0"/>
    <xf numFmtId="187" fontId="14" fillId="0" borderId="0" applyFont="0" applyFill="0" applyBorder="0" applyAlignment="0" applyProtection="0"/>
    <xf numFmtId="176" fontId="45" fillId="0" borderId="0" applyFont="0">
      <alignment horizontal="left"/>
    </xf>
    <xf numFmtId="188" fontId="52" fillId="0" borderId="0"/>
    <xf numFmtId="199" fontId="14" fillId="0" borderId="0"/>
    <xf numFmtId="199" fontId="26" fillId="0" borderId="0"/>
    <xf numFmtId="199" fontId="14" fillId="0" borderId="0"/>
    <xf numFmtId="182" fontId="48" fillId="0" borderId="0" applyFont="0">
      <protection locked="0"/>
    </xf>
    <xf numFmtId="189" fontId="14" fillId="0" borderId="0"/>
    <xf numFmtId="10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40" fontId="45" fillId="0" borderId="0" applyFont="0">
      <protection locked="0"/>
    </xf>
    <xf numFmtId="40" fontId="49" fillId="0" borderId="0" applyFont="0">
      <protection locked="0"/>
    </xf>
    <xf numFmtId="190" fontId="53" fillId="0" borderId="0" applyNumberFormat="0" applyFill="0" applyBorder="0" applyAlignment="0" applyProtection="0">
      <alignment horizontal="left"/>
    </xf>
    <xf numFmtId="179" fontId="54" fillId="0" borderId="0" applyFont="0">
      <alignment horizontal="left"/>
    </xf>
    <xf numFmtId="191" fontId="14" fillId="0" borderId="0" applyFont="0" applyFill="0" applyBorder="0" applyAlignment="0" applyProtection="0"/>
    <xf numFmtId="179" fontId="55" fillId="0" borderId="0">
      <alignment horizontal="right" vertical="top"/>
      <protection locked="0"/>
    </xf>
    <xf numFmtId="199" fontId="51" fillId="0" borderId="0"/>
    <xf numFmtId="199" fontId="56" fillId="0" borderId="0" applyNumberFormat="0" applyProtection="0">
      <alignment wrapText="1"/>
      <protection locked="0"/>
    </xf>
    <xf numFmtId="192" fontId="57" fillId="0" borderId="28">
      <alignment vertical="center"/>
    </xf>
    <xf numFmtId="179" fontId="45" fillId="0" borderId="0" applyFont="0">
      <protection locked="0"/>
    </xf>
    <xf numFmtId="179" fontId="45" fillId="0" borderId="0" applyFill="0" applyProtection="0">
      <protection locked="0"/>
    </xf>
    <xf numFmtId="176" fontId="55" fillId="11" borderId="0" applyNumberFormat="0" applyAlignment="0">
      <alignment horizontal="left" vertical="top"/>
    </xf>
    <xf numFmtId="40" fontId="24" fillId="0" borderId="0"/>
    <xf numFmtId="176" fontId="58" fillId="0" borderId="26" applyNumberFormat="0" applyFill="0" applyProtection="0">
      <alignment horizontal="center"/>
    </xf>
    <xf numFmtId="179" fontId="49" fillId="0" borderId="0"/>
    <xf numFmtId="193" fontId="45" fillId="0" borderId="0" applyFill="0">
      <alignment horizontal="center"/>
    </xf>
    <xf numFmtId="179" fontId="45" fillId="0" borderId="0" applyFont="0">
      <alignment horizontal="center"/>
      <protection locked="0"/>
    </xf>
    <xf numFmtId="188" fontId="50" fillId="0" borderId="1">
      <alignment horizontal="center" vertical="center"/>
    </xf>
    <xf numFmtId="184" fontId="14" fillId="0" borderId="0" applyFont="0" applyFill="0" applyBorder="0" applyAlignment="0" applyProtection="0"/>
    <xf numFmtId="40" fontId="59" fillId="0" borderId="0" applyFont="0" applyFill="0" applyBorder="0" applyAlignment="0" applyProtection="0"/>
    <xf numFmtId="165" fontId="14" fillId="0" borderId="0" applyFont="0" applyFill="0" applyBorder="0" applyAlignment="0" applyProtection="0"/>
    <xf numFmtId="199" fontId="60" fillId="0" borderId="0"/>
    <xf numFmtId="173" fontId="59" fillId="0" borderId="0" applyFont="0" applyFill="0" applyBorder="0" applyAlignment="0" applyProtection="0"/>
    <xf numFmtId="172" fontId="59" fillId="0" borderId="0" applyFont="0" applyFill="0" applyBorder="0" applyAlignment="0" applyProtection="0"/>
    <xf numFmtId="199" fontId="10" fillId="0" borderId="0"/>
    <xf numFmtId="199" fontId="26" fillId="0" borderId="0"/>
    <xf numFmtId="199" fontId="26" fillId="0" borderId="0"/>
    <xf numFmtId="199" fontId="9" fillId="0" borderId="0"/>
    <xf numFmtId="199" fontId="8" fillId="0" borderId="0"/>
    <xf numFmtId="9" fontId="8" fillId="0" borderId="0" applyFont="0" applyFill="0" applyBorder="0" applyAlignment="0" applyProtection="0"/>
    <xf numFmtId="199" fontId="26" fillId="22" borderId="0" applyNumberFormat="0" applyBorder="0" applyAlignment="0" applyProtection="0"/>
    <xf numFmtId="199" fontId="26" fillId="22" borderId="0" applyNumberFormat="0" applyBorder="0" applyAlignment="0" applyProtection="0"/>
    <xf numFmtId="199" fontId="26" fillId="22" borderId="0" applyNumberFormat="0" applyBorder="0" applyAlignment="0" applyProtection="0"/>
    <xf numFmtId="199" fontId="26" fillId="23" borderId="0" applyNumberFormat="0" applyBorder="0" applyAlignment="0" applyProtection="0"/>
    <xf numFmtId="199" fontId="26" fillId="23" borderId="0" applyNumberFormat="0" applyBorder="0" applyAlignment="0" applyProtection="0"/>
    <xf numFmtId="199" fontId="26" fillId="23" borderId="0" applyNumberFormat="0" applyBorder="0" applyAlignment="0" applyProtection="0"/>
    <xf numFmtId="199" fontId="26" fillId="24" borderId="0" applyNumberFormat="0" applyBorder="0" applyAlignment="0" applyProtection="0"/>
    <xf numFmtId="199" fontId="26" fillId="24" borderId="0" applyNumberFormat="0" applyBorder="0" applyAlignment="0" applyProtection="0"/>
    <xf numFmtId="199" fontId="26" fillId="24" borderId="0" applyNumberFormat="0" applyBorder="0" applyAlignment="0" applyProtection="0"/>
    <xf numFmtId="199" fontId="26" fillId="25" borderId="0" applyNumberFormat="0" applyBorder="0" applyAlignment="0" applyProtection="0"/>
    <xf numFmtId="199" fontId="26" fillId="25" borderId="0" applyNumberFormat="0" applyBorder="0" applyAlignment="0" applyProtection="0"/>
    <xf numFmtId="199" fontId="26" fillId="25" borderId="0" applyNumberFormat="0" applyBorder="0" applyAlignment="0" applyProtection="0"/>
    <xf numFmtId="199" fontId="26" fillId="26" borderId="0" applyNumberFormat="0" applyBorder="0" applyAlignment="0" applyProtection="0"/>
    <xf numFmtId="199" fontId="26" fillId="26" borderId="0" applyNumberFormat="0" applyBorder="0" applyAlignment="0" applyProtection="0"/>
    <xf numFmtId="199" fontId="26" fillId="26" borderId="0" applyNumberFormat="0" applyBorder="0" applyAlignment="0" applyProtection="0"/>
    <xf numFmtId="199" fontId="26" fillId="27" borderId="0" applyNumberFormat="0" applyBorder="0" applyAlignment="0" applyProtection="0"/>
    <xf numFmtId="199" fontId="26" fillId="27" borderId="0" applyNumberFormat="0" applyBorder="0" applyAlignment="0" applyProtection="0"/>
    <xf numFmtId="199" fontId="26" fillId="27" borderId="0" applyNumberFormat="0" applyBorder="0" applyAlignment="0" applyProtection="0"/>
    <xf numFmtId="199" fontId="26" fillId="28" borderId="0" applyNumberFormat="0" applyBorder="0" applyAlignment="0" applyProtection="0"/>
    <xf numFmtId="199" fontId="26" fillId="28" borderId="0" applyNumberFormat="0" applyBorder="0" applyAlignment="0" applyProtection="0"/>
    <xf numFmtId="199" fontId="26" fillId="28" borderId="0" applyNumberFormat="0" applyBorder="0" applyAlignment="0" applyProtection="0"/>
    <xf numFmtId="199" fontId="26" fillId="29" borderId="0" applyNumberFormat="0" applyBorder="0" applyAlignment="0" applyProtection="0"/>
    <xf numFmtId="199" fontId="26" fillId="29" borderId="0" applyNumberFormat="0" applyBorder="0" applyAlignment="0" applyProtection="0"/>
    <xf numFmtId="199" fontId="26" fillId="29" borderId="0" applyNumberFormat="0" applyBorder="0" applyAlignment="0" applyProtection="0"/>
    <xf numFmtId="199" fontId="26" fillId="30" borderId="0" applyNumberFormat="0" applyBorder="0" applyAlignment="0" applyProtection="0"/>
    <xf numFmtId="199" fontId="26" fillId="30" borderId="0" applyNumberFormat="0" applyBorder="0" applyAlignment="0" applyProtection="0"/>
    <xf numFmtId="199" fontId="26" fillId="30" borderId="0" applyNumberFormat="0" applyBorder="0" applyAlignment="0" applyProtection="0"/>
    <xf numFmtId="199" fontId="26" fillId="25" borderId="0" applyNumberFormat="0" applyBorder="0" applyAlignment="0" applyProtection="0"/>
    <xf numFmtId="199" fontId="26" fillId="25" borderId="0" applyNumberFormat="0" applyBorder="0" applyAlignment="0" applyProtection="0"/>
    <xf numFmtId="199" fontId="26" fillId="25" borderId="0" applyNumberFormat="0" applyBorder="0" applyAlignment="0" applyProtection="0"/>
    <xf numFmtId="199" fontId="26" fillId="28" borderId="0" applyNumberFormat="0" applyBorder="0" applyAlignment="0" applyProtection="0"/>
    <xf numFmtId="199" fontId="26" fillId="28" borderId="0" applyNumberFormat="0" applyBorder="0" applyAlignment="0" applyProtection="0"/>
    <xf numFmtId="199" fontId="26" fillId="28" borderId="0" applyNumberFormat="0" applyBorder="0" applyAlignment="0" applyProtection="0"/>
    <xf numFmtId="199" fontId="26" fillId="31" borderId="0" applyNumberFormat="0" applyBorder="0" applyAlignment="0" applyProtection="0"/>
    <xf numFmtId="199" fontId="26" fillId="31" borderId="0" applyNumberFormat="0" applyBorder="0" applyAlignment="0" applyProtection="0"/>
    <xf numFmtId="199" fontId="26" fillId="31" borderId="0" applyNumberFormat="0" applyBorder="0" applyAlignment="0" applyProtection="0"/>
    <xf numFmtId="199" fontId="76" fillId="32" borderId="0" applyNumberFormat="0" applyBorder="0" applyAlignment="0" applyProtection="0"/>
    <xf numFmtId="199" fontId="76" fillId="32" borderId="0" applyNumberFormat="0" applyBorder="0" applyAlignment="0" applyProtection="0"/>
    <xf numFmtId="199" fontId="76" fillId="32" borderId="0" applyNumberFormat="0" applyBorder="0" applyAlignment="0" applyProtection="0"/>
    <xf numFmtId="199" fontId="76" fillId="29" borderId="0" applyNumberFormat="0" applyBorder="0" applyAlignment="0" applyProtection="0"/>
    <xf numFmtId="199" fontId="76" fillId="29" borderId="0" applyNumberFormat="0" applyBorder="0" applyAlignment="0" applyProtection="0"/>
    <xf numFmtId="199" fontId="76" fillId="29" borderId="0" applyNumberFormat="0" applyBorder="0" applyAlignment="0" applyProtection="0"/>
    <xf numFmtId="199" fontId="76" fillId="30" borderId="0" applyNumberFormat="0" applyBorder="0" applyAlignment="0" applyProtection="0"/>
    <xf numFmtId="199" fontId="76" fillId="30" borderId="0" applyNumberFormat="0" applyBorder="0" applyAlignment="0" applyProtection="0"/>
    <xf numFmtId="199" fontId="76" fillId="30" borderId="0" applyNumberFormat="0" applyBorder="0" applyAlignment="0" applyProtection="0"/>
    <xf numFmtId="199" fontId="76" fillId="33" borderId="0" applyNumberFormat="0" applyBorder="0" applyAlignment="0" applyProtection="0"/>
    <xf numFmtId="199" fontId="76" fillId="33" borderId="0" applyNumberFormat="0" applyBorder="0" applyAlignment="0" applyProtection="0"/>
    <xf numFmtId="199" fontId="76" fillId="33" borderId="0" applyNumberFormat="0" applyBorder="0" applyAlignment="0" applyProtection="0"/>
    <xf numFmtId="199" fontId="76" fillId="34" borderId="0" applyNumberFormat="0" applyBorder="0" applyAlignment="0" applyProtection="0"/>
    <xf numFmtId="199" fontId="76" fillId="34" borderId="0" applyNumberFormat="0" applyBorder="0" applyAlignment="0" applyProtection="0"/>
    <xf numFmtId="199" fontId="76" fillId="34" borderId="0" applyNumberFormat="0" applyBorder="0" applyAlignment="0" applyProtection="0"/>
    <xf numFmtId="199" fontId="76" fillId="35" borderId="0" applyNumberFormat="0" applyBorder="0" applyAlignment="0" applyProtection="0"/>
    <xf numFmtId="199" fontId="76" fillId="35" borderId="0" applyNumberFormat="0" applyBorder="0" applyAlignment="0" applyProtection="0"/>
    <xf numFmtId="199" fontId="76" fillId="35" borderId="0" applyNumberFormat="0" applyBorder="0" applyAlignment="0" applyProtection="0"/>
    <xf numFmtId="199" fontId="76" fillId="36" borderId="0" applyNumberFormat="0" applyBorder="0" applyAlignment="0" applyProtection="0"/>
    <xf numFmtId="199" fontId="76" fillId="36" borderId="0" applyNumberFormat="0" applyBorder="0" applyAlignment="0" applyProtection="0"/>
    <xf numFmtId="199" fontId="76" fillId="36" borderId="0" applyNumberFormat="0" applyBorder="0" applyAlignment="0" applyProtection="0"/>
    <xf numFmtId="199" fontId="76" fillId="37" borderId="0" applyNumberFormat="0" applyBorder="0" applyAlignment="0" applyProtection="0"/>
    <xf numFmtId="199" fontId="76" fillId="37" borderId="0" applyNumberFormat="0" applyBorder="0" applyAlignment="0" applyProtection="0"/>
    <xf numFmtId="199" fontId="76" fillId="37" borderId="0" applyNumberFormat="0" applyBorder="0" applyAlignment="0" applyProtection="0"/>
    <xf numFmtId="199" fontId="76" fillId="38" borderId="0" applyNumberFormat="0" applyBorder="0" applyAlignment="0" applyProtection="0"/>
    <xf numFmtId="199" fontId="76" fillId="38" borderId="0" applyNumberFormat="0" applyBorder="0" applyAlignment="0" applyProtection="0"/>
    <xf numFmtId="199" fontId="76" fillId="38" borderId="0" applyNumberFormat="0" applyBorder="0" applyAlignment="0" applyProtection="0"/>
    <xf numFmtId="199" fontId="76" fillId="33" borderId="0" applyNumberFormat="0" applyBorder="0" applyAlignment="0" applyProtection="0"/>
    <xf numFmtId="199" fontId="76" fillId="33" borderId="0" applyNumberFormat="0" applyBorder="0" applyAlignment="0" applyProtection="0"/>
    <xf numFmtId="199" fontId="76" fillId="33" borderId="0" applyNumberFormat="0" applyBorder="0" applyAlignment="0" applyProtection="0"/>
    <xf numFmtId="199" fontId="76" fillId="34" borderId="0" applyNumberFormat="0" applyBorder="0" applyAlignment="0" applyProtection="0"/>
    <xf numFmtId="199" fontId="76" fillId="34" borderId="0" applyNumberFormat="0" applyBorder="0" applyAlignment="0" applyProtection="0"/>
    <xf numFmtId="199" fontId="76" fillId="34" borderId="0" applyNumberFormat="0" applyBorder="0" applyAlignment="0" applyProtection="0"/>
    <xf numFmtId="199" fontId="76" fillId="39" borderId="0" applyNumberFormat="0" applyBorder="0" applyAlignment="0" applyProtection="0"/>
    <xf numFmtId="199" fontId="76" fillId="39" borderId="0" applyNumberFormat="0" applyBorder="0" applyAlignment="0" applyProtection="0"/>
    <xf numFmtId="199" fontId="76" fillId="39" borderId="0" applyNumberFormat="0" applyBorder="0" applyAlignment="0" applyProtection="0"/>
    <xf numFmtId="199" fontId="77" fillId="23" borderId="0" applyNumberFormat="0" applyBorder="0" applyAlignment="0" applyProtection="0"/>
    <xf numFmtId="199" fontId="77" fillId="23" borderId="0" applyNumberFormat="0" applyBorder="0" applyAlignment="0" applyProtection="0"/>
    <xf numFmtId="199" fontId="77" fillId="23" borderId="0" applyNumberFormat="0" applyBorder="0" applyAlignment="0" applyProtection="0"/>
    <xf numFmtId="199" fontId="78" fillId="40" borderId="64" applyNumberFormat="0" applyAlignment="0" applyProtection="0"/>
    <xf numFmtId="199" fontId="78" fillId="40" borderId="64" applyNumberFormat="0" applyAlignment="0" applyProtection="0"/>
    <xf numFmtId="199" fontId="78" fillId="40" borderId="64" applyNumberFormat="0" applyAlignment="0" applyProtection="0"/>
    <xf numFmtId="199" fontId="79" fillId="41" borderId="65" applyNumberFormat="0" applyAlignment="0" applyProtection="0"/>
    <xf numFmtId="199" fontId="79" fillId="41" borderId="65" applyNumberFormat="0" applyAlignment="0" applyProtection="0"/>
    <xf numFmtId="199" fontId="79" fillId="41" borderId="65" applyNumberFormat="0" applyAlignment="0" applyProtection="0"/>
    <xf numFmtId="166" fontId="14" fillId="0" borderId="0" applyFont="0" applyFill="0" applyBorder="0" applyAlignment="0" applyProtection="0"/>
    <xf numFmtId="199" fontId="14" fillId="0" borderId="0" applyFill="0" applyBorder="0" applyAlignment="0" applyProtection="0"/>
    <xf numFmtId="169" fontId="14" fillId="0" borderId="0" applyFill="0" applyBorder="0" applyAlignment="0" applyProtection="0"/>
    <xf numFmtId="199" fontId="8" fillId="0" borderId="0" applyProtection="0">
      <alignment horizontal="center" vertical="center"/>
    </xf>
    <xf numFmtId="199" fontId="80" fillId="0" borderId="0" applyNumberFormat="0" applyFill="0" applyBorder="0" applyAlignment="0" applyProtection="0"/>
    <xf numFmtId="199" fontId="80" fillId="0" borderId="0" applyNumberFormat="0" applyFill="0" applyBorder="0" applyAlignment="0" applyProtection="0"/>
    <xf numFmtId="199" fontId="80" fillId="0" borderId="0" applyNumberFormat="0" applyFill="0" applyBorder="0" applyAlignment="0" applyProtection="0"/>
    <xf numFmtId="198" fontId="8" fillId="2" borderId="0">
      <alignment horizontal="left" vertical="center" indent="1"/>
    </xf>
    <xf numFmtId="199" fontId="81" fillId="24" borderId="0" applyNumberFormat="0" applyBorder="0" applyAlignment="0" applyProtection="0"/>
    <xf numFmtId="199" fontId="67" fillId="12" borderId="0" applyNumberFormat="0" applyBorder="0" applyAlignment="0" applyProtection="0"/>
    <xf numFmtId="199" fontId="81" fillId="24" borderId="0" applyNumberFormat="0" applyBorder="0" applyAlignment="0" applyProtection="0"/>
    <xf numFmtId="199" fontId="81" fillId="24" borderId="0" applyNumberFormat="0" applyBorder="0" applyAlignment="0" applyProtection="0"/>
    <xf numFmtId="199" fontId="82" fillId="0" borderId="66" applyNumberFormat="0" applyFill="0" applyAlignment="0" applyProtection="0"/>
    <xf numFmtId="199" fontId="82" fillId="0" borderId="66" applyNumberFormat="0" applyFill="0" applyAlignment="0" applyProtection="0"/>
    <xf numFmtId="199" fontId="82" fillId="0" borderId="66" applyNumberFormat="0" applyFill="0" applyAlignment="0" applyProtection="0"/>
    <xf numFmtId="199" fontId="83" fillId="0" borderId="67" applyNumberFormat="0" applyFill="0" applyAlignment="0" applyProtection="0"/>
    <xf numFmtId="199" fontId="83" fillId="0" borderId="67" applyNumberFormat="0" applyFill="0" applyAlignment="0" applyProtection="0"/>
    <xf numFmtId="199" fontId="83" fillId="0" borderId="67" applyNumberFormat="0" applyFill="0" applyAlignment="0" applyProtection="0"/>
    <xf numFmtId="199" fontId="84" fillId="0" borderId="68" applyNumberFormat="0" applyFill="0" applyAlignment="0" applyProtection="0"/>
    <xf numFmtId="199" fontId="84" fillId="0" borderId="68" applyNumberFormat="0" applyFill="0" applyAlignment="0" applyProtection="0"/>
    <xf numFmtId="199" fontId="84" fillId="0" borderId="68" applyNumberFormat="0" applyFill="0" applyAlignment="0" applyProtection="0"/>
    <xf numFmtId="199" fontId="84" fillId="0" borderId="0" applyNumberFormat="0" applyFill="0" applyBorder="0" applyAlignment="0" applyProtection="0"/>
    <xf numFmtId="199" fontId="84" fillId="0" borderId="0" applyNumberFormat="0" applyFill="0" applyBorder="0" applyAlignment="0" applyProtection="0"/>
    <xf numFmtId="199" fontId="84" fillId="0" borderId="0" applyNumberFormat="0" applyFill="0" applyBorder="0" applyAlignment="0" applyProtection="0"/>
    <xf numFmtId="199" fontId="85" fillId="0" borderId="0" applyNumberFormat="0" applyFill="0" applyBorder="0" applyAlignment="0" applyProtection="0">
      <alignment vertical="top"/>
      <protection locked="0"/>
    </xf>
    <xf numFmtId="199" fontId="86" fillId="27" borderId="64" applyNumberFormat="0" applyAlignment="0" applyProtection="0"/>
    <xf numFmtId="199" fontId="86" fillId="27" borderId="64" applyNumberFormat="0" applyAlignment="0" applyProtection="0"/>
    <xf numFmtId="199" fontId="86" fillId="27" borderId="64" applyNumberFormat="0" applyAlignment="0" applyProtection="0"/>
    <xf numFmtId="199" fontId="87" fillId="0" borderId="69" applyNumberFormat="0" applyFill="0" applyAlignment="0" applyProtection="0"/>
    <xf numFmtId="199" fontId="87" fillId="0" borderId="69" applyNumberFormat="0" applyFill="0" applyAlignment="0" applyProtection="0"/>
    <xf numFmtId="199" fontId="87" fillId="0" borderId="69" applyNumberFormat="0" applyFill="0" applyAlignment="0" applyProtection="0"/>
    <xf numFmtId="199" fontId="88" fillId="42" borderId="0" applyNumberFormat="0" applyBorder="0" applyAlignment="0" applyProtection="0"/>
    <xf numFmtId="199" fontId="88" fillId="42" borderId="0" applyNumberFormat="0" applyBorder="0" applyAlignment="0" applyProtection="0"/>
    <xf numFmtId="199" fontId="88" fillId="42" borderId="0" applyNumberFormat="0" applyBorder="0" applyAlignment="0" applyProtection="0"/>
    <xf numFmtId="199" fontId="89" fillId="0" borderId="0"/>
    <xf numFmtId="199" fontId="8" fillId="0" borderId="0"/>
    <xf numFmtId="199" fontId="14" fillId="43" borderId="70" applyNumberFormat="0" applyAlignment="0" applyProtection="0"/>
    <xf numFmtId="199" fontId="14" fillId="43" borderId="70" applyNumberFormat="0" applyAlignment="0" applyProtection="0"/>
    <xf numFmtId="199" fontId="14" fillId="43" borderId="70" applyNumberFormat="0" applyAlignment="0" applyProtection="0"/>
    <xf numFmtId="199" fontId="90" fillId="40" borderId="71" applyNumberFormat="0" applyAlignment="0" applyProtection="0"/>
    <xf numFmtId="199" fontId="90" fillId="40" borderId="71" applyNumberFormat="0" applyAlignment="0" applyProtection="0"/>
    <xf numFmtId="199" fontId="90" fillId="40" borderId="71" applyNumberFormat="0" applyAlignment="0" applyProtection="0"/>
    <xf numFmtId="164" fontId="8" fillId="0" borderId="0" applyProtection="0">
      <alignment horizontal="right" vertical="center" indent="1"/>
    </xf>
    <xf numFmtId="199" fontId="8" fillId="0" borderId="0" applyProtection="0">
      <alignment horizontal="left" vertical="center" wrapText="1" indent="1"/>
    </xf>
    <xf numFmtId="199" fontId="8" fillId="0" borderId="0" applyProtection="0">
      <alignment horizontal="right" vertical="center" indent="1"/>
    </xf>
    <xf numFmtId="199" fontId="91" fillId="0" borderId="0" applyNumberFormat="0" applyFill="0" applyBorder="0" applyAlignment="0" applyProtection="0"/>
    <xf numFmtId="199" fontId="91" fillId="0" borderId="0" applyNumberFormat="0" applyFill="0" applyBorder="0" applyAlignment="0" applyProtection="0"/>
    <xf numFmtId="199" fontId="91" fillId="0" borderId="0" applyNumberFormat="0" applyFill="0" applyBorder="0" applyAlignment="0" applyProtection="0"/>
    <xf numFmtId="199" fontId="92" fillId="0" borderId="72" applyNumberFormat="0" applyFill="0" applyAlignment="0" applyProtection="0"/>
    <xf numFmtId="199" fontId="92" fillId="0" borderId="72" applyNumberFormat="0" applyFill="0" applyAlignment="0" applyProtection="0"/>
    <xf numFmtId="199" fontId="92" fillId="0" borderId="72" applyNumberFormat="0" applyFill="0" applyAlignment="0" applyProtection="0"/>
    <xf numFmtId="199" fontId="93" fillId="0" borderId="0" applyNumberFormat="0" applyFill="0" applyBorder="0" applyAlignment="0" applyProtection="0"/>
    <xf numFmtId="199" fontId="93" fillId="0" borderId="0" applyNumberFormat="0" applyFill="0" applyBorder="0" applyAlignment="0" applyProtection="0"/>
    <xf numFmtId="199" fontId="93" fillId="0" borderId="0" applyNumberFormat="0" applyFill="0" applyBorder="0" applyAlignment="0" applyProtection="0"/>
    <xf numFmtId="166" fontId="99" fillId="0" borderId="0" applyFont="0" applyFill="0" applyBorder="0" applyAlignment="0" applyProtection="0"/>
    <xf numFmtId="199" fontId="7" fillId="0" borderId="0"/>
    <xf numFmtId="199" fontId="7" fillId="0" borderId="0"/>
    <xf numFmtId="199" fontId="101" fillId="0" borderId="0" applyNumberFormat="0" applyFill="0" applyBorder="0" applyAlignment="0" applyProtection="0"/>
    <xf numFmtId="199" fontId="23" fillId="0" borderId="0"/>
    <xf numFmtId="199" fontId="7" fillId="0" borderId="0"/>
    <xf numFmtId="43" fontId="7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99" fontId="14" fillId="0" borderId="0">
      <alignment vertical="center"/>
    </xf>
    <xf numFmtId="199" fontId="102" fillId="0" borderId="0"/>
    <xf numFmtId="199" fontId="7" fillId="0" borderId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99" fontId="14" fillId="0" borderId="0"/>
    <xf numFmtId="199" fontId="7" fillId="0" borderId="0"/>
    <xf numFmtId="43" fontId="7" fillId="0" borderId="0" applyFont="0" applyFill="0" applyBorder="0" applyAlignment="0" applyProtection="0"/>
    <xf numFmtId="199" fontId="25" fillId="0" borderId="0"/>
    <xf numFmtId="199" fontId="23" fillId="0" borderId="0"/>
    <xf numFmtId="199" fontId="23" fillId="0" borderId="0"/>
    <xf numFmtId="199" fontId="7" fillId="0" borderId="0"/>
    <xf numFmtId="199" fontId="103" fillId="0" borderId="0"/>
    <xf numFmtId="199" fontId="85" fillId="0" borderId="0" applyNumberFormat="0" applyFill="0" applyBorder="0" applyAlignment="0" applyProtection="0">
      <alignment vertical="top"/>
      <protection locked="0"/>
    </xf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199" fontId="14" fillId="0" borderId="0"/>
    <xf numFmtId="43" fontId="14" fillId="0" borderId="0" applyFont="0" applyFill="0" applyBorder="0" applyAlignment="0" applyProtection="0"/>
    <xf numFmtId="199" fontId="7" fillId="0" borderId="0"/>
    <xf numFmtId="199" fontId="14" fillId="0" borderId="0" applyFont="0" applyFill="0" applyBorder="0" applyAlignment="0" applyProtection="0"/>
    <xf numFmtId="9" fontId="7" fillId="0" borderId="0" applyFont="0" applyFill="0" applyBorder="0" applyAlignment="0" applyProtection="0"/>
    <xf numFmtId="199" fontId="7" fillId="0" borderId="0"/>
    <xf numFmtId="199" fontId="14" fillId="0" borderId="0">
      <alignment vertical="center"/>
    </xf>
    <xf numFmtId="199" fontId="14" fillId="0" borderId="0"/>
    <xf numFmtId="9" fontId="14" fillId="0" borderId="0" applyFont="0" applyFill="0" applyBorder="0" applyAlignment="0" applyProtection="0"/>
    <xf numFmtId="199" fontId="7" fillId="0" borderId="0"/>
    <xf numFmtId="43" fontId="23" fillId="0" borderId="0" applyFont="0" applyFill="0" applyBorder="0" applyAlignment="0" applyProtection="0"/>
    <xf numFmtId="0" fontId="5" fillId="0" borderId="0"/>
    <xf numFmtId="9" fontId="106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0" fontId="26" fillId="0" borderId="0"/>
    <xf numFmtId="0" fontId="1" fillId="0" borderId="0"/>
  </cellStyleXfs>
  <cellXfs count="558">
    <xf numFmtId="199" fontId="0" fillId="0" borderId="0" xfId="0"/>
    <xf numFmtId="199" fontId="16" fillId="2" borderId="1" xfId="0" applyFont="1" applyFill="1" applyBorder="1" applyAlignment="1">
      <alignment horizontal="center" vertical="center"/>
    </xf>
    <xf numFmtId="199" fontId="0" fillId="2" borderId="0" xfId="0" applyFill="1"/>
    <xf numFmtId="166" fontId="18" fillId="4" borderId="10" xfId="4" applyNumberFormat="1" applyFont="1" applyFill="1" applyBorder="1" applyAlignment="1">
      <alignment horizontal="center" vertical="center"/>
    </xf>
    <xf numFmtId="199" fontId="18" fillId="4" borderId="10" xfId="0" applyFont="1" applyFill="1" applyBorder="1" applyAlignment="1">
      <alignment horizontal="center" vertical="center"/>
    </xf>
    <xf numFmtId="166" fontId="18" fillId="2" borderId="18" xfId="4" applyNumberFormat="1" applyFont="1" applyFill="1" applyBorder="1" applyAlignment="1">
      <alignment vertical="center"/>
    </xf>
    <xf numFmtId="166" fontId="19" fillId="2" borderId="18" xfId="4" applyNumberFormat="1" applyFont="1" applyFill="1" applyBorder="1" applyAlignment="1">
      <alignment vertical="center"/>
    </xf>
    <xf numFmtId="166" fontId="19" fillId="2" borderId="9" xfId="4" applyNumberFormat="1" applyFont="1" applyFill="1" applyBorder="1" applyAlignment="1">
      <alignment horizontal="center" vertical="center"/>
    </xf>
    <xf numFmtId="168" fontId="19" fillId="4" borderId="1" xfId="4" applyNumberFormat="1" applyFont="1" applyFill="1" applyBorder="1" applyAlignment="1">
      <alignment horizontal="center" vertical="center"/>
    </xf>
    <xf numFmtId="166" fontId="19" fillId="4" borderId="1" xfId="4" applyNumberFormat="1" applyFont="1" applyFill="1" applyBorder="1" applyAlignment="1">
      <alignment horizontal="center" vertical="center"/>
    </xf>
    <xf numFmtId="166" fontId="19" fillId="2" borderId="0" xfId="4" applyNumberFormat="1" applyFont="1" applyFill="1" applyBorder="1" applyAlignment="1">
      <alignment horizontal="center" vertical="center"/>
    </xf>
    <xf numFmtId="166" fontId="19" fillId="2" borderId="0" xfId="4" applyNumberFormat="1" applyFont="1" applyFill="1" applyBorder="1" applyAlignment="1">
      <alignment vertical="center"/>
    </xf>
    <xf numFmtId="166" fontId="19" fillId="2" borderId="14" xfId="4" applyNumberFormat="1" applyFont="1" applyFill="1" applyBorder="1" applyAlignment="1">
      <alignment horizontal="center" vertical="center"/>
    </xf>
    <xf numFmtId="199" fontId="19" fillId="2" borderId="3" xfId="0" applyFont="1" applyFill="1" applyBorder="1" applyAlignment="1">
      <alignment vertical="center"/>
    </xf>
    <xf numFmtId="199" fontId="20" fillId="5" borderId="20" xfId="0" applyFont="1" applyFill="1" applyBorder="1" applyAlignment="1">
      <alignment horizontal="center" vertical="center"/>
    </xf>
    <xf numFmtId="199" fontId="20" fillId="5" borderId="1" xfId="0" applyFont="1" applyFill="1" applyBorder="1" applyAlignment="1">
      <alignment horizontal="center" vertical="center"/>
    </xf>
    <xf numFmtId="166" fontId="20" fillId="5" borderId="1" xfId="4" applyNumberFormat="1" applyFont="1" applyFill="1" applyBorder="1" applyAlignment="1">
      <alignment horizontal="center" vertical="center"/>
    </xf>
    <xf numFmtId="166" fontId="20" fillId="5" borderId="1" xfId="7" applyFont="1" applyFill="1" applyBorder="1" applyAlignment="1">
      <alignment horizontal="center" vertical="center"/>
    </xf>
    <xf numFmtId="166" fontId="20" fillId="5" borderId="21" xfId="7" applyFont="1" applyFill="1" applyBorder="1" applyAlignment="1">
      <alignment horizontal="center" vertical="center"/>
    </xf>
    <xf numFmtId="199" fontId="16" fillId="6" borderId="20" xfId="0" applyFont="1" applyFill="1" applyBorder="1" applyAlignment="1">
      <alignment horizontal="center" vertical="center"/>
    </xf>
    <xf numFmtId="199" fontId="16" fillId="6" borderId="1" xfId="0" applyFont="1" applyFill="1" applyBorder="1" applyAlignment="1">
      <alignment horizontal="left" vertical="center"/>
    </xf>
    <xf numFmtId="199" fontId="16" fillId="6" borderId="1" xfId="0" applyFont="1" applyFill="1" applyBorder="1" applyAlignment="1">
      <alignment horizontal="center" vertical="center"/>
    </xf>
    <xf numFmtId="199" fontId="19" fillId="2" borderId="20" xfId="0" applyFont="1" applyFill="1" applyBorder="1" applyAlignment="1">
      <alignment horizontal="center" vertical="center"/>
    </xf>
    <xf numFmtId="199" fontId="16" fillId="2" borderId="1" xfId="0" applyFont="1" applyFill="1" applyBorder="1" applyAlignment="1">
      <alignment horizontal="left" vertical="center"/>
    </xf>
    <xf numFmtId="199" fontId="19" fillId="2" borderId="1" xfId="0" applyFont="1" applyFill="1" applyBorder="1" applyAlignment="1">
      <alignment horizontal="center" vertical="center"/>
    </xf>
    <xf numFmtId="199" fontId="19" fillId="2" borderId="7" xfId="0" applyFont="1" applyFill="1" applyBorder="1" applyAlignment="1">
      <alignment horizontal="center" vertical="center"/>
    </xf>
    <xf numFmtId="168" fontId="19" fillId="2" borderId="7" xfId="4" applyNumberFormat="1" applyFont="1" applyFill="1" applyBorder="1" applyAlignment="1">
      <alignment horizontal="center" vertical="center"/>
    </xf>
    <xf numFmtId="166" fontId="19" fillId="2" borderId="1" xfId="4" applyNumberFormat="1" applyFont="1" applyFill="1" applyBorder="1" applyAlignment="1">
      <alignment horizontal="center" vertical="center"/>
    </xf>
    <xf numFmtId="1" fontId="17" fillId="3" borderId="21" xfId="0" applyNumberFormat="1" applyFont="1" applyFill="1" applyBorder="1" applyAlignment="1">
      <alignment horizontal="center" vertical="center"/>
    </xf>
    <xf numFmtId="9" fontId="21" fillId="4" borderId="1" xfId="0" applyNumberFormat="1" applyFont="1" applyFill="1" applyBorder="1" applyAlignment="1">
      <alignment vertical="center"/>
    </xf>
    <xf numFmtId="199" fontId="21" fillId="4" borderId="23" xfId="0" applyFont="1" applyFill="1" applyBorder="1" applyAlignment="1">
      <alignment vertical="center"/>
    </xf>
    <xf numFmtId="199" fontId="21" fillId="4" borderId="24" xfId="0" applyFont="1" applyFill="1" applyBorder="1" applyAlignment="1">
      <alignment vertical="center"/>
    </xf>
    <xf numFmtId="1" fontId="17" fillId="7" borderId="12" xfId="0" applyNumberFormat="1" applyFont="1" applyFill="1" applyBorder="1" applyAlignment="1">
      <alignment horizontal="center" vertical="center"/>
    </xf>
    <xf numFmtId="1" fontId="17" fillId="6" borderId="21" xfId="0" applyNumberFormat="1" applyFont="1" applyFill="1" applyBorder="1" applyAlignment="1">
      <alignment horizontal="right" vertical="center"/>
    </xf>
    <xf numFmtId="1" fontId="17" fillId="2" borderId="21" xfId="0" applyNumberFormat="1" applyFont="1" applyFill="1" applyBorder="1" applyAlignment="1">
      <alignment horizontal="right" vertical="center"/>
    </xf>
    <xf numFmtId="167" fontId="16" fillId="2" borderId="1" xfId="0" applyNumberFormat="1" applyFont="1" applyFill="1" applyBorder="1" applyAlignment="1">
      <alignment horizontal="center" vertical="center"/>
    </xf>
    <xf numFmtId="170" fontId="0" fillId="2" borderId="0" xfId="0" applyNumberFormat="1" applyFill="1"/>
    <xf numFmtId="171" fontId="16" fillId="2" borderId="1" xfId="0" applyNumberFormat="1" applyFont="1" applyFill="1" applyBorder="1" applyAlignment="1">
      <alignment horizontal="center" vertical="center"/>
    </xf>
    <xf numFmtId="1" fontId="0" fillId="2" borderId="0" xfId="0" applyNumberFormat="1" applyFill="1"/>
    <xf numFmtId="199" fontId="0" fillId="2" borderId="0" xfId="0" applyFill="1" applyAlignment="1">
      <alignment horizontal="center"/>
    </xf>
    <xf numFmtId="1" fontId="0" fillId="2" borderId="0" xfId="0" applyNumberFormat="1" applyFill="1" applyAlignment="1">
      <alignment horizontal="center"/>
    </xf>
    <xf numFmtId="167" fontId="0" fillId="2" borderId="0" xfId="0" applyNumberFormat="1" applyFill="1" applyAlignment="1">
      <alignment horizontal="center"/>
    </xf>
    <xf numFmtId="199" fontId="16" fillId="8" borderId="1" xfId="0" applyFont="1" applyFill="1" applyBorder="1" applyAlignment="1">
      <alignment horizontal="left" vertical="center"/>
    </xf>
    <xf numFmtId="199" fontId="16" fillId="8" borderId="1" xfId="0" applyFont="1" applyFill="1" applyBorder="1" applyAlignment="1">
      <alignment horizontal="center" vertical="center"/>
    </xf>
    <xf numFmtId="1" fontId="17" fillId="8" borderId="21" xfId="0" applyNumberFormat="1" applyFont="1" applyFill="1" applyBorder="1" applyAlignment="1">
      <alignment horizontal="right" vertical="center"/>
    </xf>
    <xf numFmtId="199" fontId="19" fillId="2" borderId="1" xfId="0" applyFont="1" applyFill="1" applyBorder="1" applyAlignment="1">
      <alignment horizontal="center" vertical="center" wrapText="1"/>
    </xf>
    <xf numFmtId="2" fontId="16" fillId="6" borderId="1" xfId="0" applyNumberFormat="1" applyFont="1" applyFill="1" applyBorder="1" applyAlignment="1">
      <alignment horizontal="right" vertical="center"/>
    </xf>
    <xf numFmtId="199" fontId="26" fillId="0" borderId="0" xfId="130"/>
    <xf numFmtId="199" fontId="61" fillId="9" borderId="0" xfId="129" applyFont="1" applyFill="1" applyBorder="1" applyProtection="1"/>
    <xf numFmtId="199" fontId="69" fillId="2" borderId="0" xfId="132" applyFont="1" applyFill="1"/>
    <xf numFmtId="199" fontId="69" fillId="2" borderId="0" xfId="132" applyFont="1" applyFill="1" applyAlignment="1">
      <alignment horizontal="center"/>
    </xf>
    <xf numFmtId="10" fontId="70" fillId="14" borderId="11" xfId="132" applyNumberFormat="1" applyFont="1" applyFill="1" applyBorder="1" applyAlignment="1">
      <alignment horizontal="center"/>
    </xf>
    <xf numFmtId="9" fontId="70" fillId="14" borderId="11" xfId="132" applyNumberFormat="1" applyFont="1" applyFill="1" applyBorder="1" applyAlignment="1">
      <alignment horizontal="center"/>
    </xf>
    <xf numFmtId="195" fontId="70" fillId="14" borderId="11" xfId="132" applyNumberFormat="1" applyFont="1" applyFill="1" applyBorder="1" applyAlignment="1">
      <alignment horizontal="center"/>
    </xf>
    <xf numFmtId="199" fontId="70" fillId="2" borderId="47" xfId="132" applyFont="1" applyFill="1" applyBorder="1" applyAlignment="1">
      <alignment horizontal="center" vertical="center"/>
    </xf>
    <xf numFmtId="199" fontId="70" fillId="2" borderId="48" xfId="132" applyFont="1" applyFill="1" applyBorder="1" applyAlignment="1">
      <alignment horizontal="center" vertical="center"/>
    </xf>
    <xf numFmtId="199" fontId="70" fillId="2" borderId="48" xfId="132" applyFont="1" applyFill="1" applyBorder="1" applyAlignment="1">
      <alignment horizontal="center" vertical="center" wrapText="1"/>
    </xf>
    <xf numFmtId="199" fontId="70" fillId="2" borderId="48" xfId="132" applyFont="1" applyFill="1" applyBorder="1" applyAlignment="1">
      <alignment horizontal="left" vertical="center"/>
    </xf>
    <xf numFmtId="10" fontId="70" fillId="2" borderId="48" xfId="132" applyNumberFormat="1" applyFont="1" applyFill="1" applyBorder="1" applyAlignment="1">
      <alignment horizontal="center"/>
    </xf>
    <xf numFmtId="9" fontId="70" fillId="2" borderId="48" xfId="132" applyNumberFormat="1" applyFont="1" applyFill="1" applyBorder="1" applyAlignment="1">
      <alignment horizontal="center"/>
    </xf>
    <xf numFmtId="9" fontId="70" fillId="2" borderId="48" xfId="133" applyFont="1" applyFill="1" applyBorder="1" applyAlignment="1">
      <alignment horizontal="center"/>
    </xf>
    <xf numFmtId="199" fontId="71" fillId="2" borderId="48" xfId="132" applyFont="1" applyFill="1" applyBorder="1" applyAlignment="1">
      <alignment horizontal="center" vertical="center"/>
    </xf>
    <xf numFmtId="199" fontId="70" fillId="16" borderId="45" xfId="132" applyFont="1" applyFill="1" applyBorder="1" applyAlignment="1">
      <alignment horizontal="center" vertical="center"/>
    </xf>
    <xf numFmtId="199" fontId="70" fillId="16" borderId="44" xfId="132" applyFont="1" applyFill="1" applyBorder="1" applyAlignment="1">
      <alignment horizontal="center" vertical="center"/>
    </xf>
    <xf numFmtId="199" fontId="70" fillId="2" borderId="49" xfId="132" applyFont="1" applyFill="1" applyBorder="1" applyAlignment="1">
      <alignment horizontal="center" vertical="center" wrapText="1"/>
    </xf>
    <xf numFmtId="199" fontId="70" fillId="2" borderId="13" xfId="132" applyFont="1" applyFill="1" applyBorder="1" applyAlignment="1">
      <alignment horizontal="center" vertical="center" wrapText="1"/>
    </xf>
    <xf numFmtId="199" fontId="70" fillId="2" borderId="14" xfId="132" applyFont="1" applyFill="1" applyBorder="1" applyAlignment="1">
      <alignment horizontal="center" vertical="center" wrapText="1"/>
    </xf>
    <xf numFmtId="199" fontId="69" fillId="2" borderId="50" xfId="132" applyFont="1" applyFill="1" applyBorder="1"/>
    <xf numFmtId="196" fontId="14" fillId="20" borderId="53" xfId="12" applyNumberFormat="1" applyFont="1" applyFill="1" applyBorder="1" applyAlignment="1">
      <alignment horizontal="left" vertical="center" wrapText="1"/>
    </xf>
    <xf numFmtId="2" fontId="73" fillId="15" borderId="54" xfId="132" applyNumberFormat="1" applyFont="1" applyFill="1" applyBorder="1" applyAlignment="1">
      <alignment horizontal="center"/>
    </xf>
    <xf numFmtId="196" fontId="14" fillId="20" borderId="53" xfId="12" applyNumberFormat="1" applyFont="1" applyFill="1" applyBorder="1" applyAlignment="1">
      <alignment horizontal="center" vertical="center" wrapText="1"/>
    </xf>
    <xf numFmtId="194" fontId="73" fillId="15" borderId="54" xfId="132" applyNumberFormat="1" applyFont="1" applyFill="1" applyBorder="1" applyAlignment="1">
      <alignment horizontal="center"/>
    </xf>
    <xf numFmtId="2" fontId="72" fillId="15" borderId="54" xfId="132" applyNumberFormat="1" applyFont="1" applyFill="1" applyBorder="1" applyAlignment="1">
      <alignment horizontal="center"/>
    </xf>
    <xf numFmtId="197" fontId="14" fillId="20" borderId="53" xfId="12" applyNumberFormat="1" applyFont="1" applyFill="1" applyBorder="1" applyAlignment="1">
      <alignment horizontal="left" vertical="center" wrapText="1"/>
    </xf>
    <xf numFmtId="2" fontId="74" fillId="15" borderId="54" xfId="132" applyNumberFormat="1" applyFont="1" applyFill="1" applyBorder="1" applyAlignment="1">
      <alignment horizontal="center"/>
    </xf>
    <xf numFmtId="199" fontId="73" fillId="15" borderId="54" xfId="132" applyFont="1" applyFill="1" applyBorder="1" applyAlignment="1">
      <alignment horizontal="center"/>
    </xf>
    <xf numFmtId="199" fontId="74" fillId="15" borderId="54" xfId="132" applyFont="1" applyFill="1" applyBorder="1" applyAlignment="1">
      <alignment horizontal="center"/>
    </xf>
    <xf numFmtId="1" fontId="74" fillId="15" borderId="54" xfId="132" applyNumberFormat="1" applyFont="1" applyFill="1" applyBorder="1" applyAlignment="1">
      <alignment horizontal="center"/>
    </xf>
    <xf numFmtId="2" fontId="72" fillId="15" borderId="55" xfId="132" applyNumberFormat="1" applyFont="1" applyFill="1" applyBorder="1" applyAlignment="1">
      <alignment horizontal="center"/>
    </xf>
    <xf numFmtId="195" fontId="69" fillId="15" borderId="0" xfId="133" applyNumberFormat="1" applyFont="1" applyFill="1" applyAlignment="1">
      <alignment horizontal="center" vertical="center"/>
    </xf>
    <xf numFmtId="2" fontId="71" fillId="15" borderId="35" xfId="132" applyNumberFormat="1" applyFont="1" applyFill="1" applyBorder="1" applyAlignment="1">
      <alignment horizontal="center"/>
    </xf>
    <xf numFmtId="2" fontId="73" fillId="15" borderId="56" xfId="132" applyNumberFormat="1" applyFont="1" applyFill="1" applyBorder="1" applyAlignment="1">
      <alignment horizontal="center"/>
    </xf>
    <xf numFmtId="199" fontId="69" fillId="15" borderId="0" xfId="132" applyFont="1" applyFill="1" applyAlignment="1">
      <alignment horizontal="center"/>
    </xf>
    <xf numFmtId="2" fontId="69" fillId="15" borderId="42" xfId="132" applyNumberFormat="1" applyFont="1" applyFill="1" applyBorder="1" applyAlignment="1">
      <alignment horizontal="center"/>
    </xf>
    <xf numFmtId="2" fontId="69" fillId="2" borderId="0" xfId="132" applyNumberFormat="1" applyFont="1" applyFill="1"/>
    <xf numFmtId="199" fontId="69" fillId="2" borderId="0" xfId="132" applyFont="1" applyFill="1" applyBorder="1"/>
    <xf numFmtId="194" fontId="69" fillId="2" borderId="0" xfId="132" applyNumberFormat="1" applyFont="1" applyFill="1"/>
    <xf numFmtId="2" fontId="70" fillId="7" borderId="61" xfId="132" applyNumberFormat="1" applyFont="1" applyFill="1" applyBorder="1" applyAlignment="1">
      <alignment horizontal="center" vertical="center"/>
    </xf>
    <xf numFmtId="2" fontId="70" fillId="14" borderId="61" xfId="132" applyNumberFormat="1" applyFont="1" applyFill="1" applyBorder="1" applyAlignment="1">
      <alignment horizontal="center" vertical="center"/>
    </xf>
    <xf numFmtId="194" fontId="70" fillId="7" borderId="61" xfId="132" applyNumberFormat="1" applyFont="1" applyFill="1" applyBorder="1" applyAlignment="1">
      <alignment horizontal="center" vertical="center"/>
    </xf>
    <xf numFmtId="199" fontId="69" fillId="14" borderId="61" xfId="132" applyFont="1" applyFill="1" applyBorder="1" applyAlignment="1">
      <alignment horizontal="center"/>
    </xf>
    <xf numFmtId="2" fontId="69" fillId="14" borderId="63" xfId="132" applyNumberFormat="1" applyFont="1" applyFill="1" applyBorder="1" applyAlignment="1">
      <alignment horizontal="center"/>
    </xf>
    <xf numFmtId="195" fontId="69" fillId="2" borderId="0" xfId="132" applyNumberFormat="1" applyFont="1" applyFill="1" applyAlignment="1">
      <alignment horizontal="center"/>
    </xf>
    <xf numFmtId="199" fontId="95" fillId="2" borderId="0" xfId="132" applyFont="1" applyFill="1" applyAlignment="1">
      <alignment vertical="center"/>
    </xf>
    <xf numFmtId="199" fontId="95" fillId="2" borderId="0" xfId="132" applyFont="1" applyFill="1" applyAlignment="1">
      <alignment horizontal="left" vertical="center"/>
    </xf>
    <xf numFmtId="2" fontId="95" fillId="2" borderId="0" xfId="132" applyNumberFormat="1" applyFont="1" applyFill="1" applyAlignment="1">
      <alignment horizontal="left" vertical="center"/>
    </xf>
    <xf numFmtId="1" fontId="95" fillId="2" borderId="0" xfId="132" applyNumberFormat="1" applyFont="1" applyFill="1" applyAlignment="1">
      <alignment vertical="center"/>
    </xf>
    <xf numFmtId="199" fontId="95" fillId="2" borderId="0" xfId="132" applyFont="1" applyFill="1" applyAlignment="1">
      <alignment horizontal="center" vertical="center"/>
    </xf>
    <xf numFmtId="199" fontId="95" fillId="0" borderId="0" xfId="132" applyFont="1" applyAlignment="1">
      <alignment vertical="center"/>
    </xf>
    <xf numFmtId="199" fontId="95" fillId="0" borderId="0" xfId="132" applyFont="1" applyAlignment="1">
      <alignment horizontal="center" vertical="center"/>
    </xf>
    <xf numFmtId="2" fontId="73" fillId="15" borderId="85" xfId="132" applyNumberFormat="1" applyFont="1" applyFill="1" applyBorder="1" applyAlignment="1">
      <alignment horizontal="center"/>
    </xf>
    <xf numFmtId="3" fontId="75" fillId="45" borderId="54" xfId="132" applyNumberFormat="1" applyFont="1" applyFill="1" applyBorder="1" applyAlignment="1">
      <alignment horizontal="center"/>
    </xf>
    <xf numFmtId="199" fontId="65" fillId="0" borderId="86" xfId="129" applyFont="1" applyFill="1" applyBorder="1" applyAlignment="1" applyProtection="1">
      <alignment horizontal="center" vertical="center"/>
    </xf>
    <xf numFmtId="1" fontId="66" fillId="0" borderId="86" xfId="36" applyNumberFormat="1" applyFont="1" applyFill="1" applyBorder="1" applyAlignment="1">
      <alignment horizontal="center" vertical="center"/>
    </xf>
    <xf numFmtId="199" fontId="26" fillId="0" borderId="0" xfId="130" applyBorder="1"/>
    <xf numFmtId="199" fontId="7" fillId="0" borderId="86" xfId="270" applyBorder="1" applyAlignment="1">
      <alignment horizontal="center" vertical="center"/>
    </xf>
    <xf numFmtId="9" fontId="7" fillId="0" borderId="86" xfId="270" applyNumberFormat="1" applyBorder="1" applyAlignment="1">
      <alignment horizontal="center" vertical="center"/>
    </xf>
    <xf numFmtId="199" fontId="7" fillId="44" borderId="86" xfId="270" applyFill="1" applyBorder="1" applyAlignment="1">
      <alignment horizontal="center" vertical="center"/>
    </xf>
    <xf numFmtId="2" fontId="7" fillId="16" borderId="86" xfId="270" applyNumberFormat="1" applyFill="1" applyBorder="1" applyAlignment="1">
      <alignment horizontal="center" vertical="center"/>
    </xf>
    <xf numFmtId="199" fontId="7" fillId="46" borderId="86" xfId="270" applyFill="1" applyBorder="1" applyAlignment="1">
      <alignment horizontal="center" vertical="center"/>
    </xf>
    <xf numFmtId="2" fontId="7" fillId="47" borderId="86" xfId="270" applyNumberFormat="1" applyFill="1" applyBorder="1" applyAlignment="1">
      <alignment horizontal="center" vertical="center"/>
    </xf>
    <xf numFmtId="199" fontId="7" fillId="47" borderId="86" xfId="270" applyFill="1" applyBorder="1" applyAlignment="1">
      <alignment horizontal="center" vertical="center"/>
    </xf>
    <xf numFmtId="1" fontId="61" fillId="9" borderId="0" xfId="129" applyNumberFormat="1" applyFont="1" applyFill="1" applyBorder="1" applyProtection="1"/>
    <xf numFmtId="1" fontId="61" fillId="0" borderId="89" xfId="129" applyNumberFormat="1" applyFont="1" applyFill="1" applyBorder="1" applyAlignment="1" applyProtection="1">
      <alignment horizontal="center" vertical="center"/>
    </xf>
    <xf numFmtId="1" fontId="26" fillId="0" borderId="0" xfId="130" applyNumberFormat="1"/>
    <xf numFmtId="1" fontId="65" fillId="0" borderId="86" xfId="129" applyNumberFormat="1" applyFont="1" applyFill="1" applyBorder="1" applyAlignment="1" applyProtection="1">
      <alignment horizontal="center" vertical="center"/>
    </xf>
    <xf numFmtId="1" fontId="66" fillId="0" borderId="86" xfId="129" applyNumberFormat="1" applyFont="1" applyFill="1" applyBorder="1" applyAlignment="1">
      <alignment horizontal="center" vertical="center" wrapText="1"/>
    </xf>
    <xf numFmtId="1" fontId="65" fillId="0" borderId="5" xfId="129" applyNumberFormat="1" applyFont="1" applyFill="1" applyBorder="1" applyAlignment="1" applyProtection="1">
      <alignment horizontal="center" vertical="center" wrapText="1"/>
    </xf>
    <xf numFmtId="1" fontId="61" fillId="0" borderId="86" xfId="129" applyNumberFormat="1" applyFont="1" applyFill="1" applyBorder="1" applyAlignment="1" applyProtection="1">
      <alignment horizontal="center" vertical="center"/>
    </xf>
    <xf numFmtId="1" fontId="66" fillId="0" borderId="5" xfId="129" applyNumberFormat="1" applyFont="1" applyFill="1" applyBorder="1" applyAlignment="1">
      <alignment horizontal="center" vertical="center" wrapText="1"/>
    </xf>
    <xf numFmtId="1" fontId="65" fillId="0" borderId="86" xfId="129" applyNumberFormat="1" applyFont="1" applyFill="1" applyBorder="1" applyAlignment="1" applyProtection="1">
      <alignment horizontal="center" vertical="center" wrapText="1"/>
    </xf>
    <xf numFmtId="1" fontId="61" fillId="0" borderId="86" xfId="129" applyNumberFormat="1" applyFont="1" applyFill="1" applyBorder="1" applyAlignment="1" applyProtection="1">
      <alignment horizontal="center" vertical="center" wrapText="1"/>
    </xf>
    <xf numFmtId="1" fontId="95" fillId="0" borderId="0" xfId="132" applyNumberFormat="1" applyFont="1" applyAlignment="1">
      <alignment vertical="center"/>
    </xf>
    <xf numFmtId="2" fontId="66" fillId="0" borderId="91" xfId="36" applyNumberFormat="1" applyFont="1" applyFill="1" applyBorder="1" applyAlignment="1">
      <alignment horizontal="center" vertical="center" wrapText="1"/>
    </xf>
    <xf numFmtId="199" fontId="7" fillId="0" borderId="86" xfId="270" applyBorder="1" applyAlignment="1">
      <alignment horizontal="center" vertical="center"/>
    </xf>
    <xf numFmtId="199" fontId="65" fillId="0" borderId="5" xfId="129" applyFont="1" applyFill="1" applyBorder="1" applyAlignment="1" applyProtection="1">
      <alignment horizontal="center" vertical="center" wrapText="1"/>
    </xf>
    <xf numFmtId="199" fontId="6" fillId="0" borderId="86" xfId="270" applyFont="1" applyBorder="1" applyAlignment="1">
      <alignment horizontal="center" vertical="center"/>
    </xf>
    <xf numFmtId="1" fontId="70" fillId="16" borderId="43" xfId="132" applyNumberFormat="1" applyFont="1" applyFill="1" applyBorder="1" applyAlignment="1">
      <alignment horizontal="center" vertical="center"/>
    </xf>
    <xf numFmtId="3" fontId="75" fillId="0" borderId="54" xfId="132" applyNumberFormat="1" applyFont="1" applyFill="1" applyBorder="1" applyAlignment="1">
      <alignment horizontal="center"/>
    </xf>
    <xf numFmtId="1" fontId="72" fillId="15" borderId="51" xfId="132" applyNumberFormat="1" applyFont="1" applyFill="1" applyBorder="1" applyAlignment="1">
      <alignment horizontal="center"/>
    </xf>
    <xf numFmtId="1" fontId="73" fillId="15" borderId="52" xfId="132" applyNumberFormat="1" applyFont="1" applyFill="1" applyBorder="1" applyAlignment="1">
      <alignment horizontal="center" vertical="center" wrapText="1"/>
    </xf>
    <xf numFmtId="1" fontId="39" fillId="8" borderId="53" xfId="12" applyNumberFormat="1" applyFont="1" applyFill="1" applyBorder="1" applyAlignment="1">
      <alignment horizontal="center" vertical="center" wrapText="1"/>
    </xf>
    <xf numFmtId="1" fontId="73" fillId="15" borderId="52" xfId="132" applyNumberFormat="1" applyFont="1" applyFill="1" applyBorder="1" applyAlignment="1">
      <alignment horizontal="center" vertical="center"/>
    </xf>
    <xf numFmtId="199" fontId="100" fillId="9" borderId="86" xfId="129" applyFont="1" applyFill="1" applyBorder="1" applyAlignment="1" applyProtection="1"/>
    <xf numFmtId="199" fontId="100" fillId="9" borderId="86" xfId="129" applyFont="1" applyFill="1" applyBorder="1" applyAlignment="1" applyProtection="1">
      <alignment wrapText="1"/>
    </xf>
    <xf numFmtId="0" fontId="100" fillId="9" borderId="86" xfId="129" applyNumberFormat="1" applyFont="1" applyFill="1" applyBorder="1" applyAlignment="1" applyProtection="1"/>
    <xf numFmtId="0" fontId="62" fillId="9" borderId="86" xfId="129" applyNumberFormat="1" applyFont="1" applyFill="1" applyBorder="1" applyAlignment="1" applyProtection="1">
      <alignment horizontal="left"/>
    </xf>
    <xf numFmtId="0" fontId="61" fillId="9" borderId="86" xfId="129" applyNumberFormat="1" applyFont="1" applyFill="1" applyBorder="1" applyAlignment="1" applyProtection="1"/>
    <xf numFmtId="2" fontId="95" fillId="4" borderId="0" xfId="132" applyNumberFormat="1" applyFont="1" applyFill="1" applyAlignment="1">
      <alignment vertical="center"/>
    </xf>
    <xf numFmtId="199" fontId="95" fillId="4" borderId="0" xfId="132" applyFont="1" applyFill="1" applyAlignment="1">
      <alignment vertical="center"/>
    </xf>
    <xf numFmtId="199" fontId="96" fillId="4" borderId="0" xfId="132" applyFont="1" applyFill="1" applyAlignment="1">
      <alignment vertical="center"/>
    </xf>
    <xf numFmtId="0" fontId="5" fillId="0" borderId="0" xfId="307"/>
    <xf numFmtId="0" fontId="5" fillId="0" borderId="86" xfId="307" applyBorder="1" applyAlignment="1">
      <alignment horizontal="center" vertical="center" wrapText="1"/>
    </xf>
    <xf numFmtId="2" fontId="5" fillId="0" borderId="0" xfId="307" applyNumberFormat="1"/>
    <xf numFmtId="199" fontId="70" fillId="14" borderId="1" xfId="132" applyFont="1" applyFill="1" applyBorder="1" applyAlignment="1">
      <alignment horizontal="center" vertical="center"/>
    </xf>
    <xf numFmtId="199" fontId="70" fillId="14" borderId="1" xfId="132" applyFont="1" applyFill="1" applyBorder="1" applyAlignment="1">
      <alignment horizontal="center" vertical="center" wrapText="1"/>
    </xf>
    <xf numFmtId="199" fontId="70" fillId="16" borderId="43" xfId="132" applyFont="1" applyFill="1" applyBorder="1" applyAlignment="1">
      <alignment horizontal="center" vertical="center"/>
    </xf>
    <xf numFmtId="199" fontId="71" fillId="14" borderId="17" xfId="132" applyFont="1" applyFill="1" applyBorder="1" applyAlignment="1">
      <alignment horizontal="center" vertical="center"/>
    </xf>
    <xf numFmtId="199" fontId="70" fillId="14" borderId="43" xfId="132" applyFont="1" applyFill="1" applyBorder="1" applyAlignment="1">
      <alignment horizontal="center" vertical="center"/>
    </xf>
    <xf numFmtId="2" fontId="70" fillId="14" borderId="60" xfId="132" applyNumberFormat="1" applyFont="1" applyFill="1" applyBorder="1" applyAlignment="1">
      <alignment horizontal="center" vertical="center"/>
    </xf>
    <xf numFmtId="199" fontId="65" fillId="0" borderId="34" xfId="129" applyFont="1" applyFill="1" applyBorder="1" applyAlignment="1" applyProtection="1">
      <alignment horizontal="center" vertical="center" wrapText="1"/>
    </xf>
    <xf numFmtId="199" fontId="65" fillId="0" borderId="32" xfId="129" applyFont="1" applyFill="1" applyBorder="1" applyAlignment="1" applyProtection="1">
      <alignment horizontal="center" vertical="center" wrapText="1"/>
    </xf>
    <xf numFmtId="199" fontId="65" fillId="0" borderId="5" xfId="129" applyFont="1" applyFill="1" applyBorder="1" applyAlignment="1" applyProtection="1">
      <alignment horizontal="center" vertical="center" wrapText="1"/>
    </xf>
    <xf numFmtId="199" fontId="61" fillId="0" borderId="0" xfId="130" applyFont="1"/>
    <xf numFmtId="1" fontId="26" fillId="0" borderId="0" xfId="130" applyNumberFormat="1" applyAlignment="1">
      <alignment wrapText="1"/>
    </xf>
    <xf numFmtId="199" fontId="61" fillId="9" borderId="0" xfId="129" applyFont="1" applyFill="1" applyBorder="1" applyAlignment="1" applyProtection="1">
      <alignment wrapText="1"/>
    </xf>
    <xf numFmtId="199" fontId="26" fillId="0" borderId="0" xfId="130" applyAlignment="1">
      <alignment wrapText="1"/>
    </xf>
    <xf numFmtId="195" fontId="70" fillId="14" borderId="11" xfId="133" applyNumberFormat="1" applyFont="1" applyFill="1" applyBorder="1" applyAlignment="1">
      <alignment horizontal="center"/>
    </xf>
    <xf numFmtId="199" fontId="70" fillId="14" borderId="43" xfId="132" applyFont="1" applyFill="1" applyBorder="1" applyAlignment="1">
      <alignment horizontal="center" vertical="center"/>
    </xf>
    <xf numFmtId="0" fontId="0" fillId="0" borderId="0" xfId="0" applyNumberFormat="1"/>
    <xf numFmtId="10" fontId="0" fillId="0" borderId="0" xfId="0" applyNumberFormat="1"/>
    <xf numFmtId="1" fontId="65" fillId="0" borderId="86" xfId="129" applyNumberFormat="1" applyFont="1" applyFill="1" applyBorder="1" applyAlignment="1" applyProtection="1">
      <alignment vertical="center" wrapText="1"/>
    </xf>
    <xf numFmtId="0" fontId="63" fillId="8" borderId="86" xfId="129" applyNumberFormat="1" applyFont="1" applyFill="1" applyBorder="1" applyAlignment="1" applyProtection="1">
      <alignment horizontal="left"/>
    </xf>
    <xf numFmtId="0" fontId="63" fillId="9" borderId="86" xfId="129" applyNumberFormat="1" applyFont="1" applyFill="1" applyBorder="1" applyAlignment="1" applyProtection="1"/>
    <xf numFmtId="0" fontId="64" fillId="9" borderId="86" xfId="129" applyNumberFormat="1" applyFont="1" applyFill="1" applyBorder="1" applyAlignment="1" applyProtection="1"/>
    <xf numFmtId="0" fontId="63" fillId="8" borderId="87" xfId="129" applyNumberFormat="1" applyFont="1" applyFill="1" applyBorder="1" applyAlignment="1" applyProtection="1"/>
    <xf numFmtId="14" fontId="63" fillId="8" borderId="87" xfId="129" applyNumberFormat="1" applyFont="1" applyFill="1" applyBorder="1" applyAlignment="1" applyProtection="1"/>
    <xf numFmtId="0" fontId="61" fillId="8" borderId="88" xfId="129" applyNumberFormat="1" applyFont="1" applyFill="1" applyBorder="1" applyAlignment="1" applyProtection="1"/>
    <xf numFmtId="1" fontId="26" fillId="0" borderId="0" xfId="130" applyNumberFormat="1" applyAlignment="1">
      <alignment horizontal="center" vertical="center"/>
    </xf>
    <xf numFmtId="1" fontId="92" fillId="0" borderId="86" xfId="130" applyNumberFormat="1" applyFont="1" applyBorder="1" applyAlignment="1">
      <alignment horizontal="center" vertical="center" wrapText="1"/>
    </xf>
    <xf numFmtId="1" fontId="92" fillId="0" borderId="86" xfId="130" applyNumberFormat="1" applyFont="1" applyBorder="1" applyAlignment="1">
      <alignment horizontal="center" vertical="center"/>
    </xf>
    <xf numFmtId="1" fontId="26" fillId="0" borderId="86" xfId="130" applyNumberFormat="1" applyBorder="1" applyAlignment="1">
      <alignment horizontal="center" vertical="center"/>
    </xf>
    <xf numFmtId="1" fontId="26" fillId="49" borderId="86" xfId="130" applyNumberFormat="1" applyFill="1" applyBorder="1" applyAlignment="1">
      <alignment horizontal="center" vertical="center"/>
    </xf>
    <xf numFmtId="1" fontId="26" fillId="50" borderId="86" xfId="130" applyNumberFormat="1" applyFill="1" applyBorder="1" applyAlignment="1">
      <alignment horizontal="center" vertical="center"/>
    </xf>
    <xf numFmtId="199" fontId="69" fillId="2" borderId="0" xfId="132" applyFont="1" applyFill="1" applyAlignment="1"/>
    <xf numFmtId="0" fontId="0" fillId="0" borderId="86" xfId="0" applyNumberFormat="1" applyBorder="1"/>
    <xf numFmtId="10" fontId="0" fillId="0" borderId="86" xfId="0" applyNumberFormat="1" applyBorder="1"/>
    <xf numFmtId="9" fontId="0" fillId="0" borderId="86" xfId="0" applyNumberFormat="1" applyBorder="1"/>
    <xf numFmtId="0" fontId="113" fillId="0" borderId="94" xfId="132" applyNumberFormat="1" applyFont="1" applyFill="1" applyBorder="1" applyAlignment="1">
      <alignment horizontal="center" vertical="center"/>
    </xf>
    <xf numFmtId="14" fontId="113" fillId="0" borderId="95" xfId="132" applyNumberFormat="1" applyFont="1" applyFill="1" applyBorder="1" applyAlignment="1">
      <alignment horizontal="center" vertical="center"/>
    </xf>
    <xf numFmtId="199" fontId="115" fillId="2" borderId="47" xfId="132" applyFont="1" applyFill="1" applyBorder="1" applyAlignment="1">
      <alignment horizontal="left" vertical="center"/>
    </xf>
    <xf numFmtId="199" fontId="115" fillId="2" borderId="48" xfId="132" applyFont="1" applyFill="1" applyBorder="1" applyAlignment="1">
      <alignment horizontal="center" vertical="center"/>
    </xf>
    <xf numFmtId="1" fontId="115" fillId="2" borderId="48" xfId="132" applyNumberFormat="1" applyFont="1" applyFill="1" applyBorder="1" applyAlignment="1">
      <alignment horizontal="left" vertical="center"/>
    </xf>
    <xf numFmtId="199" fontId="115" fillId="2" borderId="48" xfId="132" applyFont="1" applyFill="1" applyBorder="1" applyAlignment="1">
      <alignment horizontal="left" vertical="center"/>
    </xf>
    <xf numFmtId="199" fontId="115" fillId="2" borderId="92" xfId="132" applyFont="1" applyFill="1" applyBorder="1" applyAlignment="1">
      <alignment horizontal="left" vertical="center"/>
    </xf>
    <xf numFmtId="1" fontId="26" fillId="53" borderId="86" xfId="130" applyNumberFormat="1" applyFill="1" applyBorder="1" applyAlignment="1">
      <alignment horizontal="center" vertical="center"/>
    </xf>
    <xf numFmtId="2" fontId="107" fillId="2" borderId="119" xfId="132" applyNumberFormat="1" applyFont="1" applyFill="1" applyBorder="1" applyAlignment="1">
      <alignment horizontal="center" vertical="center"/>
    </xf>
    <xf numFmtId="1" fontId="107" fillId="2" borderId="61" xfId="132" applyNumberFormat="1" applyFont="1" applyFill="1" applyBorder="1" applyAlignment="1">
      <alignment horizontal="center" vertical="center" wrapText="1"/>
    </xf>
    <xf numFmtId="2" fontId="107" fillId="2" borderId="61" xfId="132" applyNumberFormat="1" applyFont="1" applyFill="1" applyBorder="1" applyAlignment="1">
      <alignment horizontal="center" vertical="center"/>
    </xf>
    <xf numFmtId="200" fontId="107" fillId="2" borderId="63" xfId="269" applyNumberFormat="1" applyFont="1" applyFill="1" applyBorder="1" applyAlignment="1">
      <alignment horizontal="center" vertical="center"/>
    </xf>
    <xf numFmtId="1" fontId="107" fillId="2" borderId="32" xfId="132" applyNumberFormat="1" applyFont="1" applyFill="1" applyBorder="1" applyAlignment="1">
      <alignment horizontal="center" vertical="center"/>
    </xf>
    <xf numFmtId="2" fontId="107" fillId="0" borderId="122" xfId="132" applyNumberFormat="1" applyFont="1" applyFill="1" applyBorder="1" applyAlignment="1">
      <alignment horizontal="center" vertical="center"/>
    </xf>
    <xf numFmtId="204" fontId="114" fillId="48" borderId="120" xfId="9" applyNumberFormat="1" applyFont="1" applyFill="1" applyBorder="1" applyAlignment="1">
      <alignment horizontal="center" vertical="center" wrapText="1"/>
    </xf>
    <xf numFmtId="199" fontId="66" fillId="51" borderId="129" xfId="0" applyFont="1" applyFill="1" applyBorder="1" applyAlignment="1">
      <alignment horizontal="center" vertical="center"/>
    </xf>
    <xf numFmtId="199" fontId="14" fillId="51" borderId="129" xfId="0" applyFont="1" applyFill="1" applyBorder="1"/>
    <xf numFmtId="199" fontId="0" fillId="51" borderId="129" xfId="0" applyFill="1" applyBorder="1"/>
    <xf numFmtId="199" fontId="14" fillId="51" borderId="129" xfId="0" applyFont="1" applyFill="1" applyBorder="1" applyAlignment="1">
      <alignment wrapText="1"/>
    </xf>
    <xf numFmtId="199" fontId="66" fillId="51" borderId="130" xfId="0" applyFont="1" applyFill="1" applyBorder="1" applyAlignment="1">
      <alignment horizontal="center" vertical="center"/>
    </xf>
    <xf numFmtId="199" fontId="0" fillId="14" borderId="131" xfId="0" applyFill="1" applyBorder="1" applyAlignment="1">
      <alignment horizontal="center" vertical="center"/>
    </xf>
    <xf numFmtId="202" fontId="0" fillId="14" borderId="132" xfId="0" applyNumberFormat="1" applyFill="1" applyBorder="1" applyAlignment="1">
      <alignment horizontal="center" vertical="center"/>
    </xf>
    <xf numFmtId="195" fontId="0" fillId="14" borderId="131" xfId="308" applyNumberFormat="1" applyFont="1" applyFill="1" applyBorder="1" applyAlignment="1">
      <alignment horizontal="center" vertical="center"/>
    </xf>
    <xf numFmtId="195" fontId="0" fillId="14" borderId="131" xfId="0" applyNumberFormat="1" applyFill="1" applyBorder="1" applyAlignment="1">
      <alignment horizontal="center" vertical="center"/>
    </xf>
    <xf numFmtId="9" fontId="0" fillId="14" borderId="131" xfId="308" applyFont="1" applyFill="1" applyBorder="1" applyAlignment="1">
      <alignment horizontal="center" vertical="center"/>
    </xf>
    <xf numFmtId="199" fontId="66" fillId="14" borderId="133" xfId="0" applyFont="1" applyFill="1" applyBorder="1" applyAlignment="1">
      <alignment horizontal="center" vertical="center"/>
    </xf>
    <xf numFmtId="202" fontId="66" fillId="14" borderId="134" xfId="0" applyNumberFormat="1" applyFont="1" applyFill="1" applyBorder="1" applyAlignment="1">
      <alignment horizontal="center" vertical="center"/>
    </xf>
    <xf numFmtId="203" fontId="0" fillId="52" borderId="131" xfId="0" applyNumberFormat="1" applyFill="1" applyBorder="1" applyAlignment="1">
      <alignment horizontal="center" vertical="center"/>
    </xf>
    <xf numFmtId="203" fontId="0" fillId="52" borderId="132" xfId="0" applyNumberFormat="1" applyFill="1" applyBorder="1" applyAlignment="1">
      <alignment horizontal="center" vertical="center"/>
    </xf>
    <xf numFmtId="202" fontId="0" fillId="52" borderId="132" xfId="0" applyNumberFormat="1" applyFill="1" applyBorder="1" applyAlignment="1">
      <alignment horizontal="center" vertical="center"/>
    </xf>
    <xf numFmtId="195" fontId="0" fillId="52" borderId="131" xfId="308" applyNumberFormat="1" applyFont="1" applyFill="1" applyBorder="1" applyAlignment="1">
      <alignment horizontal="center" vertical="center"/>
    </xf>
    <xf numFmtId="9" fontId="0" fillId="52" borderId="131" xfId="308" applyFont="1" applyFill="1" applyBorder="1" applyAlignment="1">
      <alignment horizontal="center" vertical="center"/>
    </xf>
    <xf numFmtId="203" fontId="66" fillId="52" borderId="131" xfId="0" applyNumberFormat="1" applyFont="1" applyFill="1" applyBorder="1" applyAlignment="1">
      <alignment horizontal="center" vertical="center"/>
    </xf>
    <xf numFmtId="202" fontId="66" fillId="52" borderId="132" xfId="0" applyNumberFormat="1" applyFont="1" applyFill="1" applyBorder="1" applyAlignment="1">
      <alignment horizontal="center" vertical="center"/>
    </xf>
    <xf numFmtId="203" fontId="66" fillId="52" borderId="133" xfId="0" applyNumberFormat="1" applyFont="1" applyFill="1" applyBorder="1" applyAlignment="1">
      <alignment horizontal="center" vertical="center"/>
    </xf>
    <xf numFmtId="202" fontId="66" fillId="52" borderId="134" xfId="0" applyNumberFormat="1" applyFont="1" applyFill="1" applyBorder="1" applyAlignment="1">
      <alignment horizontal="center" vertical="center"/>
    </xf>
    <xf numFmtId="9" fontId="0" fillId="52" borderId="131" xfId="308" applyNumberFormat="1" applyFont="1" applyFill="1" applyBorder="1" applyAlignment="1">
      <alignment horizontal="center" vertical="center"/>
    </xf>
    <xf numFmtId="0" fontId="107" fillId="0" borderId="96" xfId="132" applyNumberFormat="1" applyFont="1" applyFill="1" applyBorder="1" applyAlignment="1">
      <alignment horizontal="left" vertical="center"/>
    </xf>
    <xf numFmtId="1" fontId="107" fillId="2" borderId="61" xfId="132" applyNumberFormat="1" applyFont="1" applyFill="1" applyBorder="1" applyAlignment="1">
      <alignment horizontal="center" vertical="center"/>
    </xf>
    <xf numFmtId="0" fontId="107" fillId="0" borderId="111" xfId="132" applyNumberFormat="1" applyFont="1" applyFill="1" applyBorder="1" applyAlignment="1">
      <alignment horizontal="left" vertical="center"/>
    </xf>
    <xf numFmtId="0" fontId="0" fillId="0" borderId="0" xfId="0" applyNumberFormat="1" applyAlignment="1"/>
    <xf numFmtId="0" fontId="14" fillId="0" borderId="0" xfId="0" applyNumberFormat="1" applyFont="1"/>
    <xf numFmtId="0" fontId="0" fillId="0" borderId="0" xfId="0" applyNumberFormat="1" applyAlignment="1">
      <alignment horizontal="right"/>
    </xf>
    <xf numFmtId="199" fontId="7" fillId="0" borderId="86" xfId="270" applyBorder="1" applyAlignment="1">
      <alignment horizontal="center" vertical="center"/>
    </xf>
    <xf numFmtId="199" fontId="6" fillId="0" borderId="86" xfId="270" applyFont="1" applyBorder="1" applyAlignment="1">
      <alignment horizontal="center" vertical="center"/>
    </xf>
    <xf numFmtId="199" fontId="7" fillId="46" borderId="86" xfId="270" applyFill="1" applyBorder="1" applyAlignment="1">
      <alignment horizontal="center" vertical="center"/>
    </xf>
    <xf numFmtId="199" fontId="7" fillId="44" borderId="86" xfId="270" applyFill="1" applyBorder="1" applyAlignment="1">
      <alignment horizontal="center" vertical="center"/>
    </xf>
    <xf numFmtId="199" fontId="4" fillId="0" borderId="86" xfId="270" applyFont="1" applyBorder="1" applyAlignment="1">
      <alignment horizontal="center" vertical="center"/>
    </xf>
    <xf numFmtId="199" fontId="7" fillId="0" borderId="32" xfId="270" applyFill="1" applyBorder="1" applyAlignment="1">
      <alignment horizontal="center" vertical="center"/>
    </xf>
    <xf numFmtId="9" fontId="7" fillId="0" borderId="86" xfId="308" applyFont="1" applyBorder="1" applyAlignment="1">
      <alignment horizontal="center" vertical="center"/>
    </xf>
    <xf numFmtId="0" fontId="0" fillId="0" borderId="0" xfId="0" applyNumberFormat="1" applyAlignment="1">
      <alignment horizontal="left" wrapText="1"/>
    </xf>
    <xf numFmtId="1" fontId="107" fillId="2" borderId="61" xfId="132" applyNumberFormat="1" applyFont="1" applyFill="1" applyBorder="1" applyAlignment="1">
      <alignment horizontal="center" vertical="center"/>
    </xf>
    <xf numFmtId="199" fontId="7" fillId="0" borderId="86" xfId="270" applyBorder="1" applyAlignment="1">
      <alignment horizontal="center" vertical="center"/>
    </xf>
    <xf numFmtId="199" fontId="6" fillId="0" borderId="86" xfId="270" applyFont="1" applyBorder="1" applyAlignment="1">
      <alignment horizontal="center" vertical="center"/>
    </xf>
    <xf numFmtId="199" fontId="7" fillId="46" borderId="86" xfId="270" applyFill="1" applyBorder="1" applyAlignment="1">
      <alignment horizontal="center" vertical="center"/>
    </xf>
    <xf numFmtId="199" fontId="7" fillId="44" borderId="86" xfId="270" applyFill="1" applyBorder="1" applyAlignment="1">
      <alignment horizontal="center" vertical="center"/>
    </xf>
    <xf numFmtId="1" fontId="61" fillId="0" borderId="89" xfId="129" applyNumberFormat="1" applyFont="1" applyFill="1" applyBorder="1" applyAlignment="1" applyProtection="1">
      <alignment horizontal="center" vertical="center" wrapText="1"/>
    </xf>
    <xf numFmtId="199" fontId="3" fillId="0" borderId="86" xfId="270" applyFont="1" applyBorder="1" applyAlignment="1">
      <alignment horizontal="center" vertical="center"/>
    </xf>
    <xf numFmtId="199" fontId="14" fillId="0" borderId="0" xfId="0" applyFont="1"/>
    <xf numFmtId="199" fontId="7" fillId="0" borderId="33" xfId="270" applyFill="1" applyBorder="1" applyAlignment="1">
      <alignment horizontal="center" vertical="center"/>
    </xf>
    <xf numFmtId="0" fontId="3" fillId="0" borderId="0" xfId="307" applyFont="1"/>
    <xf numFmtId="0" fontId="3" fillId="0" borderId="1" xfId="307" applyFont="1" applyBorder="1" applyAlignment="1">
      <alignment horizontal="center" vertical="center" wrapText="1"/>
    </xf>
    <xf numFmtId="1" fontId="26" fillId="0" borderId="1" xfId="130" applyNumberFormat="1" applyBorder="1" applyAlignment="1">
      <alignment horizontal="center" vertical="center"/>
    </xf>
    <xf numFmtId="1" fontId="26" fillId="49" borderId="1" xfId="130" applyNumberFormat="1" applyFill="1" applyBorder="1" applyAlignment="1">
      <alignment horizontal="center" vertical="center"/>
    </xf>
    <xf numFmtId="1" fontId="92" fillId="0" borderId="1" xfId="130" applyNumberFormat="1" applyFont="1" applyBorder="1" applyAlignment="1">
      <alignment horizontal="center" vertical="center" wrapText="1"/>
    </xf>
    <xf numFmtId="199" fontId="14" fillId="0" borderId="0" xfId="0" applyFont="1" applyFill="1" applyBorder="1"/>
    <xf numFmtId="205" fontId="0" fillId="14" borderId="132" xfId="0" applyNumberFormat="1" applyFill="1" applyBorder="1" applyAlignment="1">
      <alignment horizontal="center" vertical="center"/>
    </xf>
    <xf numFmtId="0" fontId="2" fillId="0" borderId="0" xfId="309" applyFont="1" applyFill="1"/>
    <xf numFmtId="0" fontId="117" fillId="4" borderId="0" xfId="309" applyFont="1" applyFill="1" applyBorder="1" applyAlignment="1">
      <alignment horizontal="center" vertical="center"/>
    </xf>
    <xf numFmtId="0" fontId="118" fillId="4" borderId="0" xfId="309" applyFont="1" applyFill="1" applyBorder="1" applyAlignment="1">
      <alignment horizontal="center" vertical="center"/>
    </xf>
    <xf numFmtId="0" fontId="118" fillId="4" borderId="0" xfId="309" applyFont="1" applyFill="1" applyBorder="1" applyAlignment="1">
      <alignment horizontal="center" vertical="center" wrapText="1"/>
    </xf>
    <xf numFmtId="0" fontId="117" fillId="0" borderId="0" xfId="309" applyFont="1" applyFill="1" applyAlignment="1">
      <alignment horizontal="center" vertical="center" wrapText="1"/>
    </xf>
    <xf numFmtId="0" fontId="2" fillId="0" borderId="0" xfId="309" applyFont="1"/>
    <xf numFmtId="9" fontId="118" fillId="4" borderId="0" xfId="309" applyNumberFormat="1" applyFont="1" applyFill="1" applyBorder="1" applyAlignment="1">
      <alignment horizontal="center" vertical="center"/>
    </xf>
    <xf numFmtId="9" fontId="118" fillId="4" borderId="0" xfId="309" applyNumberFormat="1" applyFont="1" applyFill="1" applyBorder="1" applyAlignment="1">
      <alignment horizontal="center" vertical="center" wrapText="1"/>
    </xf>
    <xf numFmtId="0" fontId="117" fillId="4" borderId="0" xfId="309" applyFont="1" applyFill="1" applyBorder="1" applyAlignment="1">
      <alignment horizontal="center" vertical="center" wrapText="1"/>
    </xf>
    <xf numFmtId="44" fontId="119" fillId="47" borderId="0" xfId="310" applyFont="1" applyFill="1"/>
    <xf numFmtId="207" fontId="119" fillId="0" borderId="0" xfId="309" applyNumberFormat="1" applyFont="1" applyFill="1" applyAlignment="1">
      <alignment horizontal="center" vertical="center"/>
    </xf>
    <xf numFmtId="44" fontId="2" fillId="0" borderId="0" xfId="309" applyNumberFormat="1" applyFont="1" applyFill="1"/>
    <xf numFmtId="0" fontId="117" fillId="0" borderId="0" xfId="309" applyFont="1" applyFill="1" applyBorder="1" applyAlignment="1">
      <alignment horizontal="left" vertical="center"/>
    </xf>
    <xf numFmtId="206" fontId="0" fillId="0" borderId="0" xfId="310" applyNumberFormat="1" applyFont="1" applyFill="1" applyBorder="1" applyAlignment="1">
      <alignment horizontal="center" vertical="center"/>
    </xf>
    <xf numFmtId="44" fontId="119" fillId="0" borderId="0" xfId="310" applyFont="1" applyFill="1"/>
    <xf numFmtId="195" fontId="120" fillId="0" borderId="0" xfId="309" applyNumberFormat="1" applyFont="1" applyFill="1" applyAlignment="1">
      <alignment horizontal="center" vertical="center"/>
    </xf>
    <xf numFmtId="44" fontId="0" fillId="0" borderId="0" xfId="310" applyFont="1" applyFill="1"/>
    <xf numFmtId="9" fontId="120" fillId="0" borderId="0" xfId="309" applyNumberFormat="1" applyFont="1" applyFill="1" applyAlignment="1">
      <alignment horizontal="center"/>
    </xf>
    <xf numFmtId="9" fontId="120" fillId="0" borderId="0" xfId="309" applyNumberFormat="1" applyFont="1" applyFill="1" applyAlignment="1">
      <alignment horizontal="center" vertical="center"/>
    </xf>
    <xf numFmtId="0" fontId="121" fillId="54" borderId="0" xfId="309" applyFont="1" applyFill="1" applyBorder="1" applyAlignment="1">
      <alignment vertical="center"/>
    </xf>
    <xf numFmtId="0" fontId="121" fillId="55" borderId="0" xfId="309" applyFont="1" applyFill="1" applyBorder="1" applyAlignment="1">
      <alignment horizontal="center" vertical="center"/>
    </xf>
    <xf numFmtId="0" fontId="121" fillId="56" borderId="0" xfId="309" applyFont="1" applyFill="1" applyBorder="1" applyAlignment="1">
      <alignment horizontal="center" vertical="center"/>
    </xf>
    <xf numFmtId="0" fontId="121" fillId="54" borderId="0" xfId="309" applyFont="1" applyFill="1" applyBorder="1" applyAlignment="1">
      <alignment horizontal="center" vertical="center"/>
    </xf>
    <xf numFmtId="0" fontId="122" fillId="0" borderId="0" xfId="311" applyFont="1"/>
    <xf numFmtId="0" fontId="123" fillId="57" borderId="0" xfId="309" applyFont="1" applyFill="1" applyBorder="1" applyAlignment="1">
      <alignment horizontal="center"/>
    </xf>
    <xf numFmtId="0" fontId="16" fillId="15" borderId="0" xfId="309" applyFont="1" applyFill="1" applyBorder="1" applyAlignment="1">
      <alignment horizontal="center"/>
    </xf>
    <xf numFmtId="0" fontId="16" fillId="4" borderId="0" xfId="309" applyFont="1" applyFill="1" applyBorder="1" applyAlignment="1">
      <alignment horizontal="center"/>
    </xf>
    <xf numFmtId="0" fontId="16" fillId="0" borderId="0" xfId="309" applyFont="1" applyBorder="1"/>
    <xf numFmtId="0" fontId="124" fillId="0" borderId="0" xfId="311" applyFont="1" applyAlignment="1">
      <alignment horizontal="left"/>
    </xf>
    <xf numFmtId="2" fontId="125" fillId="0" borderId="0" xfId="311" applyNumberFormat="1" applyFont="1" applyBorder="1" applyAlignment="1">
      <alignment horizontal="center" vertical="center" wrapText="1"/>
    </xf>
    <xf numFmtId="0" fontId="16" fillId="0" borderId="0" xfId="309" applyFont="1" applyBorder="1" applyAlignment="1">
      <alignment horizontal="center"/>
    </xf>
    <xf numFmtId="0" fontId="16" fillId="0" borderId="0" xfId="309" applyFont="1" applyBorder="1" applyAlignment="1">
      <alignment horizontal="center" vertical="center"/>
    </xf>
    <xf numFmtId="0" fontId="16" fillId="0" borderId="0" xfId="309" applyFont="1" applyBorder="1" applyAlignment="1">
      <alignment horizontal="left"/>
    </xf>
    <xf numFmtId="3" fontId="2" fillId="0" borderId="0" xfId="309" applyNumberFormat="1" applyFont="1" applyAlignment="1">
      <alignment horizontal="center" vertical="center"/>
    </xf>
    <xf numFmtId="0" fontId="16" fillId="0" borderId="0" xfId="309" applyFont="1" applyFill="1" applyBorder="1" applyAlignment="1">
      <alignment horizontal="center"/>
    </xf>
    <xf numFmtId="0" fontId="127" fillId="0" borderId="0" xfId="309" applyFont="1" applyBorder="1" applyAlignment="1">
      <alignment horizontal="center"/>
    </xf>
    <xf numFmtId="0" fontId="2" fillId="0" borderId="0" xfId="309" applyFont="1" applyFill="1" applyAlignment="1"/>
    <xf numFmtId="0" fontId="2" fillId="0" borderId="0" xfId="309" applyFont="1" applyFill="1" applyAlignment="1">
      <alignment horizontal="center"/>
    </xf>
    <xf numFmtId="0" fontId="2" fillId="0" borderId="0" xfId="309" applyFont="1" applyAlignment="1">
      <alignment horizontal="center" vertical="center"/>
    </xf>
    <xf numFmtId="0" fontId="0" fillId="0" borderId="1" xfId="0" applyNumberFormat="1" applyBorder="1" applyAlignment="1">
      <alignment horizontal="right" vertical="center"/>
    </xf>
    <xf numFmtId="0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 wrapText="1"/>
    </xf>
    <xf numFmtId="14" fontId="0" fillId="0" borderId="1" xfId="0" applyNumberFormat="1" applyBorder="1" applyAlignment="1">
      <alignment horizontal="center" vertical="center"/>
    </xf>
    <xf numFmtId="0" fontId="14" fillId="0" borderId="1" xfId="0" applyNumberFormat="1" applyFont="1" applyBorder="1" applyAlignment="1">
      <alignment horizontal="right" vertical="center"/>
    </xf>
    <xf numFmtId="1" fontId="0" fillId="0" borderId="1" xfId="0" applyNumberFormat="1" applyBorder="1" applyAlignment="1">
      <alignment horizontal="left" vertical="center" wrapText="1"/>
    </xf>
    <xf numFmtId="199" fontId="0" fillId="7" borderId="129" xfId="0" applyFill="1" applyBorder="1"/>
    <xf numFmtId="199" fontId="0" fillId="7" borderId="131" xfId="0" applyFill="1" applyBorder="1" applyAlignment="1">
      <alignment horizontal="center" vertical="center"/>
    </xf>
    <xf numFmtId="202" fontId="0" fillId="7" borderId="132" xfId="0" applyNumberFormat="1" applyFill="1" applyBorder="1" applyAlignment="1">
      <alignment horizontal="center" vertical="center"/>
    </xf>
    <xf numFmtId="199" fontId="0" fillId="47" borderId="129" xfId="0" applyFill="1" applyBorder="1"/>
    <xf numFmtId="199" fontId="0" fillId="47" borderId="131" xfId="0" applyFill="1" applyBorder="1" applyAlignment="1">
      <alignment horizontal="center" vertical="center"/>
    </xf>
    <xf numFmtId="202" fontId="0" fillId="47" borderId="132" xfId="0" applyNumberFormat="1" applyFill="1" applyBorder="1" applyAlignment="1">
      <alignment horizontal="center" vertical="center"/>
    </xf>
    <xf numFmtId="208" fontId="0" fillId="14" borderId="131" xfId="0" applyNumberFormat="1" applyFill="1" applyBorder="1" applyAlignment="1">
      <alignment horizontal="center" vertical="center"/>
    </xf>
    <xf numFmtId="199" fontId="0" fillId="0" borderId="129" xfId="0" applyBorder="1" applyAlignment="1">
      <alignment horizontal="right"/>
    </xf>
    <xf numFmtId="203" fontId="66" fillId="52" borderId="141" xfId="0" applyNumberFormat="1" applyFont="1" applyFill="1" applyBorder="1" applyAlignment="1">
      <alignment horizontal="center" vertical="center"/>
    </xf>
    <xf numFmtId="202" fontId="66" fillId="52" borderId="135" xfId="0" applyNumberFormat="1" applyFont="1" applyFill="1" applyBorder="1" applyAlignment="1">
      <alignment horizontal="center" vertical="center"/>
    </xf>
    <xf numFmtId="199" fontId="66" fillId="6" borderId="129" xfId="0" applyFont="1" applyFill="1" applyBorder="1" applyAlignment="1">
      <alignment horizontal="center" vertical="center"/>
    </xf>
    <xf numFmtId="199" fontId="66" fillId="6" borderId="131" xfId="0" applyFont="1" applyFill="1" applyBorder="1" applyAlignment="1">
      <alignment horizontal="center" vertical="center"/>
    </xf>
    <xf numFmtId="199" fontId="66" fillId="6" borderId="140" xfId="0" applyFont="1" applyFill="1" applyBorder="1" applyAlignment="1">
      <alignment horizontal="center" vertical="center"/>
    </xf>
    <xf numFmtId="199" fontId="66" fillId="6" borderId="141" xfId="0" applyFont="1" applyFill="1" applyBorder="1" applyAlignment="1">
      <alignment horizontal="center" vertical="center"/>
    </xf>
    <xf numFmtId="0" fontId="66" fillId="6" borderId="135" xfId="0" applyNumberFormat="1" applyFont="1" applyFill="1" applyBorder="1" applyAlignment="1">
      <alignment horizontal="center" vertical="center"/>
    </xf>
    <xf numFmtId="199" fontId="0" fillId="0" borderId="128" xfId="0" applyBorder="1" applyAlignment="1">
      <alignment horizontal="right"/>
    </xf>
    <xf numFmtId="199" fontId="0" fillId="0" borderId="142" xfId="0" applyBorder="1" applyAlignment="1"/>
    <xf numFmtId="201" fontId="0" fillId="0" borderId="143" xfId="0" applyNumberFormat="1" applyBorder="1" applyAlignment="1">
      <alignment horizontal="center" vertical="center"/>
    </xf>
    <xf numFmtId="1" fontId="66" fillId="6" borderId="132" xfId="0" applyNumberFormat="1" applyFont="1" applyFill="1" applyBorder="1" applyAlignment="1">
      <alignment horizontal="center" vertical="center"/>
    </xf>
    <xf numFmtId="2" fontId="0" fillId="0" borderId="0" xfId="0" applyNumberFormat="1"/>
    <xf numFmtId="1" fontId="92" fillId="0" borderId="3" xfId="130" applyNumberFormat="1" applyFont="1" applyBorder="1" applyAlignment="1">
      <alignment horizontal="center" vertical="center"/>
    </xf>
    <xf numFmtId="1" fontId="26" fillId="0" borderId="3" xfId="130" applyNumberFormat="1" applyBorder="1" applyAlignment="1">
      <alignment horizontal="center" vertical="center"/>
    </xf>
    <xf numFmtId="1" fontId="26" fillId="49" borderId="3" xfId="130" applyNumberFormat="1" applyFill="1" applyBorder="1" applyAlignment="1">
      <alignment horizontal="center" vertical="center"/>
    </xf>
    <xf numFmtId="1" fontId="26" fillId="3" borderId="1" xfId="130" applyNumberFormat="1" applyFill="1" applyBorder="1"/>
    <xf numFmtId="1" fontId="26" fillId="3" borderId="1" xfId="130" applyNumberFormat="1" applyFill="1" applyBorder="1" applyAlignment="1">
      <alignment horizontal="center" vertical="center"/>
    </xf>
    <xf numFmtId="0" fontId="130" fillId="59" borderId="0" xfId="312" applyFont="1" applyFill="1" applyBorder="1" applyAlignment="1">
      <alignment horizontal="center" vertical="center"/>
    </xf>
    <xf numFmtId="1" fontId="131" fillId="59" borderId="1" xfId="130" applyNumberFormat="1" applyFont="1" applyFill="1" applyBorder="1" applyAlignment="1">
      <alignment horizontal="center" vertical="center" wrapText="1"/>
    </xf>
    <xf numFmtId="0" fontId="1" fillId="0" borderId="0" xfId="312" applyBorder="1"/>
    <xf numFmtId="1" fontId="1" fillId="0" borderId="0" xfId="312" applyNumberFormat="1" applyBorder="1"/>
    <xf numFmtId="2" fontId="1" fillId="0" borderId="0" xfId="312" applyNumberFormat="1" applyBorder="1"/>
    <xf numFmtId="0" fontId="132" fillId="0" borderId="1" xfId="0" applyNumberFormat="1" applyFont="1" applyBorder="1" applyAlignment="1">
      <alignment horizontal="right" vertical="center"/>
    </xf>
    <xf numFmtId="0" fontId="0" fillId="0" borderId="86" xfId="0" applyNumberFormat="1" applyBorder="1" applyAlignment="1">
      <alignment horizontal="center"/>
    </xf>
    <xf numFmtId="1" fontId="62" fillId="9" borderId="86" xfId="129" applyNumberFormat="1" applyFont="1" applyFill="1" applyBorder="1" applyAlignment="1" applyProtection="1">
      <alignment horizontal="center"/>
    </xf>
    <xf numFmtId="0" fontId="61" fillId="9" borderId="87" xfId="129" applyNumberFormat="1" applyFont="1" applyFill="1" applyBorder="1" applyAlignment="1" applyProtection="1">
      <alignment horizontal="left"/>
    </xf>
    <xf numFmtId="0" fontId="61" fillId="9" borderId="88" xfId="129" applyNumberFormat="1" applyFont="1" applyFill="1" applyBorder="1" applyAlignment="1" applyProtection="1">
      <alignment horizontal="left"/>
    </xf>
    <xf numFmtId="199" fontId="65" fillId="0" borderId="103" xfId="129" applyFont="1" applyFill="1" applyBorder="1" applyAlignment="1" applyProtection="1">
      <alignment horizontal="center" vertical="center" wrapText="1"/>
    </xf>
    <xf numFmtId="199" fontId="65" fillId="0" borderId="31" xfId="129" applyFont="1" applyFill="1" applyBorder="1" applyAlignment="1" applyProtection="1">
      <alignment horizontal="center" vertical="center" wrapText="1"/>
    </xf>
    <xf numFmtId="199" fontId="64" fillId="9" borderId="86" xfId="129" applyFont="1" applyFill="1" applyBorder="1" applyAlignment="1" applyProtection="1">
      <alignment horizontal="center"/>
    </xf>
    <xf numFmtId="1" fontId="65" fillId="0" borderId="102" xfId="129" applyNumberFormat="1" applyFont="1" applyFill="1" applyBorder="1" applyAlignment="1" applyProtection="1">
      <alignment horizontal="center" vertical="center" wrapText="1"/>
    </xf>
    <xf numFmtId="1" fontId="65" fillId="0" borderId="30" xfId="129" applyNumberFormat="1" applyFont="1" applyFill="1" applyBorder="1" applyAlignment="1" applyProtection="1">
      <alignment horizontal="center" vertical="center" wrapText="1"/>
    </xf>
    <xf numFmtId="199" fontId="65" fillId="0" borderId="32" xfId="129" applyFont="1" applyFill="1" applyBorder="1" applyAlignment="1" applyProtection="1">
      <alignment horizontal="center" vertical="center" wrapText="1"/>
    </xf>
    <xf numFmtId="199" fontId="65" fillId="0" borderId="5" xfId="129" applyFont="1" applyFill="1" applyBorder="1" applyAlignment="1" applyProtection="1">
      <alignment horizontal="center" vertical="center" wrapText="1"/>
    </xf>
    <xf numFmtId="199" fontId="14" fillId="0" borderId="5" xfId="0" applyFont="1" applyBorder="1"/>
    <xf numFmtId="1" fontId="64" fillId="9" borderId="29" xfId="129" applyNumberFormat="1" applyFont="1" applyFill="1" applyBorder="1" applyAlignment="1" applyProtection="1">
      <alignment horizontal="left"/>
    </xf>
    <xf numFmtId="1" fontId="64" fillId="9" borderId="0" xfId="129" applyNumberFormat="1" applyFont="1" applyFill="1" applyBorder="1" applyAlignment="1" applyProtection="1">
      <alignment horizontal="left"/>
    </xf>
    <xf numFmtId="1" fontId="92" fillId="3" borderId="1" xfId="130" applyNumberFormat="1" applyFont="1" applyFill="1" applyBorder="1" applyAlignment="1">
      <alignment horizontal="center" vertical="center"/>
    </xf>
    <xf numFmtId="0" fontId="117" fillId="0" borderId="138" xfId="309" applyFont="1" applyFill="1" applyBorder="1" applyAlignment="1">
      <alignment horizontal="left" vertical="center"/>
    </xf>
    <xf numFmtId="0" fontId="117" fillId="49" borderId="139" xfId="309" applyFont="1" applyFill="1" applyBorder="1" applyAlignment="1">
      <alignment horizontal="left" vertical="center"/>
    </xf>
    <xf numFmtId="0" fontId="117" fillId="49" borderId="0" xfId="309" applyFont="1" applyFill="1" applyBorder="1" applyAlignment="1">
      <alignment horizontal="left" vertical="center"/>
    </xf>
    <xf numFmtId="206" fontId="0" fillId="6" borderId="139" xfId="310" applyNumberFormat="1" applyFont="1" applyFill="1" applyBorder="1" applyAlignment="1">
      <alignment horizontal="center" vertical="center"/>
    </xf>
    <xf numFmtId="206" fontId="0" fillId="6" borderId="0" xfId="310" applyNumberFormat="1" applyFont="1" applyFill="1" applyBorder="1" applyAlignment="1">
      <alignment horizontal="center" vertical="center"/>
    </xf>
    <xf numFmtId="0" fontId="126" fillId="58" borderId="0" xfId="309" applyFont="1" applyFill="1" applyBorder="1" applyAlignment="1">
      <alignment horizontal="center"/>
    </xf>
    <xf numFmtId="199" fontId="70" fillId="14" borderId="107" xfId="132" applyFont="1" applyFill="1" applyBorder="1" applyAlignment="1">
      <alignment horizontal="center" vertical="center" wrapText="1"/>
    </xf>
    <xf numFmtId="199" fontId="70" fillId="14" borderId="5" xfId="132" applyFont="1" applyFill="1" applyBorder="1" applyAlignment="1">
      <alignment horizontal="center" vertical="center" wrapText="1"/>
    </xf>
    <xf numFmtId="199" fontId="70" fillId="14" borderId="107" xfId="132" applyFont="1" applyFill="1" applyBorder="1" applyAlignment="1">
      <alignment horizontal="center" vertical="center"/>
    </xf>
    <xf numFmtId="199" fontId="70" fillId="14" borderId="5" xfId="132" applyFont="1" applyFill="1" applyBorder="1" applyAlignment="1">
      <alignment horizontal="center" vertical="center"/>
    </xf>
    <xf numFmtId="194" fontId="74" fillId="15" borderId="62" xfId="132" applyNumberFormat="1" applyFont="1" applyFill="1" applyBorder="1" applyAlignment="1">
      <alignment horizontal="center"/>
    </xf>
    <xf numFmtId="194" fontId="74" fillId="15" borderId="60" xfId="132" applyNumberFormat="1" applyFont="1" applyFill="1" applyBorder="1" applyAlignment="1">
      <alignment horizontal="center"/>
    </xf>
    <xf numFmtId="199" fontId="68" fillId="13" borderId="33" xfId="132" applyFont="1" applyFill="1" applyBorder="1" applyAlignment="1">
      <alignment horizontal="center" vertical="center"/>
    </xf>
    <xf numFmtId="199" fontId="68" fillId="13" borderId="0" xfId="132" applyFont="1" applyFill="1" applyBorder="1" applyAlignment="1">
      <alignment horizontal="center" vertical="center"/>
    </xf>
    <xf numFmtId="199" fontId="70" fillId="14" borderId="39" xfId="132" applyFont="1" applyFill="1" applyBorder="1" applyAlignment="1">
      <alignment horizontal="center" vertical="center"/>
    </xf>
    <xf numFmtId="199" fontId="70" fillId="14" borderId="41" xfId="132" applyFont="1" applyFill="1" applyBorder="1" applyAlignment="1">
      <alignment horizontal="center" vertical="center"/>
    </xf>
    <xf numFmtId="199" fontId="70" fillId="14" borderId="45" xfId="132" applyFont="1" applyFill="1" applyBorder="1" applyAlignment="1">
      <alignment horizontal="center" vertical="center"/>
    </xf>
    <xf numFmtId="199" fontId="70" fillId="14" borderId="32" xfId="132" applyFont="1" applyFill="1" applyBorder="1" applyAlignment="1">
      <alignment horizontal="center" vertical="center"/>
    </xf>
    <xf numFmtId="199" fontId="70" fillId="14" borderId="43" xfId="132" applyFont="1" applyFill="1" applyBorder="1" applyAlignment="1">
      <alignment horizontal="center" vertical="center"/>
    </xf>
    <xf numFmtId="199" fontId="70" fillId="14" borderId="32" xfId="132" applyFont="1" applyFill="1" applyBorder="1" applyAlignment="1">
      <alignment horizontal="center" vertical="center" wrapText="1"/>
    </xf>
    <xf numFmtId="199" fontId="70" fillId="14" borderId="43" xfId="132" applyFont="1" applyFill="1" applyBorder="1" applyAlignment="1">
      <alignment horizontal="center" vertical="center" wrapText="1"/>
    </xf>
    <xf numFmtId="199" fontId="0" fillId="0" borderId="32" xfId="0" applyBorder="1"/>
    <xf numFmtId="199" fontId="0" fillId="0" borderId="43" xfId="0" applyBorder="1"/>
    <xf numFmtId="199" fontId="70" fillId="16" borderId="107" xfId="132" applyFont="1" applyFill="1" applyBorder="1" applyAlignment="1">
      <alignment horizontal="center" vertical="center" wrapText="1"/>
    </xf>
    <xf numFmtId="199" fontId="70" fillId="16" borderId="5" xfId="132" applyFont="1" applyFill="1" applyBorder="1" applyAlignment="1">
      <alignment horizontal="center" vertical="center" wrapText="1"/>
    </xf>
    <xf numFmtId="199" fontId="71" fillId="14" borderId="36" xfId="132" applyFont="1" applyFill="1" applyBorder="1" applyAlignment="1">
      <alignment horizontal="center" vertical="center"/>
    </xf>
    <xf numFmtId="199" fontId="71" fillId="14" borderId="37" xfId="132" applyFont="1" applyFill="1" applyBorder="1" applyAlignment="1">
      <alignment horizontal="center" vertical="center"/>
    </xf>
    <xf numFmtId="199" fontId="71" fillId="14" borderId="38" xfId="132" applyFont="1" applyFill="1" applyBorder="1" applyAlignment="1">
      <alignment horizontal="center" vertical="center"/>
    </xf>
    <xf numFmtId="199" fontId="70" fillId="15" borderId="107" xfId="132" applyFont="1" applyFill="1" applyBorder="1" applyAlignment="1">
      <alignment horizontal="center" vertical="center" wrapText="1"/>
    </xf>
    <xf numFmtId="199" fontId="70" fillId="15" borderId="32" xfId="132" applyFont="1" applyFill="1" applyBorder="1" applyAlignment="1">
      <alignment horizontal="center" vertical="center" wrapText="1"/>
    </xf>
    <xf numFmtId="199" fontId="70" fillId="15" borderId="43" xfId="132" applyFont="1" applyFill="1" applyBorder="1" applyAlignment="1">
      <alignment horizontal="center" vertical="center" wrapText="1"/>
    </xf>
    <xf numFmtId="199" fontId="70" fillId="14" borderId="90" xfId="132" applyFont="1" applyFill="1" applyBorder="1" applyAlignment="1">
      <alignment horizontal="center" vertical="center" wrapText="1"/>
    </xf>
    <xf numFmtId="199" fontId="71" fillId="14" borderId="107" xfId="132" applyFont="1" applyFill="1" applyBorder="1" applyAlignment="1">
      <alignment horizontal="center" vertical="center"/>
    </xf>
    <xf numFmtId="199" fontId="71" fillId="14" borderId="32" xfId="132" applyFont="1" applyFill="1" applyBorder="1" applyAlignment="1">
      <alignment horizontal="center" vertical="center"/>
    </xf>
    <xf numFmtId="199" fontId="71" fillId="14" borderId="43" xfId="132" applyFont="1" applyFill="1" applyBorder="1" applyAlignment="1">
      <alignment horizontal="center" vertical="center"/>
    </xf>
    <xf numFmtId="199" fontId="70" fillId="14" borderId="90" xfId="132" applyFont="1" applyFill="1" applyBorder="1" applyAlignment="1">
      <alignment horizontal="center" vertical="center"/>
    </xf>
    <xf numFmtId="2" fontId="70" fillId="14" borderId="107" xfId="132" applyNumberFormat="1" applyFont="1" applyFill="1" applyBorder="1" applyAlignment="1">
      <alignment horizontal="center" vertical="center"/>
    </xf>
    <xf numFmtId="2" fontId="70" fillId="14" borderId="32" xfId="132" applyNumberFormat="1" applyFont="1" applyFill="1" applyBorder="1" applyAlignment="1">
      <alignment horizontal="center" vertical="center"/>
    </xf>
    <xf numFmtId="2" fontId="70" fillId="14" borderId="43" xfId="132" applyNumberFormat="1" applyFont="1" applyFill="1" applyBorder="1" applyAlignment="1">
      <alignment horizontal="center" vertical="center"/>
    </xf>
    <xf numFmtId="199" fontId="69" fillId="8" borderId="42" xfId="132" applyFont="1" applyFill="1" applyBorder="1" applyAlignment="1">
      <alignment horizontal="center" vertical="center"/>
    </xf>
    <xf numFmtId="199" fontId="69" fillId="8" borderId="46" xfId="132" applyFont="1" applyFill="1" applyBorder="1" applyAlignment="1">
      <alignment horizontal="center" vertical="center"/>
    </xf>
    <xf numFmtId="199" fontId="70" fillId="16" borderId="62" xfId="132" applyFont="1" applyFill="1" applyBorder="1" applyAlignment="1">
      <alignment horizontal="center" vertical="center"/>
    </xf>
    <xf numFmtId="199" fontId="70" fillId="16" borderId="60" xfId="132" applyFont="1" applyFill="1" applyBorder="1" applyAlignment="1">
      <alignment horizontal="center" vertical="center"/>
    </xf>
    <xf numFmtId="199" fontId="70" fillId="17" borderId="107" xfId="132" applyFont="1" applyFill="1" applyBorder="1" applyAlignment="1">
      <alignment horizontal="center" vertical="center" wrapText="1"/>
    </xf>
    <xf numFmtId="199" fontId="70" fillId="17" borderId="32" xfId="132" applyFont="1" applyFill="1" applyBorder="1" applyAlignment="1">
      <alignment horizontal="center" vertical="center" wrapText="1"/>
    </xf>
    <xf numFmtId="199" fontId="70" fillId="17" borderId="43" xfId="132" applyFont="1" applyFill="1" applyBorder="1" applyAlignment="1">
      <alignment horizontal="center" vertical="center" wrapText="1"/>
    </xf>
    <xf numFmtId="199" fontId="70" fillId="18" borderId="107" xfId="132" applyFont="1" applyFill="1" applyBorder="1" applyAlignment="1">
      <alignment horizontal="center" vertical="center"/>
    </xf>
    <xf numFmtId="199" fontId="70" fillId="18" borderId="32" xfId="132" applyFont="1" applyFill="1" applyBorder="1" applyAlignment="1">
      <alignment horizontal="center" vertical="center"/>
    </xf>
    <xf numFmtId="199" fontId="70" fillId="18" borderId="43" xfId="132" applyFont="1" applyFill="1" applyBorder="1" applyAlignment="1">
      <alignment horizontal="center" vertical="center"/>
    </xf>
    <xf numFmtId="199" fontId="70" fillId="17" borderId="110" xfId="132" applyFont="1" applyFill="1" applyBorder="1" applyAlignment="1">
      <alignment horizontal="center" vertical="center" wrapText="1"/>
    </xf>
    <xf numFmtId="199" fontId="70" fillId="17" borderId="40" xfId="132" applyFont="1" applyFill="1" applyBorder="1" applyAlignment="1">
      <alignment horizontal="center" vertical="center" wrapText="1"/>
    </xf>
    <xf numFmtId="199" fontId="70" fillId="17" borderId="44" xfId="132" applyFont="1" applyFill="1" applyBorder="1" applyAlignment="1">
      <alignment horizontal="center" vertical="center" wrapText="1"/>
    </xf>
    <xf numFmtId="199" fontId="70" fillId="8" borderId="39" xfId="132" applyFont="1" applyFill="1" applyBorder="1" applyAlignment="1">
      <alignment horizontal="center" vertical="center" wrapText="1"/>
    </xf>
    <xf numFmtId="199" fontId="70" fillId="8" borderId="41" xfId="132" applyFont="1" applyFill="1" applyBorder="1" applyAlignment="1">
      <alignment horizontal="center" vertical="center" wrapText="1"/>
    </xf>
    <xf numFmtId="199" fontId="70" fillId="8" borderId="45" xfId="132" applyFont="1" applyFill="1" applyBorder="1" applyAlignment="1">
      <alignment horizontal="center" vertical="center" wrapText="1"/>
    </xf>
    <xf numFmtId="199" fontId="70" fillId="19" borderId="110" xfId="132" applyFont="1" applyFill="1" applyBorder="1" applyAlignment="1">
      <alignment horizontal="center" vertical="center" wrapText="1"/>
    </xf>
    <xf numFmtId="199" fontId="70" fillId="19" borderId="40" xfId="132" applyFont="1" applyFill="1" applyBorder="1" applyAlignment="1">
      <alignment horizontal="center" vertical="center" wrapText="1"/>
    </xf>
    <xf numFmtId="199" fontId="70" fillId="19" borderId="44" xfId="132" applyFont="1" applyFill="1" applyBorder="1" applyAlignment="1">
      <alignment horizontal="center" vertical="center" wrapText="1"/>
    </xf>
    <xf numFmtId="199" fontId="70" fillId="17" borderId="107" xfId="132" applyFont="1" applyFill="1" applyBorder="1" applyAlignment="1">
      <alignment horizontal="center" vertical="center"/>
    </xf>
    <xf numFmtId="199" fontId="70" fillId="17" borderId="32" xfId="132" applyFont="1" applyFill="1" applyBorder="1" applyAlignment="1">
      <alignment horizontal="center" vertical="center"/>
    </xf>
    <xf numFmtId="199" fontId="70" fillId="17" borderId="43" xfId="132" applyFont="1" applyFill="1" applyBorder="1" applyAlignment="1">
      <alignment horizontal="center" vertical="center"/>
    </xf>
    <xf numFmtId="199" fontId="70" fillId="16" borderId="108" xfId="132" applyFont="1" applyFill="1" applyBorder="1" applyAlignment="1">
      <alignment horizontal="center" vertical="center"/>
    </xf>
    <xf numFmtId="199" fontId="70" fillId="16" borderId="109" xfId="132" applyFont="1" applyFill="1" applyBorder="1" applyAlignment="1">
      <alignment horizontal="center" vertical="center"/>
    </xf>
    <xf numFmtId="199" fontId="70" fillId="16" borderId="34" xfId="132" applyFont="1" applyFill="1" applyBorder="1" applyAlignment="1">
      <alignment horizontal="center" vertical="center"/>
    </xf>
    <xf numFmtId="199" fontId="70" fillId="16" borderId="15" xfId="132" applyFont="1" applyFill="1" applyBorder="1" applyAlignment="1">
      <alignment horizontal="center" vertical="center"/>
    </xf>
    <xf numFmtId="199" fontId="70" fillId="17" borderId="116" xfId="132" applyFont="1" applyFill="1" applyBorder="1" applyAlignment="1">
      <alignment horizontal="center" wrapText="1"/>
    </xf>
    <xf numFmtId="194" fontId="74" fillId="15" borderId="36" xfId="132" applyNumberFormat="1" applyFont="1" applyFill="1" applyBorder="1" applyAlignment="1">
      <alignment horizontal="center"/>
    </xf>
    <xf numFmtId="194" fontId="74" fillId="15" borderId="38" xfId="132" applyNumberFormat="1" applyFont="1" applyFill="1" applyBorder="1" applyAlignment="1">
      <alignment horizontal="center"/>
    </xf>
    <xf numFmtId="199" fontId="70" fillId="14" borderId="57" xfId="132" applyFont="1" applyFill="1" applyBorder="1" applyAlignment="1">
      <alignment horizontal="left" vertical="center" indent="13"/>
    </xf>
    <xf numFmtId="199" fontId="70" fillId="14" borderId="58" xfId="132" applyFont="1" applyFill="1" applyBorder="1" applyAlignment="1">
      <alignment horizontal="left" vertical="center" indent="13"/>
    </xf>
    <xf numFmtId="199" fontId="70" fillId="14" borderId="59" xfId="132" applyFont="1" applyFill="1" applyBorder="1" applyAlignment="1">
      <alignment horizontal="left" vertical="center" indent="13"/>
    </xf>
    <xf numFmtId="2" fontId="70" fillId="14" borderId="62" xfId="132" applyNumberFormat="1" applyFont="1" applyFill="1" applyBorder="1" applyAlignment="1">
      <alignment horizontal="center" vertical="center"/>
    </xf>
    <xf numFmtId="2" fontId="70" fillId="14" borderId="60" xfId="132" applyNumberFormat="1" applyFont="1" applyFill="1" applyBorder="1" applyAlignment="1">
      <alignment horizontal="center" vertical="center"/>
    </xf>
    <xf numFmtId="199" fontId="69" fillId="2" borderId="48" xfId="132" applyFont="1" applyFill="1" applyBorder="1" applyAlignment="1">
      <alignment horizontal="center"/>
    </xf>
    <xf numFmtId="199" fontId="110" fillId="2" borderId="94" xfId="132" applyFont="1" applyFill="1" applyBorder="1" applyAlignment="1">
      <alignment horizontal="left" vertical="center"/>
    </xf>
    <xf numFmtId="199" fontId="110" fillId="2" borderId="95" xfId="132" applyFont="1" applyFill="1" applyBorder="1" applyAlignment="1">
      <alignment horizontal="left" vertical="center"/>
    </xf>
    <xf numFmtId="1" fontId="110" fillId="2" borderId="93" xfId="132" applyNumberFormat="1" applyFont="1" applyFill="1" applyBorder="1" applyAlignment="1">
      <alignment horizontal="center" vertical="center"/>
    </xf>
    <xf numFmtId="1" fontId="110" fillId="2" borderId="94" xfId="132" applyNumberFormat="1" applyFont="1" applyFill="1" applyBorder="1" applyAlignment="1">
      <alignment horizontal="center" vertical="center"/>
    </xf>
    <xf numFmtId="199" fontId="111" fillId="2" borderId="94" xfId="132" applyFont="1" applyFill="1" applyBorder="1" applyAlignment="1">
      <alignment horizontal="left" vertical="center"/>
    </xf>
    <xf numFmtId="199" fontId="111" fillId="2" borderId="95" xfId="132" applyFont="1" applyFill="1" applyBorder="1" applyAlignment="1">
      <alignment horizontal="left" vertical="center"/>
    </xf>
    <xf numFmtId="1" fontId="107" fillId="2" borderId="121" xfId="132" applyNumberFormat="1" applyFont="1" applyFill="1" applyBorder="1" applyAlignment="1">
      <alignment horizontal="center" vertical="center"/>
    </xf>
    <xf numFmtId="1" fontId="107" fillId="2" borderId="61" xfId="132" applyNumberFormat="1" applyFont="1" applyFill="1" applyBorder="1" applyAlignment="1">
      <alignment horizontal="center" vertical="center"/>
    </xf>
    <xf numFmtId="1" fontId="116" fillId="0" borderId="61" xfId="132" applyNumberFormat="1" applyFont="1" applyFill="1" applyBorder="1" applyAlignment="1">
      <alignment horizontal="center" vertical="center"/>
    </xf>
    <xf numFmtId="199" fontId="107" fillId="2" borderId="104" xfId="132" applyFont="1" applyFill="1" applyBorder="1" applyAlignment="1">
      <alignment horizontal="center" vertical="center"/>
    </xf>
    <xf numFmtId="199" fontId="107" fillId="2" borderId="105" xfId="132" applyFont="1" applyFill="1" applyBorder="1" applyAlignment="1">
      <alignment horizontal="center" vertical="center"/>
    </xf>
    <xf numFmtId="199" fontId="107" fillId="2" borderId="109" xfId="132" applyFont="1" applyFill="1" applyBorder="1" applyAlignment="1">
      <alignment horizontal="center" vertical="center"/>
    </xf>
    <xf numFmtId="199" fontId="114" fillId="48" borderId="57" xfId="9" applyFont="1" applyFill="1" applyBorder="1" applyAlignment="1">
      <alignment horizontal="right" vertical="center" wrapText="1"/>
    </xf>
    <xf numFmtId="199" fontId="114" fillId="48" borderId="58" xfId="9" applyFont="1" applyFill="1" applyBorder="1" applyAlignment="1">
      <alignment horizontal="right" vertical="center" wrapText="1"/>
    </xf>
    <xf numFmtId="199" fontId="114" fillId="48" borderId="59" xfId="9" applyFont="1" applyFill="1" applyBorder="1" applyAlignment="1">
      <alignment horizontal="right" vertical="center" wrapText="1"/>
    </xf>
    <xf numFmtId="199" fontId="108" fillId="4" borderId="114" xfId="132" applyFont="1" applyFill="1" applyBorder="1" applyAlignment="1">
      <alignment horizontal="left" vertical="center"/>
    </xf>
    <xf numFmtId="199" fontId="109" fillId="0" borderId="76" xfId="0" applyFont="1" applyBorder="1"/>
    <xf numFmtId="199" fontId="109" fillId="0" borderId="77" xfId="0" applyFont="1" applyBorder="1"/>
    <xf numFmtId="199" fontId="107" fillId="0" borderId="93" xfId="132" applyFont="1" applyFill="1" applyBorder="1" applyAlignment="1">
      <alignment horizontal="right" vertical="center"/>
    </xf>
    <xf numFmtId="199" fontId="107" fillId="0" borderId="94" xfId="132" applyFont="1" applyFill="1" applyBorder="1" applyAlignment="1">
      <alignment horizontal="right" vertical="center"/>
    </xf>
    <xf numFmtId="199" fontId="107" fillId="0" borderId="123" xfId="132" applyFont="1" applyFill="1" applyBorder="1" applyAlignment="1">
      <alignment horizontal="right" vertical="center"/>
    </xf>
    <xf numFmtId="199" fontId="107" fillId="0" borderId="97" xfId="132" applyFont="1" applyFill="1" applyBorder="1" applyAlignment="1">
      <alignment horizontal="right" vertical="center"/>
    </xf>
    <xf numFmtId="0" fontId="129" fillId="0" borderId="111" xfId="132" applyNumberFormat="1" applyFont="1" applyFill="1" applyBorder="1" applyAlignment="1">
      <alignment horizontal="left" vertical="center"/>
    </xf>
    <xf numFmtId="0" fontId="129" fillId="0" borderId="113" xfId="132" applyNumberFormat="1" applyFont="1" applyFill="1" applyBorder="1" applyAlignment="1">
      <alignment horizontal="left" vertical="center"/>
    </xf>
    <xf numFmtId="201" fontId="113" fillId="0" borderId="94" xfId="132" applyNumberFormat="1" applyFont="1" applyFill="1" applyBorder="1" applyAlignment="1">
      <alignment horizontal="left" vertical="center"/>
    </xf>
    <xf numFmtId="201" fontId="113" fillId="0" borderId="95" xfId="132" applyNumberFormat="1" applyFont="1" applyFill="1" applyBorder="1" applyAlignment="1">
      <alignment horizontal="left" vertical="center"/>
    </xf>
    <xf numFmtId="1" fontId="116" fillId="0" borderId="61" xfId="132" applyNumberFormat="1" applyFont="1" applyFill="1" applyBorder="1" applyAlignment="1">
      <alignment horizontal="center" vertical="center" wrapText="1"/>
    </xf>
    <xf numFmtId="199" fontId="107" fillId="0" borderId="126" xfId="132" applyFont="1" applyFill="1" applyBorder="1" applyAlignment="1">
      <alignment horizontal="right" vertical="center"/>
    </xf>
    <xf numFmtId="199" fontId="128" fillId="0" borderId="127" xfId="132" applyFont="1" applyFill="1" applyBorder="1" applyAlignment="1">
      <alignment horizontal="right" vertical="center"/>
    </xf>
    <xf numFmtId="199" fontId="128" fillId="0" borderId="97" xfId="132" applyFont="1" applyFill="1" applyBorder="1" applyAlignment="1">
      <alignment horizontal="right" vertical="center"/>
    </xf>
    <xf numFmtId="0" fontId="107" fillId="0" borderId="97" xfId="132" applyNumberFormat="1" applyFont="1" applyFill="1" applyBorder="1" applyAlignment="1">
      <alignment horizontal="left" vertical="center"/>
    </xf>
    <xf numFmtId="0" fontId="107" fillId="0" borderId="111" xfId="132" applyNumberFormat="1" applyFont="1" applyFill="1" applyBorder="1" applyAlignment="1">
      <alignment horizontal="left" vertical="center"/>
    </xf>
    <xf numFmtId="0" fontId="107" fillId="0" borderId="112" xfId="132" applyNumberFormat="1" applyFont="1" applyFill="1" applyBorder="1" applyAlignment="1">
      <alignment horizontal="right" vertical="center"/>
    </xf>
    <xf numFmtId="0" fontId="107" fillId="0" borderId="101" xfId="132" applyNumberFormat="1" applyFont="1" applyFill="1" applyBorder="1" applyAlignment="1">
      <alignment horizontal="right" vertical="center"/>
    </xf>
    <xf numFmtId="199" fontId="112" fillId="0" borderId="98" xfId="132" applyFont="1" applyFill="1" applyBorder="1" applyAlignment="1">
      <alignment horizontal="left" vertical="center"/>
    </xf>
    <xf numFmtId="199" fontId="112" fillId="0" borderId="99" xfId="132" applyFont="1" applyFill="1" applyBorder="1" applyAlignment="1">
      <alignment horizontal="left" vertical="center"/>
    </xf>
    <xf numFmtId="199" fontId="112" fillId="0" borderId="124" xfId="132" applyFont="1" applyFill="1" applyBorder="1" applyAlignment="1">
      <alignment horizontal="left" vertical="center"/>
    </xf>
    <xf numFmtId="0" fontId="107" fillId="0" borderId="99" xfId="132" applyNumberFormat="1" applyFont="1" applyFill="1" applyBorder="1" applyAlignment="1">
      <alignment horizontal="left" vertical="center"/>
    </xf>
    <xf numFmtId="0" fontId="107" fillId="0" borderId="100" xfId="132" applyNumberFormat="1" applyFont="1" applyFill="1" applyBorder="1" applyAlignment="1">
      <alignment horizontal="left" vertical="center"/>
    </xf>
    <xf numFmtId="0" fontId="113" fillId="0" borderId="96" xfId="132" applyNumberFormat="1" applyFont="1" applyFill="1" applyBorder="1" applyAlignment="1">
      <alignment horizontal="left" vertical="center"/>
    </xf>
    <xf numFmtId="0" fontId="113" fillId="0" borderId="77" xfId="132" applyNumberFormat="1" applyFont="1" applyFill="1" applyBorder="1" applyAlignment="1">
      <alignment horizontal="left" vertical="center"/>
    </xf>
    <xf numFmtId="199" fontId="107" fillId="0" borderId="125" xfId="132" applyFont="1" applyFill="1" applyBorder="1" applyAlignment="1">
      <alignment horizontal="right" vertical="center"/>
    </xf>
    <xf numFmtId="199" fontId="107" fillId="0" borderId="99" xfId="132" applyFont="1" applyFill="1" applyBorder="1" applyAlignment="1">
      <alignment horizontal="right" vertical="center"/>
    </xf>
    <xf numFmtId="199" fontId="108" fillId="4" borderId="73" xfId="132" applyFont="1" applyFill="1" applyBorder="1" applyAlignment="1">
      <alignment horizontal="left" vertical="center"/>
    </xf>
    <xf numFmtId="199" fontId="109" fillId="0" borderId="74" xfId="0" applyFont="1" applyBorder="1"/>
    <xf numFmtId="199" fontId="109" fillId="0" borderId="75" xfId="0" applyFont="1" applyBorder="1"/>
    <xf numFmtId="1" fontId="110" fillId="2" borderId="114" xfId="132" applyNumberFormat="1" applyFont="1" applyFill="1" applyBorder="1" applyAlignment="1">
      <alignment horizontal="center" vertical="center"/>
    </xf>
    <xf numFmtId="1" fontId="110" fillId="2" borderId="115" xfId="132" applyNumberFormat="1" applyFont="1" applyFill="1" applyBorder="1" applyAlignment="1">
      <alignment horizontal="center" vertical="center"/>
    </xf>
    <xf numFmtId="199" fontId="110" fillId="2" borderId="76" xfId="132" applyFont="1" applyFill="1" applyBorder="1" applyAlignment="1">
      <alignment horizontal="left" vertical="center"/>
    </xf>
    <xf numFmtId="199" fontId="110" fillId="2" borderId="77" xfId="132" applyFont="1" applyFill="1" applyBorder="1" applyAlignment="1">
      <alignment horizontal="left" vertical="center"/>
    </xf>
    <xf numFmtId="0" fontId="107" fillId="0" borderId="94" xfId="132" applyNumberFormat="1" applyFont="1" applyFill="1" applyBorder="1" applyAlignment="1">
      <alignment horizontal="left" vertical="center"/>
    </xf>
    <xf numFmtId="0" fontId="107" fillId="0" borderId="96" xfId="132" applyNumberFormat="1" applyFont="1" applyFill="1" applyBorder="1" applyAlignment="1">
      <alignment horizontal="left" vertical="center"/>
    </xf>
    <xf numFmtId="0" fontId="107" fillId="0" borderId="76" xfId="132" applyNumberFormat="1" applyFont="1" applyFill="1" applyBorder="1" applyAlignment="1">
      <alignment horizontal="right" vertical="center"/>
    </xf>
    <xf numFmtId="0" fontId="107" fillId="0" borderId="115" xfId="132" applyNumberFormat="1" applyFont="1" applyFill="1" applyBorder="1" applyAlignment="1">
      <alignment horizontal="right" vertical="center"/>
    </xf>
    <xf numFmtId="199" fontId="116" fillId="0" borderId="121" xfId="132" applyFont="1" applyFill="1" applyBorder="1" applyAlignment="1">
      <alignment horizontal="center" vertical="center"/>
    </xf>
    <xf numFmtId="199" fontId="116" fillId="0" borderId="61" xfId="132" applyFont="1" applyFill="1" applyBorder="1" applyAlignment="1">
      <alignment horizontal="center" vertical="center"/>
    </xf>
    <xf numFmtId="199" fontId="116" fillId="0" borderId="61" xfId="132" applyFont="1" applyFill="1" applyBorder="1" applyAlignment="1">
      <alignment horizontal="center" vertical="center" wrapText="1"/>
    </xf>
    <xf numFmtId="199" fontId="116" fillId="0" borderId="63" xfId="132" applyFont="1" applyFill="1" applyBorder="1" applyAlignment="1">
      <alignment horizontal="center" vertical="center" wrapText="1"/>
    </xf>
    <xf numFmtId="199" fontId="98" fillId="48" borderId="79" xfId="132" applyFont="1" applyFill="1" applyBorder="1" applyAlignment="1">
      <alignment horizontal="center" vertical="center"/>
    </xf>
    <xf numFmtId="199" fontId="98" fillId="48" borderId="80" xfId="132" applyFont="1" applyFill="1" applyBorder="1" applyAlignment="1">
      <alignment horizontal="center" vertical="center"/>
    </xf>
    <xf numFmtId="199" fontId="98" fillId="48" borderId="51" xfId="132" applyFont="1" applyFill="1" applyBorder="1" applyAlignment="1">
      <alignment horizontal="center" vertical="center"/>
    </xf>
    <xf numFmtId="199" fontId="98" fillId="48" borderId="54" xfId="132" applyFont="1" applyFill="1" applyBorder="1" applyAlignment="1">
      <alignment horizontal="center" vertical="center"/>
    </xf>
    <xf numFmtId="199" fontId="98" fillId="48" borderId="55" xfId="132" applyFont="1" applyFill="1" applyBorder="1" applyAlignment="1">
      <alignment horizontal="center" vertical="center"/>
    </xf>
    <xf numFmtId="199" fontId="98" fillId="48" borderId="78" xfId="132" applyFont="1" applyFill="1" applyBorder="1" applyAlignment="1">
      <alignment horizontal="center" vertical="center"/>
    </xf>
    <xf numFmtId="199" fontId="110" fillId="2" borderId="94" xfId="132" applyFont="1" applyFill="1" applyBorder="1" applyAlignment="1">
      <alignment vertical="center"/>
    </xf>
    <xf numFmtId="199" fontId="110" fillId="2" borderId="95" xfId="132" applyFont="1" applyFill="1" applyBorder="1" applyAlignment="1">
      <alignment vertical="center"/>
    </xf>
    <xf numFmtId="199" fontId="98" fillId="48" borderId="81" xfId="132" applyFont="1" applyFill="1" applyBorder="1" applyAlignment="1">
      <alignment horizontal="center" vertical="center"/>
    </xf>
    <xf numFmtId="199" fontId="98" fillId="48" borderId="74" xfId="132" applyFont="1" applyFill="1" applyBorder="1" applyAlignment="1">
      <alignment horizontal="center" vertical="center"/>
    </xf>
    <xf numFmtId="199" fontId="98" fillId="48" borderId="117" xfId="132" applyFont="1" applyFill="1" applyBorder="1" applyAlignment="1">
      <alignment horizontal="center" vertical="center"/>
    </xf>
    <xf numFmtId="199" fontId="98" fillId="48" borderId="82" xfId="132" applyFont="1" applyFill="1" applyBorder="1" applyAlignment="1">
      <alignment horizontal="center" vertical="center"/>
    </xf>
    <xf numFmtId="199" fontId="98" fillId="48" borderId="112" xfId="132" applyFont="1" applyFill="1" applyBorder="1" applyAlignment="1">
      <alignment horizontal="center" vertical="center"/>
    </xf>
    <xf numFmtId="199" fontId="98" fillId="48" borderId="118" xfId="132" applyFont="1" applyFill="1" applyBorder="1" applyAlignment="1">
      <alignment horizontal="center" vertical="center"/>
    </xf>
    <xf numFmtId="1" fontId="97" fillId="2" borderId="83" xfId="132" applyNumberFormat="1" applyFont="1" applyFill="1" applyBorder="1" applyAlignment="1">
      <alignment horizontal="center" vertical="center"/>
    </xf>
    <xf numFmtId="1" fontId="97" fillId="2" borderId="28" xfId="132" applyNumberFormat="1" applyFont="1" applyFill="1" applyBorder="1" applyAlignment="1">
      <alignment horizontal="center" vertical="center"/>
    </xf>
    <xf numFmtId="1" fontId="97" fillId="2" borderId="84" xfId="132" applyNumberFormat="1" applyFont="1" applyFill="1" applyBorder="1" applyAlignment="1">
      <alignment horizontal="center" vertical="center"/>
    </xf>
    <xf numFmtId="1" fontId="97" fillId="2" borderId="13" xfId="132" applyNumberFormat="1" applyFont="1" applyFill="1" applyBorder="1" applyAlignment="1">
      <alignment horizontal="center" vertical="center"/>
    </xf>
    <xf numFmtId="1" fontId="97" fillId="2" borderId="0" xfId="132" applyNumberFormat="1" applyFont="1" applyFill="1" applyBorder="1" applyAlignment="1">
      <alignment horizontal="center" vertical="center"/>
    </xf>
    <xf numFmtId="1" fontId="97" fillId="2" borderId="14" xfId="132" applyNumberFormat="1" applyFont="1" applyFill="1" applyBorder="1" applyAlignment="1">
      <alignment horizontal="center" vertical="center"/>
    </xf>
    <xf numFmtId="1" fontId="97" fillId="2" borderId="47" xfId="132" applyNumberFormat="1" applyFont="1" applyFill="1" applyBorder="1" applyAlignment="1">
      <alignment horizontal="center" vertical="center"/>
    </xf>
    <xf numFmtId="1" fontId="97" fillId="2" borderId="48" xfId="132" applyNumberFormat="1" applyFont="1" applyFill="1" applyBorder="1" applyAlignment="1">
      <alignment horizontal="center" vertical="center"/>
    </xf>
    <xf numFmtId="1" fontId="97" fillId="2" borderId="92" xfId="132" applyNumberFormat="1" applyFont="1" applyFill="1" applyBorder="1" applyAlignment="1">
      <alignment horizontal="center" vertical="center"/>
    </xf>
    <xf numFmtId="1" fontId="110" fillId="2" borderId="76" xfId="132" applyNumberFormat="1" applyFont="1" applyFill="1" applyBorder="1" applyAlignment="1">
      <alignment horizontal="center" vertical="center"/>
    </xf>
    <xf numFmtId="1" fontId="110" fillId="2" borderId="77" xfId="132" applyNumberFormat="1" applyFont="1" applyFill="1" applyBorder="1" applyAlignment="1">
      <alignment horizontal="center" vertical="center"/>
    </xf>
    <xf numFmtId="199" fontId="110" fillId="2" borderId="96" xfId="132" applyFont="1" applyFill="1" applyBorder="1" applyAlignment="1">
      <alignment vertical="center" wrapText="1"/>
    </xf>
    <xf numFmtId="199" fontId="110" fillId="2" borderId="76" xfId="132" applyFont="1" applyFill="1" applyBorder="1" applyAlignment="1">
      <alignment vertical="center" wrapText="1"/>
    </xf>
    <xf numFmtId="199" fontId="110" fillId="2" borderId="77" xfId="132" applyFont="1" applyFill="1" applyBorder="1" applyAlignment="1">
      <alignment vertical="center" wrapText="1"/>
    </xf>
    <xf numFmtId="1" fontId="108" fillId="4" borderId="93" xfId="132" applyNumberFormat="1" applyFont="1" applyFill="1" applyBorder="1" applyAlignment="1">
      <alignment horizontal="left" vertical="center"/>
    </xf>
    <xf numFmtId="1" fontId="108" fillId="4" borderId="94" xfId="132" applyNumberFormat="1" applyFont="1" applyFill="1" applyBorder="1" applyAlignment="1">
      <alignment horizontal="left" vertical="center"/>
    </xf>
    <xf numFmtId="1" fontId="108" fillId="4" borderId="95" xfId="132" applyNumberFormat="1" applyFont="1" applyFill="1" applyBorder="1" applyAlignment="1">
      <alignment horizontal="left" vertical="center"/>
    </xf>
    <xf numFmtId="199" fontId="110" fillId="2" borderId="96" xfId="132" applyFont="1" applyFill="1" applyBorder="1" applyAlignment="1">
      <alignment horizontal="left" vertical="center" wrapText="1"/>
    </xf>
    <xf numFmtId="199" fontId="110" fillId="2" borderId="76" xfId="132" applyFont="1" applyFill="1" applyBorder="1" applyAlignment="1">
      <alignment horizontal="left" vertical="center" wrapText="1"/>
    </xf>
    <xf numFmtId="199" fontId="110" fillId="2" borderId="77" xfId="132" applyFont="1" applyFill="1" applyBorder="1" applyAlignment="1">
      <alignment horizontal="left" vertical="center" wrapText="1"/>
    </xf>
    <xf numFmtId="199" fontId="94" fillId="0" borderId="104" xfId="132" applyFont="1" applyFill="1" applyBorder="1" applyAlignment="1">
      <alignment horizontal="center" vertical="center"/>
    </xf>
    <xf numFmtId="199" fontId="94" fillId="0" borderId="105" xfId="132" applyFont="1" applyFill="1" applyBorder="1" applyAlignment="1">
      <alignment horizontal="center" vertical="center"/>
    </xf>
    <xf numFmtId="199" fontId="94" fillId="0" borderId="106" xfId="132" applyFont="1" applyFill="1" applyBorder="1" applyAlignment="1">
      <alignment horizontal="center" vertical="center"/>
    </xf>
    <xf numFmtId="199" fontId="94" fillId="0" borderId="13" xfId="132" applyFont="1" applyFill="1" applyBorder="1" applyAlignment="1">
      <alignment horizontal="center" vertical="center"/>
    </xf>
    <xf numFmtId="199" fontId="94" fillId="0" borderId="0" xfId="132" applyFont="1" applyFill="1" applyBorder="1" applyAlignment="1">
      <alignment horizontal="center" vertical="center"/>
    </xf>
    <xf numFmtId="199" fontId="94" fillId="0" borderId="14" xfId="132" applyFont="1" applyFill="1" applyBorder="1" applyAlignment="1">
      <alignment horizontal="center" vertical="center"/>
    </xf>
    <xf numFmtId="199" fontId="107" fillId="0" borderId="13" xfId="132" applyFont="1" applyFill="1" applyBorder="1" applyAlignment="1">
      <alignment horizontal="center" vertical="center" wrapText="1"/>
    </xf>
    <xf numFmtId="199" fontId="107" fillId="0" borderId="0" xfId="132" applyFont="1" applyFill="1" applyBorder="1" applyAlignment="1">
      <alignment horizontal="center" vertical="center" wrapText="1"/>
    </xf>
    <xf numFmtId="199" fontId="107" fillId="0" borderId="14" xfId="132" applyFont="1" applyFill="1" applyBorder="1" applyAlignment="1">
      <alignment horizontal="center" vertical="center" wrapText="1"/>
    </xf>
    <xf numFmtId="1" fontId="111" fillId="4" borderId="93" xfId="132" applyNumberFormat="1" applyFont="1" applyFill="1" applyBorder="1" applyAlignment="1">
      <alignment horizontal="left" vertical="center"/>
    </xf>
    <xf numFmtId="1" fontId="111" fillId="4" borderId="94" xfId="132" applyNumberFormat="1" applyFont="1" applyFill="1" applyBorder="1" applyAlignment="1">
      <alignment horizontal="left" vertical="center"/>
    </xf>
    <xf numFmtId="1" fontId="111" fillId="4" borderId="95" xfId="132" applyNumberFormat="1" applyFont="1" applyFill="1" applyBorder="1" applyAlignment="1">
      <alignment horizontal="left" vertical="center"/>
    </xf>
    <xf numFmtId="199" fontId="66" fillId="14" borderId="131" xfId="0" applyFont="1" applyFill="1" applyBorder="1" applyAlignment="1">
      <alignment horizontal="center"/>
    </xf>
    <xf numFmtId="199" fontId="66" fillId="14" borderId="132" xfId="0" applyFont="1" applyFill="1" applyBorder="1" applyAlignment="1">
      <alignment horizontal="center"/>
    </xf>
    <xf numFmtId="199" fontId="66" fillId="52" borderId="131" xfId="0" applyFont="1" applyFill="1" applyBorder="1" applyAlignment="1">
      <alignment horizontal="center"/>
    </xf>
    <xf numFmtId="199" fontId="66" fillId="52" borderId="132" xfId="0" applyFont="1" applyFill="1" applyBorder="1" applyAlignment="1">
      <alignment horizontal="center"/>
    </xf>
    <xf numFmtId="199" fontId="0" fillId="0" borderId="128" xfId="0" applyBorder="1" applyAlignment="1">
      <alignment horizontal="center"/>
    </xf>
    <xf numFmtId="199" fontId="0" fillId="0" borderId="129" xfId="0" applyBorder="1" applyAlignment="1">
      <alignment horizontal="left"/>
    </xf>
    <xf numFmtId="0" fontId="0" fillId="0" borderId="129" xfId="0" applyNumberFormat="1" applyBorder="1" applyAlignment="1">
      <alignment horizontal="left"/>
    </xf>
    <xf numFmtId="201" fontId="0" fillId="0" borderId="129" xfId="0" applyNumberFormat="1" applyBorder="1" applyAlignment="1">
      <alignment horizontal="left"/>
    </xf>
    <xf numFmtId="199" fontId="0" fillId="0" borderId="131" xfId="0" applyBorder="1" applyAlignment="1">
      <alignment horizontal="center" vertical="center" textRotation="90"/>
    </xf>
    <xf numFmtId="14" fontId="0" fillId="0" borderId="135" xfId="0" applyNumberFormat="1" applyBorder="1" applyAlignment="1">
      <alignment horizontal="center" vertical="center" textRotation="45"/>
    </xf>
    <xf numFmtId="14" fontId="0" fillId="0" borderId="136" xfId="0" applyNumberFormat="1" applyBorder="1" applyAlignment="1">
      <alignment horizontal="center" vertical="center" textRotation="45"/>
    </xf>
    <xf numFmtId="14" fontId="0" fillId="0" borderId="137" xfId="0" applyNumberFormat="1" applyBorder="1" applyAlignment="1">
      <alignment horizontal="center" vertical="center" textRotation="45"/>
    </xf>
    <xf numFmtId="199" fontId="21" fillId="4" borderId="22" xfId="0" applyFont="1" applyFill="1" applyBorder="1" applyAlignment="1">
      <alignment horizontal="right" vertical="center" indent="2"/>
    </xf>
    <xf numFmtId="199" fontId="21" fillId="4" borderId="2" xfId="0" applyFont="1" applyFill="1" applyBorder="1" applyAlignment="1">
      <alignment horizontal="right" vertical="center" indent="2"/>
    </xf>
    <xf numFmtId="199" fontId="21" fillId="4" borderId="4" xfId="0" applyFont="1" applyFill="1" applyBorder="1" applyAlignment="1">
      <alignment horizontal="right" vertical="center" indent="2"/>
    </xf>
    <xf numFmtId="199" fontId="17" fillId="7" borderId="11" xfId="0" applyFont="1" applyFill="1" applyBorder="1" applyAlignment="1">
      <alignment horizontal="center" vertical="center"/>
    </xf>
    <xf numFmtId="199" fontId="15" fillId="2" borderId="8" xfId="0" applyFont="1" applyFill="1" applyBorder="1" applyAlignment="1">
      <alignment horizontal="center" vertical="center"/>
    </xf>
    <xf numFmtId="199" fontId="15" fillId="2" borderId="16" xfId="0" applyFont="1" applyFill="1" applyBorder="1" applyAlignment="1">
      <alignment horizontal="center" vertical="center"/>
    </xf>
    <xf numFmtId="199" fontId="18" fillId="4" borderId="17" xfId="0" applyFont="1" applyFill="1" applyBorder="1" applyAlignment="1">
      <alignment horizontal="center" vertical="center" wrapText="1"/>
    </xf>
    <xf numFmtId="199" fontId="18" fillId="4" borderId="5" xfId="0" applyFont="1" applyFill="1" applyBorder="1" applyAlignment="1">
      <alignment horizontal="center" vertical="center" wrapText="1"/>
    </xf>
    <xf numFmtId="199" fontId="18" fillId="2" borderId="13" xfId="0" applyFont="1" applyFill="1" applyBorder="1" applyAlignment="1">
      <alignment horizontal="center" vertical="center"/>
    </xf>
    <xf numFmtId="199" fontId="18" fillId="2" borderId="6" xfId="0" applyFont="1" applyFill="1" applyBorder="1" applyAlignment="1">
      <alignment horizontal="center" vertical="center"/>
    </xf>
    <xf numFmtId="199" fontId="18" fillId="2" borderId="19" xfId="0" applyFont="1" applyFill="1" applyBorder="1" applyAlignment="1">
      <alignment horizontal="center" vertical="center"/>
    </xf>
    <xf numFmtId="199" fontId="18" fillId="2" borderId="15" xfId="0" applyFont="1" applyFill="1" applyBorder="1" applyAlignment="1">
      <alignment horizontal="center" vertical="center"/>
    </xf>
    <xf numFmtId="0" fontId="14" fillId="0" borderId="1" xfId="0" applyNumberFormat="1" applyFont="1" applyBorder="1" applyAlignment="1">
      <alignment horizontal="right" vertical="center"/>
    </xf>
    <xf numFmtId="0" fontId="0" fillId="0" borderId="1" xfId="0" applyNumberFormat="1" applyBorder="1" applyAlignment="1">
      <alignment horizontal="right" vertical="center"/>
    </xf>
    <xf numFmtId="0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left" vertical="center" wrapText="1"/>
    </xf>
    <xf numFmtId="1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center"/>
    </xf>
    <xf numFmtId="0" fontId="14" fillId="0" borderId="1" xfId="0" applyNumberFormat="1" applyFont="1" applyBorder="1" applyAlignment="1">
      <alignment horizontal="left" vertical="center" wrapText="1"/>
    </xf>
    <xf numFmtId="201" fontId="0" fillId="0" borderId="87" xfId="0" applyNumberFormat="1" applyBorder="1" applyAlignment="1">
      <alignment horizontal="left" vertical="center"/>
    </xf>
    <xf numFmtId="201" fontId="0" fillId="0" borderId="88" xfId="0" applyNumberFormat="1" applyBorder="1" applyAlignment="1">
      <alignment horizontal="left" vertical="center"/>
    </xf>
    <xf numFmtId="0" fontId="132" fillId="0" borderId="87" xfId="0" applyNumberFormat="1" applyFont="1" applyBorder="1" applyAlignment="1">
      <alignment horizontal="left" vertical="center"/>
    </xf>
    <xf numFmtId="0" fontId="132" fillId="0" borderId="88" xfId="0" applyNumberFormat="1" applyFont="1" applyBorder="1" applyAlignment="1">
      <alignment horizontal="left" vertical="center"/>
    </xf>
    <xf numFmtId="1" fontId="0" fillId="0" borderId="1" xfId="0" applyNumberFormat="1" applyBorder="1" applyAlignment="1">
      <alignment horizontal="left" vertical="center" wrapText="1"/>
    </xf>
    <xf numFmtId="0" fontId="0" fillId="0" borderId="0" xfId="0" applyNumberFormat="1" applyAlignment="1">
      <alignment horizontal="center"/>
    </xf>
    <xf numFmtId="199" fontId="7" fillId="0" borderId="86" xfId="270" applyBorder="1" applyAlignment="1">
      <alignment horizontal="center" vertical="center"/>
    </xf>
    <xf numFmtId="199" fontId="6" fillId="0" borderId="86" xfId="270" applyFont="1" applyBorder="1" applyAlignment="1">
      <alignment horizontal="center" vertical="center"/>
    </xf>
    <xf numFmtId="199" fontId="7" fillId="46" borderId="86" xfId="270" applyFill="1" applyBorder="1" applyAlignment="1">
      <alignment horizontal="center" vertical="center"/>
    </xf>
    <xf numFmtId="0" fontId="7" fillId="21" borderId="86" xfId="270" applyNumberFormat="1" applyFill="1" applyBorder="1" applyAlignment="1">
      <alignment horizontal="center" vertical="center" wrapText="1"/>
    </xf>
    <xf numFmtId="199" fontId="7" fillId="21" borderId="86" xfId="270" applyFill="1" applyBorder="1" applyAlignment="1">
      <alignment horizontal="center" vertical="center" wrapText="1"/>
    </xf>
    <xf numFmtId="199" fontId="7" fillId="44" borderId="86" xfId="270" applyFill="1" applyBorder="1" applyAlignment="1">
      <alignment horizontal="center" vertical="center"/>
    </xf>
  </cellXfs>
  <cellStyles count="313">
    <cellStyle name="??" xfId="37"/>
    <cellStyle name="?? [0.00]_laroux" xfId="38"/>
    <cellStyle name="???? [0.00]_laroux" xfId="39"/>
    <cellStyle name="????_laroux" xfId="40"/>
    <cellStyle name="??_??" xfId="41"/>
    <cellStyle name="_BOQ 05.08.08" xfId="42"/>
    <cellStyle name="•W_Electrical" xfId="43"/>
    <cellStyle name="20% - Accent1 2" xfId="134"/>
    <cellStyle name="20% - Accent1 3" xfId="135"/>
    <cellStyle name="20% - Accent1 4" xfId="136"/>
    <cellStyle name="20% - Accent2 2" xfId="137"/>
    <cellStyle name="20% - Accent2 3" xfId="138"/>
    <cellStyle name="20% - Accent2 4" xfId="139"/>
    <cellStyle name="20% - Accent3 2" xfId="140"/>
    <cellStyle name="20% - Accent3 3" xfId="141"/>
    <cellStyle name="20% - Accent3 4" xfId="142"/>
    <cellStyle name="20% - Accent4 2" xfId="143"/>
    <cellStyle name="20% - Accent4 3" xfId="144"/>
    <cellStyle name="20% - Accent4 4" xfId="145"/>
    <cellStyle name="20% - Accent5 2" xfId="146"/>
    <cellStyle name="20% - Accent5 3" xfId="147"/>
    <cellStyle name="20% - Accent5 4" xfId="148"/>
    <cellStyle name="20% - Accent6 2" xfId="149"/>
    <cellStyle name="20% - Accent6 3" xfId="150"/>
    <cellStyle name="20% - Accent6 4" xfId="151"/>
    <cellStyle name="40% - Accent1 2" xfId="152"/>
    <cellStyle name="40% - Accent1 3" xfId="153"/>
    <cellStyle name="40% - Accent1 4" xfId="154"/>
    <cellStyle name="40% - Accent2 2" xfId="155"/>
    <cellStyle name="40% - Accent2 3" xfId="156"/>
    <cellStyle name="40% - Accent2 4" xfId="157"/>
    <cellStyle name="40% - Accent3 2" xfId="158"/>
    <cellStyle name="40% - Accent3 3" xfId="159"/>
    <cellStyle name="40% - Accent3 4" xfId="160"/>
    <cellStyle name="40% - Accent4 2" xfId="161"/>
    <cellStyle name="40% - Accent4 3" xfId="162"/>
    <cellStyle name="40% - Accent4 4" xfId="163"/>
    <cellStyle name="40% - Accent5 2" xfId="164"/>
    <cellStyle name="40% - Accent5 3" xfId="165"/>
    <cellStyle name="40% - Accent5 4" xfId="166"/>
    <cellStyle name="40% - Accent6 2" xfId="167"/>
    <cellStyle name="40% - Accent6 3" xfId="168"/>
    <cellStyle name="40% - Accent6 4" xfId="169"/>
    <cellStyle name="60% - Accent1 2" xfId="170"/>
    <cellStyle name="60% - Accent1 3" xfId="171"/>
    <cellStyle name="60% - Accent1 4" xfId="172"/>
    <cellStyle name="60% - Accent2 2" xfId="173"/>
    <cellStyle name="60% - Accent2 3" xfId="174"/>
    <cellStyle name="60% - Accent2 4" xfId="175"/>
    <cellStyle name="60% - Accent3 2" xfId="176"/>
    <cellStyle name="60% - Accent3 3" xfId="177"/>
    <cellStyle name="60% - Accent3 4" xfId="178"/>
    <cellStyle name="60% - Accent4 2" xfId="179"/>
    <cellStyle name="60% - Accent4 3" xfId="180"/>
    <cellStyle name="60% - Accent4 4" xfId="181"/>
    <cellStyle name="60% - Accent5 2" xfId="182"/>
    <cellStyle name="60% - Accent5 3" xfId="183"/>
    <cellStyle name="60% - Accent5 4" xfId="184"/>
    <cellStyle name="60% - Accent6 2" xfId="185"/>
    <cellStyle name="60% - Accent6 3" xfId="186"/>
    <cellStyle name="60% - Accent6 4" xfId="187"/>
    <cellStyle name="Accent1 2" xfId="188"/>
    <cellStyle name="Accent1 3" xfId="189"/>
    <cellStyle name="Accent1 4" xfId="190"/>
    <cellStyle name="Accent2 2" xfId="191"/>
    <cellStyle name="Accent2 3" xfId="192"/>
    <cellStyle name="Accent2 4" xfId="193"/>
    <cellStyle name="Accent3 2" xfId="194"/>
    <cellStyle name="Accent3 3" xfId="195"/>
    <cellStyle name="Accent3 4" xfId="196"/>
    <cellStyle name="Accent4 2" xfId="197"/>
    <cellStyle name="Accent4 3" xfId="198"/>
    <cellStyle name="Accent4 4" xfId="199"/>
    <cellStyle name="Accent5 2" xfId="200"/>
    <cellStyle name="Accent5 3" xfId="201"/>
    <cellStyle name="Accent5 4" xfId="202"/>
    <cellStyle name="Accent6 2" xfId="203"/>
    <cellStyle name="Accent6 3" xfId="204"/>
    <cellStyle name="Accent6 4" xfId="205"/>
    <cellStyle name="Bad 2" xfId="206"/>
    <cellStyle name="Bad 3" xfId="207"/>
    <cellStyle name="Bad 4" xfId="208"/>
    <cellStyle name="Body" xfId="44"/>
    <cellStyle name="Bold 10" xfId="45"/>
    <cellStyle name="Bold 12" xfId="46"/>
    <cellStyle name="Bold 8" xfId="47"/>
    <cellStyle name="Bold Italic 10" xfId="48"/>
    <cellStyle name="Bold Italic 12" xfId="49"/>
    <cellStyle name="Bold Italic 8" xfId="50"/>
    <cellStyle name="Calc Currency (0)" xfId="51"/>
    <cellStyle name="Calculation 2" xfId="209"/>
    <cellStyle name="Calculation 3" xfId="210"/>
    <cellStyle name="Calculation 4" xfId="211"/>
    <cellStyle name="category" xfId="52"/>
    <cellStyle name="ccl-tender" xfId="53"/>
    <cellStyle name="Check Cell 2" xfId="212"/>
    <cellStyle name="Check Cell 3" xfId="213"/>
    <cellStyle name="Check Cell 4" xfId="214"/>
    <cellStyle name="Comma" xfId="269" builtinId="3"/>
    <cellStyle name="Comma 10" xfId="4"/>
    <cellStyle name="Comma 10 2" xfId="276"/>
    <cellStyle name="Comma 10 2 2" xfId="294"/>
    <cellStyle name="Comma 10 2 2 2" xfId="295"/>
    <cellStyle name="Comma 11" xfId="3"/>
    <cellStyle name="Comma 11 2" xfId="277"/>
    <cellStyle name="Comma 2" xfId="6"/>
    <cellStyle name="Comma 2 2" xfId="5"/>
    <cellStyle name="Comma 2 2 2" xfId="215"/>
    <cellStyle name="Comma 2 2 3" xfId="278"/>
    <cellStyle name="Comma 2 3" xfId="54"/>
    <cellStyle name="Comma 2 3 2" xfId="216"/>
    <cellStyle name="Comma 2 4" xfId="217"/>
    <cellStyle name="Comma 2 4 2" xfId="286"/>
    <cellStyle name="Comma 2 5" xfId="299"/>
    <cellStyle name="Comma 3" xfId="11"/>
    <cellStyle name="Comma 3 2" xfId="55"/>
    <cellStyle name="Comma 3 2 2" xfId="282"/>
    <cellStyle name="Comma 3 2 4" xfId="306"/>
    <cellStyle name="Comma 3 3" xfId="35"/>
    <cellStyle name="Comma 3 3 2" xfId="293"/>
    <cellStyle name="Comma 3 4" xfId="275"/>
    <cellStyle name="Comma 4" xfId="297"/>
    <cellStyle name="Comma 5" xfId="283"/>
    <cellStyle name="Comma_Sliding window" xfId="7"/>
    <cellStyle name="Comma0" xfId="56"/>
    <cellStyle name="Copied" xfId="57"/>
    <cellStyle name="CSI" xfId="58"/>
    <cellStyle name="Currency $" xfId="59"/>
    <cellStyle name="Currency 2" xfId="310"/>
    <cellStyle name="Currency0" xfId="60"/>
    <cellStyle name="Date" xfId="61"/>
    <cellStyle name="Description" xfId="62"/>
    <cellStyle name="Discontinued" xfId="218"/>
    <cellStyle name="Entered" xfId="63"/>
    <cellStyle name="Euro" xfId="64"/>
    <cellStyle name="Explanatory Text 2" xfId="219"/>
    <cellStyle name="Explanatory Text 3" xfId="220"/>
    <cellStyle name="Explanatory Text 4" xfId="221"/>
    <cellStyle name="F2" xfId="65"/>
    <cellStyle name="F3" xfId="66"/>
    <cellStyle name="F4" xfId="67"/>
    <cellStyle name="F5" xfId="68"/>
    <cellStyle name="F6" xfId="69"/>
    <cellStyle name="F7" xfId="70"/>
    <cellStyle name="F8" xfId="71"/>
    <cellStyle name="Fixed" xfId="72"/>
    <cellStyle name="Flag Column" xfId="222"/>
    <cellStyle name="Foottitle" xfId="73"/>
    <cellStyle name="Good 2" xfId="223"/>
    <cellStyle name="Good 2 2" xfId="224"/>
    <cellStyle name="Good 3" xfId="225"/>
    <cellStyle name="Good 4" xfId="226"/>
    <cellStyle name="Grey" xfId="74"/>
    <cellStyle name="header" xfId="75"/>
    <cellStyle name="Header1" xfId="76"/>
    <cellStyle name="Header2" xfId="77"/>
    <cellStyle name="Heading 1 2" xfId="227"/>
    <cellStyle name="Heading 1 3" xfId="228"/>
    <cellStyle name="Heading 1 4" xfId="229"/>
    <cellStyle name="Heading 2 2" xfId="230"/>
    <cellStyle name="Heading 2 3" xfId="231"/>
    <cellStyle name="Heading 2 4" xfId="232"/>
    <cellStyle name="Heading 3 2" xfId="233"/>
    <cellStyle name="Heading 3 3" xfId="234"/>
    <cellStyle name="Heading 3 4" xfId="235"/>
    <cellStyle name="Heading 4 2" xfId="236"/>
    <cellStyle name="Heading 4 3" xfId="237"/>
    <cellStyle name="Heading 4 4" xfId="238"/>
    <cellStyle name="Heading1" xfId="78"/>
    <cellStyle name="Heading2" xfId="79"/>
    <cellStyle name="Hyperlink 2" xfId="239"/>
    <cellStyle name="Hyperlink 2 2" xfId="292"/>
    <cellStyle name="Hyperlink 3" xfId="272"/>
    <cellStyle name="Input [yellow]" xfId="80"/>
    <cellStyle name="Input 2" xfId="240"/>
    <cellStyle name="Input 3" xfId="241"/>
    <cellStyle name="Input 4" xfId="242"/>
    <cellStyle name="k" xfId="81"/>
    <cellStyle name="L" xfId="82"/>
    <cellStyle name="Length" xfId="83"/>
    <cellStyle name="Linked Cell 2" xfId="243"/>
    <cellStyle name="Linked Cell 3" xfId="244"/>
    <cellStyle name="Linked Cell 4" xfId="245"/>
    <cellStyle name="M" xfId="84"/>
    <cellStyle name="M-0" xfId="85"/>
    <cellStyle name="m2" xfId="86"/>
    <cellStyle name="MainDescription" xfId="87"/>
    <cellStyle name="Measure" xfId="88"/>
    <cellStyle name="Millares_BR - November 2000-cjw" xfId="89"/>
    <cellStyle name="Milliers_ExcelDivers-RDM" xfId="90"/>
    <cellStyle name="m-o" xfId="91"/>
    <cellStyle name="Model" xfId="92"/>
    <cellStyle name="Moeda [0]_BD Entry - BASE" xfId="93"/>
    <cellStyle name="Moeda_BD Entry - BASE" xfId="94"/>
    <cellStyle name="n" xfId="95"/>
    <cellStyle name="Neutral 2" xfId="246"/>
    <cellStyle name="Neutral 3" xfId="247"/>
    <cellStyle name="Neutral 4" xfId="248"/>
    <cellStyle name="Normal" xfId="0" builtinId="0"/>
    <cellStyle name="Normal - Style1" xfId="96"/>
    <cellStyle name="Normal 10" xfId="24"/>
    <cellStyle name="Normal 10 2" xfId="305"/>
    <cellStyle name="Normal 11" xfId="25"/>
    <cellStyle name="Normal 12" xfId="12"/>
    <cellStyle name="Normal 12 2" xfId="303"/>
    <cellStyle name="Normal 12 3" xfId="284"/>
    <cellStyle name="Normal 13" xfId="128"/>
    <cellStyle name="Normal 13 2" xfId="131"/>
    <cellStyle name="Normal 14" xfId="132"/>
    <cellStyle name="Normal 14 2" xfId="285"/>
    <cellStyle name="Normal 15" xfId="270"/>
    <cellStyle name="Normal 16" xfId="307"/>
    <cellStyle name="Normal 17" xfId="309"/>
    <cellStyle name="Normal 18" xfId="312"/>
    <cellStyle name="Normal 2" xfId="1"/>
    <cellStyle name="Normal 2 2" xfId="26"/>
    <cellStyle name="Normal 2 2 2" xfId="291"/>
    <cellStyle name="Normal 2 3" xfId="97"/>
    <cellStyle name="Normal 2 4" xfId="98"/>
    <cellStyle name="Normal 2 4 2" xfId="302"/>
    <cellStyle name="Normal 2 4_Reva Car" xfId="129"/>
    <cellStyle name="Normal 2 5" xfId="279"/>
    <cellStyle name="Normal 2 6" xfId="311"/>
    <cellStyle name="Normal 3" xfId="10"/>
    <cellStyle name="Normal 3 2" xfId="9"/>
    <cellStyle name="Normal 3 2 2" xfId="249"/>
    <cellStyle name="Normal 3 2 2 2" xfId="274"/>
    <cellStyle name="Normal 3 2 3" xfId="250"/>
    <cellStyle name="Normal 3 2 3 2" xfId="281"/>
    <cellStyle name="Normal 3 2 4" xfId="271"/>
    <cellStyle name="Normal 3 3" xfId="22"/>
    <cellStyle name="Normal 3 3 2" xfId="287"/>
    <cellStyle name="Normal 3 4" xfId="99"/>
    <cellStyle name="Normal 3 5" xfId="273"/>
    <cellStyle name="Normal 4" xfId="13"/>
    <cellStyle name="Normal 4 2" xfId="14"/>
    <cellStyle name="Normal 4 3" xfId="15"/>
    <cellStyle name="Normal 4 3 2" xfId="23"/>
    <cellStyle name="Normal 4 3 2 2" xfId="27"/>
    <cellStyle name="Normal 4 3 3" xfId="28"/>
    <cellStyle name="Normal 4 3 4" xfId="289"/>
    <cellStyle name="Normal 4 4" xfId="34"/>
    <cellStyle name="Normal 4 5" xfId="36"/>
    <cellStyle name="Normal 4 6" xfId="288"/>
    <cellStyle name="Normal 5" xfId="2"/>
    <cellStyle name="Normal 5 2" xfId="280"/>
    <cellStyle name="Normal 6" xfId="16"/>
    <cellStyle name="Normal 6 2" xfId="296"/>
    <cellStyle name="Normal 7" xfId="17"/>
    <cellStyle name="Normal 7 2" xfId="18"/>
    <cellStyle name="Normal 7 2 2" xfId="21"/>
    <cellStyle name="Normal 7 3" xfId="19"/>
    <cellStyle name="Normal 7 4" xfId="290"/>
    <cellStyle name="Normal 8" xfId="20"/>
    <cellStyle name="Normal 8 2" xfId="29"/>
    <cellStyle name="Normal 8 3" xfId="298"/>
    <cellStyle name="Normal 9" xfId="30"/>
    <cellStyle name="Normal 9 2" xfId="301"/>
    <cellStyle name="Normal_DOMAL-QUOTE FORMAT" xfId="130"/>
    <cellStyle name="Note 2" xfId="251"/>
    <cellStyle name="Note 3" xfId="252"/>
    <cellStyle name="Note 4" xfId="253"/>
    <cellStyle name="Nr" xfId="100"/>
    <cellStyle name="Output 2" xfId="254"/>
    <cellStyle name="Output 3" xfId="255"/>
    <cellStyle name="Output 4" xfId="256"/>
    <cellStyle name="per m2" xfId="101"/>
    <cellStyle name="Percent" xfId="308" builtinId="5"/>
    <cellStyle name="Percent [2]" xfId="102"/>
    <cellStyle name="Percent 2" xfId="31"/>
    <cellStyle name="Percent 2 2" xfId="32"/>
    <cellStyle name="Percent 2 3" xfId="304"/>
    <cellStyle name="Percent 3" xfId="33"/>
    <cellStyle name="Percent 4" xfId="103"/>
    <cellStyle name="Percent 5" xfId="133"/>
    <cellStyle name="Percent 6" xfId="300"/>
    <cellStyle name="Rate" xfId="104"/>
    <cellStyle name="RateBold" xfId="105"/>
    <cellStyle name="RevList" xfId="106"/>
    <cellStyle name="Section Title" xfId="107"/>
    <cellStyle name="Separador de milhares [0]_BD Entry - BASE" xfId="108"/>
    <cellStyle name="Style 1" xfId="8"/>
    <cellStyle name="SubDescription" xfId="109"/>
    <cellStyle name="subhead" xfId="110"/>
    <cellStyle name="Subtitle" xfId="111"/>
    <cellStyle name="Subtotal" xfId="112"/>
    <cellStyle name="sum" xfId="113"/>
    <cellStyle name="sum8" xfId="114"/>
    <cellStyle name="Summary_back" xfId="115"/>
    <cellStyle name="Table currency" xfId="257"/>
    <cellStyle name="Table details left" xfId="258"/>
    <cellStyle name="Table details right" xfId="259"/>
    <cellStyle name="Times New Roman" xfId="116"/>
    <cellStyle name="Title 2" xfId="260"/>
    <cellStyle name="Title 3" xfId="261"/>
    <cellStyle name="Title 4" xfId="262"/>
    <cellStyle name="Title Row" xfId="117"/>
    <cellStyle name="Total 2" xfId="263"/>
    <cellStyle name="Total 3" xfId="264"/>
    <cellStyle name="Total 4" xfId="265"/>
    <cellStyle name="totalbold" xfId="118"/>
    <cellStyle name="uni" xfId="119"/>
    <cellStyle name="Unit" xfId="120"/>
    <cellStyle name="v" xfId="121"/>
    <cellStyle name="Vírgula_BD Entry - BASE" xfId="122"/>
    <cellStyle name="Warning Text 2" xfId="266"/>
    <cellStyle name="Warning Text 3" xfId="267"/>
    <cellStyle name="Warning Text 4" xfId="268"/>
    <cellStyle name="桁区切り [0.00]_laroux" xfId="123"/>
    <cellStyle name="桁区切り_COST (3)" xfId="124"/>
    <cellStyle name="標準_94物件" xfId="125"/>
    <cellStyle name="通貨 [0.00]_laroux" xfId="126"/>
    <cellStyle name="通貨_laroux" xfId="127"/>
  </cellStyles>
  <dxfs count="0"/>
  <tableStyles count="0" defaultTableStyle="TableStyleMedium9" defaultPivotStyle="PivotStyleLight16"/>
  <colors>
    <mruColors>
      <color rgb="FFFBAD11"/>
      <color rgb="FFFAE444"/>
      <color rgb="FF4CDFEE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wmf"/><Relationship Id="rId13" Type="http://schemas.openxmlformats.org/officeDocument/2006/relationships/image" Target="../media/image15.wmf"/><Relationship Id="rId3" Type="http://schemas.openxmlformats.org/officeDocument/2006/relationships/image" Target="../media/image5.wmf"/><Relationship Id="rId7" Type="http://schemas.openxmlformats.org/officeDocument/2006/relationships/image" Target="../media/image9.wmf"/><Relationship Id="rId12" Type="http://schemas.openxmlformats.org/officeDocument/2006/relationships/image" Target="../media/image14.wmf"/><Relationship Id="rId2" Type="http://schemas.openxmlformats.org/officeDocument/2006/relationships/image" Target="../media/image4.wmf"/><Relationship Id="rId16" Type="http://schemas.openxmlformats.org/officeDocument/2006/relationships/image" Target="../media/image18.wmf"/><Relationship Id="rId1" Type="http://schemas.openxmlformats.org/officeDocument/2006/relationships/image" Target="../media/image3.wmf"/><Relationship Id="rId6" Type="http://schemas.openxmlformats.org/officeDocument/2006/relationships/image" Target="../media/image8.wmf"/><Relationship Id="rId11" Type="http://schemas.openxmlformats.org/officeDocument/2006/relationships/image" Target="../media/image13.wmf"/><Relationship Id="rId5" Type="http://schemas.openxmlformats.org/officeDocument/2006/relationships/image" Target="../media/image7.wmf"/><Relationship Id="rId15" Type="http://schemas.openxmlformats.org/officeDocument/2006/relationships/image" Target="../media/image17.wmf"/><Relationship Id="rId10" Type="http://schemas.openxmlformats.org/officeDocument/2006/relationships/image" Target="../media/image12.wmf"/><Relationship Id="rId4" Type="http://schemas.openxmlformats.org/officeDocument/2006/relationships/image" Target="../media/image6.wmf"/><Relationship Id="rId9" Type="http://schemas.openxmlformats.org/officeDocument/2006/relationships/image" Target="../media/image11.wmf"/><Relationship Id="rId14" Type="http://schemas.openxmlformats.org/officeDocument/2006/relationships/image" Target="../media/image16.wmf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20.png"/><Relationship Id="rId1" Type="http://schemas.openxmlformats.org/officeDocument/2006/relationships/image" Target="../media/image1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113952</xdr:colOff>
      <xdr:row>0</xdr:row>
      <xdr:rowOff>121224</xdr:rowOff>
    </xdr:from>
    <xdr:to>
      <xdr:col>13</xdr:col>
      <xdr:colOff>1579417</xdr:colOff>
      <xdr:row>4</xdr:row>
      <xdr:rowOff>259769</xdr:rowOff>
    </xdr:to>
    <xdr:pic>
      <xdr:nvPicPr>
        <xdr:cNvPr id="5" name="Picture 2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643" y="121224"/>
          <a:ext cx="17107247" cy="14962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86589</xdr:colOff>
      <xdr:row>164</xdr:row>
      <xdr:rowOff>119150</xdr:rowOff>
    </xdr:from>
    <xdr:to>
      <xdr:col>13</xdr:col>
      <xdr:colOff>1496291</xdr:colOff>
      <xdr:row>167</xdr:row>
      <xdr:rowOff>377190</xdr:rowOff>
    </xdr:to>
    <xdr:pic>
      <xdr:nvPicPr>
        <xdr:cNvPr id="4" name="Picture 3"/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11280" y="85532423"/>
          <a:ext cx="17051484" cy="17820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414130</xdr:colOff>
      <xdr:row>8</xdr:row>
      <xdr:rowOff>74544</xdr:rowOff>
    </xdr:from>
    <xdr:to>
      <xdr:col>8</xdr:col>
      <xdr:colOff>339587</xdr:colOff>
      <xdr:row>16</xdr:row>
      <xdr:rowOff>270636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391" y="1548848"/>
          <a:ext cx="3255066" cy="27140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687456</xdr:colOff>
      <xdr:row>19</xdr:row>
      <xdr:rowOff>124238</xdr:rowOff>
    </xdr:from>
    <xdr:to>
      <xdr:col>8</xdr:col>
      <xdr:colOff>124239</xdr:colOff>
      <xdr:row>27</xdr:row>
      <xdr:rowOff>100160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39717" y="4911586"/>
          <a:ext cx="2766392" cy="24938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256760</xdr:colOff>
      <xdr:row>30</xdr:row>
      <xdr:rowOff>132522</xdr:rowOff>
    </xdr:from>
    <xdr:to>
      <xdr:col>7</xdr:col>
      <xdr:colOff>24847</xdr:colOff>
      <xdr:row>38</xdr:row>
      <xdr:rowOff>205281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4760" y="8232913"/>
          <a:ext cx="2136913" cy="25906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505237</xdr:colOff>
      <xdr:row>41</xdr:row>
      <xdr:rowOff>74544</xdr:rowOff>
    </xdr:from>
    <xdr:to>
      <xdr:col>6</xdr:col>
      <xdr:colOff>215347</xdr:colOff>
      <xdr:row>49</xdr:row>
      <xdr:rowOff>211121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53237" y="11487979"/>
          <a:ext cx="1689653" cy="26544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115955</xdr:colOff>
      <xdr:row>52</xdr:row>
      <xdr:rowOff>57978</xdr:rowOff>
    </xdr:from>
    <xdr:to>
      <xdr:col>7</xdr:col>
      <xdr:colOff>41412</xdr:colOff>
      <xdr:row>60</xdr:row>
      <xdr:rowOff>202277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63955" y="14784456"/>
          <a:ext cx="2294283" cy="26622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57978</xdr:colOff>
      <xdr:row>64</xdr:row>
      <xdr:rowOff>223630</xdr:rowOff>
    </xdr:from>
    <xdr:to>
      <xdr:col>8</xdr:col>
      <xdr:colOff>333933</xdr:colOff>
      <xdr:row>70</xdr:row>
      <xdr:rowOff>66260</xdr:rowOff>
    </xdr:to>
    <xdr:pic>
      <xdr:nvPicPr>
        <xdr:cNvPr id="7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10239" y="18577891"/>
          <a:ext cx="3605564" cy="17310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720587</xdr:colOff>
      <xdr:row>74</xdr:row>
      <xdr:rowOff>91108</xdr:rowOff>
    </xdr:from>
    <xdr:to>
      <xdr:col>5</xdr:col>
      <xdr:colOff>1664805</xdr:colOff>
      <xdr:row>82</xdr:row>
      <xdr:rowOff>231373</xdr:rowOff>
    </xdr:to>
    <xdr:pic>
      <xdr:nvPicPr>
        <xdr:cNvPr id="8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68587" y="21443673"/>
          <a:ext cx="944218" cy="26581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124239</xdr:colOff>
      <xdr:row>85</xdr:row>
      <xdr:rowOff>132521</xdr:rowOff>
    </xdr:from>
    <xdr:to>
      <xdr:col>6</xdr:col>
      <xdr:colOff>207066</xdr:colOff>
      <xdr:row>93</xdr:row>
      <xdr:rowOff>27644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72239" y="24798130"/>
          <a:ext cx="2062370" cy="24130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356151</xdr:colOff>
      <xdr:row>96</xdr:row>
      <xdr:rowOff>289890</xdr:rowOff>
    </xdr:from>
    <xdr:to>
      <xdr:col>7</xdr:col>
      <xdr:colOff>33130</xdr:colOff>
      <xdr:row>103</xdr:row>
      <xdr:rowOff>211795</xdr:rowOff>
    </xdr:to>
    <xdr:pic>
      <xdr:nvPicPr>
        <xdr:cNvPr id="10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08412" y="28268542"/>
          <a:ext cx="2741544" cy="21250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82825</xdr:colOff>
      <xdr:row>107</xdr:row>
      <xdr:rowOff>190499</xdr:rowOff>
    </xdr:from>
    <xdr:to>
      <xdr:col>5</xdr:col>
      <xdr:colOff>1880152</xdr:colOff>
      <xdr:row>115</xdr:row>
      <xdr:rowOff>150155</xdr:rowOff>
    </xdr:to>
    <xdr:pic>
      <xdr:nvPicPr>
        <xdr:cNvPr id="11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30825" y="31482195"/>
          <a:ext cx="1797327" cy="247756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140803</xdr:colOff>
      <xdr:row>118</xdr:row>
      <xdr:rowOff>265043</xdr:rowOff>
    </xdr:from>
    <xdr:to>
      <xdr:col>5</xdr:col>
      <xdr:colOff>1780760</xdr:colOff>
      <xdr:row>125</xdr:row>
      <xdr:rowOff>238144</xdr:rowOff>
    </xdr:to>
    <xdr:pic>
      <xdr:nvPicPr>
        <xdr:cNvPr id="12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88803" y="34869782"/>
          <a:ext cx="1639957" cy="2176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223629</xdr:colOff>
      <xdr:row>129</xdr:row>
      <xdr:rowOff>265044</xdr:rowOff>
    </xdr:from>
    <xdr:to>
      <xdr:col>5</xdr:col>
      <xdr:colOff>1913282</xdr:colOff>
      <xdr:row>136</xdr:row>
      <xdr:rowOff>304093</xdr:rowOff>
    </xdr:to>
    <xdr:pic>
      <xdr:nvPicPr>
        <xdr:cNvPr id="13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71629" y="38182827"/>
          <a:ext cx="1689653" cy="224222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265043</xdr:colOff>
      <xdr:row>140</xdr:row>
      <xdr:rowOff>140805</xdr:rowOff>
    </xdr:from>
    <xdr:to>
      <xdr:col>5</xdr:col>
      <xdr:colOff>1648239</xdr:colOff>
      <xdr:row>148</xdr:row>
      <xdr:rowOff>77654</xdr:rowOff>
    </xdr:to>
    <xdr:pic>
      <xdr:nvPicPr>
        <xdr:cNvPr id="14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13043" y="41371631"/>
          <a:ext cx="1383196" cy="2454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521803</xdr:colOff>
      <xdr:row>152</xdr:row>
      <xdr:rowOff>66261</xdr:rowOff>
    </xdr:from>
    <xdr:to>
      <xdr:col>8</xdr:col>
      <xdr:colOff>378002</xdr:colOff>
      <xdr:row>158</xdr:row>
      <xdr:rowOff>248479</xdr:rowOff>
    </xdr:to>
    <xdr:grpSp>
      <xdr:nvGrpSpPr>
        <xdr:cNvPr id="22" name="Group 21"/>
        <xdr:cNvGrpSpPr/>
      </xdr:nvGrpSpPr>
      <xdr:grpSpPr>
        <a:xfrm>
          <a:off x="2285999" y="44924870"/>
          <a:ext cx="3773873" cy="2070652"/>
          <a:chOff x="2285999" y="44924870"/>
          <a:chExt cx="3773873" cy="2070652"/>
        </a:xfrm>
      </xdr:grpSpPr>
      <xdr:pic>
        <xdr:nvPicPr>
          <xdr:cNvPr id="15" name="Picture 14"/>
          <xdr:cNvPicPr>
            <a:picLocks noChangeAspect="1" noChangeArrowheads="1"/>
          </xdr:cNvPicPr>
        </xdr:nvPicPr>
        <xdr:blipFill>
          <a:blip xmlns:r="http://schemas.openxmlformats.org/officeDocument/2006/relationships" r:embed="rId1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285999" y="44924870"/>
            <a:ext cx="3773873" cy="2070652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cxnSp macro="">
        <xdr:nvCxnSpPr>
          <xdr:cNvPr id="17" name="Straight Connector 16"/>
          <xdr:cNvCxnSpPr/>
        </xdr:nvCxnSpPr>
        <xdr:spPr>
          <a:xfrm>
            <a:off x="4166152" y="45405260"/>
            <a:ext cx="496957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8" name="Straight Connector 17"/>
          <xdr:cNvCxnSpPr/>
        </xdr:nvCxnSpPr>
        <xdr:spPr>
          <a:xfrm>
            <a:off x="4166152" y="45496369"/>
            <a:ext cx="496957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9" name="Straight Connector 18"/>
          <xdr:cNvCxnSpPr/>
        </xdr:nvCxnSpPr>
        <xdr:spPr>
          <a:xfrm>
            <a:off x="4166152" y="45587477"/>
            <a:ext cx="496957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0" name="Straight Connector 19"/>
          <xdr:cNvCxnSpPr/>
        </xdr:nvCxnSpPr>
        <xdr:spPr>
          <a:xfrm>
            <a:off x="4166152" y="45678586"/>
            <a:ext cx="496957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1" name="Straight Connector 20"/>
          <xdr:cNvCxnSpPr/>
        </xdr:nvCxnSpPr>
        <xdr:spPr>
          <a:xfrm>
            <a:off x="4166152" y="45777977"/>
            <a:ext cx="496957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3</xdr:col>
      <xdr:colOff>538368</xdr:colOff>
      <xdr:row>163</xdr:row>
      <xdr:rowOff>173935</xdr:rowOff>
    </xdr:from>
    <xdr:to>
      <xdr:col>9</xdr:col>
      <xdr:colOff>52524</xdr:colOff>
      <xdr:row>169</xdr:row>
      <xdr:rowOff>281609</xdr:rowOff>
    </xdr:to>
    <xdr:grpSp>
      <xdr:nvGrpSpPr>
        <xdr:cNvPr id="29" name="Group 28"/>
        <xdr:cNvGrpSpPr/>
      </xdr:nvGrpSpPr>
      <xdr:grpSpPr>
        <a:xfrm>
          <a:off x="2302564" y="48345587"/>
          <a:ext cx="4019895" cy="1996109"/>
          <a:chOff x="2302564" y="48345587"/>
          <a:chExt cx="4019895" cy="1996109"/>
        </a:xfrm>
      </xdr:grpSpPr>
      <xdr:pic>
        <xdr:nvPicPr>
          <xdr:cNvPr id="23" name="Picture 22"/>
          <xdr:cNvPicPr>
            <a:picLocks noChangeAspect="1" noChangeArrowheads="1"/>
          </xdr:cNvPicPr>
        </xdr:nvPicPr>
        <xdr:blipFill>
          <a:blip xmlns:r="http://schemas.openxmlformats.org/officeDocument/2006/relationships" r:embed="rId1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302564" y="48345587"/>
            <a:ext cx="4019895" cy="199610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cxnSp macro="">
        <xdr:nvCxnSpPr>
          <xdr:cNvPr id="25" name="Straight Connector 24"/>
          <xdr:cNvCxnSpPr/>
        </xdr:nvCxnSpPr>
        <xdr:spPr>
          <a:xfrm>
            <a:off x="4124739" y="48809413"/>
            <a:ext cx="844826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6" name="Straight Connector 25"/>
          <xdr:cNvCxnSpPr/>
        </xdr:nvCxnSpPr>
        <xdr:spPr>
          <a:xfrm>
            <a:off x="4124739" y="48908804"/>
            <a:ext cx="844826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7" name="Straight Connector 26"/>
          <xdr:cNvCxnSpPr/>
        </xdr:nvCxnSpPr>
        <xdr:spPr>
          <a:xfrm>
            <a:off x="4124739" y="49008195"/>
            <a:ext cx="844826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8" name="Straight Connector 27"/>
          <xdr:cNvCxnSpPr/>
        </xdr:nvCxnSpPr>
        <xdr:spPr>
          <a:xfrm>
            <a:off x="4124739" y="49107587"/>
            <a:ext cx="844826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3</xdr:col>
      <xdr:colOff>496956</xdr:colOff>
      <xdr:row>174</xdr:row>
      <xdr:rowOff>82826</xdr:rowOff>
    </xdr:from>
    <xdr:to>
      <xdr:col>8</xdr:col>
      <xdr:colOff>496956</xdr:colOff>
      <xdr:row>180</xdr:row>
      <xdr:rowOff>248131</xdr:rowOff>
    </xdr:to>
    <xdr:grpSp>
      <xdr:nvGrpSpPr>
        <xdr:cNvPr id="37" name="Group 36"/>
        <xdr:cNvGrpSpPr/>
      </xdr:nvGrpSpPr>
      <xdr:grpSpPr>
        <a:xfrm>
          <a:off x="2261152" y="51567522"/>
          <a:ext cx="3917674" cy="2053739"/>
          <a:chOff x="2261152" y="51567522"/>
          <a:chExt cx="3917674" cy="2053739"/>
        </a:xfrm>
      </xdr:grpSpPr>
      <xdr:pic>
        <xdr:nvPicPr>
          <xdr:cNvPr id="30" name="Picture 29"/>
          <xdr:cNvPicPr>
            <a:picLocks noChangeAspect="1" noChangeArrowheads="1"/>
          </xdr:cNvPicPr>
        </xdr:nvPicPr>
        <xdr:blipFill>
          <a:blip xmlns:r="http://schemas.openxmlformats.org/officeDocument/2006/relationships" r:embed="rId16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261152" y="51567522"/>
            <a:ext cx="3917674" cy="205373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cxnSp macro="">
        <xdr:nvCxnSpPr>
          <xdr:cNvPr id="32" name="Straight Connector 31"/>
          <xdr:cNvCxnSpPr/>
        </xdr:nvCxnSpPr>
        <xdr:spPr>
          <a:xfrm>
            <a:off x="4116457" y="52047913"/>
            <a:ext cx="687456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3" name="Straight Connector 32"/>
          <xdr:cNvCxnSpPr/>
        </xdr:nvCxnSpPr>
        <xdr:spPr>
          <a:xfrm>
            <a:off x="4116457" y="52139022"/>
            <a:ext cx="687456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4" name="Straight Connector 33"/>
          <xdr:cNvCxnSpPr/>
        </xdr:nvCxnSpPr>
        <xdr:spPr>
          <a:xfrm>
            <a:off x="4116457" y="52238413"/>
            <a:ext cx="687456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5" name="Straight Connector 34"/>
          <xdr:cNvCxnSpPr/>
        </xdr:nvCxnSpPr>
        <xdr:spPr>
          <a:xfrm>
            <a:off x="4116457" y="52329522"/>
            <a:ext cx="687456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6" name="Straight Connector 35"/>
          <xdr:cNvCxnSpPr/>
        </xdr:nvCxnSpPr>
        <xdr:spPr>
          <a:xfrm>
            <a:off x="4116457" y="52412348"/>
            <a:ext cx="687456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C4:F23"/>
  <sheetViews>
    <sheetView workbookViewId="0">
      <selection activeCell="J15" sqref="J15"/>
    </sheetView>
  </sheetViews>
  <sheetFormatPr defaultColWidth="8.85546875" defaultRowHeight="12.75"/>
  <cols>
    <col min="1" max="2" width="8.85546875" style="159"/>
    <col min="3" max="3" width="15.5703125" style="159" customWidth="1"/>
    <col min="4" max="16384" width="8.85546875" style="159"/>
  </cols>
  <sheetData>
    <row r="4" spans="3:6">
      <c r="C4" s="175" t="s">
        <v>220</v>
      </c>
      <c r="D4" s="175">
        <v>83</v>
      </c>
    </row>
    <row r="5" spans="3:6">
      <c r="C5" s="175" t="s">
        <v>97</v>
      </c>
      <c r="D5" s="176">
        <v>0.1</v>
      </c>
    </row>
    <row r="6" spans="3:6">
      <c r="C6" s="175" t="s">
        <v>135</v>
      </c>
      <c r="D6" s="176">
        <v>0.11</v>
      </c>
    </row>
    <row r="7" spans="3:6">
      <c r="C7" s="175" t="s">
        <v>137</v>
      </c>
      <c r="D7" s="176">
        <v>5.0000000000000001E-3</v>
      </c>
    </row>
    <row r="8" spans="3:6">
      <c r="C8" s="175" t="s">
        <v>136</v>
      </c>
      <c r="D8" s="176">
        <v>0.01</v>
      </c>
    </row>
    <row r="9" spans="3:6">
      <c r="C9" s="175" t="s">
        <v>134</v>
      </c>
      <c r="D9" s="176">
        <v>1.4999999999999999E-2</v>
      </c>
    </row>
    <row r="12" spans="3:6">
      <c r="C12" s="175"/>
      <c r="D12" s="175"/>
      <c r="E12" s="321" t="s">
        <v>225</v>
      </c>
      <c r="F12" s="321"/>
    </row>
    <row r="13" spans="3:6">
      <c r="C13" s="175" t="s">
        <v>221</v>
      </c>
      <c r="D13" s="175">
        <v>25</v>
      </c>
      <c r="E13" s="175" t="s">
        <v>114</v>
      </c>
      <c r="F13" s="175" t="s">
        <v>224</v>
      </c>
    </row>
    <row r="14" spans="3:6">
      <c r="C14" s="175" t="s">
        <v>83</v>
      </c>
      <c r="D14" s="175">
        <v>350</v>
      </c>
      <c r="E14" s="175">
        <v>6</v>
      </c>
      <c r="F14" s="175">
        <v>6</v>
      </c>
    </row>
    <row r="15" spans="3:6">
      <c r="C15" s="175" t="s">
        <v>222</v>
      </c>
      <c r="D15" s="175">
        <v>0.75</v>
      </c>
      <c r="E15" s="175"/>
      <c r="F15" s="175"/>
    </row>
    <row r="16" spans="3:6">
      <c r="C16" s="175" t="s">
        <v>223</v>
      </c>
      <c r="D16" s="175">
        <v>5</v>
      </c>
      <c r="E16" s="175"/>
      <c r="F16" s="175"/>
    </row>
    <row r="19" spans="3:5">
      <c r="C19" s="175"/>
      <c r="D19" s="175" t="s">
        <v>226</v>
      </c>
      <c r="E19" s="175" t="s">
        <v>227</v>
      </c>
    </row>
    <row r="20" spans="3:5">
      <c r="C20" s="175" t="s">
        <v>86</v>
      </c>
      <c r="D20" s="175">
        <v>100</v>
      </c>
      <c r="E20" s="175">
        <f>D20*10.764</f>
        <v>1076.3999999999999</v>
      </c>
    </row>
    <row r="21" spans="3:5">
      <c r="C21" s="175" t="s">
        <v>88</v>
      </c>
      <c r="D21" s="175">
        <v>80</v>
      </c>
      <c r="E21" s="175">
        <f>D21*10.764</f>
        <v>861.11999999999989</v>
      </c>
    </row>
    <row r="22" spans="3:5">
      <c r="C22" s="175"/>
      <c r="D22" s="175"/>
      <c r="E22" s="175"/>
    </row>
    <row r="23" spans="3:5">
      <c r="C23" s="175" t="s">
        <v>4</v>
      </c>
      <c r="D23" s="177">
        <v>1.25</v>
      </c>
      <c r="E23" s="175"/>
    </row>
  </sheetData>
  <mergeCells count="1">
    <mergeCell ref="E12:F1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B1:P1107"/>
  <sheetViews>
    <sheetView view="pageBreakPreview" zoomScale="115" zoomScaleNormal="100" zoomScaleSheetLayoutView="115" workbookViewId="0">
      <selection activeCell="Q9" sqref="Q9"/>
    </sheetView>
  </sheetViews>
  <sheetFormatPr defaultColWidth="8.85546875" defaultRowHeight="12.75"/>
  <cols>
    <col min="1" max="2" width="8.85546875" style="159"/>
    <col min="3" max="4" width="8.85546875" style="220"/>
    <col min="5" max="5" width="10.42578125" style="228" bestFit="1" customWidth="1"/>
    <col min="6" max="6" width="29.7109375" style="159" bestFit="1" customWidth="1"/>
    <col min="7" max="7" width="5.85546875" style="159" customWidth="1"/>
    <col min="8" max="8" width="4" style="159" customWidth="1"/>
    <col min="9" max="11" width="8.85546875" style="159"/>
    <col min="12" max="12" width="2.7109375" style="159" customWidth="1"/>
    <col min="13" max="13" width="14.7109375" style="220" bestFit="1" customWidth="1"/>
    <col min="14" max="14" width="13.7109375" style="228" customWidth="1"/>
    <col min="15" max="15" width="16.28515625" style="159" customWidth="1"/>
    <col min="16" max="16384" width="8.85546875" style="159"/>
  </cols>
  <sheetData>
    <row r="1" spans="2:16">
      <c r="B1" s="551"/>
      <c r="C1" s="551"/>
      <c r="D1" s="551"/>
      <c r="E1" s="551"/>
      <c r="F1" s="551"/>
      <c r="G1" s="551"/>
      <c r="H1" s="551"/>
      <c r="I1" s="551"/>
      <c r="J1" s="551"/>
      <c r="K1" s="551"/>
      <c r="L1" s="551"/>
      <c r="M1" s="551"/>
      <c r="N1" s="551"/>
      <c r="O1" s="551"/>
      <c r="P1" s="551"/>
    </row>
    <row r="2" spans="2:16">
      <c r="C2" s="541"/>
      <c r="D2" s="541"/>
      <c r="E2" s="541"/>
      <c r="F2" s="541"/>
      <c r="G2" s="541"/>
      <c r="H2" s="541"/>
      <c r="I2" s="541"/>
      <c r="J2" s="541"/>
      <c r="K2" s="541"/>
      <c r="L2" s="541"/>
      <c r="M2" s="284" t="s">
        <v>103</v>
      </c>
      <c r="N2" s="540" t="str">
        <f>QUOTATION!M6</f>
        <v>ABPL-DE-19.20-2139-OP-1</v>
      </c>
      <c r="O2" s="540"/>
      <c r="P2" s="219" t="s">
        <v>257</v>
      </c>
    </row>
    <row r="3" spans="2:16">
      <c r="B3" s="218"/>
      <c r="C3" s="539" t="s">
        <v>126</v>
      </c>
      <c r="D3" s="539"/>
      <c r="E3" s="539"/>
      <c r="F3" s="540" t="str">
        <f>QUOTATION!F7</f>
        <v>Dr. Keerthi</v>
      </c>
      <c r="G3" s="540"/>
      <c r="H3" s="540"/>
      <c r="I3" s="540"/>
      <c r="J3" s="540"/>
      <c r="K3" s="540"/>
      <c r="L3" s="540"/>
      <c r="M3" s="284" t="s">
        <v>104</v>
      </c>
      <c r="N3" s="546">
        <f>QUOTATION!M7</f>
        <v>43679</v>
      </c>
      <c r="O3" s="547"/>
      <c r="P3" s="219" t="s">
        <v>256</v>
      </c>
    </row>
    <row r="4" spans="2:16">
      <c r="B4" s="218"/>
      <c r="C4" s="539" t="s">
        <v>127</v>
      </c>
      <c r="D4" s="539"/>
      <c r="E4" s="539"/>
      <c r="F4" s="285" t="str">
        <f>QUOTATION!F8</f>
        <v>Hyderabad</v>
      </c>
      <c r="G4" s="539"/>
      <c r="H4" s="539"/>
      <c r="I4" s="541" t="s">
        <v>180</v>
      </c>
      <c r="J4" s="541"/>
      <c r="K4" s="540" t="str">
        <f>QUOTATION!I8</f>
        <v>1.5Kpa</v>
      </c>
      <c r="L4" s="540"/>
      <c r="M4" s="284" t="s">
        <v>105</v>
      </c>
      <c r="N4" s="286" t="str">
        <f>QUOTATION!M8</f>
        <v>R0</v>
      </c>
      <c r="O4" s="287">
        <f>QUOTATION!N8</f>
        <v>43676</v>
      </c>
    </row>
    <row r="5" spans="2:16">
      <c r="B5" s="218"/>
      <c r="C5" s="539" t="s">
        <v>169</v>
      </c>
      <c r="D5" s="539"/>
      <c r="E5" s="539"/>
      <c r="F5" s="540" t="str">
        <f>QUOTATION!F9</f>
        <v xml:space="preserve">Mr. Jagadish : 8008103070 </v>
      </c>
      <c r="G5" s="540"/>
      <c r="H5" s="540"/>
      <c r="I5" s="540"/>
      <c r="J5" s="540"/>
      <c r="K5" s="540"/>
      <c r="L5" s="540"/>
      <c r="M5" s="284" t="s">
        <v>179</v>
      </c>
      <c r="N5" s="540" t="str">
        <f>QUOTATION!M9</f>
        <v>Bal Kumari</v>
      </c>
      <c r="O5" s="540"/>
    </row>
    <row r="6" spans="2:16">
      <c r="B6" s="218"/>
      <c r="C6" s="539" t="s">
        <v>177</v>
      </c>
      <c r="D6" s="539"/>
      <c r="E6" s="539"/>
      <c r="F6" s="285" t="str">
        <f>QUOTATION!F10</f>
        <v>Anodized</v>
      </c>
      <c r="G6" s="539"/>
      <c r="H6" s="539"/>
      <c r="I6" s="541" t="s">
        <v>178</v>
      </c>
      <c r="J6" s="541"/>
      <c r="K6" s="540" t="str">
        <f>QUOTATION!I10</f>
        <v>Silver</v>
      </c>
      <c r="L6" s="540"/>
      <c r="M6" s="320" t="s">
        <v>375</v>
      </c>
      <c r="N6" s="548">
        <f>'BD Team'!J5</f>
        <v>0</v>
      </c>
      <c r="O6" s="549"/>
    </row>
    <row r="7" spans="2:16">
      <c r="C7" s="544"/>
      <c r="D7" s="544"/>
      <c r="E7" s="544"/>
      <c r="F7" s="544"/>
      <c r="G7" s="544"/>
      <c r="H7" s="544"/>
      <c r="I7" s="544"/>
      <c r="J7" s="544"/>
      <c r="K7" s="544"/>
      <c r="L7" s="544"/>
      <c r="M7" s="544"/>
      <c r="N7" s="544"/>
      <c r="O7" s="544"/>
    </row>
    <row r="8" spans="2:16" ht="25.15" customHeight="1">
      <c r="C8" s="538" t="s">
        <v>254</v>
      </c>
      <c r="D8" s="539"/>
      <c r="E8" s="286" t="str">
        <f>'BD Team'!B9</f>
        <v>SD1</v>
      </c>
      <c r="F8" s="288" t="s">
        <v>255</v>
      </c>
      <c r="G8" s="540" t="str">
        <f>'BD Team'!D9</f>
        <v>3 TRACK 2 SHUTTER SLIDING DOOR</v>
      </c>
      <c r="H8" s="540"/>
      <c r="I8" s="540"/>
      <c r="J8" s="540"/>
      <c r="K8" s="540"/>
      <c r="L8" s="540"/>
      <c r="M8" s="540"/>
      <c r="N8" s="540"/>
      <c r="O8" s="540"/>
    </row>
    <row r="9" spans="2:16" ht="25.15" customHeight="1">
      <c r="C9" s="541"/>
      <c r="D9" s="541"/>
      <c r="E9" s="541"/>
      <c r="F9" s="541"/>
      <c r="G9" s="541"/>
      <c r="H9" s="541"/>
      <c r="I9" s="541"/>
      <c r="J9" s="541"/>
      <c r="K9" s="541"/>
      <c r="L9" s="538" t="s">
        <v>127</v>
      </c>
      <c r="M9" s="539"/>
      <c r="N9" s="542" t="str">
        <f>'BD Team'!G9</f>
        <v>NA</v>
      </c>
      <c r="O9" s="542"/>
    </row>
    <row r="10" spans="2:16" ht="25.15" customHeight="1">
      <c r="C10" s="541"/>
      <c r="D10" s="541"/>
      <c r="E10" s="541"/>
      <c r="F10" s="541"/>
      <c r="G10" s="541"/>
      <c r="H10" s="541"/>
      <c r="I10" s="541"/>
      <c r="J10" s="541"/>
      <c r="K10" s="541"/>
      <c r="L10" s="538" t="s">
        <v>247</v>
      </c>
      <c r="M10" s="539"/>
      <c r="N10" s="540" t="str">
        <f>$F$6</f>
        <v>Anodized</v>
      </c>
      <c r="O10" s="540"/>
    </row>
    <row r="11" spans="2:16" ht="25.15" customHeight="1">
      <c r="C11" s="541"/>
      <c r="D11" s="541"/>
      <c r="E11" s="541"/>
      <c r="F11" s="541"/>
      <c r="G11" s="541"/>
      <c r="H11" s="541"/>
      <c r="I11" s="541"/>
      <c r="J11" s="541"/>
      <c r="K11" s="541"/>
      <c r="L11" s="538" t="s">
        <v>178</v>
      </c>
      <c r="M11" s="539"/>
      <c r="N11" s="540" t="str">
        <f>$K$6</f>
        <v>Silver</v>
      </c>
      <c r="O11" s="540"/>
    </row>
    <row r="12" spans="2:16" ht="25.15" customHeight="1">
      <c r="C12" s="541"/>
      <c r="D12" s="541"/>
      <c r="E12" s="541"/>
      <c r="F12" s="541"/>
      <c r="G12" s="541"/>
      <c r="H12" s="541"/>
      <c r="I12" s="541"/>
      <c r="J12" s="541"/>
      <c r="K12" s="541"/>
      <c r="L12" s="538" t="s">
        <v>248</v>
      </c>
      <c r="M12" s="539"/>
      <c r="N12" s="545" t="s">
        <v>256</v>
      </c>
      <c r="O12" s="540"/>
    </row>
    <row r="13" spans="2:16" ht="25.15" customHeight="1">
      <c r="C13" s="541"/>
      <c r="D13" s="541"/>
      <c r="E13" s="541"/>
      <c r="F13" s="541"/>
      <c r="G13" s="541"/>
      <c r="H13" s="541"/>
      <c r="I13" s="541"/>
      <c r="J13" s="541"/>
      <c r="K13" s="541"/>
      <c r="L13" s="538" t="s">
        <v>249</v>
      </c>
      <c r="M13" s="539"/>
      <c r="N13" s="540" t="str">
        <f>CONCATENATE('BD Team'!H9," X ",'BD Team'!I9)</f>
        <v>3658 X 2440</v>
      </c>
      <c r="O13" s="540"/>
    </row>
    <row r="14" spans="2:16" ht="25.15" customHeight="1">
      <c r="C14" s="541"/>
      <c r="D14" s="541"/>
      <c r="E14" s="541"/>
      <c r="F14" s="541"/>
      <c r="G14" s="541"/>
      <c r="H14" s="541"/>
      <c r="I14" s="541"/>
      <c r="J14" s="541"/>
      <c r="K14" s="541"/>
      <c r="L14" s="538" t="s">
        <v>250</v>
      </c>
      <c r="M14" s="539"/>
      <c r="N14" s="543">
        <f>'BD Team'!J9</f>
        <v>1</v>
      </c>
      <c r="O14" s="543"/>
    </row>
    <row r="15" spans="2:16" ht="25.15" customHeight="1">
      <c r="C15" s="541"/>
      <c r="D15" s="541"/>
      <c r="E15" s="541"/>
      <c r="F15" s="541"/>
      <c r="G15" s="541"/>
      <c r="H15" s="541"/>
      <c r="I15" s="541"/>
      <c r="J15" s="541"/>
      <c r="K15" s="541"/>
      <c r="L15" s="538" t="s">
        <v>251</v>
      </c>
      <c r="M15" s="539"/>
      <c r="N15" s="540" t="str">
        <f>'BD Team'!C9</f>
        <v>M14600</v>
      </c>
      <c r="O15" s="540"/>
    </row>
    <row r="16" spans="2:16" ht="25.15" customHeight="1">
      <c r="C16" s="541"/>
      <c r="D16" s="541"/>
      <c r="E16" s="541"/>
      <c r="F16" s="541"/>
      <c r="G16" s="541"/>
      <c r="H16" s="541"/>
      <c r="I16" s="541"/>
      <c r="J16" s="541"/>
      <c r="K16" s="541"/>
      <c r="L16" s="538" t="s">
        <v>252</v>
      </c>
      <c r="M16" s="539"/>
      <c r="N16" s="540" t="str">
        <f>'BD Team'!E9</f>
        <v>24MM</v>
      </c>
      <c r="O16" s="540"/>
    </row>
    <row r="17" spans="3:15" ht="25.15" customHeight="1">
      <c r="C17" s="541"/>
      <c r="D17" s="541"/>
      <c r="E17" s="541"/>
      <c r="F17" s="541"/>
      <c r="G17" s="541"/>
      <c r="H17" s="541"/>
      <c r="I17" s="541"/>
      <c r="J17" s="541"/>
      <c r="K17" s="541"/>
      <c r="L17" s="538" t="s">
        <v>253</v>
      </c>
      <c r="M17" s="539"/>
      <c r="N17" s="540" t="str">
        <f>'BD Team'!F9</f>
        <v>SS</v>
      </c>
      <c r="O17" s="540"/>
    </row>
    <row r="18" spans="3:15">
      <c r="C18" s="544"/>
      <c r="D18" s="544"/>
      <c r="E18" s="544"/>
      <c r="F18" s="544"/>
      <c r="G18" s="544"/>
      <c r="H18" s="544"/>
      <c r="I18" s="544"/>
      <c r="J18" s="544"/>
      <c r="K18" s="544"/>
      <c r="L18" s="544"/>
      <c r="M18" s="544"/>
      <c r="N18" s="544"/>
      <c r="O18" s="544"/>
    </row>
    <row r="19" spans="3:15" ht="25.15" customHeight="1">
      <c r="C19" s="538" t="s">
        <v>254</v>
      </c>
      <c r="D19" s="539"/>
      <c r="E19" s="286" t="str">
        <f>'BD Team'!B10</f>
        <v>SD2</v>
      </c>
      <c r="F19" s="288" t="s">
        <v>255</v>
      </c>
      <c r="G19" s="540" t="str">
        <f>'BD Team'!D10</f>
        <v>3 TRACK 2 SHUTTER SLIDING DOOR</v>
      </c>
      <c r="H19" s="540"/>
      <c r="I19" s="540"/>
      <c r="J19" s="540"/>
      <c r="K19" s="540"/>
      <c r="L19" s="540"/>
      <c r="M19" s="540"/>
      <c r="N19" s="540"/>
      <c r="O19" s="540"/>
    </row>
    <row r="20" spans="3:15" ht="25.15" customHeight="1">
      <c r="C20" s="541"/>
      <c r="D20" s="541"/>
      <c r="E20" s="541"/>
      <c r="F20" s="541"/>
      <c r="G20" s="541"/>
      <c r="H20" s="541"/>
      <c r="I20" s="541"/>
      <c r="J20" s="541"/>
      <c r="K20" s="541"/>
      <c r="L20" s="538" t="s">
        <v>127</v>
      </c>
      <c r="M20" s="539"/>
      <c r="N20" s="542" t="str">
        <f>'BD Team'!G10</f>
        <v>NA</v>
      </c>
      <c r="O20" s="542"/>
    </row>
    <row r="21" spans="3:15" ht="25.15" customHeight="1">
      <c r="C21" s="541"/>
      <c r="D21" s="541"/>
      <c r="E21" s="541"/>
      <c r="F21" s="541"/>
      <c r="G21" s="541"/>
      <c r="H21" s="541"/>
      <c r="I21" s="541"/>
      <c r="J21" s="541"/>
      <c r="K21" s="541"/>
      <c r="L21" s="538" t="s">
        <v>247</v>
      </c>
      <c r="M21" s="539"/>
      <c r="N21" s="540" t="str">
        <f>$F$6</f>
        <v>Anodized</v>
      </c>
      <c r="O21" s="540"/>
    </row>
    <row r="22" spans="3:15" ht="25.15" customHeight="1">
      <c r="C22" s="541"/>
      <c r="D22" s="541"/>
      <c r="E22" s="541"/>
      <c r="F22" s="541"/>
      <c r="G22" s="541"/>
      <c r="H22" s="541"/>
      <c r="I22" s="541"/>
      <c r="J22" s="541"/>
      <c r="K22" s="541"/>
      <c r="L22" s="538" t="s">
        <v>178</v>
      </c>
      <c r="M22" s="539"/>
      <c r="N22" s="540" t="str">
        <f>$K$6</f>
        <v>Silver</v>
      </c>
      <c r="O22" s="540"/>
    </row>
    <row r="23" spans="3:15" ht="25.15" customHeight="1">
      <c r="C23" s="541"/>
      <c r="D23" s="541"/>
      <c r="E23" s="541"/>
      <c r="F23" s="541"/>
      <c r="G23" s="541"/>
      <c r="H23" s="541"/>
      <c r="I23" s="541"/>
      <c r="J23" s="541"/>
      <c r="K23" s="541"/>
      <c r="L23" s="538" t="s">
        <v>248</v>
      </c>
      <c r="M23" s="539"/>
      <c r="N23" s="542" t="s">
        <v>256</v>
      </c>
      <c r="O23" s="540"/>
    </row>
    <row r="24" spans="3:15" ht="25.15" customHeight="1">
      <c r="C24" s="541"/>
      <c r="D24" s="541"/>
      <c r="E24" s="541"/>
      <c r="F24" s="541"/>
      <c r="G24" s="541"/>
      <c r="H24" s="541"/>
      <c r="I24" s="541"/>
      <c r="J24" s="541"/>
      <c r="K24" s="541"/>
      <c r="L24" s="538" t="s">
        <v>249</v>
      </c>
      <c r="M24" s="539"/>
      <c r="N24" s="540" t="str">
        <f>CONCATENATE('BD Team'!H10," X ",'BD Team'!I10)</f>
        <v>3354 X 2440</v>
      </c>
      <c r="O24" s="540"/>
    </row>
    <row r="25" spans="3:15" ht="25.15" customHeight="1">
      <c r="C25" s="541"/>
      <c r="D25" s="541"/>
      <c r="E25" s="541"/>
      <c r="F25" s="541"/>
      <c r="G25" s="541"/>
      <c r="H25" s="541"/>
      <c r="I25" s="541"/>
      <c r="J25" s="541"/>
      <c r="K25" s="541"/>
      <c r="L25" s="538" t="s">
        <v>250</v>
      </c>
      <c r="M25" s="539"/>
      <c r="N25" s="543">
        <f>'BD Team'!J10</f>
        <v>1</v>
      </c>
      <c r="O25" s="543"/>
    </row>
    <row r="26" spans="3:15" ht="25.15" customHeight="1">
      <c r="C26" s="541"/>
      <c r="D26" s="541"/>
      <c r="E26" s="541"/>
      <c r="F26" s="541"/>
      <c r="G26" s="541"/>
      <c r="H26" s="541"/>
      <c r="I26" s="541"/>
      <c r="J26" s="541"/>
      <c r="K26" s="541"/>
      <c r="L26" s="538" t="s">
        <v>251</v>
      </c>
      <c r="M26" s="539"/>
      <c r="N26" s="540" t="str">
        <f>'BD Team'!C10</f>
        <v>M14600</v>
      </c>
      <c r="O26" s="540"/>
    </row>
    <row r="27" spans="3:15" ht="25.15" customHeight="1">
      <c r="C27" s="541"/>
      <c r="D27" s="541"/>
      <c r="E27" s="541"/>
      <c r="F27" s="541"/>
      <c r="G27" s="541"/>
      <c r="H27" s="541"/>
      <c r="I27" s="541"/>
      <c r="J27" s="541"/>
      <c r="K27" s="541"/>
      <c r="L27" s="538" t="s">
        <v>252</v>
      </c>
      <c r="M27" s="539"/>
      <c r="N27" s="540" t="str">
        <f>'BD Team'!E10</f>
        <v>24MM</v>
      </c>
      <c r="O27" s="540"/>
    </row>
    <row r="28" spans="3:15" ht="25.15" customHeight="1">
      <c r="C28" s="541"/>
      <c r="D28" s="541"/>
      <c r="E28" s="541"/>
      <c r="F28" s="541"/>
      <c r="G28" s="541"/>
      <c r="H28" s="541"/>
      <c r="I28" s="541"/>
      <c r="J28" s="541"/>
      <c r="K28" s="541"/>
      <c r="L28" s="538" t="s">
        <v>253</v>
      </c>
      <c r="M28" s="539"/>
      <c r="N28" s="540" t="str">
        <f>'BD Team'!F10</f>
        <v>SS</v>
      </c>
      <c r="O28" s="540"/>
    </row>
    <row r="29" spans="3:15">
      <c r="C29" s="544"/>
      <c r="D29" s="544"/>
      <c r="E29" s="544"/>
      <c r="F29" s="544"/>
      <c r="G29" s="544"/>
      <c r="H29" s="544"/>
      <c r="I29" s="544"/>
      <c r="J29" s="544"/>
      <c r="K29" s="544"/>
      <c r="L29" s="544"/>
      <c r="M29" s="544"/>
      <c r="N29" s="544"/>
      <c r="O29" s="544"/>
    </row>
    <row r="30" spans="3:15" ht="25.15" customHeight="1">
      <c r="C30" s="538" t="s">
        <v>254</v>
      </c>
      <c r="D30" s="539"/>
      <c r="E30" s="286" t="str">
        <f>'BD Team'!B11</f>
        <v>SD3</v>
      </c>
      <c r="F30" s="288" t="s">
        <v>255</v>
      </c>
      <c r="G30" s="540" t="str">
        <f>'BD Team'!D11</f>
        <v>3 TRACK 2 SHUTTER SLIDING DOOR</v>
      </c>
      <c r="H30" s="540"/>
      <c r="I30" s="540"/>
      <c r="J30" s="540"/>
      <c r="K30" s="540"/>
      <c r="L30" s="540"/>
      <c r="M30" s="540"/>
      <c r="N30" s="540"/>
      <c r="O30" s="540"/>
    </row>
    <row r="31" spans="3:15" ht="25.15" customHeight="1">
      <c r="C31" s="541"/>
      <c r="D31" s="541"/>
      <c r="E31" s="541"/>
      <c r="F31" s="541"/>
      <c r="G31" s="541"/>
      <c r="H31" s="541"/>
      <c r="I31" s="541"/>
      <c r="J31" s="541"/>
      <c r="K31" s="541"/>
      <c r="L31" s="538" t="s">
        <v>127</v>
      </c>
      <c r="M31" s="539"/>
      <c r="N31" s="542" t="str">
        <f>'BD Team'!G11</f>
        <v>NA</v>
      </c>
      <c r="O31" s="542"/>
    </row>
    <row r="32" spans="3:15" ht="25.15" customHeight="1">
      <c r="C32" s="541"/>
      <c r="D32" s="541"/>
      <c r="E32" s="541"/>
      <c r="F32" s="541"/>
      <c r="G32" s="541"/>
      <c r="H32" s="541"/>
      <c r="I32" s="541"/>
      <c r="J32" s="541"/>
      <c r="K32" s="541"/>
      <c r="L32" s="538" t="s">
        <v>247</v>
      </c>
      <c r="M32" s="539"/>
      <c r="N32" s="540" t="str">
        <f>$F$6</f>
        <v>Anodized</v>
      </c>
      <c r="O32" s="540"/>
    </row>
    <row r="33" spans="3:15" ht="25.15" customHeight="1">
      <c r="C33" s="541"/>
      <c r="D33" s="541"/>
      <c r="E33" s="541"/>
      <c r="F33" s="541"/>
      <c r="G33" s="541"/>
      <c r="H33" s="541"/>
      <c r="I33" s="541"/>
      <c r="J33" s="541"/>
      <c r="K33" s="541"/>
      <c r="L33" s="538" t="s">
        <v>178</v>
      </c>
      <c r="M33" s="539"/>
      <c r="N33" s="540" t="str">
        <f>$K$6</f>
        <v>Silver</v>
      </c>
      <c r="O33" s="540"/>
    </row>
    <row r="34" spans="3:15" ht="25.15" customHeight="1">
      <c r="C34" s="541"/>
      <c r="D34" s="541"/>
      <c r="E34" s="541"/>
      <c r="F34" s="541"/>
      <c r="G34" s="541"/>
      <c r="H34" s="541"/>
      <c r="I34" s="541"/>
      <c r="J34" s="541"/>
      <c r="K34" s="541"/>
      <c r="L34" s="538" t="s">
        <v>248</v>
      </c>
      <c r="M34" s="539"/>
      <c r="N34" s="542" t="s">
        <v>256</v>
      </c>
      <c r="O34" s="540"/>
    </row>
    <row r="35" spans="3:15" ht="25.15" customHeight="1">
      <c r="C35" s="541"/>
      <c r="D35" s="541"/>
      <c r="E35" s="541"/>
      <c r="F35" s="541"/>
      <c r="G35" s="541"/>
      <c r="H35" s="541"/>
      <c r="I35" s="541"/>
      <c r="J35" s="541"/>
      <c r="K35" s="541"/>
      <c r="L35" s="538" t="s">
        <v>249</v>
      </c>
      <c r="M35" s="539"/>
      <c r="N35" s="540" t="str">
        <f>CONCATENATE('BD Team'!H11," X ",'BD Team'!I11)</f>
        <v>2440 X 2440</v>
      </c>
      <c r="O35" s="540"/>
    </row>
    <row r="36" spans="3:15" ht="25.15" customHeight="1">
      <c r="C36" s="541"/>
      <c r="D36" s="541"/>
      <c r="E36" s="541"/>
      <c r="F36" s="541"/>
      <c r="G36" s="541"/>
      <c r="H36" s="541"/>
      <c r="I36" s="541"/>
      <c r="J36" s="541"/>
      <c r="K36" s="541"/>
      <c r="L36" s="538" t="s">
        <v>250</v>
      </c>
      <c r="M36" s="539"/>
      <c r="N36" s="543">
        <f>'BD Team'!J11</f>
        <v>2</v>
      </c>
      <c r="O36" s="543"/>
    </row>
    <row r="37" spans="3:15" ht="25.15" customHeight="1">
      <c r="C37" s="541"/>
      <c r="D37" s="541"/>
      <c r="E37" s="541"/>
      <c r="F37" s="541"/>
      <c r="G37" s="541"/>
      <c r="H37" s="541"/>
      <c r="I37" s="541"/>
      <c r="J37" s="541"/>
      <c r="K37" s="541"/>
      <c r="L37" s="538" t="s">
        <v>251</v>
      </c>
      <c r="M37" s="539"/>
      <c r="N37" s="540" t="str">
        <f>'BD Team'!C11</f>
        <v>M14600</v>
      </c>
      <c r="O37" s="540"/>
    </row>
    <row r="38" spans="3:15" ht="25.15" customHeight="1">
      <c r="C38" s="541"/>
      <c r="D38" s="541"/>
      <c r="E38" s="541"/>
      <c r="F38" s="541"/>
      <c r="G38" s="541"/>
      <c r="H38" s="541"/>
      <c r="I38" s="541"/>
      <c r="J38" s="541"/>
      <c r="K38" s="541"/>
      <c r="L38" s="538" t="s">
        <v>252</v>
      </c>
      <c r="M38" s="539"/>
      <c r="N38" s="540" t="str">
        <f>'BD Team'!E11</f>
        <v>24MM</v>
      </c>
      <c r="O38" s="540"/>
    </row>
    <row r="39" spans="3:15" ht="25.15" customHeight="1">
      <c r="C39" s="541"/>
      <c r="D39" s="541"/>
      <c r="E39" s="541"/>
      <c r="F39" s="541"/>
      <c r="G39" s="541"/>
      <c r="H39" s="541"/>
      <c r="I39" s="541"/>
      <c r="J39" s="541"/>
      <c r="K39" s="541"/>
      <c r="L39" s="538" t="s">
        <v>253</v>
      </c>
      <c r="M39" s="539"/>
      <c r="N39" s="540" t="str">
        <f>'BD Team'!F11</f>
        <v>SS</v>
      </c>
      <c r="O39" s="540"/>
    </row>
    <row r="40" spans="3:15">
      <c r="C40" s="544"/>
      <c r="D40" s="544"/>
      <c r="E40" s="544"/>
      <c r="F40" s="544"/>
      <c r="G40" s="544"/>
      <c r="H40" s="544"/>
      <c r="I40" s="544"/>
      <c r="J40" s="544"/>
      <c r="K40" s="544"/>
      <c r="L40" s="544"/>
      <c r="M40" s="544"/>
      <c r="N40" s="544"/>
      <c r="O40" s="544"/>
    </row>
    <row r="41" spans="3:15" ht="25.15" customHeight="1">
      <c r="C41" s="538" t="s">
        <v>254</v>
      </c>
      <c r="D41" s="539"/>
      <c r="E41" s="286" t="str">
        <f>'BD Team'!B12</f>
        <v>SD4</v>
      </c>
      <c r="F41" s="288" t="s">
        <v>255</v>
      </c>
      <c r="G41" s="540" t="str">
        <f>'BD Team'!D12</f>
        <v>3 TRACK 2 SHUTTER SLIDING DOOR</v>
      </c>
      <c r="H41" s="540"/>
      <c r="I41" s="540"/>
      <c r="J41" s="540"/>
      <c r="K41" s="540"/>
      <c r="L41" s="540"/>
      <c r="M41" s="540"/>
      <c r="N41" s="540"/>
      <c r="O41" s="540"/>
    </row>
    <row r="42" spans="3:15" ht="25.15" customHeight="1">
      <c r="C42" s="541"/>
      <c r="D42" s="541"/>
      <c r="E42" s="541"/>
      <c r="F42" s="541"/>
      <c r="G42" s="541"/>
      <c r="H42" s="541"/>
      <c r="I42" s="541"/>
      <c r="J42" s="541"/>
      <c r="K42" s="541"/>
      <c r="L42" s="538" t="s">
        <v>127</v>
      </c>
      <c r="M42" s="539"/>
      <c r="N42" s="542" t="str">
        <f>'BD Team'!G12</f>
        <v>NA</v>
      </c>
      <c r="O42" s="542"/>
    </row>
    <row r="43" spans="3:15" ht="25.15" customHeight="1">
      <c r="C43" s="541"/>
      <c r="D43" s="541"/>
      <c r="E43" s="541"/>
      <c r="F43" s="541"/>
      <c r="G43" s="541"/>
      <c r="H43" s="541"/>
      <c r="I43" s="541"/>
      <c r="J43" s="541"/>
      <c r="K43" s="541"/>
      <c r="L43" s="538" t="s">
        <v>247</v>
      </c>
      <c r="M43" s="539"/>
      <c r="N43" s="540" t="str">
        <f>$F$6</f>
        <v>Anodized</v>
      </c>
      <c r="O43" s="540"/>
    </row>
    <row r="44" spans="3:15" ht="25.15" customHeight="1">
      <c r="C44" s="541"/>
      <c r="D44" s="541"/>
      <c r="E44" s="541"/>
      <c r="F44" s="541"/>
      <c r="G44" s="541"/>
      <c r="H44" s="541"/>
      <c r="I44" s="541"/>
      <c r="J44" s="541"/>
      <c r="K44" s="541"/>
      <c r="L44" s="538" t="s">
        <v>178</v>
      </c>
      <c r="M44" s="539"/>
      <c r="N44" s="540" t="str">
        <f>$K$6</f>
        <v>Silver</v>
      </c>
      <c r="O44" s="540"/>
    </row>
    <row r="45" spans="3:15" ht="25.15" customHeight="1">
      <c r="C45" s="541"/>
      <c r="D45" s="541"/>
      <c r="E45" s="541"/>
      <c r="F45" s="541"/>
      <c r="G45" s="541"/>
      <c r="H45" s="541"/>
      <c r="I45" s="541"/>
      <c r="J45" s="541"/>
      <c r="K45" s="541"/>
      <c r="L45" s="538" t="s">
        <v>248</v>
      </c>
      <c r="M45" s="539"/>
      <c r="N45" s="542" t="s">
        <v>256</v>
      </c>
      <c r="O45" s="540"/>
    </row>
    <row r="46" spans="3:15" ht="25.15" customHeight="1">
      <c r="C46" s="541"/>
      <c r="D46" s="541"/>
      <c r="E46" s="541"/>
      <c r="F46" s="541"/>
      <c r="G46" s="541"/>
      <c r="H46" s="541"/>
      <c r="I46" s="541"/>
      <c r="J46" s="541"/>
      <c r="K46" s="541"/>
      <c r="L46" s="538" t="s">
        <v>249</v>
      </c>
      <c r="M46" s="539"/>
      <c r="N46" s="540" t="str">
        <f>CONCATENATE('BD Team'!H12," X ",'BD Team'!I12)</f>
        <v>1830 X 2440</v>
      </c>
      <c r="O46" s="540"/>
    </row>
    <row r="47" spans="3:15" ht="25.15" customHeight="1">
      <c r="C47" s="541"/>
      <c r="D47" s="541"/>
      <c r="E47" s="541"/>
      <c r="F47" s="541"/>
      <c r="G47" s="541"/>
      <c r="H47" s="541"/>
      <c r="I47" s="541"/>
      <c r="J47" s="541"/>
      <c r="K47" s="541"/>
      <c r="L47" s="538" t="s">
        <v>250</v>
      </c>
      <c r="M47" s="539"/>
      <c r="N47" s="543">
        <f>'BD Team'!J12</f>
        <v>1</v>
      </c>
      <c r="O47" s="543"/>
    </row>
    <row r="48" spans="3:15" ht="25.15" customHeight="1">
      <c r="C48" s="541"/>
      <c r="D48" s="541"/>
      <c r="E48" s="541"/>
      <c r="F48" s="541"/>
      <c r="G48" s="541"/>
      <c r="H48" s="541"/>
      <c r="I48" s="541"/>
      <c r="J48" s="541"/>
      <c r="K48" s="541"/>
      <c r="L48" s="538" t="s">
        <v>251</v>
      </c>
      <c r="M48" s="539"/>
      <c r="N48" s="540" t="str">
        <f>'BD Team'!C12</f>
        <v>M14600</v>
      </c>
      <c r="O48" s="540"/>
    </row>
    <row r="49" spans="3:15" ht="25.15" customHeight="1">
      <c r="C49" s="541"/>
      <c r="D49" s="541"/>
      <c r="E49" s="541"/>
      <c r="F49" s="541"/>
      <c r="G49" s="541"/>
      <c r="H49" s="541"/>
      <c r="I49" s="541"/>
      <c r="J49" s="541"/>
      <c r="K49" s="541"/>
      <c r="L49" s="538" t="s">
        <v>252</v>
      </c>
      <c r="M49" s="539"/>
      <c r="N49" s="540" t="str">
        <f>'BD Team'!E12</f>
        <v>24MM</v>
      </c>
      <c r="O49" s="540"/>
    </row>
    <row r="50" spans="3:15" ht="25.15" customHeight="1">
      <c r="C50" s="541"/>
      <c r="D50" s="541"/>
      <c r="E50" s="541"/>
      <c r="F50" s="541"/>
      <c r="G50" s="541"/>
      <c r="H50" s="541"/>
      <c r="I50" s="541"/>
      <c r="J50" s="541"/>
      <c r="K50" s="541"/>
      <c r="L50" s="538" t="s">
        <v>253</v>
      </c>
      <c r="M50" s="539"/>
      <c r="N50" s="540" t="str">
        <f>'BD Team'!F12</f>
        <v>SS</v>
      </c>
      <c r="O50" s="540"/>
    </row>
    <row r="51" spans="3:15">
      <c r="C51" s="544"/>
      <c r="D51" s="544"/>
      <c r="E51" s="544"/>
      <c r="F51" s="544"/>
      <c r="G51" s="544"/>
      <c r="H51" s="544"/>
      <c r="I51" s="544"/>
      <c r="J51" s="544"/>
      <c r="K51" s="544"/>
      <c r="L51" s="544"/>
      <c r="M51" s="544"/>
      <c r="N51" s="544"/>
      <c r="O51" s="544"/>
    </row>
    <row r="52" spans="3:15" ht="25.15" customHeight="1">
      <c r="C52" s="538" t="s">
        <v>254</v>
      </c>
      <c r="D52" s="539"/>
      <c r="E52" s="286" t="str">
        <f>'BD Team'!B13</f>
        <v>CW</v>
      </c>
      <c r="F52" s="288" t="s">
        <v>255</v>
      </c>
      <c r="G52" s="540" t="str">
        <f>'BD Team'!D13</f>
        <v>2 SINGLE DOOR WITH CORNOR GLASS</v>
      </c>
      <c r="H52" s="540"/>
      <c r="I52" s="540"/>
      <c r="J52" s="540"/>
      <c r="K52" s="540"/>
      <c r="L52" s="540"/>
      <c r="M52" s="540"/>
      <c r="N52" s="540"/>
      <c r="O52" s="540"/>
    </row>
    <row r="53" spans="3:15" ht="25.15" customHeight="1">
      <c r="C53" s="541"/>
      <c r="D53" s="541"/>
      <c r="E53" s="541"/>
      <c r="F53" s="541"/>
      <c r="G53" s="541"/>
      <c r="H53" s="541"/>
      <c r="I53" s="541"/>
      <c r="J53" s="541"/>
      <c r="K53" s="541"/>
      <c r="L53" s="538" t="s">
        <v>127</v>
      </c>
      <c r="M53" s="539"/>
      <c r="N53" s="542" t="str">
        <f>'BD Team'!G13</f>
        <v>CORNOR WINDOW</v>
      </c>
      <c r="O53" s="542"/>
    </row>
    <row r="54" spans="3:15" ht="25.15" customHeight="1">
      <c r="C54" s="541"/>
      <c r="D54" s="541"/>
      <c r="E54" s="541"/>
      <c r="F54" s="541"/>
      <c r="G54" s="541"/>
      <c r="H54" s="541"/>
      <c r="I54" s="541"/>
      <c r="J54" s="541"/>
      <c r="K54" s="541"/>
      <c r="L54" s="538" t="s">
        <v>247</v>
      </c>
      <c r="M54" s="539"/>
      <c r="N54" s="540" t="str">
        <f>$F$6</f>
        <v>Anodized</v>
      </c>
      <c r="O54" s="540"/>
    </row>
    <row r="55" spans="3:15" ht="25.15" customHeight="1">
      <c r="C55" s="541"/>
      <c r="D55" s="541"/>
      <c r="E55" s="541"/>
      <c r="F55" s="541"/>
      <c r="G55" s="541"/>
      <c r="H55" s="541"/>
      <c r="I55" s="541"/>
      <c r="J55" s="541"/>
      <c r="K55" s="541"/>
      <c r="L55" s="538" t="s">
        <v>178</v>
      </c>
      <c r="M55" s="539"/>
      <c r="N55" s="540" t="str">
        <f>$K$6</f>
        <v>Silver</v>
      </c>
      <c r="O55" s="540"/>
    </row>
    <row r="56" spans="3:15" ht="25.15" customHeight="1">
      <c r="C56" s="541"/>
      <c r="D56" s="541"/>
      <c r="E56" s="541"/>
      <c r="F56" s="541"/>
      <c r="G56" s="541"/>
      <c r="H56" s="541"/>
      <c r="I56" s="541"/>
      <c r="J56" s="541"/>
      <c r="K56" s="541"/>
      <c r="L56" s="538" t="s">
        <v>248</v>
      </c>
      <c r="M56" s="539"/>
      <c r="N56" s="542" t="s">
        <v>256</v>
      </c>
      <c r="O56" s="540"/>
    </row>
    <row r="57" spans="3:15" ht="25.15" customHeight="1">
      <c r="C57" s="541"/>
      <c r="D57" s="541"/>
      <c r="E57" s="541"/>
      <c r="F57" s="541"/>
      <c r="G57" s="541"/>
      <c r="H57" s="541"/>
      <c r="I57" s="541"/>
      <c r="J57" s="541"/>
      <c r="K57" s="541"/>
      <c r="L57" s="538" t="s">
        <v>249</v>
      </c>
      <c r="M57" s="539"/>
      <c r="N57" s="540" t="str">
        <f>CONCATENATE('BD Team'!H13," X ",'BD Team'!I13)</f>
        <v>2136 X 2134</v>
      </c>
      <c r="O57" s="540"/>
    </row>
    <row r="58" spans="3:15" ht="25.15" customHeight="1">
      <c r="C58" s="541"/>
      <c r="D58" s="541"/>
      <c r="E58" s="541"/>
      <c r="F58" s="541"/>
      <c r="G58" s="541"/>
      <c r="H58" s="541"/>
      <c r="I58" s="541"/>
      <c r="J58" s="541"/>
      <c r="K58" s="541"/>
      <c r="L58" s="538" t="s">
        <v>250</v>
      </c>
      <c r="M58" s="539"/>
      <c r="N58" s="543">
        <f>'BD Team'!J13</f>
        <v>1</v>
      </c>
      <c r="O58" s="543"/>
    </row>
    <row r="59" spans="3:15" ht="25.15" customHeight="1">
      <c r="C59" s="541"/>
      <c r="D59" s="541"/>
      <c r="E59" s="541"/>
      <c r="F59" s="541"/>
      <c r="G59" s="541"/>
      <c r="H59" s="541"/>
      <c r="I59" s="541"/>
      <c r="J59" s="541"/>
      <c r="K59" s="541"/>
      <c r="L59" s="538" t="s">
        <v>251</v>
      </c>
      <c r="M59" s="539"/>
      <c r="N59" s="540" t="str">
        <f>'BD Team'!C13</f>
        <v>M15000</v>
      </c>
      <c r="O59" s="540"/>
    </row>
    <row r="60" spans="3:15" ht="25.15" customHeight="1">
      <c r="C60" s="541"/>
      <c r="D60" s="541"/>
      <c r="E60" s="541"/>
      <c r="F60" s="541"/>
      <c r="G60" s="541"/>
      <c r="H60" s="541"/>
      <c r="I60" s="541"/>
      <c r="J60" s="541"/>
      <c r="K60" s="541"/>
      <c r="L60" s="538" t="s">
        <v>252</v>
      </c>
      <c r="M60" s="539"/>
      <c r="N60" s="540" t="str">
        <f>'BD Team'!E13</f>
        <v>24MM</v>
      </c>
      <c r="O60" s="540"/>
    </row>
    <row r="61" spans="3:15" ht="25.15" customHeight="1">
      <c r="C61" s="541"/>
      <c r="D61" s="541"/>
      <c r="E61" s="541"/>
      <c r="F61" s="541"/>
      <c r="G61" s="541"/>
      <c r="H61" s="541"/>
      <c r="I61" s="541"/>
      <c r="J61" s="541"/>
      <c r="K61" s="541"/>
      <c r="L61" s="538" t="s">
        <v>253</v>
      </c>
      <c r="M61" s="539"/>
      <c r="N61" s="540" t="str">
        <f>'BD Team'!F13</f>
        <v>NO</v>
      </c>
      <c r="O61" s="540"/>
    </row>
    <row r="62" spans="3:15">
      <c r="C62" s="544"/>
      <c r="D62" s="544"/>
      <c r="E62" s="544"/>
      <c r="F62" s="544"/>
      <c r="G62" s="544"/>
      <c r="H62" s="544"/>
      <c r="I62" s="544"/>
      <c r="J62" s="544"/>
      <c r="K62" s="544"/>
      <c r="L62" s="544"/>
      <c r="M62" s="544"/>
      <c r="N62" s="544"/>
      <c r="O62" s="544"/>
    </row>
    <row r="63" spans="3:15" ht="25.15" customHeight="1">
      <c r="C63" s="538" t="s">
        <v>254</v>
      </c>
      <c r="D63" s="539"/>
      <c r="E63" s="286" t="str">
        <f>'BD Team'!B14</f>
        <v>W1</v>
      </c>
      <c r="F63" s="288" t="s">
        <v>255</v>
      </c>
      <c r="G63" s="540" t="str">
        <f>'BD Team'!D14</f>
        <v>3 TRACK 2 SHUTTER SLIDING DOOR</v>
      </c>
      <c r="H63" s="540"/>
      <c r="I63" s="540"/>
      <c r="J63" s="540"/>
      <c r="K63" s="540"/>
      <c r="L63" s="540"/>
      <c r="M63" s="540"/>
      <c r="N63" s="540"/>
      <c r="O63" s="540"/>
    </row>
    <row r="64" spans="3:15" ht="25.15" customHeight="1">
      <c r="C64" s="541"/>
      <c r="D64" s="541"/>
      <c r="E64" s="541"/>
      <c r="F64" s="541"/>
      <c r="G64" s="541"/>
      <c r="H64" s="541"/>
      <c r="I64" s="541"/>
      <c r="J64" s="541"/>
      <c r="K64" s="541"/>
      <c r="L64" s="538" t="s">
        <v>127</v>
      </c>
      <c r="M64" s="539"/>
      <c r="N64" s="542" t="str">
        <f>'BD Team'!G14</f>
        <v>KITCHEN</v>
      </c>
      <c r="O64" s="542"/>
    </row>
    <row r="65" spans="3:15" ht="25.15" customHeight="1">
      <c r="C65" s="541"/>
      <c r="D65" s="541"/>
      <c r="E65" s="541"/>
      <c r="F65" s="541"/>
      <c r="G65" s="541"/>
      <c r="H65" s="541"/>
      <c r="I65" s="541"/>
      <c r="J65" s="541"/>
      <c r="K65" s="541"/>
      <c r="L65" s="538" t="s">
        <v>247</v>
      </c>
      <c r="M65" s="539"/>
      <c r="N65" s="540" t="str">
        <f>$F$6</f>
        <v>Anodized</v>
      </c>
      <c r="O65" s="540"/>
    </row>
    <row r="66" spans="3:15" ht="25.15" customHeight="1">
      <c r="C66" s="541"/>
      <c r="D66" s="541"/>
      <c r="E66" s="541"/>
      <c r="F66" s="541"/>
      <c r="G66" s="541"/>
      <c r="H66" s="541"/>
      <c r="I66" s="541"/>
      <c r="J66" s="541"/>
      <c r="K66" s="541"/>
      <c r="L66" s="538" t="s">
        <v>178</v>
      </c>
      <c r="M66" s="539"/>
      <c r="N66" s="540" t="str">
        <f>$K$6</f>
        <v>Silver</v>
      </c>
      <c r="O66" s="540"/>
    </row>
    <row r="67" spans="3:15" ht="25.15" customHeight="1">
      <c r="C67" s="541"/>
      <c r="D67" s="541"/>
      <c r="E67" s="541"/>
      <c r="F67" s="541"/>
      <c r="G67" s="541"/>
      <c r="H67" s="541"/>
      <c r="I67" s="541"/>
      <c r="J67" s="541"/>
      <c r="K67" s="541"/>
      <c r="L67" s="538" t="s">
        <v>248</v>
      </c>
      <c r="M67" s="539"/>
      <c r="N67" s="542" t="s">
        <v>256</v>
      </c>
      <c r="O67" s="540"/>
    </row>
    <row r="68" spans="3:15" ht="25.15" customHeight="1">
      <c r="C68" s="541"/>
      <c r="D68" s="541"/>
      <c r="E68" s="541"/>
      <c r="F68" s="541"/>
      <c r="G68" s="541"/>
      <c r="H68" s="541"/>
      <c r="I68" s="541"/>
      <c r="J68" s="541"/>
      <c r="K68" s="541"/>
      <c r="L68" s="538" t="s">
        <v>249</v>
      </c>
      <c r="M68" s="539"/>
      <c r="N68" s="540" t="str">
        <f>CONCATENATE('BD Team'!H14," X ",'BD Team'!I14)</f>
        <v>3960 X 1220</v>
      </c>
      <c r="O68" s="540"/>
    </row>
    <row r="69" spans="3:15" ht="25.15" customHeight="1">
      <c r="C69" s="541"/>
      <c r="D69" s="541"/>
      <c r="E69" s="541"/>
      <c r="F69" s="541"/>
      <c r="G69" s="541"/>
      <c r="H69" s="541"/>
      <c r="I69" s="541"/>
      <c r="J69" s="541"/>
      <c r="K69" s="541"/>
      <c r="L69" s="538" t="s">
        <v>250</v>
      </c>
      <c r="M69" s="539"/>
      <c r="N69" s="543">
        <f>'BD Team'!J14</f>
        <v>1</v>
      </c>
      <c r="O69" s="543"/>
    </row>
    <row r="70" spans="3:15" ht="25.15" customHeight="1">
      <c r="C70" s="541"/>
      <c r="D70" s="541"/>
      <c r="E70" s="541"/>
      <c r="F70" s="541"/>
      <c r="G70" s="541"/>
      <c r="H70" s="541"/>
      <c r="I70" s="541"/>
      <c r="J70" s="541"/>
      <c r="K70" s="541"/>
      <c r="L70" s="538" t="s">
        <v>251</v>
      </c>
      <c r="M70" s="539"/>
      <c r="N70" s="540" t="str">
        <f>'BD Team'!C14</f>
        <v>M14600</v>
      </c>
      <c r="O70" s="540"/>
    </row>
    <row r="71" spans="3:15" ht="25.15" customHeight="1">
      <c r="C71" s="541"/>
      <c r="D71" s="541"/>
      <c r="E71" s="541"/>
      <c r="F71" s="541"/>
      <c r="G71" s="541"/>
      <c r="H71" s="541"/>
      <c r="I71" s="541"/>
      <c r="J71" s="541"/>
      <c r="K71" s="541"/>
      <c r="L71" s="538" t="s">
        <v>252</v>
      </c>
      <c r="M71" s="539"/>
      <c r="N71" s="540" t="str">
        <f>'BD Team'!E14</f>
        <v>24MM</v>
      </c>
      <c r="O71" s="540"/>
    </row>
    <row r="72" spans="3:15" ht="25.15" customHeight="1">
      <c r="C72" s="541"/>
      <c r="D72" s="541"/>
      <c r="E72" s="541"/>
      <c r="F72" s="541"/>
      <c r="G72" s="541"/>
      <c r="H72" s="541"/>
      <c r="I72" s="541"/>
      <c r="J72" s="541"/>
      <c r="K72" s="541"/>
      <c r="L72" s="538" t="s">
        <v>253</v>
      </c>
      <c r="M72" s="539"/>
      <c r="N72" s="540" t="str">
        <f>'BD Team'!F14</f>
        <v>SS</v>
      </c>
      <c r="O72" s="540"/>
    </row>
    <row r="73" spans="3:15">
      <c r="C73" s="544"/>
      <c r="D73" s="544"/>
      <c r="E73" s="544"/>
      <c r="F73" s="544"/>
      <c r="G73" s="544"/>
      <c r="H73" s="544"/>
      <c r="I73" s="544"/>
      <c r="J73" s="544"/>
      <c r="K73" s="544"/>
      <c r="L73" s="544"/>
      <c r="M73" s="544"/>
      <c r="N73" s="544"/>
      <c r="O73" s="544"/>
    </row>
    <row r="74" spans="3:15" ht="25.15" customHeight="1">
      <c r="C74" s="538" t="s">
        <v>254</v>
      </c>
      <c r="D74" s="539"/>
      <c r="E74" s="286" t="str">
        <f>'BD Team'!B15</f>
        <v>W2</v>
      </c>
      <c r="F74" s="288" t="s">
        <v>255</v>
      </c>
      <c r="G74" s="540" t="str">
        <f>'BD Team'!D15</f>
        <v>SIDE HUNG WINDOW</v>
      </c>
      <c r="H74" s="540"/>
      <c r="I74" s="540"/>
      <c r="J74" s="540"/>
      <c r="K74" s="540"/>
      <c r="L74" s="540"/>
      <c r="M74" s="540"/>
      <c r="N74" s="540"/>
      <c r="O74" s="540"/>
    </row>
    <row r="75" spans="3:15" ht="25.15" customHeight="1">
      <c r="C75" s="541"/>
      <c r="D75" s="541"/>
      <c r="E75" s="541"/>
      <c r="F75" s="541"/>
      <c r="G75" s="541"/>
      <c r="H75" s="541"/>
      <c r="I75" s="541"/>
      <c r="J75" s="541"/>
      <c r="K75" s="541"/>
      <c r="L75" s="538" t="s">
        <v>127</v>
      </c>
      <c r="M75" s="539"/>
      <c r="N75" s="542" t="str">
        <f>'BD Team'!G15</f>
        <v>M BED ROOM</v>
      </c>
      <c r="O75" s="542"/>
    </row>
    <row r="76" spans="3:15" ht="25.15" customHeight="1">
      <c r="C76" s="541"/>
      <c r="D76" s="541"/>
      <c r="E76" s="541"/>
      <c r="F76" s="541"/>
      <c r="G76" s="541"/>
      <c r="H76" s="541"/>
      <c r="I76" s="541"/>
      <c r="J76" s="541"/>
      <c r="K76" s="541"/>
      <c r="L76" s="538" t="s">
        <v>247</v>
      </c>
      <c r="M76" s="539"/>
      <c r="N76" s="540" t="str">
        <f>$F$6</f>
        <v>Anodized</v>
      </c>
      <c r="O76" s="540"/>
    </row>
    <row r="77" spans="3:15" ht="25.15" customHeight="1">
      <c r="C77" s="541"/>
      <c r="D77" s="541"/>
      <c r="E77" s="541"/>
      <c r="F77" s="541"/>
      <c r="G77" s="541"/>
      <c r="H77" s="541"/>
      <c r="I77" s="541"/>
      <c r="J77" s="541"/>
      <c r="K77" s="541"/>
      <c r="L77" s="538" t="s">
        <v>178</v>
      </c>
      <c r="M77" s="539"/>
      <c r="N77" s="540" t="str">
        <f>$K$6</f>
        <v>Silver</v>
      </c>
      <c r="O77" s="540"/>
    </row>
    <row r="78" spans="3:15" ht="25.15" customHeight="1">
      <c r="C78" s="541"/>
      <c r="D78" s="541"/>
      <c r="E78" s="541"/>
      <c r="F78" s="541"/>
      <c r="G78" s="541"/>
      <c r="H78" s="541"/>
      <c r="I78" s="541"/>
      <c r="J78" s="541"/>
      <c r="K78" s="541"/>
      <c r="L78" s="538" t="s">
        <v>248</v>
      </c>
      <c r="M78" s="539"/>
      <c r="N78" s="542" t="s">
        <v>256</v>
      </c>
      <c r="O78" s="540"/>
    </row>
    <row r="79" spans="3:15" ht="25.15" customHeight="1">
      <c r="C79" s="541"/>
      <c r="D79" s="541"/>
      <c r="E79" s="541"/>
      <c r="F79" s="541"/>
      <c r="G79" s="541"/>
      <c r="H79" s="541"/>
      <c r="I79" s="541"/>
      <c r="J79" s="541"/>
      <c r="K79" s="541"/>
      <c r="L79" s="538" t="s">
        <v>249</v>
      </c>
      <c r="M79" s="539"/>
      <c r="N79" s="540" t="str">
        <f>CONCATENATE('BD Team'!H15," X ",'BD Team'!I15)</f>
        <v>610 X 2134</v>
      </c>
      <c r="O79" s="540"/>
    </row>
    <row r="80" spans="3:15" ht="25.15" customHeight="1">
      <c r="C80" s="541"/>
      <c r="D80" s="541"/>
      <c r="E80" s="541"/>
      <c r="F80" s="541"/>
      <c r="G80" s="541"/>
      <c r="H80" s="541"/>
      <c r="I80" s="541"/>
      <c r="J80" s="541"/>
      <c r="K80" s="541"/>
      <c r="L80" s="538" t="s">
        <v>250</v>
      </c>
      <c r="M80" s="539"/>
      <c r="N80" s="543">
        <f>'BD Team'!J15</f>
        <v>1</v>
      </c>
      <c r="O80" s="543"/>
    </row>
    <row r="81" spans="3:15" ht="25.15" customHeight="1">
      <c r="C81" s="541"/>
      <c r="D81" s="541"/>
      <c r="E81" s="541"/>
      <c r="F81" s="541"/>
      <c r="G81" s="541"/>
      <c r="H81" s="541"/>
      <c r="I81" s="541"/>
      <c r="J81" s="541"/>
      <c r="K81" s="541"/>
      <c r="L81" s="538" t="s">
        <v>251</v>
      </c>
      <c r="M81" s="539"/>
      <c r="N81" s="540" t="str">
        <f>'BD Team'!C15</f>
        <v>M15000</v>
      </c>
      <c r="O81" s="540"/>
    </row>
    <row r="82" spans="3:15" ht="25.15" customHeight="1">
      <c r="C82" s="541"/>
      <c r="D82" s="541"/>
      <c r="E82" s="541"/>
      <c r="F82" s="541"/>
      <c r="G82" s="541"/>
      <c r="H82" s="541"/>
      <c r="I82" s="541"/>
      <c r="J82" s="541"/>
      <c r="K82" s="541"/>
      <c r="L82" s="538" t="s">
        <v>252</v>
      </c>
      <c r="M82" s="539"/>
      <c r="N82" s="540" t="str">
        <f>'BD Team'!E15</f>
        <v>24MM</v>
      </c>
      <c r="O82" s="540"/>
    </row>
    <row r="83" spans="3:15" ht="25.15" customHeight="1">
      <c r="C83" s="541"/>
      <c r="D83" s="541"/>
      <c r="E83" s="541"/>
      <c r="F83" s="541"/>
      <c r="G83" s="541"/>
      <c r="H83" s="541"/>
      <c r="I83" s="541"/>
      <c r="J83" s="541"/>
      <c r="K83" s="541"/>
      <c r="L83" s="538" t="s">
        <v>253</v>
      </c>
      <c r="M83" s="539"/>
      <c r="N83" s="540" t="str">
        <f>'BD Team'!F15</f>
        <v>NO</v>
      </c>
      <c r="O83" s="540"/>
    </row>
    <row r="84" spans="3:15">
      <c r="C84" s="544"/>
      <c r="D84" s="544"/>
      <c r="E84" s="544"/>
      <c r="F84" s="544"/>
      <c r="G84" s="544"/>
      <c r="H84" s="544"/>
      <c r="I84" s="544"/>
      <c r="J84" s="544"/>
      <c r="K84" s="544"/>
      <c r="L84" s="544"/>
      <c r="M84" s="544"/>
      <c r="N84" s="544"/>
      <c r="O84" s="544"/>
    </row>
    <row r="85" spans="3:15" ht="25.15" customHeight="1">
      <c r="C85" s="538" t="s">
        <v>254</v>
      </c>
      <c r="D85" s="539"/>
      <c r="E85" s="286" t="str">
        <f>'BD Team'!B16</f>
        <v>W3</v>
      </c>
      <c r="F85" s="288" t="s">
        <v>255</v>
      </c>
      <c r="G85" s="540" t="str">
        <f>'BD Team'!D16</f>
        <v>3 TRACK 2 SHUTTER SLIDING WINDOW</v>
      </c>
      <c r="H85" s="540"/>
      <c r="I85" s="540"/>
      <c r="J85" s="540"/>
      <c r="K85" s="540"/>
      <c r="L85" s="540"/>
      <c r="M85" s="540"/>
      <c r="N85" s="540"/>
      <c r="O85" s="540"/>
    </row>
    <row r="86" spans="3:15" ht="25.15" customHeight="1">
      <c r="C86" s="541"/>
      <c r="D86" s="541"/>
      <c r="E86" s="541"/>
      <c r="F86" s="541"/>
      <c r="G86" s="541"/>
      <c r="H86" s="541"/>
      <c r="I86" s="541"/>
      <c r="J86" s="541"/>
      <c r="K86" s="541"/>
      <c r="L86" s="538" t="s">
        <v>127</v>
      </c>
      <c r="M86" s="539"/>
      <c r="N86" s="542" t="str">
        <f>'BD Team'!G16</f>
        <v>C BED ROOM 1</v>
      </c>
      <c r="O86" s="542"/>
    </row>
    <row r="87" spans="3:15" ht="25.15" customHeight="1">
      <c r="C87" s="541"/>
      <c r="D87" s="541"/>
      <c r="E87" s="541"/>
      <c r="F87" s="541"/>
      <c r="G87" s="541"/>
      <c r="H87" s="541"/>
      <c r="I87" s="541"/>
      <c r="J87" s="541"/>
      <c r="K87" s="541"/>
      <c r="L87" s="538" t="s">
        <v>247</v>
      </c>
      <c r="M87" s="539"/>
      <c r="N87" s="540" t="str">
        <f>$F$6</f>
        <v>Anodized</v>
      </c>
      <c r="O87" s="540"/>
    </row>
    <row r="88" spans="3:15" ht="25.15" customHeight="1">
      <c r="C88" s="541"/>
      <c r="D88" s="541"/>
      <c r="E88" s="541"/>
      <c r="F88" s="541"/>
      <c r="G88" s="541"/>
      <c r="H88" s="541"/>
      <c r="I88" s="541"/>
      <c r="J88" s="541"/>
      <c r="K88" s="541"/>
      <c r="L88" s="538" t="s">
        <v>178</v>
      </c>
      <c r="M88" s="539"/>
      <c r="N88" s="540" t="str">
        <f>$K$6</f>
        <v>Silver</v>
      </c>
      <c r="O88" s="540"/>
    </row>
    <row r="89" spans="3:15" ht="25.15" customHeight="1">
      <c r="C89" s="541"/>
      <c r="D89" s="541"/>
      <c r="E89" s="541"/>
      <c r="F89" s="541"/>
      <c r="G89" s="541"/>
      <c r="H89" s="541"/>
      <c r="I89" s="541"/>
      <c r="J89" s="541"/>
      <c r="K89" s="541"/>
      <c r="L89" s="538" t="s">
        <v>248</v>
      </c>
      <c r="M89" s="539"/>
      <c r="N89" s="542" t="s">
        <v>256</v>
      </c>
      <c r="O89" s="540"/>
    </row>
    <row r="90" spans="3:15" ht="25.15" customHeight="1">
      <c r="C90" s="541"/>
      <c r="D90" s="541"/>
      <c r="E90" s="541"/>
      <c r="F90" s="541"/>
      <c r="G90" s="541"/>
      <c r="H90" s="541"/>
      <c r="I90" s="541"/>
      <c r="J90" s="541"/>
      <c r="K90" s="541"/>
      <c r="L90" s="538" t="s">
        <v>249</v>
      </c>
      <c r="M90" s="539"/>
      <c r="N90" s="540" t="str">
        <f>CONCATENATE('BD Team'!H16," X ",'BD Team'!I16)</f>
        <v>1524 X 1372</v>
      </c>
      <c r="O90" s="540"/>
    </row>
    <row r="91" spans="3:15" ht="25.15" customHeight="1">
      <c r="C91" s="541"/>
      <c r="D91" s="541"/>
      <c r="E91" s="541"/>
      <c r="F91" s="541"/>
      <c r="G91" s="541"/>
      <c r="H91" s="541"/>
      <c r="I91" s="541"/>
      <c r="J91" s="541"/>
      <c r="K91" s="541"/>
      <c r="L91" s="538" t="s">
        <v>250</v>
      </c>
      <c r="M91" s="539"/>
      <c r="N91" s="543">
        <f>'BD Team'!J16</f>
        <v>1</v>
      </c>
      <c r="O91" s="543"/>
    </row>
    <row r="92" spans="3:15" ht="25.15" customHeight="1">
      <c r="C92" s="541"/>
      <c r="D92" s="541"/>
      <c r="E92" s="541"/>
      <c r="F92" s="541"/>
      <c r="G92" s="541"/>
      <c r="H92" s="541"/>
      <c r="I92" s="541"/>
      <c r="J92" s="541"/>
      <c r="K92" s="541"/>
      <c r="L92" s="538" t="s">
        <v>251</v>
      </c>
      <c r="M92" s="539"/>
      <c r="N92" s="540" t="str">
        <f>'BD Team'!C16</f>
        <v>M900</v>
      </c>
      <c r="O92" s="540"/>
    </row>
    <row r="93" spans="3:15" ht="25.15" customHeight="1">
      <c r="C93" s="541"/>
      <c r="D93" s="541"/>
      <c r="E93" s="541"/>
      <c r="F93" s="541"/>
      <c r="G93" s="541"/>
      <c r="H93" s="541"/>
      <c r="I93" s="541"/>
      <c r="J93" s="541"/>
      <c r="K93" s="541"/>
      <c r="L93" s="538" t="s">
        <v>252</v>
      </c>
      <c r="M93" s="539"/>
      <c r="N93" s="540" t="str">
        <f>'BD Team'!E16</f>
        <v>20MM</v>
      </c>
      <c r="O93" s="540"/>
    </row>
    <row r="94" spans="3:15" ht="25.15" customHeight="1">
      <c r="C94" s="541"/>
      <c r="D94" s="541"/>
      <c r="E94" s="541"/>
      <c r="F94" s="541"/>
      <c r="G94" s="541"/>
      <c r="H94" s="541"/>
      <c r="I94" s="541"/>
      <c r="J94" s="541"/>
      <c r="K94" s="541"/>
      <c r="L94" s="538" t="s">
        <v>253</v>
      </c>
      <c r="M94" s="539"/>
      <c r="N94" s="540" t="str">
        <f>'BD Team'!F16</f>
        <v>SS</v>
      </c>
      <c r="O94" s="540"/>
    </row>
    <row r="95" spans="3:15">
      <c r="C95" s="544"/>
      <c r="D95" s="544"/>
      <c r="E95" s="544"/>
      <c r="F95" s="544"/>
      <c r="G95" s="544"/>
      <c r="H95" s="544"/>
      <c r="I95" s="544"/>
      <c r="J95" s="544"/>
      <c r="K95" s="544"/>
      <c r="L95" s="544"/>
      <c r="M95" s="544"/>
      <c r="N95" s="544"/>
      <c r="O95" s="544"/>
    </row>
    <row r="96" spans="3:15" ht="25.15" customHeight="1">
      <c r="C96" s="538" t="s">
        <v>254</v>
      </c>
      <c r="D96" s="539"/>
      <c r="E96" s="286" t="str">
        <f>'BD Team'!B17</f>
        <v>W4</v>
      </c>
      <c r="F96" s="288" t="s">
        <v>255</v>
      </c>
      <c r="G96" s="540" t="str">
        <f>'BD Team'!D17</f>
        <v>3 TRACK 2 SHUTTER SLIDING WINDOW</v>
      </c>
      <c r="H96" s="540"/>
      <c r="I96" s="540"/>
      <c r="J96" s="540"/>
      <c r="K96" s="540"/>
      <c r="L96" s="540"/>
      <c r="M96" s="540"/>
      <c r="N96" s="540"/>
      <c r="O96" s="540"/>
    </row>
    <row r="97" spans="3:15" ht="25.15" customHeight="1">
      <c r="C97" s="541"/>
      <c r="D97" s="541"/>
      <c r="E97" s="541"/>
      <c r="F97" s="541"/>
      <c r="G97" s="541"/>
      <c r="H97" s="541"/>
      <c r="I97" s="541"/>
      <c r="J97" s="541"/>
      <c r="K97" s="541"/>
      <c r="L97" s="538" t="s">
        <v>127</v>
      </c>
      <c r="M97" s="539"/>
      <c r="N97" s="542" t="str">
        <f>'BD Team'!G17</f>
        <v>HOME HEALTH</v>
      </c>
      <c r="O97" s="542"/>
    </row>
    <row r="98" spans="3:15" ht="25.15" customHeight="1">
      <c r="C98" s="541"/>
      <c r="D98" s="541"/>
      <c r="E98" s="541"/>
      <c r="F98" s="541"/>
      <c r="G98" s="541"/>
      <c r="H98" s="541"/>
      <c r="I98" s="541"/>
      <c r="J98" s="541"/>
      <c r="K98" s="541"/>
      <c r="L98" s="538" t="s">
        <v>247</v>
      </c>
      <c r="M98" s="539"/>
      <c r="N98" s="540" t="str">
        <f>$F$6</f>
        <v>Anodized</v>
      </c>
      <c r="O98" s="540"/>
    </row>
    <row r="99" spans="3:15" ht="25.15" customHeight="1">
      <c r="C99" s="541"/>
      <c r="D99" s="541"/>
      <c r="E99" s="541"/>
      <c r="F99" s="541"/>
      <c r="G99" s="541"/>
      <c r="H99" s="541"/>
      <c r="I99" s="541"/>
      <c r="J99" s="541"/>
      <c r="K99" s="541"/>
      <c r="L99" s="538" t="s">
        <v>178</v>
      </c>
      <c r="M99" s="539"/>
      <c r="N99" s="540" t="str">
        <f>$K$6</f>
        <v>Silver</v>
      </c>
      <c r="O99" s="540"/>
    </row>
    <row r="100" spans="3:15" ht="25.15" customHeight="1">
      <c r="C100" s="541"/>
      <c r="D100" s="541"/>
      <c r="E100" s="541"/>
      <c r="F100" s="541"/>
      <c r="G100" s="541"/>
      <c r="H100" s="541"/>
      <c r="I100" s="541"/>
      <c r="J100" s="541"/>
      <c r="K100" s="541"/>
      <c r="L100" s="538" t="s">
        <v>248</v>
      </c>
      <c r="M100" s="539"/>
      <c r="N100" s="542" t="s">
        <v>256</v>
      </c>
      <c r="O100" s="540"/>
    </row>
    <row r="101" spans="3:15" ht="25.15" customHeight="1">
      <c r="C101" s="541"/>
      <c r="D101" s="541"/>
      <c r="E101" s="541"/>
      <c r="F101" s="541"/>
      <c r="G101" s="541"/>
      <c r="H101" s="541"/>
      <c r="I101" s="541"/>
      <c r="J101" s="541"/>
      <c r="K101" s="541"/>
      <c r="L101" s="538" t="s">
        <v>249</v>
      </c>
      <c r="M101" s="539"/>
      <c r="N101" s="540" t="str">
        <f>CONCATENATE('BD Team'!H17," X ",'BD Team'!I17)</f>
        <v>2440 X 1372</v>
      </c>
      <c r="O101" s="540"/>
    </row>
    <row r="102" spans="3:15" ht="25.15" customHeight="1">
      <c r="C102" s="541"/>
      <c r="D102" s="541"/>
      <c r="E102" s="541"/>
      <c r="F102" s="541"/>
      <c r="G102" s="541"/>
      <c r="H102" s="541"/>
      <c r="I102" s="541"/>
      <c r="J102" s="541"/>
      <c r="K102" s="541"/>
      <c r="L102" s="538" t="s">
        <v>250</v>
      </c>
      <c r="M102" s="539"/>
      <c r="N102" s="543">
        <f>'BD Team'!J17</f>
        <v>1</v>
      </c>
      <c r="O102" s="543"/>
    </row>
    <row r="103" spans="3:15" ht="25.15" customHeight="1">
      <c r="C103" s="541"/>
      <c r="D103" s="541"/>
      <c r="E103" s="541"/>
      <c r="F103" s="541"/>
      <c r="G103" s="541"/>
      <c r="H103" s="541"/>
      <c r="I103" s="541"/>
      <c r="J103" s="541"/>
      <c r="K103" s="541"/>
      <c r="L103" s="538" t="s">
        <v>251</v>
      </c>
      <c r="M103" s="539"/>
      <c r="N103" s="540" t="str">
        <f>'BD Team'!C17</f>
        <v>M900</v>
      </c>
      <c r="O103" s="540"/>
    </row>
    <row r="104" spans="3:15" ht="25.15" customHeight="1">
      <c r="C104" s="541"/>
      <c r="D104" s="541"/>
      <c r="E104" s="541"/>
      <c r="F104" s="541"/>
      <c r="G104" s="541"/>
      <c r="H104" s="541"/>
      <c r="I104" s="541"/>
      <c r="J104" s="541"/>
      <c r="K104" s="541"/>
      <c r="L104" s="538" t="s">
        <v>252</v>
      </c>
      <c r="M104" s="539"/>
      <c r="N104" s="540" t="str">
        <f>'BD Team'!E17</f>
        <v>20MM</v>
      </c>
      <c r="O104" s="540"/>
    </row>
    <row r="105" spans="3:15" ht="25.15" customHeight="1">
      <c r="C105" s="541"/>
      <c r="D105" s="541"/>
      <c r="E105" s="541"/>
      <c r="F105" s="541"/>
      <c r="G105" s="541"/>
      <c r="H105" s="541"/>
      <c r="I105" s="541"/>
      <c r="J105" s="541"/>
      <c r="K105" s="541"/>
      <c r="L105" s="538" t="s">
        <v>253</v>
      </c>
      <c r="M105" s="539"/>
      <c r="N105" s="540" t="str">
        <f>'BD Team'!F17</f>
        <v>SS</v>
      </c>
      <c r="O105" s="540"/>
    </row>
    <row r="106" spans="3:15">
      <c r="C106" s="544"/>
      <c r="D106" s="544"/>
      <c r="E106" s="544"/>
      <c r="F106" s="544"/>
      <c r="G106" s="544"/>
      <c r="H106" s="544"/>
      <c r="I106" s="544"/>
      <c r="J106" s="544"/>
      <c r="K106" s="544"/>
      <c r="L106" s="544"/>
      <c r="M106" s="544"/>
      <c r="N106" s="544"/>
      <c r="O106" s="544"/>
    </row>
    <row r="107" spans="3:15" ht="25.15" customHeight="1">
      <c r="C107" s="538" t="s">
        <v>254</v>
      </c>
      <c r="D107" s="539"/>
      <c r="E107" s="286" t="str">
        <f>'BD Team'!B18</f>
        <v>W5</v>
      </c>
      <c r="F107" s="288" t="s">
        <v>255</v>
      </c>
      <c r="G107" s="540" t="str">
        <f>'BD Team'!D18</f>
        <v>3 TRACK 2 SHUTTER SLIDING WINDOW</v>
      </c>
      <c r="H107" s="540"/>
      <c r="I107" s="540"/>
      <c r="J107" s="540"/>
      <c r="K107" s="540"/>
      <c r="L107" s="540"/>
      <c r="M107" s="540"/>
      <c r="N107" s="540"/>
      <c r="O107" s="540"/>
    </row>
    <row r="108" spans="3:15" ht="25.15" customHeight="1">
      <c r="C108" s="541"/>
      <c r="D108" s="541"/>
      <c r="E108" s="541"/>
      <c r="F108" s="541"/>
      <c r="G108" s="541"/>
      <c r="H108" s="541"/>
      <c r="I108" s="541"/>
      <c r="J108" s="541"/>
      <c r="K108" s="541"/>
      <c r="L108" s="538" t="s">
        <v>127</v>
      </c>
      <c r="M108" s="539"/>
      <c r="N108" s="542" t="str">
        <f>'BD Team'!G18</f>
        <v>POOJA</v>
      </c>
      <c r="O108" s="542"/>
    </row>
    <row r="109" spans="3:15" ht="25.15" customHeight="1">
      <c r="C109" s="541"/>
      <c r="D109" s="541"/>
      <c r="E109" s="541"/>
      <c r="F109" s="541"/>
      <c r="G109" s="541"/>
      <c r="H109" s="541"/>
      <c r="I109" s="541"/>
      <c r="J109" s="541"/>
      <c r="K109" s="541"/>
      <c r="L109" s="538" t="s">
        <v>247</v>
      </c>
      <c r="M109" s="539"/>
      <c r="N109" s="540" t="str">
        <f>$F$6</f>
        <v>Anodized</v>
      </c>
      <c r="O109" s="540"/>
    </row>
    <row r="110" spans="3:15" ht="25.15" customHeight="1">
      <c r="C110" s="541"/>
      <c r="D110" s="541"/>
      <c r="E110" s="541"/>
      <c r="F110" s="541"/>
      <c r="G110" s="541"/>
      <c r="H110" s="541"/>
      <c r="I110" s="541"/>
      <c r="J110" s="541"/>
      <c r="K110" s="541"/>
      <c r="L110" s="538" t="s">
        <v>178</v>
      </c>
      <c r="M110" s="539"/>
      <c r="N110" s="540" t="str">
        <f>$K$6</f>
        <v>Silver</v>
      </c>
      <c r="O110" s="540"/>
    </row>
    <row r="111" spans="3:15" ht="25.15" customHeight="1">
      <c r="C111" s="541"/>
      <c r="D111" s="541"/>
      <c r="E111" s="541"/>
      <c r="F111" s="541"/>
      <c r="G111" s="541"/>
      <c r="H111" s="541"/>
      <c r="I111" s="541"/>
      <c r="J111" s="541"/>
      <c r="K111" s="541"/>
      <c r="L111" s="538" t="s">
        <v>248</v>
      </c>
      <c r="M111" s="539"/>
      <c r="N111" s="542" t="s">
        <v>256</v>
      </c>
      <c r="O111" s="540"/>
    </row>
    <row r="112" spans="3:15" ht="25.15" customHeight="1">
      <c r="C112" s="541"/>
      <c r="D112" s="541"/>
      <c r="E112" s="541"/>
      <c r="F112" s="541"/>
      <c r="G112" s="541"/>
      <c r="H112" s="541"/>
      <c r="I112" s="541"/>
      <c r="J112" s="541"/>
      <c r="K112" s="541"/>
      <c r="L112" s="538" t="s">
        <v>249</v>
      </c>
      <c r="M112" s="539"/>
      <c r="N112" s="540" t="str">
        <f>CONCATENATE('BD Team'!H18," X ",'BD Team'!I18)</f>
        <v>1372 X 1524</v>
      </c>
      <c r="O112" s="540"/>
    </row>
    <row r="113" spans="3:15" ht="25.15" customHeight="1">
      <c r="C113" s="541"/>
      <c r="D113" s="541"/>
      <c r="E113" s="541"/>
      <c r="F113" s="541"/>
      <c r="G113" s="541"/>
      <c r="H113" s="541"/>
      <c r="I113" s="541"/>
      <c r="J113" s="541"/>
      <c r="K113" s="541"/>
      <c r="L113" s="538" t="s">
        <v>250</v>
      </c>
      <c r="M113" s="539"/>
      <c r="N113" s="543">
        <f>'BD Team'!J18</f>
        <v>1</v>
      </c>
      <c r="O113" s="543"/>
    </row>
    <row r="114" spans="3:15" ht="25.15" customHeight="1">
      <c r="C114" s="541"/>
      <c r="D114" s="541"/>
      <c r="E114" s="541"/>
      <c r="F114" s="541"/>
      <c r="G114" s="541"/>
      <c r="H114" s="541"/>
      <c r="I114" s="541"/>
      <c r="J114" s="541"/>
      <c r="K114" s="541"/>
      <c r="L114" s="538" t="s">
        <v>251</v>
      </c>
      <c r="M114" s="539"/>
      <c r="N114" s="540" t="str">
        <f>'BD Team'!C18</f>
        <v>M900</v>
      </c>
      <c r="O114" s="540"/>
    </row>
    <row r="115" spans="3:15" ht="25.15" customHeight="1">
      <c r="C115" s="541"/>
      <c r="D115" s="541"/>
      <c r="E115" s="541"/>
      <c r="F115" s="541"/>
      <c r="G115" s="541"/>
      <c r="H115" s="541"/>
      <c r="I115" s="541"/>
      <c r="J115" s="541"/>
      <c r="K115" s="541"/>
      <c r="L115" s="538" t="s">
        <v>252</v>
      </c>
      <c r="M115" s="539"/>
      <c r="N115" s="540" t="str">
        <f>'BD Team'!E18</f>
        <v>20MM</v>
      </c>
      <c r="O115" s="540"/>
    </row>
    <row r="116" spans="3:15" ht="25.15" customHeight="1">
      <c r="C116" s="541"/>
      <c r="D116" s="541"/>
      <c r="E116" s="541"/>
      <c r="F116" s="541"/>
      <c r="G116" s="541"/>
      <c r="H116" s="541"/>
      <c r="I116" s="541"/>
      <c r="J116" s="541"/>
      <c r="K116" s="541"/>
      <c r="L116" s="538" t="s">
        <v>253</v>
      </c>
      <c r="M116" s="539"/>
      <c r="N116" s="540" t="str">
        <f>'BD Team'!F18</f>
        <v>SS</v>
      </c>
      <c r="O116" s="540"/>
    </row>
    <row r="117" spans="3:15">
      <c r="C117" s="544"/>
      <c r="D117" s="544"/>
      <c r="E117" s="544"/>
      <c r="F117" s="544"/>
      <c r="G117" s="544"/>
      <c r="H117" s="544"/>
      <c r="I117" s="544"/>
      <c r="J117" s="544"/>
      <c r="K117" s="544"/>
      <c r="L117" s="544"/>
      <c r="M117" s="544"/>
      <c r="N117" s="544"/>
      <c r="O117" s="544"/>
    </row>
    <row r="118" spans="3:15" ht="25.15" customHeight="1">
      <c r="C118" s="538" t="s">
        <v>254</v>
      </c>
      <c r="D118" s="539"/>
      <c r="E118" s="286" t="str">
        <f>'BD Team'!B19</f>
        <v>W6</v>
      </c>
      <c r="F118" s="288" t="s">
        <v>255</v>
      </c>
      <c r="G118" s="540" t="str">
        <f>'BD Team'!D19</f>
        <v>SIDE HUNG WINDOW</v>
      </c>
      <c r="H118" s="540"/>
      <c r="I118" s="540"/>
      <c r="J118" s="540"/>
      <c r="K118" s="540"/>
      <c r="L118" s="540"/>
      <c r="M118" s="540"/>
      <c r="N118" s="540"/>
      <c r="O118" s="540"/>
    </row>
    <row r="119" spans="3:15" ht="25.15" customHeight="1">
      <c r="C119" s="541"/>
      <c r="D119" s="541"/>
      <c r="E119" s="541"/>
      <c r="F119" s="541"/>
      <c r="G119" s="541"/>
      <c r="H119" s="541"/>
      <c r="I119" s="541"/>
      <c r="J119" s="541"/>
      <c r="K119" s="541"/>
      <c r="L119" s="538" t="s">
        <v>127</v>
      </c>
      <c r="M119" s="539"/>
      <c r="N119" s="542" t="str">
        <f>'BD Team'!G19</f>
        <v>STORE</v>
      </c>
      <c r="O119" s="542"/>
    </row>
    <row r="120" spans="3:15" ht="25.15" customHeight="1">
      <c r="C120" s="541"/>
      <c r="D120" s="541"/>
      <c r="E120" s="541"/>
      <c r="F120" s="541"/>
      <c r="G120" s="541"/>
      <c r="H120" s="541"/>
      <c r="I120" s="541"/>
      <c r="J120" s="541"/>
      <c r="K120" s="541"/>
      <c r="L120" s="538" t="s">
        <v>247</v>
      </c>
      <c r="M120" s="539"/>
      <c r="N120" s="540" t="str">
        <f>$F$6</f>
        <v>Anodized</v>
      </c>
      <c r="O120" s="540"/>
    </row>
    <row r="121" spans="3:15" ht="25.15" customHeight="1">
      <c r="C121" s="541"/>
      <c r="D121" s="541"/>
      <c r="E121" s="541"/>
      <c r="F121" s="541"/>
      <c r="G121" s="541"/>
      <c r="H121" s="541"/>
      <c r="I121" s="541"/>
      <c r="J121" s="541"/>
      <c r="K121" s="541"/>
      <c r="L121" s="538" t="s">
        <v>178</v>
      </c>
      <c r="M121" s="539"/>
      <c r="N121" s="540" t="str">
        <f>$K$6</f>
        <v>Silver</v>
      </c>
      <c r="O121" s="540"/>
    </row>
    <row r="122" spans="3:15" ht="25.15" customHeight="1">
      <c r="C122" s="541"/>
      <c r="D122" s="541"/>
      <c r="E122" s="541"/>
      <c r="F122" s="541"/>
      <c r="G122" s="541"/>
      <c r="H122" s="541"/>
      <c r="I122" s="541"/>
      <c r="J122" s="541"/>
      <c r="K122" s="541"/>
      <c r="L122" s="538" t="s">
        <v>248</v>
      </c>
      <c r="M122" s="539"/>
      <c r="N122" s="542" t="s">
        <v>256</v>
      </c>
      <c r="O122" s="540"/>
    </row>
    <row r="123" spans="3:15" ht="25.15" customHeight="1">
      <c r="C123" s="541"/>
      <c r="D123" s="541"/>
      <c r="E123" s="541"/>
      <c r="F123" s="541"/>
      <c r="G123" s="541"/>
      <c r="H123" s="541"/>
      <c r="I123" s="541"/>
      <c r="J123" s="541"/>
      <c r="K123" s="541"/>
      <c r="L123" s="538" t="s">
        <v>249</v>
      </c>
      <c r="M123" s="539"/>
      <c r="N123" s="540" t="str">
        <f>CONCATENATE('BD Team'!H19," X ",'BD Team'!I19)</f>
        <v>992 X 1372</v>
      </c>
      <c r="O123" s="540"/>
    </row>
    <row r="124" spans="3:15" ht="25.15" customHeight="1">
      <c r="C124" s="541"/>
      <c r="D124" s="541"/>
      <c r="E124" s="541"/>
      <c r="F124" s="541"/>
      <c r="G124" s="541"/>
      <c r="H124" s="541"/>
      <c r="I124" s="541"/>
      <c r="J124" s="541"/>
      <c r="K124" s="541"/>
      <c r="L124" s="538" t="s">
        <v>250</v>
      </c>
      <c r="M124" s="539"/>
      <c r="N124" s="543">
        <f>'BD Team'!J19</f>
        <v>1</v>
      </c>
      <c r="O124" s="543"/>
    </row>
    <row r="125" spans="3:15" ht="25.15" customHeight="1">
      <c r="C125" s="541"/>
      <c r="D125" s="541"/>
      <c r="E125" s="541"/>
      <c r="F125" s="541"/>
      <c r="G125" s="541"/>
      <c r="H125" s="541"/>
      <c r="I125" s="541"/>
      <c r="J125" s="541"/>
      <c r="K125" s="541"/>
      <c r="L125" s="538" t="s">
        <v>251</v>
      </c>
      <c r="M125" s="539"/>
      <c r="N125" s="540" t="str">
        <f>'BD Team'!C19</f>
        <v>M15000</v>
      </c>
      <c r="O125" s="540"/>
    </row>
    <row r="126" spans="3:15" ht="25.15" customHeight="1">
      <c r="C126" s="541"/>
      <c r="D126" s="541"/>
      <c r="E126" s="541"/>
      <c r="F126" s="541"/>
      <c r="G126" s="541"/>
      <c r="H126" s="541"/>
      <c r="I126" s="541"/>
      <c r="J126" s="541"/>
      <c r="K126" s="541"/>
      <c r="L126" s="538" t="s">
        <v>252</v>
      </c>
      <c r="M126" s="539"/>
      <c r="N126" s="540" t="str">
        <f>'BD Team'!E19</f>
        <v>24MM</v>
      </c>
      <c r="O126" s="540"/>
    </row>
    <row r="127" spans="3:15" ht="25.15" customHeight="1">
      <c r="C127" s="541"/>
      <c r="D127" s="541"/>
      <c r="E127" s="541"/>
      <c r="F127" s="541"/>
      <c r="G127" s="541"/>
      <c r="H127" s="541"/>
      <c r="I127" s="541"/>
      <c r="J127" s="541"/>
      <c r="K127" s="541"/>
      <c r="L127" s="538" t="s">
        <v>253</v>
      </c>
      <c r="M127" s="539"/>
      <c r="N127" s="540" t="str">
        <f>'BD Team'!F19</f>
        <v>NO</v>
      </c>
      <c r="O127" s="540"/>
    </row>
    <row r="128" spans="3:15">
      <c r="C128" s="544"/>
      <c r="D128" s="544"/>
      <c r="E128" s="544"/>
      <c r="F128" s="544"/>
      <c r="G128" s="544"/>
      <c r="H128" s="544"/>
      <c r="I128" s="544"/>
      <c r="J128" s="544"/>
      <c r="K128" s="544"/>
      <c r="L128" s="544"/>
      <c r="M128" s="544"/>
      <c r="N128" s="544"/>
      <c r="O128" s="544"/>
    </row>
    <row r="129" spans="3:15" ht="25.15" customHeight="1">
      <c r="C129" s="538" t="s">
        <v>254</v>
      </c>
      <c r="D129" s="539"/>
      <c r="E129" s="286" t="str">
        <f>'BD Team'!B20</f>
        <v>W7</v>
      </c>
      <c r="F129" s="288" t="s">
        <v>255</v>
      </c>
      <c r="G129" s="540" t="str">
        <f>'BD Team'!D20</f>
        <v>SIDE HUNG WINDOW</v>
      </c>
      <c r="H129" s="540"/>
      <c r="I129" s="540"/>
      <c r="J129" s="540"/>
      <c r="K129" s="540"/>
      <c r="L129" s="540"/>
      <c r="M129" s="540"/>
      <c r="N129" s="540"/>
      <c r="O129" s="540"/>
    </row>
    <row r="130" spans="3:15" ht="25.15" customHeight="1">
      <c r="C130" s="541"/>
      <c r="D130" s="541"/>
      <c r="E130" s="541"/>
      <c r="F130" s="541"/>
      <c r="G130" s="541"/>
      <c r="H130" s="541"/>
      <c r="I130" s="541"/>
      <c r="J130" s="541"/>
      <c r="K130" s="541"/>
      <c r="L130" s="538" t="s">
        <v>127</v>
      </c>
      <c r="M130" s="539"/>
      <c r="N130" s="542" t="str">
        <f>'BD Team'!G20</f>
        <v>FORMAL LIVING</v>
      </c>
      <c r="O130" s="542"/>
    </row>
    <row r="131" spans="3:15" ht="25.15" customHeight="1">
      <c r="C131" s="541"/>
      <c r="D131" s="541"/>
      <c r="E131" s="541"/>
      <c r="F131" s="541"/>
      <c r="G131" s="541"/>
      <c r="H131" s="541"/>
      <c r="I131" s="541"/>
      <c r="J131" s="541"/>
      <c r="K131" s="541"/>
      <c r="L131" s="538" t="s">
        <v>247</v>
      </c>
      <c r="M131" s="539"/>
      <c r="N131" s="540" t="str">
        <f>$F$6</f>
        <v>Anodized</v>
      </c>
      <c r="O131" s="540"/>
    </row>
    <row r="132" spans="3:15" ht="25.15" customHeight="1">
      <c r="C132" s="541"/>
      <c r="D132" s="541"/>
      <c r="E132" s="541"/>
      <c r="F132" s="541"/>
      <c r="G132" s="541"/>
      <c r="H132" s="541"/>
      <c r="I132" s="541"/>
      <c r="J132" s="541"/>
      <c r="K132" s="541"/>
      <c r="L132" s="538" t="s">
        <v>178</v>
      </c>
      <c r="M132" s="539"/>
      <c r="N132" s="540" t="str">
        <f>$K$6</f>
        <v>Silver</v>
      </c>
      <c r="O132" s="540"/>
    </row>
    <row r="133" spans="3:15" ht="25.15" customHeight="1">
      <c r="C133" s="541"/>
      <c r="D133" s="541"/>
      <c r="E133" s="541"/>
      <c r="F133" s="541"/>
      <c r="G133" s="541"/>
      <c r="H133" s="541"/>
      <c r="I133" s="541"/>
      <c r="J133" s="541"/>
      <c r="K133" s="541"/>
      <c r="L133" s="538" t="s">
        <v>248</v>
      </c>
      <c r="M133" s="539"/>
      <c r="N133" s="542" t="s">
        <v>256</v>
      </c>
      <c r="O133" s="540"/>
    </row>
    <row r="134" spans="3:15" ht="25.15" customHeight="1">
      <c r="C134" s="541"/>
      <c r="D134" s="541"/>
      <c r="E134" s="541"/>
      <c r="F134" s="541"/>
      <c r="G134" s="541"/>
      <c r="H134" s="541"/>
      <c r="I134" s="541"/>
      <c r="J134" s="541"/>
      <c r="K134" s="541"/>
      <c r="L134" s="538" t="s">
        <v>249</v>
      </c>
      <c r="M134" s="539"/>
      <c r="N134" s="540" t="str">
        <f>CONCATENATE('BD Team'!H20," X ",'BD Team'!I20)</f>
        <v>992 X 1372</v>
      </c>
      <c r="O134" s="540"/>
    </row>
    <row r="135" spans="3:15" ht="25.15" customHeight="1">
      <c r="C135" s="541"/>
      <c r="D135" s="541"/>
      <c r="E135" s="541"/>
      <c r="F135" s="541"/>
      <c r="G135" s="541"/>
      <c r="H135" s="541"/>
      <c r="I135" s="541"/>
      <c r="J135" s="541"/>
      <c r="K135" s="541"/>
      <c r="L135" s="538" t="s">
        <v>250</v>
      </c>
      <c r="M135" s="539"/>
      <c r="N135" s="543">
        <f>'BD Team'!J20</f>
        <v>1</v>
      </c>
      <c r="O135" s="543"/>
    </row>
    <row r="136" spans="3:15" ht="25.15" customHeight="1">
      <c r="C136" s="541"/>
      <c r="D136" s="541"/>
      <c r="E136" s="541"/>
      <c r="F136" s="541"/>
      <c r="G136" s="541"/>
      <c r="H136" s="541"/>
      <c r="I136" s="541"/>
      <c r="J136" s="541"/>
      <c r="K136" s="541"/>
      <c r="L136" s="538" t="s">
        <v>251</v>
      </c>
      <c r="M136" s="539"/>
      <c r="N136" s="540" t="str">
        <f>'BD Team'!C20</f>
        <v>M15000</v>
      </c>
      <c r="O136" s="540"/>
    </row>
    <row r="137" spans="3:15" ht="25.15" customHeight="1">
      <c r="C137" s="541"/>
      <c r="D137" s="541"/>
      <c r="E137" s="541"/>
      <c r="F137" s="541"/>
      <c r="G137" s="541"/>
      <c r="H137" s="541"/>
      <c r="I137" s="541"/>
      <c r="J137" s="541"/>
      <c r="K137" s="541"/>
      <c r="L137" s="538" t="s">
        <v>252</v>
      </c>
      <c r="M137" s="539"/>
      <c r="N137" s="540" t="str">
        <f>'BD Team'!E20</f>
        <v>24MM</v>
      </c>
      <c r="O137" s="540"/>
    </row>
    <row r="138" spans="3:15" ht="25.15" customHeight="1">
      <c r="C138" s="541"/>
      <c r="D138" s="541"/>
      <c r="E138" s="541"/>
      <c r="F138" s="541"/>
      <c r="G138" s="541"/>
      <c r="H138" s="541"/>
      <c r="I138" s="541"/>
      <c r="J138" s="541"/>
      <c r="K138" s="541"/>
      <c r="L138" s="538" t="s">
        <v>253</v>
      </c>
      <c r="M138" s="539"/>
      <c r="N138" s="540" t="str">
        <f>'BD Team'!F20</f>
        <v>RETRACTABLE</v>
      </c>
      <c r="O138" s="540"/>
    </row>
    <row r="139" spans="3:15">
      <c r="C139" s="544"/>
      <c r="D139" s="544"/>
      <c r="E139" s="544"/>
      <c r="F139" s="544"/>
      <c r="G139" s="544"/>
      <c r="H139" s="544"/>
      <c r="I139" s="544"/>
      <c r="J139" s="544"/>
      <c r="K139" s="544"/>
      <c r="L139" s="544"/>
      <c r="M139" s="544"/>
      <c r="N139" s="544"/>
      <c r="O139" s="544"/>
    </row>
    <row r="140" spans="3:15" ht="25.15" customHeight="1">
      <c r="C140" s="538" t="s">
        <v>254</v>
      </c>
      <c r="D140" s="539"/>
      <c r="E140" s="286" t="str">
        <f>'BD Team'!B21</f>
        <v>W8</v>
      </c>
      <c r="F140" s="288" t="s">
        <v>255</v>
      </c>
      <c r="G140" s="540" t="str">
        <f>'BD Team'!D21</f>
        <v>3 TRACK 2 SHUTTER SLIDING WINDOW</v>
      </c>
      <c r="H140" s="540"/>
      <c r="I140" s="540"/>
      <c r="J140" s="540"/>
      <c r="K140" s="540"/>
      <c r="L140" s="540"/>
      <c r="M140" s="540"/>
      <c r="N140" s="540"/>
      <c r="O140" s="540"/>
    </row>
    <row r="141" spans="3:15" ht="25.15" customHeight="1">
      <c r="C141" s="541"/>
      <c r="D141" s="541"/>
      <c r="E141" s="541"/>
      <c r="F141" s="541"/>
      <c r="G141" s="541"/>
      <c r="H141" s="541"/>
      <c r="I141" s="541"/>
      <c r="J141" s="541"/>
      <c r="K141" s="541"/>
      <c r="L141" s="538" t="s">
        <v>127</v>
      </c>
      <c r="M141" s="539"/>
      <c r="N141" s="542" t="str">
        <f>'BD Team'!G21</f>
        <v>OUTSIDE STAIRCASE</v>
      </c>
      <c r="O141" s="542"/>
    </row>
    <row r="142" spans="3:15" ht="25.15" customHeight="1">
      <c r="C142" s="541"/>
      <c r="D142" s="541"/>
      <c r="E142" s="541"/>
      <c r="F142" s="541"/>
      <c r="G142" s="541"/>
      <c r="H142" s="541"/>
      <c r="I142" s="541"/>
      <c r="J142" s="541"/>
      <c r="K142" s="541"/>
      <c r="L142" s="538" t="s">
        <v>247</v>
      </c>
      <c r="M142" s="539"/>
      <c r="N142" s="540" t="str">
        <f>$F$6</f>
        <v>Anodized</v>
      </c>
      <c r="O142" s="540"/>
    </row>
    <row r="143" spans="3:15" ht="25.15" customHeight="1">
      <c r="C143" s="541"/>
      <c r="D143" s="541"/>
      <c r="E143" s="541"/>
      <c r="F143" s="541"/>
      <c r="G143" s="541"/>
      <c r="H143" s="541"/>
      <c r="I143" s="541"/>
      <c r="J143" s="541"/>
      <c r="K143" s="541"/>
      <c r="L143" s="538" t="s">
        <v>178</v>
      </c>
      <c r="M143" s="539"/>
      <c r="N143" s="540" t="str">
        <f>$K$6</f>
        <v>Silver</v>
      </c>
      <c r="O143" s="540"/>
    </row>
    <row r="144" spans="3:15" ht="25.15" customHeight="1">
      <c r="C144" s="541"/>
      <c r="D144" s="541"/>
      <c r="E144" s="541"/>
      <c r="F144" s="541"/>
      <c r="G144" s="541"/>
      <c r="H144" s="541"/>
      <c r="I144" s="541"/>
      <c r="J144" s="541"/>
      <c r="K144" s="541"/>
      <c r="L144" s="538" t="s">
        <v>248</v>
      </c>
      <c r="M144" s="539"/>
      <c r="N144" s="542" t="s">
        <v>256</v>
      </c>
      <c r="O144" s="540"/>
    </row>
    <row r="145" spans="3:15" ht="25.15" customHeight="1">
      <c r="C145" s="541"/>
      <c r="D145" s="541"/>
      <c r="E145" s="541"/>
      <c r="F145" s="541"/>
      <c r="G145" s="541"/>
      <c r="H145" s="541"/>
      <c r="I145" s="541"/>
      <c r="J145" s="541"/>
      <c r="K145" s="541"/>
      <c r="L145" s="538" t="s">
        <v>249</v>
      </c>
      <c r="M145" s="539"/>
      <c r="N145" s="540" t="str">
        <f>CONCATENATE('BD Team'!H21," X ",'BD Team'!I21)</f>
        <v>916 X 1372</v>
      </c>
      <c r="O145" s="540"/>
    </row>
    <row r="146" spans="3:15" ht="25.15" customHeight="1">
      <c r="C146" s="541"/>
      <c r="D146" s="541"/>
      <c r="E146" s="541"/>
      <c r="F146" s="541"/>
      <c r="G146" s="541"/>
      <c r="H146" s="541"/>
      <c r="I146" s="541"/>
      <c r="J146" s="541"/>
      <c r="K146" s="541"/>
      <c r="L146" s="538" t="s">
        <v>250</v>
      </c>
      <c r="M146" s="539"/>
      <c r="N146" s="543">
        <f>'BD Team'!J21</f>
        <v>1</v>
      </c>
      <c r="O146" s="543"/>
    </row>
    <row r="147" spans="3:15" ht="25.15" customHeight="1">
      <c r="C147" s="541"/>
      <c r="D147" s="541"/>
      <c r="E147" s="541"/>
      <c r="F147" s="541"/>
      <c r="G147" s="541"/>
      <c r="H147" s="541"/>
      <c r="I147" s="541"/>
      <c r="J147" s="541"/>
      <c r="K147" s="541"/>
      <c r="L147" s="538" t="s">
        <v>251</v>
      </c>
      <c r="M147" s="539"/>
      <c r="N147" s="540" t="str">
        <f>'BD Team'!C21</f>
        <v>M900</v>
      </c>
      <c r="O147" s="540"/>
    </row>
    <row r="148" spans="3:15" ht="25.15" customHeight="1">
      <c r="C148" s="541"/>
      <c r="D148" s="541"/>
      <c r="E148" s="541"/>
      <c r="F148" s="541"/>
      <c r="G148" s="541"/>
      <c r="H148" s="541"/>
      <c r="I148" s="541"/>
      <c r="J148" s="541"/>
      <c r="K148" s="541"/>
      <c r="L148" s="538" t="s">
        <v>252</v>
      </c>
      <c r="M148" s="539"/>
      <c r="N148" s="540" t="str">
        <f>'BD Team'!E21</f>
        <v>20MM</v>
      </c>
      <c r="O148" s="540"/>
    </row>
    <row r="149" spans="3:15" ht="25.15" customHeight="1">
      <c r="C149" s="541"/>
      <c r="D149" s="541"/>
      <c r="E149" s="541"/>
      <c r="F149" s="541"/>
      <c r="G149" s="541"/>
      <c r="H149" s="541"/>
      <c r="I149" s="541"/>
      <c r="J149" s="541"/>
      <c r="K149" s="541"/>
      <c r="L149" s="538" t="s">
        <v>253</v>
      </c>
      <c r="M149" s="539"/>
      <c r="N149" s="540" t="str">
        <f>'BD Team'!F21</f>
        <v>SS</v>
      </c>
      <c r="O149" s="540"/>
    </row>
    <row r="150" spans="3:15">
      <c r="C150" s="544"/>
      <c r="D150" s="544"/>
      <c r="E150" s="544"/>
      <c r="F150" s="544"/>
      <c r="G150" s="544"/>
      <c r="H150" s="544"/>
      <c r="I150" s="544"/>
      <c r="J150" s="544"/>
      <c r="K150" s="544"/>
      <c r="L150" s="544"/>
      <c r="M150" s="544"/>
      <c r="N150" s="544"/>
      <c r="O150" s="544"/>
    </row>
    <row r="151" spans="3:15" ht="25.15" customHeight="1">
      <c r="C151" s="538" t="s">
        <v>254</v>
      </c>
      <c r="D151" s="539"/>
      <c r="E151" s="286" t="str">
        <f>'BD Team'!B22</f>
        <v>V1</v>
      </c>
      <c r="F151" s="288" t="s">
        <v>255</v>
      </c>
      <c r="G151" s="540" t="str">
        <f>'BD Team'!D22</f>
        <v>FIXED GLASS WITH GLASS LOUVERS AND EXHAUST PROVISION</v>
      </c>
      <c r="H151" s="540"/>
      <c r="I151" s="540"/>
      <c r="J151" s="540"/>
      <c r="K151" s="540"/>
      <c r="L151" s="540"/>
      <c r="M151" s="540"/>
      <c r="N151" s="540"/>
      <c r="O151" s="540"/>
    </row>
    <row r="152" spans="3:15" ht="25.15" customHeight="1">
      <c r="C152" s="541"/>
      <c r="D152" s="541"/>
      <c r="E152" s="541"/>
      <c r="F152" s="541"/>
      <c r="G152" s="541"/>
      <c r="H152" s="541"/>
      <c r="I152" s="541"/>
      <c r="J152" s="541"/>
      <c r="K152" s="541"/>
      <c r="L152" s="538" t="s">
        <v>127</v>
      </c>
      <c r="M152" s="539"/>
      <c r="N152" s="542" t="str">
        <f>'BD Team'!G22</f>
        <v>VENTILATOR 1</v>
      </c>
      <c r="O152" s="542"/>
    </row>
    <row r="153" spans="3:15" ht="25.15" customHeight="1">
      <c r="C153" s="541"/>
      <c r="D153" s="541"/>
      <c r="E153" s="541"/>
      <c r="F153" s="541"/>
      <c r="G153" s="541"/>
      <c r="H153" s="541"/>
      <c r="I153" s="541"/>
      <c r="J153" s="541"/>
      <c r="K153" s="541"/>
      <c r="L153" s="538" t="s">
        <v>247</v>
      </c>
      <c r="M153" s="539"/>
      <c r="N153" s="540" t="str">
        <f>$F$6</f>
        <v>Anodized</v>
      </c>
      <c r="O153" s="540"/>
    </row>
    <row r="154" spans="3:15" ht="25.15" customHeight="1">
      <c r="C154" s="541"/>
      <c r="D154" s="541"/>
      <c r="E154" s="541"/>
      <c r="F154" s="541"/>
      <c r="G154" s="541"/>
      <c r="H154" s="541"/>
      <c r="I154" s="541"/>
      <c r="J154" s="541"/>
      <c r="K154" s="541"/>
      <c r="L154" s="538" t="s">
        <v>178</v>
      </c>
      <c r="M154" s="539"/>
      <c r="N154" s="540" t="str">
        <f>$K$6</f>
        <v>Silver</v>
      </c>
      <c r="O154" s="540"/>
    </row>
    <row r="155" spans="3:15" ht="25.15" customHeight="1">
      <c r="C155" s="541"/>
      <c r="D155" s="541"/>
      <c r="E155" s="541"/>
      <c r="F155" s="541"/>
      <c r="G155" s="541"/>
      <c r="H155" s="541"/>
      <c r="I155" s="541"/>
      <c r="J155" s="541"/>
      <c r="K155" s="541"/>
      <c r="L155" s="538" t="s">
        <v>248</v>
      </c>
      <c r="M155" s="539"/>
      <c r="N155" s="542" t="s">
        <v>256</v>
      </c>
      <c r="O155" s="540"/>
    </row>
    <row r="156" spans="3:15" ht="25.15" customHeight="1">
      <c r="C156" s="541"/>
      <c r="D156" s="541"/>
      <c r="E156" s="541"/>
      <c r="F156" s="541"/>
      <c r="G156" s="541"/>
      <c r="H156" s="541"/>
      <c r="I156" s="541"/>
      <c r="J156" s="541"/>
      <c r="K156" s="541"/>
      <c r="L156" s="538" t="s">
        <v>249</v>
      </c>
      <c r="M156" s="539"/>
      <c r="N156" s="540" t="str">
        <f>CONCATENATE('BD Team'!H22," X ",'BD Team'!I22)</f>
        <v>610 X 610</v>
      </c>
      <c r="O156" s="540"/>
    </row>
    <row r="157" spans="3:15" ht="25.15" customHeight="1">
      <c r="C157" s="541"/>
      <c r="D157" s="541"/>
      <c r="E157" s="541"/>
      <c r="F157" s="541"/>
      <c r="G157" s="541"/>
      <c r="H157" s="541"/>
      <c r="I157" s="541"/>
      <c r="J157" s="541"/>
      <c r="K157" s="541"/>
      <c r="L157" s="538" t="s">
        <v>250</v>
      </c>
      <c r="M157" s="539"/>
      <c r="N157" s="543">
        <f>'BD Team'!J22</f>
        <v>3</v>
      </c>
      <c r="O157" s="543"/>
    </row>
    <row r="158" spans="3:15" ht="25.15" customHeight="1">
      <c r="C158" s="541"/>
      <c r="D158" s="541"/>
      <c r="E158" s="541"/>
      <c r="F158" s="541"/>
      <c r="G158" s="541"/>
      <c r="H158" s="541"/>
      <c r="I158" s="541"/>
      <c r="J158" s="541"/>
      <c r="K158" s="541"/>
      <c r="L158" s="538" t="s">
        <v>251</v>
      </c>
      <c r="M158" s="539"/>
      <c r="N158" s="540" t="str">
        <f>'BD Team'!C22</f>
        <v>M940</v>
      </c>
      <c r="O158" s="540"/>
    </row>
    <row r="159" spans="3:15" ht="25.15" customHeight="1">
      <c r="C159" s="541"/>
      <c r="D159" s="541"/>
      <c r="E159" s="541"/>
      <c r="F159" s="541"/>
      <c r="G159" s="541"/>
      <c r="H159" s="541"/>
      <c r="I159" s="541"/>
      <c r="J159" s="541"/>
      <c r="K159" s="541"/>
      <c r="L159" s="538" t="s">
        <v>252</v>
      </c>
      <c r="M159" s="539"/>
      <c r="N159" s="540" t="str">
        <f>'BD Team'!E22</f>
        <v>6MM (F)</v>
      </c>
      <c r="O159" s="540"/>
    </row>
    <row r="160" spans="3:15" ht="25.15" customHeight="1">
      <c r="C160" s="541"/>
      <c r="D160" s="541"/>
      <c r="E160" s="541"/>
      <c r="F160" s="541"/>
      <c r="G160" s="541"/>
      <c r="H160" s="541"/>
      <c r="I160" s="541"/>
      <c r="J160" s="541"/>
      <c r="K160" s="541"/>
      <c r="L160" s="538" t="s">
        <v>253</v>
      </c>
      <c r="M160" s="539"/>
      <c r="N160" s="540" t="str">
        <f>'BD Team'!F22</f>
        <v>NO</v>
      </c>
      <c r="O160" s="540"/>
    </row>
    <row r="161" spans="3:15">
      <c r="C161" s="544"/>
      <c r="D161" s="544"/>
      <c r="E161" s="544"/>
      <c r="F161" s="544"/>
      <c r="G161" s="544"/>
      <c r="H161" s="544"/>
      <c r="I161" s="544"/>
      <c r="J161" s="544"/>
      <c r="K161" s="544"/>
      <c r="L161" s="544"/>
      <c r="M161" s="544"/>
      <c r="N161" s="544"/>
      <c r="O161" s="544"/>
    </row>
    <row r="162" spans="3:15" ht="25.15" customHeight="1">
      <c r="C162" s="538" t="s">
        <v>254</v>
      </c>
      <c r="D162" s="539"/>
      <c r="E162" s="286" t="str">
        <f>'BD Team'!B23</f>
        <v>V2</v>
      </c>
      <c r="F162" s="288" t="s">
        <v>255</v>
      </c>
      <c r="G162" s="540" t="str">
        <f>'BD Team'!D23</f>
        <v>FIXED GLASS WITH GLASS LOUVERS AND EXHAUST PROVISION</v>
      </c>
      <c r="H162" s="540"/>
      <c r="I162" s="540"/>
      <c r="J162" s="540"/>
      <c r="K162" s="540"/>
      <c r="L162" s="540"/>
      <c r="M162" s="540"/>
      <c r="N162" s="540"/>
      <c r="O162" s="540"/>
    </row>
    <row r="163" spans="3:15" ht="25.15" customHeight="1">
      <c r="C163" s="541"/>
      <c r="D163" s="541"/>
      <c r="E163" s="541"/>
      <c r="F163" s="541"/>
      <c r="G163" s="541"/>
      <c r="H163" s="541"/>
      <c r="I163" s="541"/>
      <c r="J163" s="541"/>
      <c r="K163" s="541"/>
      <c r="L163" s="538" t="s">
        <v>127</v>
      </c>
      <c r="M163" s="539"/>
      <c r="N163" s="542" t="str">
        <f>'BD Team'!G23</f>
        <v>VENTILATOR 2</v>
      </c>
      <c r="O163" s="542"/>
    </row>
    <row r="164" spans="3:15" ht="25.15" customHeight="1">
      <c r="C164" s="541"/>
      <c r="D164" s="541"/>
      <c r="E164" s="541"/>
      <c r="F164" s="541"/>
      <c r="G164" s="541"/>
      <c r="H164" s="541"/>
      <c r="I164" s="541"/>
      <c r="J164" s="541"/>
      <c r="K164" s="541"/>
      <c r="L164" s="538" t="s">
        <v>247</v>
      </c>
      <c r="M164" s="539"/>
      <c r="N164" s="540" t="str">
        <f>$F$6</f>
        <v>Anodized</v>
      </c>
      <c r="O164" s="540"/>
    </row>
    <row r="165" spans="3:15" ht="25.15" customHeight="1">
      <c r="C165" s="541"/>
      <c r="D165" s="541"/>
      <c r="E165" s="541"/>
      <c r="F165" s="541"/>
      <c r="G165" s="541"/>
      <c r="H165" s="541"/>
      <c r="I165" s="541"/>
      <c r="J165" s="541"/>
      <c r="K165" s="541"/>
      <c r="L165" s="538" t="s">
        <v>178</v>
      </c>
      <c r="M165" s="539"/>
      <c r="N165" s="540" t="str">
        <f>$K$6</f>
        <v>Silver</v>
      </c>
      <c r="O165" s="540"/>
    </row>
    <row r="166" spans="3:15" ht="25.15" customHeight="1">
      <c r="C166" s="541"/>
      <c r="D166" s="541"/>
      <c r="E166" s="541"/>
      <c r="F166" s="541"/>
      <c r="G166" s="541"/>
      <c r="H166" s="541"/>
      <c r="I166" s="541"/>
      <c r="J166" s="541"/>
      <c r="K166" s="541"/>
      <c r="L166" s="538" t="s">
        <v>248</v>
      </c>
      <c r="M166" s="539"/>
      <c r="N166" s="542" t="s">
        <v>256</v>
      </c>
      <c r="O166" s="540"/>
    </row>
    <row r="167" spans="3:15" ht="25.15" customHeight="1">
      <c r="C167" s="541"/>
      <c r="D167" s="541"/>
      <c r="E167" s="541"/>
      <c r="F167" s="541"/>
      <c r="G167" s="541"/>
      <c r="H167" s="541"/>
      <c r="I167" s="541"/>
      <c r="J167" s="541"/>
      <c r="K167" s="541"/>
      <c r="L167" s="538" t="s">
        <v>249</v>
      </c>
      <c r="M167" s="539"/>
      <c r="N167" s="540" t="str">
        <f>CONCATENATE('BD Team'!H23," X ",'BD Team'!I23)</f>
        <v>840 X 610</v>
      </c>
      <c r="O167" s="540"/>
    </row>
    <row r="168" spans="3:15" ht="25.15" customHeight="1">
      <c r="C168" s="541"/>
      <c r="D168" s="541"/>
      <c r="E168" s="541"/>
      <c r="F168" s="541"/>
      <c r="G168" s="541"/>
      <c r="H168" s="541"/>
      <c r="I168" s="541"/>
      <c r="J168" s="541"/>
      <c r="K168" s="541"/>
      <c r="L168" s="538" t="s">
        <v>250</v>
      </c>
      <c r="M168" s="539"/>
      <c r="N168" s="543">
        <f>'BD Team'!J23</f>
        <v>1</v>
      </c>
      <c r="O168" s="543"/>
    </row>
    <row r="169" spans="3:15" ht="25.15" customHeight="1">
      <c r="C169" s="541"/>
      <c r="D169" s="541"/>
      <c r="E169" s="541"/>
      <c r="F169" s="541"/>
      <c r="G169" s="541"/>
      <c r="H169" s="541"/>
      <c r="I169" s="541"/>
      <c r="J169" s="541"/>
      <c r="K169" s="541"/>
      <c r="L169" s="538" t="s">
        <v>251</v>
      </c>
      <c r="M169" s="539"/>
      <c r="N169" s="540" t="str">
        <f>'BD Team'!C23</f>
        <v>M940</v>
      </c>
      <c r="O169" s="540"/>
    </row>
    <row r="170" spans="3:15" ht="25.15" customHeight="1">
      <c r="C170" s="541"/>
      <c r="D170" s="541"/>
      <c r="E170" s="541"/>
      <c r="F170" s="541"/>
      <c r="G170" s="541"/>
      <c r="H170" s="541"/>
      <c r="I170" s="541"/>
      <c r="J170" s="541"/>
      <c r="K170" s="541"/>
      <c r="L170" s="538" t="s">
        <v>252</v>
      </c>
      <c r="M170" s="539"/>
      <c r="N170" s="540" t="str">
        <f>'BD Team'!E23</f>
        <v>6MM (F)</v>
      </c>
      <c r="O170" s="540"/>
    </row>
    <row r="171" spans="3:15" ht="25.15" customHeight="1">
      <c r="C171" s="541"/>
      <c r="D171" s="541"/>
      <c r="E171" s="541"/>
      <c r="F171" s="541"/>
      <c r="G171" s="541"/>
      <c r="H171" s="541"/>
      <c r="I171" s="541"/>
      <c r="J171" s="541"/>
      <c r="K171" s="541"/>
      <c r="L171" s="538" t="s">
        <v>253</v>
      </c>
      <c r="M171" s="539"/>
      <c r="N171" s="540" t="str">
        <f>'BD Team'!F23</f>
        <v>NO</v>
      </c>
      <c r="O171" s="540"/>
    </row>
    <row r="172" spans="3:15">
      <c r="C172" s="544"/>
      <c r="D172" s="544"/>
      <c r="E172" s="544"/>
      <c r="F172" s="544"/>
      <c r="G172" s="544"/>
      <c r="H172" s="544"/>
      <c r="I172" s="544"/>
      <c r="J172" s="544"/>
      <c r="K172" s="544"/>
      <c r="L172" s="544"/>
      <c r="M172" s="544"/>
      <c r="N172" s="544"/>
      <c r="O172" s="544"/>
    </row>
    <row r="173" spans="3:15" ht="25.15" customHeight="1">
      <c r="C173" s="538" t="s">
        <v>254</v>
      </c>
      <c r="D173" s="539"/>
      <c r="E173" s="286" t="str">
        <f>'BD Team'!B24</f>
        <v>V3</v>
      </c>
      <c r="F173" s="288" t="s">
        <v>255</v>
      </c>
      <c r="G173" s="540" t="str">
        <f>'BD Team'!D24</f>
        <v>FIXED GLASS WITH GLASS LOUVERS AND EXHAUST PROVISION</v>
      </c>
      <c r="H173" s="540"/>
      <c r="I173" s="540"/>
      <c r="J173" s="540"/>
      <c r="K173" s="540"/>
      <c r="L173" s="540"/>
      <c r="M173" s="540"/>
      <c r="N173" s="540"/>
      <c r="O173" s="540"/>
    </row>
    <row r="174" spans="3:15" ht="25.15" customHeight="1">
      <c r="C174" s="541"/>
      <c r="D174" s="541"/>
      <c r="E174" s="541"/>
      <c r="F174" s="541"/>
      <c r="G174" s="541"/>
      <c r="H174" s="541"/>
      <c r="I174" s="541"/>
      <c r="J174" s="541"/>
      <c r="K174" s="541"/>
      <c r="L174" s="538" t="s">
        <v>127</v>
      </c>
      <c r="M174" s="539"/>
      <c r="N174" s="542" t="str">
        <f>'BD Team'!G24</f>
        <v>VENTILATOR 3</v>
      </c>
      <c r="O174" s="542"/>
    </row>
    <row r="175" spans="3:15" ht="25.15" customHeight="1">
      <c r="C175" s="541"/>
      <c r="D175" s="541"/>
      <c r="E175" s="541"/>
      <c r="F175" s="541"/>
      <c r="G175" s="541"/>
      <c r="H175" s="541"/>
      <c r="I175" s="541"/>
      <c r="J175" s="541"/>
      <c r="K175" s="541"/>
      <c r="L175" s="538" t="s">
        <v>247</v>
      </c>
      <c r="M175" s="539"/>
      <c r="N175" s="540" t="str">
        <f>$F$6</f>
        <v>Anodized</v>
      </c>
      <c r="O175" s="540"/>
    </row>
    <row r="176" spans="3:15" ht="25.15" customHeight="1">
      <c r="C176" s="541"/>
      <c r="D176" s="541"/>
      <c r="E176" s="541"/>
      <c r="F176" s="541"/>
      <c r="G176" s="541"/>
      <c r="H176" s="541"/>
      <c r="I176" s="541"/>
      <c r="J176" s="541"/>
      <c r="K176" s="541"/>
      <c r="L176" s="538" t="s">
        <v>178</v>
      </c>
      <c r="M176" s="539"/>
      <c r="N176" s="540" t="str">
        <f>$K$6</f>
        <v>Silver</v>
      </c>
      <c r="O176" s="540"/>
    </row>
    <row r="177" spans="3:15" ht="25.15" customHeight="1">
      <c r="C177" s="541"/>
      <c r="D177" s="541"/>
      <c r="E177" s="541"/>
      <c r="F177" s="541"/>
      <c r="G177" s="541"/>
      <c r="H177" s="541"/>
      <c r="I177" s="541"/>
      <c r="J177" s="541"/>
      <c r="K177" s="541"/>
      <c r="L177" s="538" t="s">
        <v>248</v>
      </c>
      <c r="M177" s="539"/>
      <c r="N177" s="542" t="s">
        <v>256</v>
      </c>
      <c r="O177" s="540"/>
    </row>
    <row r="178" spans="3:15" ht="25.15" customHeight="1">
      <c r="C178" s="541"/>
      <c r="D178" s="541"/>
      <c r="E178" s="541"/>
      <c r="F178" s="541"/>
      <c r="G178" s="541"/>
      <c r="H178" s="541"/>
      <c r="I178" s="541"/>
      <c r="J178" s="541"/>
      <c r="K178" s="541"/>
      <c r="L178" s="538" t="s">
        <v>249</v>
      </c>
      <c r="M178" s="539"/>
      <c r="N178" s="540" t="str">
        <f>CONCATENATE('BD Team'!H24," X ",'BD Team'!I24)</f>
        <v>724 X 610</v>
      </c>
      <c r="O178" s="540"/>
    </row>
    <row r="179" spans="3:15" ht="25.15" customHeight="1">
      <c r="C179" s="541"/>
      <c r="D179" s="541"/>
      <c r="E179" s="541"/>
      <c r="F179" s="541"/>
      <c r="G179" s="541"/>
      <c r="H179" s="541"/>
      <c r="I179" s="541"/>
      <c r="J179" s="541"/>
      <c r="K179" s="541"/>
      <c r="L179" s="538" t="s">
        <v>250</v>
      </c>
      <c r="M179" s="539"/>
      <c r="N179" s="543">
        <f>'BD Team'!J24</f>
        <v>1</v>
      </c>
      <c r="O179" s="543"/>
    </row>
    <row r="180" spans="3:15" ht="25.15" customHeight="1">
      <c r="C180" s="541"/>
      <c r="D180" s="541"/>
      <c r="E180" s="541"/>
      <c r="F180" s="541"/>
      <c r="G180" s="541"/>
      <c r="H180" s="541"/>
      <c r="I180" s="541"/>
      <c r="J180" s="541"/>
      <c r="K180" s="541"/>
      <c r="L180" s="538" t="s">
        <v>251</v>
      </c>
      <c r="M180" s="539"/>
      <c r="N180" s="540" t="str">
        <f>'BD Team'!C24</f>
        <v>M940</v>
      </c>
      <c r="O180" s="540"/>
    </row>
    <row r="181" spans="3:15" ht="25.15" customHeight="1">
      <c r="C181" s="541"/>
      <c r="D181" s="541"/>
      <c r="E181" s="541"/>
      <c r="F181" s="541"/>
      <c r="G181" s="541"/>
      <c r="H181" s="541"/>
      <c r="I181" s="541"/>
      <c r="J181" s="541"/>
      <c r="K181" s="541"/>
      <c r="L181" s="538" t="s">
        <v>252</v>
      </c>
      <c r="M181" s="539"/>
      <c r="N181" s="540" t="str">
        <f>'BD Team'!E24</f>
        <v>6MM (F)</v>
      </c>
      <c r="O181" s="540"/>
    </row>
    <row r="182" spans="3:15" ht="25.15" customHeight="1">
      <c r="C182" s="541"/>
      <c r="D182" s="541"/>
      <c r="E182" s="541"/>
      <c r="F182" s="541"/>
      <c r="G182" s="541"/>
      <c r="H182" s="541"/>
      <c r="I182" s="541"/>
      <c r="J182" s="541"/>
      <c r="K182" s="541"/>
      <c r="L182" s="538" t="s">
        <v>253</v>
      </c>
      <c r="M182" s="539"/>
      <c r="N182" s="540" t="str">
        <f>'BD Team'!F24</f>
        <v>NO</v>
      </c>
      <c r="O182" s="540"/>
    </row>
    <row r="183" spans="3:15">
      <c r="C183" s="544"/>
      <c r="D183" s="544"/>
      <c r="E183" s="544"/>
      <c r="F183" s="544"/>
      <c r="G183" s="544"/>
      <c r="H183" s="544"/>
      <c r="I183" s="544"/>
      <c r="J183" s="544"/>
      <c r="K183" s="544"/>
      <c r="L183" s="544"/>
      <c r="M183" s="544"/>
      <c r="N183" s="544"/>
      <c r="O183" s="544"/>
    </row>
    <row r="184" spans="3:15" ht="25.15" customHeight="1">
      <c r="C184" s="538" t="s">
        <v>254</v>
      </c>
      <c r="D184" s="539"/>
      <c r="E184" s="286">
        <f>'BD Team'!B25</f>
        <v>0</v>
      </c>
      <c r="F184" s="288" t="s">
        <v>255</v>
      </c>
      <c r="G184" s="540">
        <f>'BD Team'!D25</f>
        <v>0</v>
      </c>
      <c r="H184" s="540"/>
      <c r="I184" s="540"/>
      <c r="J184" s="540"/>
      <c r="K184" s="540"/>
      <c r="L184" s="540"/>
      <c r="M184" s="540"/>
      <c r="N184" s="540"/>
      <c r="O184" s="540"/>
    </row>
    <row r="185" spans="3:15" ht="25.15" customHeight="1">
      <c r="C185" s="541"/>
      <c r="D185" s="541"/>
      <c r="E185" s="541"/>
      <c r="F185" s="541"/>
      <c r="G185" s="541"/>
      <c r="H185" s="541"/>
      <c r="I185" s="541"/>
      <c r="J185" s="541"/>
      <c r="K185" s="541"/>
      <c r="L185" s="538" t="s">
        <v>127</v>
      </c>
      <c r="M185" s="539"/>
      <c r="N185" s="542">
        <f>'BD Team'!G25</f>
        <v>0</v>
      </c>
      <c r="O185" s="542"/>
    </row>
    <row r="186" spans="3:15" ht="25.15" customHeight="1">
      <c r="C186" s="541"/>
      <c r="D186" s="541"/>
      <c r="E186" s="541"/>
      <c r="F186" s="541"/>
      <c r="G186" s="541"/>
      <c r="H186" s="541"/>
      <c r="I186" s="541"/>
      <c r="J186" s="541"/>
      <c r="K186" s="541"/>
      <c r="L186" s="538" t="s">
        <v>247</v>
      </c>
      <c r="M186" s="539"/>
      <c r="N186" s="540" t="str">
        <f>$F$6</f>
        <v>Anodized</v>
      </c>
      <c r="O186" s="540"/>
    </row>
    <row r="187" spans="3:15" ht="25.15" customHeight="1">
      <c r="C187" s="541"/>
      <c r="D187" s="541"/>
      <c r="E187" s="541"/>
      <c r="F187" s="541"/>
      <c r="G187" s="541"/>
      <c r="H187" s="541"/>
      <c r="I187" s="541"/>
      <c r="J187" s="541"/>
      <c r="K187" s="541"/>
      <c r="L187" s="538" t="s">
        <v>178</v>
      </c>
      <c r="M187" s="539"/>
      <c r="N187" s="540" t="str">
        <f>$K$6</f>
        <v>Silver</v>
      </c>
      <c r="O187" s="540"/>
    </row>
    <row r="188" spans="3:15" ht="25.15" customHeight="1">
      <c r="C188" s="541"/>
      <c r="D188" s="541"/>
      <c r="E188" s="541"/>
      <c r="F188" s="541"/>
      <c r="G188" s="541"/>
      <c r="H188" s="541"/>
      <c r="I188" s="541"/>
      <c r="J188" s="541"/>
      <c r="K188" s="541"/>
      <c r="L188" s="538" t="s">
        <v>248</v>
      </c>
      <c r="M188" s="539"/>
      <c r="N188" s="542" t="s">
        <v>256</v>
      </c>
      <c r="O188" s="540"/>
    </row>
    <row r="189" spans="3:15" ht="25.15" customHeight="1">
      <c r="C189" s="541"/>
      <c r="D189" s="541"/>
      <c r="E189" s="541"/>
      <c r="F189" s="541"/>
      <c r="G189" s="541"/>
      <c r="H189" s="541"/>
      <c r="I189" s="541"/>
      <c r="J189" s="541"/>
      <c r="K189" s="541"/>
      <c r="L189" s="538" t="s">
        <v>249</v>
      </c>
      <c r="M189" s="539"/>
      <c r="N189" s="540" t="str">
        <f>CONCATENATE('BD Team'!H25," X ",'BD Team'!I25)</f>
        <v xml:space="preserve"> X </v>
      </c>
      <c r="O189" s="540"/>
    </row>
    <row r="190" spans="3:15" ht="25.15" customHeight="1">
      <c r="C190" s="541"/>
      <c r="D190" s="541"/>
      <c r="E190" s="541"/>
      <c r="F190" s="541"/>
      <c r="G190" s="541"/>
      <c r="H190" s="541"/>
      <c r="I190" s="541"/>
      <c r="J190" s="541"/>
      <c r="K190" s="541"/>
      <c r="L190" s="538" t="s">
        <v>250</v>
      </c>
      <c r="M190" s="539"/>
      <c r="N190" s="543">
        <f>'BD Team'!J25</f>
        <v>0</v>
      </c>
      <c r="O190" s="543"/>
    </row>
    <row r="191" spans="3:15" ht="25.15" customHeight="1">
      <c r="C191" s="541"/>
      <c r="D191" s="541"/>
      <c r="E191" s="541"/>
      <c r="F191" s="541"/>
      <c r="G191" s="541"/>
      <c r="H191" s="541"/>
      <c r="I191" s="541"/>
      <c r="J191" s="541"/>
      <c r="K191" s="541"/>
      <c r="L191" s="538" t="s">
        <v>251</v>
      </c>
      <c r="M191" s="539"/>
      <c r="N191" s="540">
        <f>'BD Team'!C25</f>
        <v>0</v>
      </c>
      <c r="O191" s="540"/>
    </row>
    <row r="192" spans="3:15" ht="25.15" customHeight="1">
      <c r="C192" s="541"/>
      <c r="D192" s="541"/>
      <c r="E192" s="541"/>
      <c r="F192" s="541"/>
      <c r="G192" s="541"/>
      <c r="H192" s="541"/>
      <c r="I192" s="541"/>
      <c r="J192" s="541"/>
      <c r="K192" s="541"/>
      <c r="L192" s="538" t="s">
        <v>252</v>
      </c>
      <c r="M192" s="539"/>
      <c r="N192" s="540">
        <f>'BD Team'!E25</f>
        <v>0</v>
      </c>
      <c r="O192" s="540"/>
    </row>
    <row r="193" spans="3:15" ht="25.15" customHeight="1">
      <c r="C193" s="541"/>
      <c r="D193" s="541"/>
      <c r="E193" s="541"/>
      <c r="F193" s="541"/>
      <c r="G193" s="541"/>
      <c r="H193" s="541"/>
      <c r="I193" s="541"/>
      <c r="J193" s="541"/>
      <c r="K193" s="541"/>
      <c r="L193" s="538" t="s">
        <v>253</v>
      </c>
      <c r="M193" s="539"/>
      <c r="N193" s="540">
        <f>'BD Team'!F25</f>
        <v>0</v>
      </c>
      <c r="O193" s="540"/>
    </row>
    <row r="194" spans="3:15">
      <c r="C194" s="544"/>
      <c r="D194" s="544"/>
      <c r="E194" s="544"/>
      <c r="F194" s="544"/>
      <c r="G194" s="544"/>
      <c r="H194" s="544"/>
      <c r="I194" s="544"/>
      <c r="J194" s="544"/>
      <c r="K194" s="544"/>
      <c r="L194" s="544"/>
      <c r="M194" s="544"/>
      <c r="N194" s="544"/>
      <c r="O194" s="544"/>
    </row>
    <row r="195" spans="3:15" ht="25.15" customHeight="1">
      <c r="C195" s="538" t="s">
        <v>254</v>
      </c>
      <c r="D195" s="539"/>
      <c r="E195" s="286">
        <f>'BD Team'!B26</f>
        <v>0</v>
      </c>
      <c r="F195" s="288" t="s">
        <v>255</v>
      </c>
      <c r="G195" s="540">
        <f>'BD Team'!D26</f>
        <v>0</v>
      </c>
      <c r="H195" s="540"/>
      <c r="I195" s="540"/>
      <c r="J195" s="540"/>
      <c r="K195" s="540"/>
      <c r="L195" s="540"/>
      <c r="M195" s="540"/>
      <c r="N195" s="540"/>
      <c r="O195" s="540"/>
    </row>
    <row r="196" spans="3:15" ht="25.15" customHeight="1">
      <c r="C196" s="541"/>
      <c r="D196" s="541"/>
      <c r="E196" s="541"/>
      <c r="F196" s="541"/>
      <c r="G196" s="541"/>
      <c r="H196" s="541"/>
      <c r="I196" s="541"/>
      <c r="J196" s="541"/>
      <c r="K196" s="541"/>
      <c r="L196" s="538" t="s">
        <v>127</v>
      </c>
      <c r="M196" s="539"/>
      <c r="N196" s="542">
        <f>'BD Team'!G26</f>
        <v>0</v>
      </c>
      <c r="O196" s="542"/>
    </row>
    <row r="197" spans="3:15" ht="25.15" customHeight="1">
      <c r="C197" s="541"/>
      <c r="D197" s="541"/>
      <c r="E197" s="541"/>
      <c r="F197" s="541"/>
      <c r="G197" s="541"/>
      <c r="H197" s="541"/>
      <c r="I197" s="541"/>
      <c r="J197" s="541"/>
      <c r="K197" s="541"/>
      <c r="L197" s="538" t="s">
        <v>247</v>
      </c>
      <c r="M197" s="539"/>
      <c r="N197" s="540" t="str">
        <f>$F$6</f>
        <v>Anodized</v>
      </c>
      <c r="O197" s="540"/>
    </row>
    <row r="198" spans="3:15" ht="25.15" customHeight="1">
      <c r="C198" s="541"/>
      <c r="D198" s="541"/>
      <c r="E198" s="541"/>
      <c r="F198" s="541"/>
      <c r="G198" s="541"/>
      <c r="H198" s="541"/>
      <c r="I198" s="541"/>
      <c r="J198" s="541"/>
      <c r="K198" s="541"/>
      <c r="L198" s="538" t="s">
        <v>178</v>
      </c>
      <c r="M198" s="539"/>
      <c r="N198" s="540" t="str">
        <f>$K$6</f>
        <v>Silver</v>
      </c>
      <c r="O198" s="540"/>
    </row>
    <row r="199" spans="3:15" ht="25.15" customHeight="1">
      <c r="C199" s="541"/>
      <c r="D199" s="541"/>
      <c r="E199" s="541"/>
      <c r="F199" s="541"/>
      <c r="G199" s="541"/>
      <c r="H199" s="541"/>
      <c r="I199" s="541"/>
      <c r="J199" s="541"/>
      <c r="K199" s="541"/>
      <c r="L199" s="538" t="s">
        <v>248</v>
      </c>
      <c r="M199" s="539"/>
      <c r="N199" s="542" t="s">
        <v>256</v>
      </c>
      <c r="O199" s="540"/>
    </row>
    <row r="200" spans="3:15" ht="25.15" customHeight="1">
      <c r="C200" s="541"/>
      <c r="D200" s="541"/>
      <c r="E200" s="541"/>
      <c r="F200" s="541"/>
      <c r="G200" s="541"/>
      <c r="H200" s="541"/>
      <c r="I200" s="541"/>
      <c r="J200" s="541"/>
      <c r="K200" s="541"/>
      <c r="L200" s="538" t="s">
        <v>249</v>
      </c>
      <c r="M200" s="539"/>
      <c r="N200" s="540" t="str">
        <f>CONCATENATE('BD Team'!H26," X ",'BD Team'!I26)</f>
        <v xml:space="preserve"> X </v>
      </c>
      <c r="O200" s="540"/>
    </row>
    <row r="201" spans="3:15" ht="25.15" customHeight="1">
      <c r="C201" s="541"/>
      <c r="D201" s="541"/>
      <c r="E201" s="541"/>
      <c r="F201" s="541"/>
      <c r="G201" s="541"/>
      <c r="H201" s="541"/>
      <c r="I201" s="541"/>
      <c r="J201" s="541"/>
      <c r="K201" s="541"/>
      <c r="L201" s="538" t="s">
        <v>250</v>
      </c>
      <c r="M201" s="539"/>
      <c r="N201" s="543">
        <f>'BD Team'!J26</f>
        <v>0</v>
      </c>
      <c r="O201" s="543"/>
    </row>
    <row r="202" spans="3:15" ht="25.15" customHeight="1">
      <c r="C202" s="541"/>
      <c r="D202" s="541"/>
      <c r="E202" s="541"/>
      <c r="F202" s="541"/>
      <c r="G202" s="541"/>
      <c r="H202" s="541"/>
      <c r="I202" s="541"/>
      <c r="J202" s="541"/>
      <c r="K202" s="541"/>
      <c r="L202" s="538" t="s">
        <v>251</v>
      </c>
      <c r="M202" s="539"/>
      <c r="N202" s="540">
        <f>'BD Team'!C26</f>
        <v>0</v>
      </c>
      <c r="O202" s="540"/>
    </row>
    <row r="203" spans="3:15" ht="25.15" customHeight="1">
      <c r="C203" s="541"/>
      <c r="D203" s="541"/>
      <c r="E203" s="541"/>
      <c r="F203" s="541"/>
      <c r="G203" s="541"/>
      <c r="H203" s="541"/>
      <c r="I203" s="541"/>
      <c r="J203" s="541"/>
      <c r="K203" s="541"/>
      <c r="L203" s="538" t="s">
        <v>252</v>
      </c>
      <c r="M203" s="539"/>
      <c r="N203" s="540">
        <f>'BD Team'!E26</f>
        <v>0</v>
      </c>
      <c r="O203" s="540"/>
    </row>
    <row r="204" spans="3:15" ht="25.15" customHeight="1">
      <c r="C204" s="541"/>
      <c r="D204" s="541"/>
      <c r="E204" s="541"/>
      <c r="F204" s="541"/>
      <c r="G204" s="541"/>
      <c r="H204" s="541"/>
      <c r="I204" s="541"/>
      <c r="J204" s="541"/>
      <c r="K204" s="541"/>
      <c r="L204" s="538" t="s">
        <v>253</v>
      </c>
      <c r="M204" s="539"/>
      <c r="N204" s="540">
        <f>'BD Team'!F26</f>
        <v>0</v>
      </c>
      <c r="O204" s="540"/>
    </row>
    <row r="205" spans="3:15">
      <c r="C205" s="544"/>
      <c r="D205" s="544"/>
      <c r="E205" s="544"/>
      <c r="F205" s="544"/>
      <c r="G205" s="544"/>
      <c r="H205" s="544"/>
      <c r="I205" s="544"/>
      <c r="J205" s="544"/>
      <c r="K205" s="544"/>
      <c r="L205" s="544"/>
      <c r="M205" s="544"/>
      <c r="N205" s="544"/>
      <c r="O205" s="544"/>
    </row>
    <row r="206" spans="3:15" ht="25.15" customHeight="1">
      <c r="C206" s="538" t="s">
        <v>254</v>
      </c>
      <c r="D206" s="539"/>
      <c r="E206" s="286">
        <f>'BD Team'!B27</f>
        <v>0</v>
      </c>
      <c r="F206" s="288" t="s">
        <v>255</v>
      </c>
      <c r="G206" s="540">
        <f>'BD Team'!D27</f>
        <v>0</v>
      </c>
      <c r="H206" s="540"/>
      <c r="I206" s="540"/>
      <c r="J206" s="540"/>
      <c r="K206" s="540"/>
      <c r="L206" s="540"/>
      <c r="M206" s="540"/>
      <c r="N206" s="540"/>
      <c r="O206" s="540"/>
    </row>
    <row r="207" spans="3:15" ht="25.15" customHeight="1">
      <c r="C207" s="541"/>
      <c r="D207" s="541"/>
      <c r="E207" s="541"/>
      <c r="F207" s="541"/>
      <c r="G207" s="541"/>
      <c r="H207" s="541"/>
      <c r="I207" s="541"/>
      <c r="J207" s="541"/>
      <c r="K207" s="541"/>
      <c r="L207" s="538" t="s">
        <v>127</v>
      </c>
      <c r="M207" s="539"/>
      <c r="N207" s="542">
        <f>'BD Team'!G27</f>
        <v>0</v>
      </c>
      <c r="O207" s="542"/>
    </row>
    <row r="208" spans="3:15" ht="25.15" customHeight="1">
      <c r="C208" s="541"/>
      <c r="D208" s="541"/>
      <c r="E208" s="541"/>
      <c r="F208" s="541"/>
      <c r="G208" s="541"/>
      <c r="H208" s="541"/>
      <c r="I208" s="541"/>
      <c r="J208" s="541"/>
      <c r="K208" s="541"/>
      <c r="L208" s="538" t="s">
        <v>247</v>
      </c>
      <c r="M208" s="539"/>
      <c r="N208" s="540" t="str">
        <f>$F$6</f>
        <v>Anodized</v>
      </c>
      <c r="O208" s="540"/>
    </row>
    <row r="209" spans="3:15" ht="25.15" customHeight="1">
      <c r="C209" s="541"/>
      <c r="D209" s="541"/>
      <c r="E209" s="541"/>
      <c r="F209" s="541"/>
      <c r="G209" s="541"/>
      <c r="H209" s="541"/>
      <c r="I209" s="541"/>
      <c r="J209" s="541"/>
      <c r="K209" s="541"/>
      <c r="L209" s="538" t="s">
        <v>178</v>
      </c>
      <c r="M209" s="539"/>
      <c r="N209" s="540" t="str">
        <f>$K$6</f>
        <v>Silver</v>
      </c>
      <c r="O209" s="540"/>
    </row>
    <row r="210" spans="3:15" ht="25.15" customHeight="1">
      <c r="C210" s="541"/>
      <c r="D210" s="541"/>
      <c r="E210" s="541"/>
      <c r="F210" s="541"/>
      <c r="G210" s="541"/>
      <c r="H210" s="541"/>
      <c r="I210" s="541"/>
      <c r="J210" s="541"/>
      <c r="K210" s="541"/>
      <c r="L210" s="538" t="s">
        <v>248</v>
      </c>
      <c r="M210" s="539"/>
      <c r="N210" s="542" t="s">
        <v>256</v>
      </c>
      <c r="O210" s="540"/>
    </row>
    <row r="211" spans="3:15" ht="25.15" customHeight="1">
      <c r="C211" s="541"/>
      <c r="D211" s="541"/>
      <c r="E211" s="541"/>
      <c r="F211" s="541"/>
      <c r="G211" s="541"/>
      <c r="H211" s="541"/>
      <c r="I211" s="541"/>
      <c r="J211" s="541"/>
      <c r="K211" s="541"/>
      <c r="L211" s="538" t="s">
        <v>249</v>
      </c>
      <c r="M211" s="539"/>
      <c r="N211" s="540" t="str">
        <f>CONCATENATE('BD Team'!H27," X ",'BD Team'!I27)</f>
        <v xml:space="preserve"> X </v>
      </c>
      <c r="O211" s="540"/>
    </row>
    <row r="212" spans="3:15" ht="25.15" customHeight="1">
      <c r="C212" s="541"/>
      <c r="D212" s="541"/>
      <c r="E212" s="541"/>
      <c r="F212" s="541"/>
      <c r="G212" s="541"/>
      <c r="H212" s="541"/>
      <c r="I212" s="541"/>
      <c r="J212" s="541"/>
      <c r="K212" s="541"/>
      <c r="L212" s="538" t="s">
        <v>250</v>
      </c>
      <c r="M212" s="539"/>
      <c r="N212" s="543">
        <f>'BD Team'!J27</f>
        <v>0</v>
      </c>
      <c r="O212" s="543"/>
    </row>
    <row r="213" spans="3:15" ht="25.15" customHeight="1">
      <c r="C213" s="541"/>
      <c r="D213" s="541"/>
      <c r="E213" s="541"/>
      <c r="F213" s="541"/>
      <c r="G213" s="541"/>
      <c r="H213" s="541"/>
      <c r="I213" s="541"/>
      <c r="J213" s="541"/>
      <c r="K213" s="541"/>
      <c r="L213" s="538" t="s">
        <v>251</v>
      </c>
      <c r="M213" s="539"/>
      <c r="N213" s="540">
        <f>'BD Team'!C27</f>
        <v>0</v>
      </c>
      <c r="O213" s="540"/>
    </row>
    <row r="214" spans="3:15" ht="25.15" customHeight="1">
      <c r="C214" s="541"/>
      <c r="D214" s="541"/>
      <c r="E214" s="541"/>
      <c r="F214" s="541"/>
      <c r="G214" s="541"/>
      <c r="H214" s="541"/>
      <c r="I214" s="541"/>
      <c r="J214" s="541"/>
      <c r="K214" s="541"/>
      <c r="L214" s="538" t="s">
        <v>252</v>
      </c>
      <c r="M214" s="539"/>
      <c r="N214" s="540">
        <f>'BD Team'!E27</f>
        <v>0</v>
      </c>
      <c r="O214" s="540"/>
    </row>
    <row r="215" spans="3:15" ht="25.15" customHeight="1">
      <c r="C215" s="541"/>
      <c r="D215" s="541"/>
      <c r="E215" s="541"/>
      <c r="F215" s="541"/>
      <c r="G215" s="541"/>
      <c r="H215" s="541"/>
      <c r="I215" s="541"/>
      <c r="J215" s="541"/>
      <c r="K215" s="541"/>
      <c r="L215" s="538" t="s">
        <v>253</v>
      </c>
      <c r="M215" s="539"/>
      <c r="N215" s="540">
        <f>'BD Team'!F27</f>
        <v>0</v>
      </c>
      <c r="O215" s="540"/>
    </row>
    <row r="216" spans="3:15">
      <c r="C216" s="544"/>
      <c r="D216" s="544"/>
      <c r="E216" s="544"/>
      <c r="F216" s="544"/>
      <c r="G216" s="544"/>
      <c r="H216" s="544"/>
      <c r="I216" s="544"/>
      <c r="J216" s="544"/>
      <c r="K216" s="544"/>
      <c r="L216" s="544"/>
      <c r="M216" s="544"/>
      <c r="N216" s="544"/>
      <c r="O216" s="544"/>
    </row>
    <row r="217" spans="3:15" ht="25.15" customHeight="1">
      <c r="C217" s="538" t="s">
        <v>254</v>
      </c>
      <c r="D217" s="539"/>
      <c r="E217" s="286">
        <f>'BD Team'!B28</f>
        <v>0</v>
      </c>
      <c r="F217" s="288" t="s">
        <v>255</v>
      </c>
      <c r="G217" s="540">
        <f>'BD Team'!D28</f>
        <v>0</v>
      </c>
      <c r="H217" s="540"/>
      <c r="I217" s="540"/>
      <c r="J217" s="540"/>
      <c r="K217" s="540"/>
      <c r="L217" s="540"/>
      <c r="M217" s="540"/>
      <c r="N217" s="540"/>
      <c r="O217" s="540"/>
    </row>
    <row r="218" spans="3:15" ht="25.15" customHeight="1">
      <c r="C218" s="541"/>
      <c r="D218" s="541"/>
      <c r="E218" s="541"/>
      <c r="F218" s="541"/>
      <c r="G218" s="541"/>
      <c r="H218" s="541"/>
      <c r="I218" s="541"/>
      <c r="J218" s="541"/>
      <c r="K218" s="541"/>
      <c r="L218" s="538" t="s">
        <v>127</v>
      </c>
      <c r="M218" s="539"/>
      <c r="N218" s="542">
        <f>'BD Team'!G28</f>
        <v>0</v>
      </c>
      <c r="O218" s="542"/>
    </row>
    <row r="219" spans="3:15" ht="25.15" customHeight="1">
      <c r="C219" s="541"/>
      <c r="D219" s="541"/>
      <c r="E219" s="541"/>
      <c r="F219" s="541"/>
      <c r="G219" s="541"/>
      <c r="H219" s="541"/>
      <c r="I219" s="541"/>
      <c r="J219" s="541"/>
      <c r="K219" s="541"/>
      <c r="L219" s="538" t="s">
        <v>247</v>
      </c>
      <c r="M219" s="539"/>
      <c r="N219" s="540" t="str">
        <f>$F$6</f>
        <v>Anodized</v>
      </c>
      <c r="O219" s="540"/>
    </row>
    <row r="220" spans="3:15" ht="25.15" customHeight="1">
      <c r="C220" s="541"/>
      <c r="D220" s="541"/>
      <c r="E220" s="541"/>
      <c r="F220" s="541"/>
      <c r="G220" s="541"/>
      <c r="H220" s="541"/>
      <c r="I220" s="541"/>
      <c r="J220" s="541"/>
      <c r="K220" s="541"/>
      <c r="L220" s="538" t="s">
        <v>178</v>
      </c>
      <c r="M220" s="539"/>
      <c r="N220" s="540" t="str">
        <f>$K$6</f>
        <v>Silver</v>
      </c>
      <c r="O220" s="540"/>
    </row>
    <row r="221" spans="3:15" ht="25.15" customHeight="1">
      <c r="C221" s="541"/>
      <c r="D221" s="541"/>
      <c r="E221" s="541"/>
      <c r="F221" s="541"/>
      <c r="G221" s="541"/>
      <c r="H221" s="541"/>
      <c r="I221" s="541"/>
      <c r="J221" s="541"/>
      <c r="K221" s="541"/>
      <c r="L221" s="538" t="s">
        <v>248</v>
      </c>
      <c r="M221" s="539"/>
      <c r="N221" s="542" t="s">
        <v>256</v>
      </c>
      <c r="O221" s="540"/>
    </row>
    <row r="222" spans="3:15" ht="25.15" customHeight="1">
      <c r="C222" s="541"/>
      <c r="D222" s="541"/>
      <c r="E222" s="541"/>
      <c r="F222" s="541"/>
      <c r="G222" s="541"/>
      <c r="H222" s="541"/>
      <c r="I222" s="541"/>
      <c r="J222" s="541"/>
      <c r="K222" s="541"/>
      <c r="L222" s="538" t="s">
        <v>249</v>
      </c>
      <c r="M222" s="539"/>
      <c r="N222" s="540" t="str">
        <f>CONCATENATE('BD Team'!H28," X ",'BD Team'!I28)</f>
        <v xml:space="preserve"> X </v>
      </c>
      <c r="O222" s="540"/>
    </row>
    <row r="223" spans="3:15" ht="25.15" customHeight="1">
      <c r="C223" s="541"/>
      <c r="D223" s="541"/>
      <c r="E223" s="541"/>
      <c r="F223" s="541"/>
      <c r="G223" s="541"/>
      <c r="H223" s="541"/>
      <c r="I223" s="541"/>
      <c r="J223" s="541"/>
      <c r="K223" s="541"/>
      <c r="L223" s="538" t="s">
        <v>250</v>
      </c>
      <c r="M223" s="539"/>
      <c r="N223" s="543">
        <f>'BD Team'!J28</f>
        <v>0</v>
      </c>
      <c r="O223" s="543"/>
    </row>
    <row r="224" spans="3:15" ht="25.15" customHeight="1">
      <c r="C224" s="541"/>
      <c r="D224" s="541"/>
      <c r="E224" s="541"/>
      <c r="F224" s="541"/>
      <c r="G224" s="541"/>
      <c r="H224" s="541"/>
      <c r="I224" s="541"/>
      <c r="J224" s="541"/>
      <c r="K224" s="541"/>
      <c r="L224" s="538" t="s">
        <v>251</v>
      </c>
      <c r="M224" s="539"/>
      <c r="N224" s="540">
        <f>'BD Team'!C28</f>
        <v>0</v>
      </c>
      <c r="O224" s="540"/>
    </row>
    <row r="225" spans="3:15" ht="25.15" customHeight="1">
      <c r="C225" s="541"/>
      <c r="D225" s="541"/>
      <c r="E225" s="541"/>
      <c r="F225" s="541"/>
      <c r="G225" s="541"/>
      <c r="H225" s="541"/>
      <c r="I225" s="541"/>
      <c r="J225" s="541"/>
      <c r="K225" s="541"/>
      <c r="L225" s="538" t="s">
        <v>252</v>
      </c>
      <c r="M225" s="539"/>
      <c r="N225" s="540">
        <f>'BD Team'!E28</f>
        <v>0</v>
      </c>
      <c r="O225" s="540"/>
    </row>
    <row r="226" spans="3:15" ht="25.15" customHeight="1">
      <c r="C226" s="541"/>
      <c r="D226" s="541"/>
      <c r="E226" s="541"/>
      <c r="F226" s="541"/>
      <c r="G226" s="541"/>
      <c r="H226" s="541"/>
      <c r="I226" s="541"/>
      <c r="J226" s="541"/>
      <c r="K226" s="541"/>
      <c r="L226" s="538" t="s">
        <v>253</v>
      </c>
      <c r="M226" s="539"/>
      <c r="N226" s="540">
        <f>'BD Team'!F28</f>
        <v>0</v>
      </c>
      <c r="O226" s="540"/>
    </row>
    <row r="227" spans="3:15">
      <c r="C227" s="544"/>
      <c r="D227" s="544"/>
      <c r="E227" s="544"/>
      <c r="F227" s="544"/>
      <c r="G227" s="544"/>
      <c r="H227" s="544"/>
      <c r="I227" s="544"/>
      <c r="J227" s="544"/>
      <c r="K227" s="544"/>
      <c r="L227" s="544"/>
      <c r="M227" s="544"/>
      <c r="N227" s="544"/>
      <c r="O227" s="544"/>
    </row>
    <row r="228" spans="3:15" ht="25.15" customHeight="1">
      <c r="C228" s="538" t="s">
        <v>254</v>
      </c>
      <c r="D228" s="539"/>
      <c r="E228" s="286">
        <f>'BD Team'!B29</f>
        <v>0</v>
      </c>
      <c r="F228" s="288" t="s">
        <v>255</v>
      </c>
      <c r="G228" s="540">
        <f>'BD Team'!D29</f>
        <v>0</v>
      </c>
      <c r="H228" s="540"/>
      <c r="I228" s="540"/>
      <c r="J228" s="540"/>
      <c r="K228" s="540"/>
      <c r="L228" s="540"/>
      <c r="M228" s="540"/>
      <c r="N228" s="540"/>
      <c r="O228" s="540"/>
    </row>
    <row r="229" spans="3:15" ht="25.15" customHeight="1">
      <c r="C229" s="541"/>
      <c r="D229" s="541"/>
      <c r="E229" s="541"/>
      <c r="F229" s="541"/>
      <c r="G229" s="541"/>
      <c r="H229" s="541"/>
      <c r="I229" s="541"/>
      <c r="J229" s="541"/>
      <c r="K229" s="541"/>
      <c r="L229" s="538" t="s">
        <v>127</v>
      </c>
      <c r="M229" s="539"/>
      <c r="N229" s="542">
        <f>'BD Team'!G29</f>
        <v>0</v>
      </c>
      <c r="O229" s="542"/>
    </row>
    <row r="230" spans="3:15" ht="25.15" customHeight="1">
      <c r="C230" s="541"/>
      <c r="D230" s="541"/>
      <c r="E230" s="541"/>
      <c r="F230" s="541"/>
      <c r="G230" s="541"/>
      <c r="H230" s="541"/>
      <c r="I230" s="541"/>
      <c r="J230" s="541"/>
      <c r="K230" s="541"/>
      <c r="L230" s="538" t="s">
        <v>247</v>
      </c>
      <c r="M230" s="539"/>
      <c r="N230" s="540" t="str">
        <f>$F$6</f>
        <v>Anodized</v>
      </c>
      <c r="O230" s="540"/>
    </row>
    <row r="231" spans="3:15" ht="25.15" customHeight="1">
      <c r="C231" s="541"/>
      <c r="D231" s="541"/>
      <c r="E231" s="541"/>
      <c r="F231" s="541"/>
      <c r="G231" s="541"/>
      <c r="H231" s="541"/>
      <c r="I231" s="541"/>
      <c r="J231" s="541"/>
      <c r="K231" s="541"/>
      <c r="L231" s="538" t="s">
        <v>178</v>
      </c>
      <c r="M231" s="539"/>
      <c r="N231" s="540" t="str">
        <f>$K$6</f>
        <v>Silver</v>
      </c>
      <c r="O231" s="540"/>
    </row>
    <row r="232" spans="3:15" ht="25.15" customHeight="1">
      <c r="C232" s="541"/>
      <c r="D232" s="541"/>
      <c r="E232" s="541"/>
      <c r="F232" s="541"/>
      <c r="G232" s="541"/>
      <c r="H232" s="541"/>
      <c r="I232" s="541"/>
      <c r="J232" s="541"/>
      <c r="K232" s="541"/>
      <c r="L232" s="538" t="s">
        <v>248</v>
      </c>
      <c r="M232" s="539"/>
      <c r="N232" s="542" t="s">
        <v>256</v>
      </c>
      <c r="O232" s="540"/>
    </row>
    <row r="233" spans="3:15" ht="25.15" customHeight="1">
      <c r="C233" s="541"/>
      <c r="D233" s="541"/>
      <c r="E233" s="541"/>
      <c r="F233" s="541"/>
      <c r="G233" s="541"/>
      <c r="H233" s="541"/>
      <c r="I233" s="541"/>
      <c r="J233" s="541"/>
      <c r="K233" s="541"/>
      <c r="L233" s="538" t="s">
        <v>249</v>
      </c>
      <c r="M233" s="539"/>
      <c r="N233" s="540" t="str">
        <f>CONCATENATE('BD Team'!H29," X ",'BD Team'!I29)</f>
        <v xml:space="preserve"> X </v>
      </c>
      <c r="O233" s="540"/>
    </row>
    <row r="234" spans="3:15" ht="25.15" customHeight="1">
      <c r="C234" s="541"/>
      <c r="D234" s="541"/>
      <c r="E234" s="541"/>
      <c r="F234" s="541"/>
      <c r="G234" s="541"/>
      <c r="H234" s="541"/>
      <c r="I234" s="541"/>
      <c r="J234" s="541"/>
      <c r="K234" s="541"/>
      <c r="L234" s="538" t="s">
        <v>250</v>
      </c>
      <c r="M234" s="539"/>
      <c r="N234" s="543">
        <f>'BD Team'!J29</f>
        <v>0</v>
      </c>
      <c r="O234" s="543"/>
    </row>
    <row r="235" spans="3:15" ht="25.15" customHeight="1">
      <c r="C235" s="541"/>
      <c r="D235" s="541"/>
      <c r="E235" s="541"/>
      <c r="F235" s="541"/>
      <c r="G235" s="541"/>
      <c r="H235" s="541"/>
      <c r="I235" s="541"/>
      <c r="J235" s="541"/>
      <c r="K235" s="541"/>
      <c r="L235" s="538" t="s">
        <v>251</v>
      </c>
      <c r="M235" s="539"/>
      <c r="N235" s="540">
        <f>'BD Team'!C29</f>
        <v>0</v>
      </c>
      <c r="O235" s="540"/>
    </row>
    <row r="236" spans="3:15" ht="25.15" customHeight="1">
      <c r="C236" s="541"/>
      <c r="D236" s="541"/>
      <c r="E236" s="541"/>
      <c r="F236" s="541"/>
      <c r="G236" s="541"/>
      <c r="H236" s="541"/>
      <c r="I236" s="541"/>
      <c r="J236" s="541"/>
      <c r="K236" s="541"/>
      <c r="L236" s="538" t="s">
        <v>252</v>
      </c>
      <c r="M236" s="539"/>
      <c r="N236" s="540">
        <f>'BD Team'!E29</f>
        <v>0</v>
      </c>
      <c r="O236" s="540"/>
    </row>
    <row r="237" spans="3:15" ht="25.15" customHeight="1">
      <c r="C237" s="541"/>
      <c r="D237" s="541"/>
      <c r="E237" s="541"/>
      <c r="F237" s="541"/>
      <c r="G237" s="541"/>
      <c r="H237" s="541"/>
      <c r="I237" s="541"/>
      <c r="J237" s="541"/>
      <c r="K237" s="541"/>
      <c r="L237" s="538" t="s">
        <v>253</v>
      </c>
      <c r="M237" s="539"/>
      <c r="N237" s="540">
        <f>'BD Team'!F29</f>
        <v>0</v>
      </c>
      <c r="O237" s="540"/>
    </row>
    <row r="238" spans="3:15">
      <c r="C238" s="544"/>
      <c r="D238" s="544"/>
      <c r="E238" s="544"/>
      <c r="F238" s="544"/>
      <c r="G238" s="544"/>
      <c r="H238" s="544"/>
      <c r="I238" s="544"/>
      <c r="J238" s="544"/>
      <c r="K238" s="544"/>
      <c r="L238" s="544"/>
      <c r="M238" s="544"/>
      <c r="N238" s="544"/>
      <c r="O238" s="544"/>
    </row>
    <row r="239" spans="3:15" ht="25.15" customHeight="1">
      <c r="C239" s="538" t="s">
        <v>254</v>
      </c>
      <c r="D239" s="539"/>
      <c r="E239" s="286">
        <f>'BD Team'!B30</f>
        <v>0</v>
      </c>
      <c r="F239" s="288" t="s">
        <v>255</v>
      </c>
      <c r="G239" s="540">
        <f>'BD Team'!D30</f>
        <v>0</v>
      </c>
      <c r="H239" s="540"/>
      <c r="I239" s="540"/>
      <c r="J239" s="540"/>
      <c r="K239" s="540"/>
      <c r="L239" s="540"/>
      <c r="M239" s="540"/>
      <c r="N239" s="540"/>
      <c r="O239" s="540"/>
    </row>
    <row r="240" spans="3:15" ht="25.15" customHeight="1">
      <c r="C240" s="541"/>
      <c r="D240" s="541"/>
      <c r="E240" s="541"/>
      <c r="F240" s="541"/>
      <c r="G240" s="541"/>
      <c r="H240" s="541"/>
      <c r="I240" s="541"/>
      <c r="J240" s="541"/>
      <c r="K240" s="541"/>
      <c r="L240" s="538" t="s">
        <v>127</v>
      </c>
      <c r="M240" s="539"/>
      <c r="N240" s="542">
        <f>'BD Team'!G30</f>
        <v>0</v>
      </c>
      <c r="O240" s="542"/>
    </row>
    <row r="241" spans="3:15" ht="25.15" customHeight="1">
      <c r="C241" s="541"/>
      <c r="D241" s="541"/>
      <c r="E241" s="541"/>
      <c r="F241" s="541"/>
      <c r="G241" s="541"/>
      <c r="H241" s="541"/>
      <c r="I241" s="541"/>
      <c r="J241" s="541"/>
      <c r="K241" s="541"/>
      <c r="L241" s="538" t="s">
        <v>247</v>
      </c>
      <c r="M241" s="539"/>
      <c r="N241" s="540" t="str">
        <f>$F$6</f>
        <v>Anodized</v>
      </c>
      <c r="O241" s="540"/>
    </row>
    <row r="242" spans="3:15" ht="25.15" customHeight="1">
      <c r="C242" s="541"/>
      <c r="D242" s="541"/>
      <c r="E242" s="541"/>
      <c r="F242" s="541"/>
      <c r="G242" s="541"/>
      <c r="H242" s="541"/>
      <c r="I242" s="541"/>
      <c r="J242" s="541"/>
      <c r="K242" s="541"/>
      <c r="L242" s="538" t="s">
        <v>178</v>
      </c>
      <c r="M242" s="539"/>
      <c r="N242" s="540" t="str">
        <f>$K$6</f>
        <v>Silver</v>
      </c>
      <c r="O242" s="540"/>
    </row>
    <row r="243" spans="3:15" ht="25.15" customHeight="1">
      <c r="C243" s="541"/>
      <c r="D243" s="541"/>
      <c r="E243" s="541"/>
      <c r="F243" s="541"/>
      <c r="G243" s="541"/>
      <c r="H243" s="541"/>
      <c r="I243" s="541"/>
      <c r="J243" s="541"/>
      <c r="K243" s="541"/>
      <c r="L243" s="538" t="s">
        <v>248</v>
      </c>
      <c r="M243" s="539"/>
      <c r="N243" s="542" t="s">
        <v>256</v>
      </c>
      <c r="O243" s="540"/>
    </row>
    <row r="244" spans="3:15" ht="25.15" customHeight="1">
      <c r="C244" s="541"/>
      <c r="D244" s="541"/>
      <c r="E244" s="541"/>
      <c r="F244" s="541"/>
      <c r="G244" s="541"/>
      <c r="H244" s="541"/>
      <c r="I244" s="541"/>
      <c r="J244" s="541"/>
      <c r="K244" s="541"/>
      <c r="L244" s="538" t="s">
        <v>249</v>
      </c>
      <c r="M244" s="539"/>
      <c r="N244" s="540" t="str">
        <f>CONCATENATE('BD Team'!H30," X ",'BD Team'!I30)</f>
        <v xml:space="preserve"> X </v>
      </c>
      <c r="O244" s="540"/>
    </row>
    <row r="245" spans="3:15" ht="25.15" customHeight="1">
      <c r="C245" s="541"/>
      <c r="D245" s="541"/>
      <c r="E245" s="541"/>
      <c r="F245" s="541"/>
      <c r="G245" s="541"/>
      <c r="H245" s="541"/>
      <c r="I245" s="541"/>
      <c r="J245" s="541"/>
      <c r="K245" s="541"/>
      <c r="L245" s="538" t="s">
        <v>250</v>
      </c>
      <c r="M245" s="539"/>
      <c r="N245" s="543">
        <f>'BD Team'!J30</f>
        <v>0</v>
      </c>
      <c r="O245" s="543"/>
    </row>
    <row r="246" spans="3:15" ht="25.15" customHeight="1">
      <c r="C246" s="541"/>
      <c r="D246" s="541"/>
      <c r="E246" s="541"/>
      <c r="F246" s="541"/>
      <c r="G246" s="541"/>
      <c r="H246" s="541"/>
      <c r="I246" s="541"/>
      <c r="J246" s="541"/>
      <c r="K246" s="541"/>
      <c r="L246" s="538" t="s">
        <v>251</v>
      </c>
      <c r="M246" s="539"/>
      <c r="N246" s="540">
        <f>'BD Team'!C30</f>
        <v>0</v>
      </c>
      <c r="O246" s="540"/>
    </row>
    <row r="247" spans="3:15" ht="25.15" customHeight="1">
      <c r="C247" s="541"/>
      <c r="D247" s="541"/>
      <c r="E247" s="541"/>
      <c r="F247" s="541"/>
      <c r="G247" s="541"/>
      <c r="H247" s="541"/>
      <c r="I247" s="541"/>
      <c r="J247" s="541"/>
      <c r="K247" s="541"/>
      <c r="L247" s="538" t="s">
        <v>252</v>
      </c>
      <c r="M247" s="539"/>
      <c r="N247" s="540">
        <f>'BD Team'!E30</f>
        <v>0</v>
      </c>
      <c r="O247" s="540"/>
    </row>
    <row r="248" spans="3:15" ht="25.15" customHeight="1">
      <c r="C248" s="541"/>
      <c r="D248" s="541"/>
      <c r="E248" s="541"/>
      <c r="F248" s="541"/>
      <c r="G248" s="541"/>
      <c r="H248" s="541"/>
      <c r="I248" s="541"/>
      <c r="J248" s="541"/>
      <c r="K248" s="541"/>
      <c r="L248" s="538" t="s">
        <v>253</v>
      </c>
      <c r="M248" s="539"/>
      <c r="N248" s="540">
        <f>'BD Team'!F30</f>
        <v>0</v>
      </c>
      <c r="O248" s="540"/>
    </row>
    <row r="249" spans="3:15">
      <c r="C249" s="544"/>
      <c r="D249" s="544"/>
      <c r="E249" s="544"/>
      <c r="F249" s="544"/>
      <c r="G249" s="544"/>
      <c r="H249" s="544"/>
      <c r="I249" s="544"/>
      <c r="J249" s="544"/>
      <c r="K249" s="544"/>
      <c r="L249" s="544"/>
      <c r="M249" s="544"/>
      <c r="N249" s="544"/>
      <c r="O249" s="544"/>
    </row>
    <row r="250" spans="3:15" ht="25.15" customHeight="1">
      <c r="C250" s="538" t="s">
        <v>254</v>
      </c>
      <c r="D250" s="539"/>
      <c r="E250" s="286">
        <f>'BD Team'!B31</f>
        <v>0</v>
      </c>
      <c r="F250" s="288" t="s">
        <v>255</v>
      </c>
      <c r="G250" s="540">
        <f>'BD Team'!D31</f>
        <v>0</v>
      </c>
      <c r="H250" s="540"/>
      <c r="I250" s="540"/>
      <c r="J250" s="540"/>
      <c r="K250" s="540"/>
      <c r="L250" s="540"/>
      <c r="M250" s="540"/>
      <c r="N250" s="540"/>
      <c r="O250" s="540"/>
    </row>
    <row r="251" spans="3:15" ht="25.15" customHeight="1">
      <c r="C251" s="541"/>
      <c r="D251" s="541"/>
      <c r="E251" s="541"/>
      <c r="F251" s="541"/>
      <c r="G251" s="541"/>
      <c r="H251" s="541"/>
      <c r="I251" s="541"/>
      <c r="J251" s="541"/>
      <c r="K251" s="541"/>
      <c r="L251" s="538" t="s">
        <v>127</v>
      </c>
      <c r="M251" s="539"/>
      <c r="N251" s="542">
        <f>'BD Team'!G31</f>
        <v>0</v>
      </c>
      <c r="O251" s="542"/>
    </row>
    <row r="252" spans="3:15" ht="25.15" customHeight="1">
      <c r="C252" s="541"/>
      <c r="D252" s="541"/>
      <c r="E252" s="541"/>
      <c r="F252" s="541"/>
      <c r="G252" s="541"/>
      <c r="H252" s="541"/>
      <c r="I252" s="541"/>
      <c r="J252" s="541"/>
      <c r="K252" s="541"/>
      <c r="L252" s="538" t="s">
        <v>247</v>
      </c>
      <c r="M252" s="539"/>
      <c r="N252" s="540" t="str">
        <f>$F$6</f>
        <v>Anodized</v>
      </c>
      <c r="O252" s="540"/>
    </row>
    <row r="253" spans="3:15" ht="25.15" customHeight="1">
      <c r="C253" s="541"/>
      <c r="D253" s="541"/>
      <c r="E253" s="541"/>
      <c r="F253" s="541"/>
      <c r="G253" s="541"/>
      <c r="H253" s="541"/>
      <c r="I253" s="541"/>
      <c r="J253" s="541"/>
      <c r="K253" s="541"/>
      <c r="L253" s="538" t="s">
        <v>178</v>
      </c>
      <c r="M253" s="539"/>
      <c r="N253" s="540" t="str">
        <f>$K$6</f>
        <v>Silver</v>
      </c>
      <c r="O253" s="540"/>
    </row>
    <row r="254" spans="3:15" ht="25.15" customHeight="1">
      <c r="C254" s="541"/>
      <c r="D254" s="541"/>
      <c r="E254" s="541"/>
      <c r="F254" s="541"/>
      <c r="G254" s="541"/>
      <c r="H254" s="541"/>
      <c r="I254" s="541"/>
      <c r="J254" s="541"/>
      <c r="K254" s="541"/>
      <c r="L254" s="538" t="s">
        <v>248</v>
      </c>
      <c r="M254" s="539"/>
      <c r="N254" s="542" t="s">
        <v>256</v>
      </c>
      <c r="O254" s="540"/>
    </row>
    <row r="255" spans="3:15" ht="25.15" customHeight="1">
      <c r="C255" s="541"/>
      <c r="D255" s="541"/>
      <c r="E255" s="541"/>
      <c r="F255" s="541"/>
      <c r="G255" s="541"/>
      <c r="H255" s="541"/>
      <c r="I255" s="541"/>
      <c r="J255" s="541"/>
      <c r="K255" s="541"/>
      <c r="L255" s="538" t="s">
        <v>249</v>
      </c>
      <c r="M255" s="539"/>
      <c r="N255" s="540" t="str">
        <f>CONCATENATE('BD Team'!H31," X ",'BD Team'!I31)</f>
        <v xml:space="preserve"> X </v>
      </c>
      <c r="O255" s="540"/>
    </row>
    <row r="256" spans="3:15" ht="25.15" customHeight="1">
      <c r="C256" s="541"/>
      <c r="D256" s="541"/>
      <c r="E256" s="541"/>
      <c r="F256" s="541"/>
      <c r="G256" s="541"/>
      <c r="H256" s="541"/>
      <c r="I256" s="541"/>
      <c r="J256" s="541"/>
      <c r="K256" s="541"/>
      <c r="L256" s="538" t="s">
        <v>250</v>
      </c>
      <c r="M256" s="539"/>
      <c r="N256" s="543">
        <f>'BD Team'!J31</f>
        <v>0</v>
      </c>
      <c r="O256" s="543"/>
    </row>
    <row r="257" spans="3:15" ht="25.15" customHeight="1">
      <c r="C257" s="541"/>
      <c r="D257" s="541"/>
      <c r="E257" s="541"/>
      <c r="F257" s="541"/>
      <c r="G257" s="541"/>
      <c r="H257" s="541"/>
      <c r="I257" s="541"/>
      <c r="J257" s="541"/>
      <c r="K257" s="541"/>
      <c r="L257" s="538" t="s">
        <v>251</v>
      </c>
      <c r="M257" s="539"/>
      <c r="N257" s="540">
        <f>'BD Team'!C31</f>
        <v>0</v>
      </c>
      <c r="O257" s="540"/>
    </row>
    <row r="258" spans="3:15" ht="25.15" customHeight="1">
      <c r="C258" s="541"/>
      <c r="D258" s="541"/>
      <c r="E258" s="541"/>
      <c r="F258" s="541"/>
      <c r="G258" s="541"/>
      <c r="H258" s="541"/>
      <c r="I258" s="541"/>
      <c r="J258" s="541"/>
      <c r="K258" s="541"/>
      <c r="L258" s="538" t="s">
        <v>252</v>
      </c>
      <c r="M258" s="539"/>
      <c r="N258" s="540">
        <f>'BD Team'!E31</f>
        <v>0</v>
      </c>
      <c r="O258" s="540"/>
    </row>
    <row r="259" spans="3:15" ht="25.15" customHeight="1">
      <c r="C259" s="541"/>
      <c r="D259" s="541"/>
      <c r="E259" s="541"/>
      <c r="F259" s="541"/>
      <c r="G259" s="541"/>
      <c r="H259" s="541"/>
      <c r="I259" s="541"/>
      <c r="J259" s="541"/>
      <c r="K259" s="541"/>
      <c r="L259" s="538" t="s">
        <v>253</v>
      </c>
      <c r="M259" s="539"/>
      <c r="N259" s="540">
        <f>'BD Team'!F31</f>
        <v>0</v>
      </c>
      <c r="O259" s="540"/>
    </row>
    <row r="260" spans="3:15">
      <c r="C260" s="544"/>
      <c r="D260" s="544"/>
      <c r="E260" s="544"/>
      <c r="F260" s="544"/>
      <c r="G260" s="544"/>
      <c r="H260" s="544"/>
      <c r="I260" s="544"/>
      <c r="J260" s="544"/>
      <c r="K260" s="544"/>
      <c r="L260" s="544"/>
      <c r="M260" s="544"/>
      <c r="N260" s="544"/>
      <c r="O260" s="544"/>
    </row>
    <row r="261" spans="3:15" ht="25.15" customHeight="1">
      <c r="C261" s="538" t="s">
        <v>254</v>
      </c>
      <c r="D261" s="539"/>
      <c r="E261" s="286">
        <f>'BD Team'!B32</f>
        <v>0</v>
      </c>
      <c r="F261" s="288" t="s">
        <v>255</v>
      </c>
      <c r="G261" s="540">
        <f>'BD Team'!D32</f>
        <v>0</v>
      </c>
      <c r="H261" s="540"/>
      <c r="I261" s="540"/>
      <c r="J261" s="540"/>
      <c r="K261" s="540"/>
      <c r="L261" s="540"/>
      <c r="M261" s="540"/>
      <c r="N261" s="540"/>
      <c r="O261" s="540"/>
    </row>
    <row r="262" spans="3:15" ht="25.15" customHeight="1">
      <c r="C262" s="541"/>
      <c r="D262" s="541"/>
      <c r="E262" s="541"/>
      <c r="F262" s="541"/>
      <c r="G262" s="541"/>
      <c r="H262" s="541"/>
      <c r="I262" s="541"/>
      <c r="J262" s="541"/>
      <c r="K262" s="541"/>
      <c r="L262" s="538" t="s">
        <v>127</v>
      </c>
      <c r="M262" s="539"/>
      <c r="N262" s="542">
        <f>'BD Team'!G32</f>
        <v>0</v>
      </c>
      <c r="O262" s="542"/>
    </row>
    <row r="263" spans="3:15" ht="25.15" customHeight="1">
      <c r="C263" s="541"/>
      <c r="D263" s="541"/>
      <c r="E263" s="541"/>
      <c r="F263" s="541"/>
      <c r="G263" s="541"/>
      <c r="H263" s="541"/>
      <c r="I263" s="541"/>
      <c r="J263" s="541"/>
      <c r="K263" s="541"/>
      <c r="L263" s="538" t="s">
        <v>247</v>
      </c>
      <c r="M263" s="539"/>
      <c r="N263" s="540" t="str">
        <f>$F$6</f>
        <v>Anodized</v>
      </c>
      <c r="O263" s="540"/>
    </row>
    <row r="264" spans="3:15" ht="25.15" customHeight="1">
      <c r="C264" s="541"/>
      <c r="D264" s="541"/>
      <c r="E264" s="541"/>
      <c r="F264" s="541"/>
      <c r="G264" s="541"/>
      <c r="H264" s="541"/>
      <c r="I264" s="541"/>
      <c r="J264" s="541"/>
      <c r="K264" s="541"/>
      <c r="L264" s="538" t="s">
        <v>178</v>
      </c>
      <c r="M264" s="539"/>
      <c r="N264" s="540" t="str">
        <f>$K$6</f>
        <v>Silver</v>
      </c>
      <c r="O264" s="540"/>
    </row>
    <row r="265" spans="3:15" ht="25.15" customHeight="1">
      <c r="C265" s="541"/>
      <c r="D265" s="541"/>
      <c r="E265" s="541"/>
      <c r="F265" s="541"/>
      <c r="G265" s="541"/>
      <c r="H265" s="541"/>
      <c r="I265" s="541"/>
      <c r="J265" s="541"/>
      <c r="K265" s="541"/>
      <c r="L265" s="538" t="s">
        <v>248</v>
      </c>
      <c r="M265" s="539"/>
      <c r="N265" s="542" t="s">
        <v>256</v>
      </c>
      <c r="O265" s="540"/>
    </row>
    <row r="266" spans="3:15" ht="25.15" customHeight="1">
      <c r="C266" s="541"/>
      <c r="D266" s="541"/>
      <c r="E266" s="541"/>
      <c r="F266" s="541"/>
      <c r="G266" s="541"/>
      <c r="H266" s="541"/>
      <c r="I266" s="541"/>
      <c r="J266" s="541"/>
      <c r="K266" s="541"/>
      <c r="L266" s="538" t="s">
        <v>249</v>
      </c>
      <c r="M266" s="539"/>
      <c r="N266" s="540" t="str">
        <f>CONCATENATE('BD Team'!H32," X ",'BD Team'!I32)</f>
        <v xml:space="preserve"> X </v>
      </c>
      <c r="O266" s="540"/>
    </row>
    <row r="267" spans="3:15" ht="25.15" customHeight="1">
      <c r="C267" s="541"/>
      <c r="D267" s="541"/>
      <c r="E267" s="541"/>
      <c r="F267" s="541"/>
      <c r="G267" s="541"/>
      <c r="H267" s="541"/>
      <c r="I267" s="541"/>
      <c r="J267" s="541"/>
      <c r="K267" s="541"/>
      <c r="L267" s="538" t="s">
        <v>250</v>
      </c>
      <c r="M267" s="539"/>
      <c r="N267" s="543">
        <f>'BD Team'!J32</f>
        <v>0</v>
      </c>
      <c r="O267" s="543"/>
    </row>
    <row r="268" spans="3:15" ht="25.15" customHeight="1">
      <c r="C268" s="541"/>
      <c r="D268" s="541"/>
      <c r="E268" s="541"/>
      <c r="F268" s="541"/>
      <c r="G268" s="541"/>
      <c r="H268" s="541"/>
      <c r="I268" s="541"/>
      <c r="J268" s="541"/>
      <c r="K268" s="541"/>
      <c r="L268" s="538" t="s">
        <v>251</v>
      </c>
      <c r="M268" s="539"/>
      <c r="N268" s="540">
        <f>'BD Team'!C32</f>
        <v>0</v>
      </c>
      <c r="O268" s="540"/>
    </row>
    <row r="269" spans="3:15" ht="25.15" customHeight="1">
      <c r="C269" s="541"/>
      <c r="D269" s="541"/>
      <c r="E269" s="541"/>
      <c r="F269" s="541"/>
      <c r="G269" s="541"/>
      <c r="H269" s="541"/>
      <c r="I269" s="541"/>
      <c r="J269" s="541"/>
      <c r="K269" s="541"/>
      <c r="L269" s="538" t="s">
        <v>252</v>
      </c>
      <c r="M269" s="539"/>
      <c r="N269" s="540">
        <f>'BD Team'!E32</f>
        <v>0</v>
      </c>
      <c r="O269" s="540"/>
    </row>
    <row r="270" spans="3:15" ht="25.15" customHeight="1">
      <c r="C270" s="541"/>
      <c r="D270" s="541"/>
      <c r="E270" s="541"/>
      <c r="F270" s="541"/>
      <c r="G270" s="541"/>
      <c r="H270" s="541"/>
      <c r="I270" s="541"/>
      <c r="J270" s="541"/>
      <c r="K270" s="541"/>
      <c r="L270" s="538" t="s">
        <v>253</v>
      </c>
      <c r="M270" s="539"/>
      <c r="N270" s="540">
        <f>'BD Team'!F32</f>
        <v>0</v>
      </c>
      <c r="O270" s="540"/>
    </row>
    <row r="271" spans="3:15">
      <c r="C271" s="544"/>
      <c r="D271" s="544"/>
      <c r="E271" s="544"/>
      <c r="F271" s="544"/>
      <c r="G271" s="544"/>
      <c r="H271" s="544"/>
      <c r="I271" s="544"/>
      <c r="J271" s="544"/>
      <c r="K271" s="544"/>
      <c r="L271" s="544"/>
      <c r="M271" s="544"/>
      <c r="N271" s="544"/>
      <c r="O271" s="544"/>
    </row>
    <row r="272" spans="3:15" ht="25.15" customHeight="1">
      <c r="C272" s="538" t="s">
        <v>254</v>
      </c>
      <c r="D272" s="539"/>
      <c r="E272" s="286">
        <f>'BD Team'!B33</f>
        <v>0</v>
      </c>
      <c r="F272" s="288" t="s">
        <v>255</v>
      </c>
      <c r="G272" s="540">
        <f>'BD Team'!D33</f>
        <v>0</v>
      </c>
      <c r="H272" s="540"/>
      <c r="I272" s="540"/>
      <c r="J272" s="540"/>
      <c r="K272" s="540"/>
      <c r="L272" s="540"/>
      <c r="M272" s="540"/>
      <c r="N272" s="540"/>
      <c r="O272" s="540"/>
    </row>
    <row r="273" spans="3:15" ht="25.15" customHeight="1">
      <c r="C273" s="541"/>
      <c r="D273" s="541"/>
      <c r="E273" s="541"/>
      <c r="F273" s="541"/>
      <c r="G273" s="541"/>
      <c r="H273" s="541"/>
      <c r="I273" s="541"/>
      <c r="J273" s="541"/>
      <c r="K273" s="541"/>
      <c r="L273" s="538" t="s">
        <v>127</v>
      </c>
      <c r="M273" s="539"/>
      <c r="N273" s="542">
        <f>'BD Team'!G33</f>
        <v>0</v>
      </c>
      <c r="O273" s="542"/>
    </row>
    <row r="274" spans="3:15" ht="25.15" customHeight="1">
      <c r="C274" s="541"/>
      <c r="D274" s="541"/>
      <c r="E274" s="541"/>
      <c r="F274" s="541"/>
      <c r="G274" s="541"/>
      <c r="H274" s="541"/>
      <c r="I274" s="541"/>
      <c r="J274" s="541"/>
      <c r="K274" s="541"/>
      <c r="L274" s="538" t="s">
        <v>247</v>
      </c>
      <c r="M274" s="539"/>
      <c r="N274" s="540" t="str">
        <f>$F$6</f>
        <v>Anodized</v>
      </c>
      <c r="O274" s="540"/>
    </row>
    <row r="275" spans="3:15" ht="25.15" customHeight="1">
      <c r="C275" s="541"/>
      <c r="D275" s="541"/>
      <c r="E275" s="541"/>
      <c r="F275" s="541"/>
      <c r="G275" s="541"/>
      <c r="H275" s="541"/>
      <c r="I275" s="541"/>
      <c r="J275" s="541"/>
      <c r="K275" s="541"/>
      <c r="L275" s="538" t="s">
        <v>178</v>
      </c>
      <c r="M275" s="539"/>
      <c r="N275" s="540" t="str">
        <f>$K$6</f>
        <v>Silver</v>
      </c>
      <c r="O275" s="540"/>
    </row>
    <row r="276" spans="3:15" ht="25.15" customHeight="1">
      <c r="C276" s="541"/>
      <c r="D276" s="541"/>
      <c r="E276" s="541"/>
      <c r="F276" s="541"/>
      <c r="G276" s="541"/>
      <c r="H276" s="541"/>
      <c r="I276" s="541"/>
      <c r="J276" s="541"/>
      <c r="K276" s="541"/>
      <c r="L276" s="538" t="s">
        <v>248</v>
      </c>
      <c r="M276" s="539"/>
      <c r="N276" s="542" t="s">
        <v>256</v>
      </c>
      <c r="O276" s="540"/>
    </row>
    <row r="277" spans="3:15" ht="25.15" customHeight="1">
      <c r="C277" s="541"/>
      <c r="D277" s="541"/>
      <c r="E277" s="541"/>
      <c r="F277" s="541"/>
      <c r="G277" s="541"/>
      <c r="H277" s="541"/>
      <c r="I277" s="541"/>
      <c r="J277" s="541"/>
      <c r="K277" s="541"/>
      <c r="L277" s="538" t="s">
        <v>249</v>
      </c>
      <c r="M277" s="539"/>
      <c r="N277" s="540" t="str">
        <f>CONCATENATE('BD Team'!H33," X ",'BD Team'!I33)</f>
        <v xml:space="preserve"> X </v>
      </c>
      <c r="O277" s="540"/>
    </row>
    <row r="278" spans="3:15" ht="25.15" customHeight="1">
      <c r="C278" s="541"/>
      <c r="D278" s="541"/>
      <c r="E278" s="541"/>
      <c r="F278" s="541"/>
      <c r="G278" s="541"/>
      <c r="H278" s="541"/>
      <c r="I278" s="541"/>
      <c r="J278" s="541"/>
      <c r="K278" s="541"/>
      <c r="L278" s="538" t="s">
        <v>250</v>
      </c>
      <c r="M278" s="539"/>
      <c r="N278" s="543">
        <f>'BD Team'!J33</f>
        <v>0</v>
      </c>
      <c r="O278" s="543"/>
    </row>
    <row r="279" spans="3:15" ht="25.15" customHeight="1">
      <c r="C279" s="541"/>
      <c r="D279" s="541"/>
      <c r="E279" s="541"/>
      <c r="F279" s="541"/>
      <c r="G279" s="541"/>
      <c r="H279" s="541"/>
      <c r="I279" s="541"/>
      <c r="J279" s="541"/>
      <c r="K279" s="541"/>
      <c r="L279" s="538" t="s">
        <v>251</v>
      </c>
      <c r="M279" s="539"/>
      <c r="N279" s="540">
        <f>'BD Team'!C33</f>
        <v>0</v>
      </c>
      <c r="O279" s="540"/>
    </row>
    <row r="280" spans="3:15" ht="25.15" customHeight="1">
      <c r="C280" s="541"/>
      <c r="D280" s="541"/>
      <c r="E280" s="541"/>
      <c r="F280" s="541"/>
      <c r="G280" s="541"/>
      <c r="H280" s="541"/>
      <c r="I280" s="541"/>
      <c r="J280" s="541"/>
      <c r="K280" s="541"/>
      <c r="L280" s="538" t="s">
        <v>252</v>
      </c>
      <c r="M280" s="539"/>
      <c r="N280" s="540">
        <f>'BD Team'!E33</f>
        <v>0</v>
      </c>
      <c r="O280" s="540"/>
    </row>
    <row r="281" spans="3:15" ht="25.15" customHeight="1">
      <c r="C281" s="541"/>
      <c r="D281" s="541"/>
      <c r="E281" s="541"/>
      <c r="F281" s="541"/>
      <c r="G281" s="541"/>
      <c r="H281" s="541"/>
      <c r="I281" s="541"/>
      <c r="J281" s="541"/>
      <c r="K281" s="541"/>
      <c r="L281" s="538" t="s">
        <v>253</v>
      </c>
      <c r="M281" s="539"/>
      <c r="N281" s="540">
        <f>'BD Team'!F33</f>
        <v>0</v>
      </c>
      <c r="O281" s="540"/>
    </row>
    <row r="282" spans="3:15">
      <c r="C282" s="544"/>
      <c r="D282" s="544"/>
      <c r="E282" s="544"/>
      <c r="F282" s="544"/>
      <c r="G282" s="544"/>
      <c r="H282" s="544"/>
      <c r="I282" s="544"/>
      <c r="J282" s="544"/>
      <c r="K282" s="544"/>
      <c r="L282" s="544"/>
      <c r="M282" s="544"/>
      <c r="N282" s="544"/>
      <c r="O282" s="544"/>
    </row>
    <row r="283" spans="3:15" ht="25.15" customHeight="1">
      <c r="C283" s="538" t="s">
        <v>254</v>
      </c>
      <c r="D283" s="539"/>
      <c r="E283" s="286">
        <f>'BD Team'!B34</f>
        <v>0</v>
      </c>
      <c r="F283" s="288" t="s">
        <v>255</v>
      </c>
      <c r="G283" s="540">
        <f>'BD Team'!D34</f>
        <v>0</v>
      </c>
      <c r="H283" s="540"/>
      <c r="I283" s="540"/>
      <c r="J283" s="540"/>
      <c r="K283" s="540"/>
      <c r="L283" s="540"/>
      <c r="M283" s="540"/>
      <c r="N283" s="540"/>
      <c r="O283" s="540"/>
    </row>
    <row r="284" spans="3:15" ht="25.15" customHeight="1">
      <c r="C284" s="541"/>
      <c r="D284" s="541"/>
      <c r="E284" s="541"/>
      <c r="F284" s="541"/>
      <c r="G284" s="541"/>
      <c r="H284" s="541"/>
      <c r="I284" s="541"/>
      <c r="J284" s="541"/>
      <c r="K284" s="541"/>
      <c r="L284" s="538" t="s">
        <v>127</v>
      </c>
      <c r="M284" s="539"/>
      <c r="N284" s="542">
        <f>'BD Team'!G34</f>
        <v>0</v>
      </c>
      <c r="O284" s="542"/>
    </row>
    <row r="285" spans="3:15" ht="25.15" customHeight="1">
      <c r="C285" s="541"/>
      <c r="D285" s="541"/>
      <c r="E285" s="541"/>
      <c r="F285" s="541"/>
      <c r="G285" s="541"/>
      <c r="H285" s="541"/>
      <c r="I285" s="541"/>
      <c r="J285" s="541"/>
      <c r="K285" s="541"/>
      <c r="L285" s="538" t="s">
        <v>247</v>
      </c>
      <c r="M285" s="539"/>
      <c r="N285" s="540" t="str">
        <f>$F$6</f>
        <v>Anodized</v>
      </c>
      <c r="O285" s="540"/>
    </row>
    <row r="286" spans="3:15" ht="25.15" customHeight="1">
      <c r="C286" s="541"/>
      <c r="D286" s="541"/>
      <c r="E286" s="541"/>
      <c r="F286" s="541"/>
      <c r="G286" s="541"/>
      <c r="H286" s="541"/>
      <c r="I286" s="541"/>
      <c r="J286" s="541"/>
      <c r="K286" s="541"/>
      <c r="L286" s="538" t="s">
        <v>178</v>
      </c>
      <c r="M286" s="539"/>
      <c r="N286" s="540" t="str">
        <f>$K$6</f>
        <v>Silver</v>
      </c>
      <c r="O286" s="540"/>
    </row>
    <row r="287" spans="3:15" ht="25.15" customHeight="1">
      <c r="C287" s="541"/>
      <c r="D287" s="541"/>
      <c r="E287" s="541"/>
      <c r="F287" s="541"/>
      <c r="G287" s="541"/>
      <c r="H287" s="541"/>
      <c r="I287" s="541"/>
      <c r="J287" s="541"/>
      <c r="K287" s="541"/>
      <c r="L287" s="538" t="s">
        <v>248</v>
      </c>
      <c r="M287" s="539"/>
      <c r="N287" s="542" t="s">
        <v>256</v>
      </c>
      <c r="O287" s="540"/>
    </row>
    <row r="288" spans="3:15" ht="25.15" customHeight="1">
      <c r="C288" s="541"/>
      <c r="D288" s="541"/>
      <c r="E288" s="541"/>
      <c r="F288" s="541"/>
      <c r="G288" s="541"/>
      <c r="H288" s="541"/>
      <c r="I288" s="541"/>
      <c r="J288" s="541"/>
      <c r="K288" s="541"/>
      <c r="L288" s="538" t="s">
        <v>249</v>
      </c>
      <c r="M288" s="539"/>
      <c r="N288" s="540" t="str">
        <f>CONCATENATE('BD Team'!H34," X ",'BD Team'!I34)</f>
        <v xml:space="preserve"> X </v>
      </c>
      <c r="O288" s="540"/>
    </row>
    <row r="289" spans="3:15" ht="25.15" customHeight="1">
      <c r="C289" s="541"/>
      <c r="D289" s="541"/>
      <c r="E289" s="541"/>
      <c r="F289" s="541"/>
      <c r="G289" s="541"/>
      <c r="H289" s="541"/>
      <c r="I289" s="541"/>
      <c r="J289" s="541"/>
      <c r="K289" s="541"/>
      <c r="L289" s="538" t="s">
        <v>250</v>
      </c>
      <c r="M289" s="539"/>
      <c r="N289" s="543">
        <f>'BD Team'!J34</f>
        <v>0</v>
      </c>
      <c r="O289" s="543"/>
    </row>
    <row r="290" spans="3:15" ht="25.15" customHeight="1">
      <c r="C290" s="541"/>
      <c r="D290" s="541"/>
      <c r="E290" s="541"/>
      <c r="F290" s="541"/>
      <c r="G290" s="541"/>
      <c r="H290" s="541"/>
      <c r="I290" s="541"/>
      <c r="J290" s="541"/>
      <c r="K290" s="541"/>
      <c r="L290" s="538" t="s">
        <v>251</v>
      </c>
      <c r="M290" s="539"/>
      <c r="N290" s="540">
        <f>'BD Team'!C34</f>
        <v>0</v>
      </c>
      <c r="O290" s="540"/>
    </row>
    <row r="291" spans="3:15" ht="25.15" customHeight="1">
      <c r="C291" s="541"/>
      <c r="D291" s="541"/>
      <c r="E291" s="541"/>
      <c r="F291" s="541"/>
      <c r="G291" s="541"/>
      <c r="H291" s="541"/>
      <c r="I291" s="541"/>
      <c r="J291" s="541"/>
      <c r="K291" s="541"/>
      <c r="L291" s="538" t="s">
        <v>252</v>
      </c>
      <c r="M291" s="539"/>
      <c r="N291" s="540">
        <f>'BD Team'!E34</f>
        <v>0</v>
      </c>
      <c r="O291" s="540"/>
    </row>
    <row r="292" spans="3:15" ht="25.15" customHeight="1">
      <c r="C292" s="541"/>
      <c r="D292" s="541"/>
      <c r="E292" s="541"/>
      <c r="F292" s="541"/>
      <c r="G292" s="541"/>
      <c r="H292" s="541"/>
      <c r="I292" s="541"/>
      <c r="J292" s="541"/>
      <c r="K292" s="541"/>
      <c r="L292" s="538" t="s">
        <v>253</v>
      </c>
      <c r="M292" s="539"/>
      <c r="N292" s="540">
        <f>'BD Team'!F34</f>
        <v>0</v>
      </c>
      <c r="O292" s="540"/>
    </row>
    <row r="293" spans="3:15">
      <c r="C293" s="544"/>
      <c r="D293" s="544"/>
      <c r="E293" s="544"/>
      <c r="F293" s="544"/>
      <c r="G293" s="544"/>
      <c r="H293" s="544"/>
      <c r="I293" s="544"/>
      <c r="J293" s="544"/>
      <c r="K293" s="544"/>
      <c r="L293" s="544"/>
      <c r="M293" s="544"/>
      <c r="N293" s="544"/>
      <c r="O293" s="544"/>
    </row>
    <row r="294" spans="3:15" ht="25.15" customHeight="1">
      <c r="C294" s="538" t="s">
        <v>254</v>
      </c>
      <c r="D294" s="539"/>
      <c r="E294" s="286">
        <f>'BD Team'!B35</f>
        <v>0</v>
      </c>
      <c r="F294" s="288" t="s">
        <v>255</v>
      </c>
      <c r="G294" s="540">
        <f>'BD Team'!D35</f>
        <v>0</v>
      </c>
      <c r="H294" s="540"/>
      <c r="I294" s="540"/>
      <c r="J294" s="540"/>
      <c r="K294" s="540"/>
      <c r="L294" s="540"/>
      <c r="M294" s="540"/>
      <c r="N294" s="540"/>
      <c r="O294" s="540"/>
    </row>
    <row r="295" spans="3:15" ht="25.15" customHeight="1">
      <c r="C295" s="541"/>
      <c r="D295" s="541"/>
      <c r="E295" s="541"/>
      <c r="F295" s="541"/>
      <c r="G295" s="541"/>
      <c r="H295" s="541"/>
      <c r="I295" s="541"/>
      <c r="J295" s="541"/>
      <c r="K295" s="541"/>
      <c r="L295" s="538" t="s">
        <v>127</v>
      </c>
      <c r="M295" s="539"/>
      <c r="N295" s="542">
        <f>'BD Team'!G35</f>
        <v>0</v>
      </c>
      <c r="O295" s="542"/>
    </row>
    <row r="296" spans="3:15" ht="25.15" customHeight="1">
      <c r="C296" s="541"/>
      <c r="D296" s="541"/>
      <c r="E296" s="541"/>
      <c r="F296" s="541"/>
      <c r="G296" s="541"/>
      <c r="H296" s="541"/>
      <c r="I296" s="541"/>
      <c r="J296" s="541"/>
      <c r="K296" s="541"/>
      <c r="L296" s="538" t="s">
        <v>247</v>
      </c>
      <c r="M296" s="539"/>
      <c r="N296" s="540" t="str">
        <f>$F$6</f>
        <v>Anodized</v>
      </c>
      <c r="O296" s="540"/>
    </row>
    <row r="297" spans="3:15" ht="25.15" customHeight="1">
      <c r="C297" s="541"/>
      <c r="D297" s="541"/>
      <c r="E297" s="541"/>
      <c r="F297" s="541"/>
      <c r="G297" s="541"/>
      <c r="H297" s="541"/>
      <c r="I297" s="541"/>
      <c r="J297" s="541"/>
      <c r="K297" s="541"/>
      <c r="L297" s="538" t="s">
        <v>178</v>
      </c>
      <c r="M297" s="539"/>
      <c r="N297" s="540" t="str">
        <f>$K$6</f>
        <v>Silver</v>
      </c>
      <c r="O297" s="540"/>
    </row>
    <row r="298" spans="3:15" ht="25.15" customHeight="1">
      <c r="C298" s="541"/>
      <c r="D298" s="541"/>
      <c r="E298" s="541"/>
      <c r="F298" s="541"/>
      <c r="G298" s="541"/>
      <c r="H298" s="541"/>
      <c r="I298" s="541"/>
      <c r="J298" s="541"/>
      <c r="K298" s="541"/>
      <c r="L298" s="538" t="s">
        <v>248</v>
      </c>
      <c r="M298" s="539"/>
      <c r="N298" s="542" t="s">
        <v>256</v>
      </c>
      <c r="O298" s="540"/>
    </row>
    <row r="299" spans="3:15" ht="25.15" customHeight="1">
      <c r="C299" s="541"/>
      <c r="D299" s="541"/>
      <c r="E299" s="541"/>
      <c r="F299" s="541"/>
      <c r="G299" s="541"/>
      <c r="H299" s="541"/>
      <c r="I299" s="541"/>
      <c r="J299" s="541"/>
      <c r="K299" s="541"/>
      <c r="L299" s="538" t="s">
        <v>249</v>
      </c>
      <c r="M299" s="539"/>
      <c r="N299" s="540" t="str">
        <f>CONCATENATE('BD Team'!H35," X ",'BD Team'!I35)</f>
        <v xml:space="preserve"> X </v>
      </c>
      <c r="O299" s="540"/>
    </row>
    <row r="300" spans="3:15" ht="25.15" customHeight="1">
      <c r="C300" s="541"/>
      <c r="D300" s="541"/>
      <c r="E300" s="541"/>
      <c r="F300" s="541"/>
      <c r="G300" s="541"/>
      <c r="H300" s="541"/>
      <c r="I300" s="541"/>
      <c r="J300" s="541"/>
      <c r="K300" s="541"/>
      <c r="L300" s="538" t="s">
        <v>250</v>
      </c>
      <c r="M300" s="539"/>
      <c r="N300" s="543">
        <f>'BD Team'!J35</f>
        <v>0</v>
      </c>
      <c r="O300" s="543"/>
    </row>
    <row r="301" spans="3:15" ht="25.15" customHeight="1">
      <c r="C301" s="541"/>
      <c r="D301" s="541"/>
      <c r="E301" s="541"/>
      <c r="F301" s="541"/>
      <c r="G301" s="541"/>
      <c r="H301" s="541"/>
      <c r="I301" s="541"/>
      <c r="J301" s="541"/>
      <c r="K301" s="541"/>
      <c r="L301" s="538" t="s">
        <v>251</v>
      </c>
      <c r="M301" s="539"/>
      <c r="N301" s="540">
        <f>'BD Team'!C35</f>
        <v>0</v>
      </c>
      <c r="O301" s="540"/>
    </row>
    <row r="302" spans="3:15" ht="25.15" customHeight="1">
      <c r="C302" s="541"/>
      <c r="D302" s="541"/>
      <c r="E302" s="541"/>
      <c r="F302" s="541"/>
      <c r="G302" s="541"/>
      <c r="H302" s="541"/>
      <c r="I302" s="541"/>
      <c r="J302" s="541"/>
      <c r="K302" s="541"/>
      <c r="L302" s="538" t="s">
        <v>252</v>
      </c>
      <c r="M302" s="539"/>
      <c r="N302" s="540">
        <f>'BD Team'!E35</f>
        <v>0</v>
      </c>
      <c r="O302" s="540"/>
    </row>
    <row r="303" spans="3:15" ht="25.15" customHeight="1">
      <c r="C303" s="541"/>
      <c r="D303" s="541"/>
      <c r="E303" s="541"/>
      <c r="F303" s="541"/>
      <c r="G303" s="541"/>
      <c r="H303" s="541"/>
      <c r="I303" s="541"/>
      <c r="J303" s="541"/>
      <c r="K303" s="541"/>
      <c r="L303" s="538" t="s">
        <v>253</v>
      </c>
      <c r="M303" s="539"/>
      <c r="N303" s="540">
        <f>'BD Team'!F35</f>
        <v>0</v>
      </c>
      <c r="O303" s="540"/>
    </row>
    <row r="304" spans="3:15">
      <c r="C304" s="544"/>
      <c r="D304" s="544"/>
      <c r="E304" s="544"/>
      <c r="F304" s="544"/>
      <c r="G304" s="544"/>
      <c r="H304" s="544"/>
      <c r="I304" s="544"/>
      <c r="J304" s="544"/>
      <c r="K304" s="544"/>
      <c r="L304" s="544"/>
      <c r="M304" s="544"/>
      <c r="N304" s="544"/>
      <c r="O304" s="544"/>
    </row>
    <row r="305" spans="3:15" ht="25.15" customHeight="1">
      <c r="C305" s="538" t="s">
        <v>254</v>
      </c>
      <c r="D305" s="539"/>
      <c r="E305" s="286">
        <f>'BD Team'!B36</f>
        <v>0</v>
      </c>
      <c r="F305" s="288" t="s">
        <v>255</v>
      </c>
      <c r="G305" s="540">
        <f>'BD Team'!D36</f>
        <v>0</v>
      </c>
      <c r="H305" s="540"/>
      <c r="I305" s="540"/>
      <c r="J305" s="540"/>
      <c r="K305" s="540"/>
      <c r="L305" s="540"/>
      <c r="M305" s="540"/>
      <c r="N305" s="540"/>
      <c r="O305" s="540"/>
    </row>
    <row r="306" spans="3:15" ht="25.15" customHeight="1">
      <c r="C306" s="541"/>
      <c r="D306" s="541"/>
      <c r="E306" s="541"/>
      <c r="F306" s="541"/>
      <c r="G306" s="541"/>
      <c r="H306" s="541"/>
      <c r="I306" s="541"/>
      <c r="J306" s="541"/>
      <c r="K306" s="541"/>
      <c r="L306" s="538" t="s">
        <v>127</v>
      </c>
      <c r="M306" s="539"/>
      <c r="N306" s="542">
        <f>'BD Team'!G36</f>
        <v>0</v>
      </c>
      <c r="O306" s="542"/>
    </row>
    <row r="307" spans="3:15" ht="25.15" customHeight="1">
      <c r="C307" s="541"/>
      <c r="D307" s="541"/>
      <c r="E307" s="541"/>
      <c r="F307" s="541"/>
      <c r="G307" s="541"/>
      <c r="H307" s="541"/>
      <c r="I307" s="541"/>
      <c r="J307" s="541"/>
      <c r="K307" s="541"/>
      <c r="L307" s="538" t="s">
        <v>247</v>
      </c>
      <c r="M307" s="539"/>
      <c r="N307" s="540" t="str">
        <f>$F$6</f>
        <v>Anodized</v>
      </c>
      <c r="O307" s="540"/>
    </row>
    <row r="308" spans="3:15" ht="25.15" customHeight="1">
      <c r="C308" s="541"/>
      <c r="D308" s="541"/>
      <c r="E308" s="541"/>
      <c r="F308" s="541"/>
      <c r="G308" s="541"/>
      <c r="H308" s="541"/>
      <c r="I308" s="541"/>
      <c r="J308" s="541"/>
      <c r="K308" s="541"/>
      <c r="L308" s="538" t="s">
        <v>178</v>
      </c>
      <c r="M308" s="539"/>
      <c r="N308" s="540" t="str">
        <f>$K$6</f>
        <v>Silver</v>
      </c>
      <c r="O308" s="540"/>
    </row>
    <row r="309" spans="3:15" ht="25.15" customHeight="1">
      <c r="C309" s="541"/>
      <c r="D309" s="541"/>
      <c r="E309" s="541"/>
      <c r="F309" s="541"/>
      <c r="G309" s="541"/>
      <c r="H309" s="541"/>
      <c r="I309" s="541"/>
      <c r="J309" s="541"/>
      <c r="K309" s="541"/>
      <c r="L309" s="538" t="s">
        <v>248</v>
      </c>
      <c r="M309" s="539"/>
      <c r="N309" s="542" t="s">
        <v>256</v>
      </c>
      <c r="O309" s="540"/>
    </row>
    <row r="310" spans="3:15" ht="25.15" customHeight="1">
      <c r="C310" s="541"/>
      <c r="D310" s="541"/>
      <c r="E310" s="541"/>
      <c r="F310" s="541"/>
      <c r="G310" s="541"/>
      <c r="H310" s="541"/>
      <c r="I310" s="541"/>
      <c r="J310" s="541"/>
      <c r="K310" s="541"/>
      <c r="L310" s="538" t="s">
        <v>249</v>
      </c>
      <c r="M310" s="539"/>
      <c r="N310" s="540" t="str">
        <f>CONCATENATE('BD Team'!H36," X ",'BD Team'!I36)</f>
        <v xml:space="preserve"> X </v>
      </c>
      <c r="O310" s="540"/>
    </row>
    <row r="311" spans="3:15" ht="25.15" customHeight="1">
      <c r="C311" s="541"/>
      <c r="D311" s="541"/>
      <c r="E311" s="541"/>
      <c r="F311" s="541"/>
      <c r="G311" s="541"/>
      <c r="H311" s="541"/>
      <c r="I311" s="541"/>
      <c r="J311" s="541"/>
      <c r="K311" s="541"/>
      <c r="L311" s="538" t="s">
        <v>250</v>
      </c>
      <c r="M311" s="539"/>
      <c r="N311" s="543">
        <f>'BD Team'!J36</f>
        <v>0</v>
      </c>
      <c r="O311" s="543"/>
    </row>
    <row r="312" spans="3:15" ht="25.15" customHeight="1">
      <c r="C312" s="541"/>
      <c r="D312" s="541"/>
      <c r="E312" s="541"/>
      <c r="F312" s="541"/>
      <c r="G312" s="541"/>
      <c r="H312" s="541"/>
      <c r="I312" s="541"/>
      <c r="J312" s="541"/>
      <c r="K312" s="541"/>
      <c r="L312" s="538" t="s">
        <v>251</v>
      </c>
      <c r="M312" s="539"/>
      <c r="N312" s="540">
        <f>'BD Team'!C36</f>
        <v>0</v>
      </c>
      <c r="O312" s="540"/>
    </row>
    <row r="313" spans="3:15" ht="25.15" customHeight="1">
      <c r="C313" s="541"/>
      <c r="D313" s="541"/>
      <c r="E313" s="541"/>
      <c r="F313" s="541"/>
      <c r="G313" s="541"/>
      <c r="H313" s="541"/>
      <c r="I313" s="541"/>
      <c r="J313" s="541"/>
      <c r="K313" s="541"/>
      <c r="L313" s="538" t="s">
        <v>252</v>
      </c>
      <c r="M313" s="539"/>
      <c r="N313" s="540">
        <f>'BD Team'!E36</f>
        <v>0</v>
      </c>
      <c r="O313" s="540"/>
    </row>
    <row r="314" spans="3:15" ht="25.15" customHeight="1">
      <c r="C314" s="541"/>
      <c r="D314" s="541"/>
      <c r="E314" s="541"/>
      <c r="F314" s="541"/>
      <c r="G314" s="541"/>
      <c r="H314" s="541"/>
      <c r="I314" s="541"/>
      <c r="J314" s="541"/>
      <c r="K314" s="541"/>
      <c r="L314" s="538" t="s">
        <v>253</v>
      </c>
      <c r="M314" s="539"/>
      <c r="N314" s="540">
        <f>'BD Team'!F36</f>
        <v>0</v>
      </c>
      <c r="O314" s="540"/>
    </row>
    <row r="315" spans="3:15">
      <c r="C315" s="544"/>
      <c r="D315" s="544"/>
      <c r="E315" s="544"/>
      <c r="F315" s="544"/>
      <c r="G315" s="544"/>
      <c r="H315" s="544"/>
      <c r="I315" s="544"/>
      <c r="J315" s="544"/>
      <c r="K315" s="544"/>
      <c r="L315" s="544"/>
      <c r="M315" s="544"/>
      <c r="N315" s="544"/>
      <c r="O315" s="544"/>
    </row>
    <row r="316" spans="3:15" ht="25.15" customHeight="1">
      <c r="C316" s="538" t="s">
        <v>254</v>
      </c>
      <c r="D316" s="539"/>
      <c r="E316" s="286">
        <f>'BD Team'!B37</f>
        <v>0</v>
      </c>
      <c r="F316" s="288" t="s">
        <v>255</v>
      </c>
      <c r="G316" s="540">
        <f>'BD Team'!D37</f>
        <v>0</v>
      </c>
      <c r="H316" s="540"/>
      <c r="I316" s="540"/>
      <c r="J316" s="540"/>
      <c r="K316" s="540"/>
      <c r="L316" s="540"/>
      <c r="M316" s="540"/>
      <c r="N316" s="540"/>
      <c r="O316" s="540"/>
    </row>
    <row r="317" spans="3:15" ht="25.15" customHeight="1">
      <c r="C317" s="541"/>
      <c r="D317" s="541"/>
      <c r="E317" s="541"/>
      <c r="F317" s="541"/>
      <c r="G317" s="541"/>
      <c r="H317" s="541"/>
      <c r="I317" s="541"/>
      <c r="J317" s="541"/>
      <c r="K317" s="541"/>
      <c r="L317" s="538" t="s">
        <v>127</v>
      </c>
      <c r="M317" s="539"/>
      <c r="N317" s="542">
        <f>'BD Team'!G37</f>
        <v>0</v>
      </c>
      <c r="O317" s="542"/>
    </row>
    <row r="318" spans="3:15" ht="25.15" customHeight="1">
      <c r="C318" s="541"/>
      <c r="D318" s="541"/>
      <c r="E318" s="541"/>
      <c r="F318" s="541"/>
      <c r="G318" s="541"/>
      <c r="H318" s="541"/>
      <c r="I318" s="541"/>
      <c r="J318" s="541"/>
      <c r="K318" s="541"/>
      <c r="L318" s="538" t="s">
        <v>247</v>
      </c>
      <c r="M318" s="539"/>
      <c r="N318" s="540" t="str">
        <f>$F$6</f>
        <v>Anodized</v>
      </c>
      <c r="O318" s="540"/>
    </row>
    <row r="319" spans="3:15" ht="25.15" customHeight="1">
      <c r="C319" s="541"/>
      <c r="D319" s="541"/>
      <c r="E319" s="541"/>
      <c r="F319" s="541"/>
      <c r="G319" s="541"/>
      <c r="H319" s="541"/>
      <c r="I319" s="541"/>
      <c r="J319" s="541"/>
      <c r="K319" s="541"/>
      <c r="L319" s="538" t="s">
        <v>178</v>
      </c>
      <c r="M319" s="539"/>
      <c r="N319" s="540" t="str">
        <f>$K$6</f>
        <v>Silver</v>
      </c>
      <c r="O319" s="540"/>
    </row>
    <row r="320" spans="3:15" ht="25.15" customHeight="1">
      <c r="C320" s="541"/>
      <c r="D320" s="541"/>
      <c r="E320" s="541"/>
      <c r="F320" s="541"/>
      <c r="G320" s="541"/>
      <c r="H320" s="541"/>
      <c r="I320" s="541"/>
      <c r="J320" s="541"/>
      <c r="K320" s="541"/>
      <c r="L320" s="538" t="s">
        <v>248</v>
      </c>
      <c r="M320" s="539"/>
      <c r="N320" s="542" t="s">
        <v>256</v>
      </c>
      <c r="O320" s="540"/>
    </row>
    <row r="321" spans="3:15" ht="25.15" customHeight="1">
      <c r="C321" s="541"/>
      <c r="D321" s="541"/>
      <c r="E321" s="541"/>
      <c r="F321" s="541"/>
      <c r="G321" s="541"/>
      <c r="H321" s="541"/>
      <c r="I321" s="541"/>
      <c r="J321" s="541"/>
      <c r="K321" s="541"/>
      <c r="L321" s="538" t="s">
        <v>249</v>
      </c>
      <c r="M321" s="539"/>
      <c r="N321" s="540" t="str">
        <f>CONCATENATE('BD Team'!H37," X ",'BD Team'!I37)</f>
        <v xml:space="preserve"> X </v>
      </c>
      <c r="O321" s="540"/>
    </row>
    <row r="322" spans="3:15" ht="25.15" customHeight="1">
      <c r="C322" s="541"/>
      <c r="D322" s="541"/>
      <c r="E322" s="541"/>
      <c r="F322" s="541"/>
      <c r="G322" s="541"/>
      <c r="H322" s="541"/>
      <c r="I322" s="541"/>
      <c r="J322" s="541"/>
      <c r="K322" s="541"/>
      <c r="L322" s="538" t="s">
        <v>250</v>
      </c>
      <c r="M322" s="539"/>
      <c r="N322" s="543">
        <f>'BD Team'!J37</f>
        <v>0</v>
      </c>
      <c r="O322" s="543"/>
    </row>
    <row r="323" spans="3:15" ht="25.15" customHeight="1">
      <c r="C323" s="541"/>
      <c r="D323" s="541"/>
      <c r="E323" s="541"/>
      <c r="F323" s="541"/>
      <c r="G323" s="541"/>
      <c r="H323" s="541"/>
      <c r="I323" s="541"/>
      <c r="J323" s="541"/>
      <c r="K323" s="541"/>
      <c r="L323" s="538" t="s">
        <v>251</v>
      </c>
      <c r="M323" s="539"/>
      <c r="N323" s="540">
        <f>'BD Team'!C37</f>
        <v>0</v>
      </c>
      <c r="O323" s="540"/>
    </row>
    <row r="324" spans="3:15" ht="25.15" customHeight="1">
      <c r="C324" s="541"/>
      <c r="D324" s="541"/>
      <c r="E324" s="541"/>
      <c r="F324" s="541"/>
      <c r="G324" s="541"/>
      <c r="H324" s="541"/>
      <c r="I324" s="541"/>
      <c r="J324" s="541"/>
      <c r="K324" s="541"/>
      <c r="L324" s="538" t="s">
        <v>252</v>
      </c>
      <c r="M324" s="539"/>
      <c r="N324" s="540">
        <f>'BD Team'!E37</f>
        <v>0</v>
      </c>
      <c r="O324" s="540"/>
    </row>
    <row r="325" spans="3:15" ht="25.15" customHeight="1">
      <c r="C325" s="541"/>
      <c r="D325" s="541"/>
      <c r="E325" s="541"/>
      <c r="F325" s="541"/>
      <c r="G325" s="541"/>
      <c r="H325" s="541"/>
      <c r="I325" s="541"/>
      <c r="J325" s="541"/>
      <c r="K325" s="541"/>
      <c r="L325" s="538" t="s">
        <v>253</v>
      </c>
      <c r="M325" s="539"/>
      <c r="N325" s="540">
        <f>'BD Team'!F37</f>
        <v>0</v>
      </c>
      <c r="O325" s="540"/>
    </row>
    <row r="326" spans="3:15">
      <c r="C326" s="544"/>
      <c r="D326" s="544"/>
      <c r="E326" s="544"/>
      <c r="F326" s="544"/>
      <c r="G326" s="544"/>
      <c r="H326" s="544"/>
      <c r="I326" s="544"/>
      <c r="J326" s="544"/>
      <c r="K326" s="544"/>
      <c r="L326" s="544"/>
      <c r="M326" s="544"/>
      <c r="N326" s="544"/>
      <c r="O326" s="544"/>
    </row>
    <row r="327" spans="3:15" ht="25.15" customHeight="1">
      <c r="C327" s="538" t="s">
        <v>254</v>
      </c>
      <c r="D327" s="539"/>
      <c r="E327" s="286">
        <f>'BD Team'!B38</f>
        <v>0</v>
      </c>
      <c r="F327" s="288" t="s">
        <v>255</v>
      </c>
      <c r="G327" s="540">
        <f>'BD Team'!D38</f>
        <v>0</v>
      </c>
      <c r="H327" s="540"/>
      <c r="I327" s="540"/>
      <c r="J327" s="540"/>
      <c r="K327" s="540"/>
      <c r="L327" s="540"/>
      <c r="M327" s="540"/>
      <c r="N327" s="540"/>
      <c r="O327" s="540"/>
    </row>
    <row r="328" spans="3:15" ht="25.15" customHeight="1">
      <c r="C328" s="541"/>
      <c r="D328" s="541"/>
      <c r="E328" s="541"/>
      <c r="F328" s="541"/>
      <c r="G328" s="541"/>
      <c r="H328" s="541"/>
      <c r="I328" s="541"/>
      <c r="J328" s="541"/>
      <c r="K328" s="541"/>
      <c r="L328" s="538" t="s">
        <v>127</v>
      </c>
      <c r="M328" s="539"/>
      <c r="N328" s="542">
        <f>'BD Team'!G38</f>
        <v>0</v>
      </c>
      <c r="O328" s="542"/>
    </row>
    <row r="329" spans="3:15" ht="25.15" customHeight="1">
      <c r="C329" s="541"/>
      <c r="D329" s="541"/>
      <c r="E329" s="541"/>
      <c r="F329" s="541"/>
      <c r="G329" s="541"/>
      <c r="H329" s="541"/>
      <c r="I329" s="541"/>
      <c r="J329" s="541"/>
      <c r="K329" s="541"/>
      <c r="L329" s="538" t="s">
        <v>247</v>
      </c>
      <c r="M329" s="539"/>
      <c r="N329" s="540" t="str">
        <f>$F$6</f>
        <v>Anodized</v>
      </c>
      <c r="O329" s="540"/>
    </row>
    <row r="330" spans="3:15" ht="25.15" customHeight="1">
      <c r="C330" s="541"/>
      <c r="D330" s="541"/>
      <c r="E330" s="541"/>
      <c r="F330" s="541"/>
      <c r="G330" s="541"/>
      <c r="H330" s="541"/>
      <c r="I330" s="541"/>
      <c r="J330" s="541"/>
      <c r="K330" s="541"/>
      <c r="L330" s="538" t="s">
        <v>178</v>
      </c>
      <c r="M330" s="539"/>
      <c r="N330" s="540" t="str">
        <f>$K$6</f>
        <v>Silver</v>
      </c>
      <c r="O330" s="540"/>
    </row>
    <row r="331" spans="3:15" ht="25.15" customHeight="1">
      <c r="C331" s="541"/>
      <c r="D331" s="541"/>
      <c r="E331" s="541"/>
      <c r="F331" s="541"/>
      <c r="G331" s="541"/>
      <c r="H331" s="541"/>
      <c r="I331" s="541"/>
      <c r="J331" s="541"/>
      <c r="K331" s="541"/>
      <c r="L331" s="538" t="s">
        <v>248</v>
      </c>
      <c r="M331" s="539"/>
      <c r="N331" s="542" t="s">
        <v>256</v>
      </c>
      <c r="O331" s="540"/>
    </row>
    <row r="332" spans="3:15" ht="25.15" customHeight="1">
      <c r="C332" s="541"/>
      <c r="D332" s="541"/>
      <c r="E332" s="541"/>
      <c r="F332" s="541"/>
      <c r="G332" s="541"/>
      <c r="H332" s="541"/>
      <c r="I332" s="541"/>
      <c r="J332" s="541"/>
      <c r="K332" s="541"/>
      <c r="L332" s="538" t="s">
        <v>249</v>
      </c>
      <c r="M332" s="539"/>
      <c r="N332" s="540" t="str">
        <f>CONCATENATE('BD Team'!H38," X ",'BD Team'!I38)</f>
        <v xml:space="preserve"> X </v>
      </c>
      <c r="O332" s="540"/>
    </row>
    <row r="333" spans="3:15" ht="25.15" customHeight="1">
      <c r="C333" s="541"/>
      <c r="D333" s="541"/>
      <c r="E333" s="541"/>
      <c r="F333" s="541"/>
      <c r="G333" s="541"/>
      <c r="H333" s="541"/>
      <c r="I333" s="541"/>
      <c r="J333" s="541"/>
      <c r="K333" s="541"/>
      <c r="L333" s="538" t="s">
        <v>250</v>
      </c>
      <c r="M333" s="539"/>
      <c r="N333" s="543">
        <f>'BD Team'!J38</f>
        <v>0</v>
      </c>
      <c r="O333" s="543"/>
    </row>
    <row r="334" spans="3:15" ht="25.15" customHeight="1">
      <c r="C334" s="541"/>
      <c r="D334" s="541"/>
      <c r="E334" s="541"/>
      <c r="F334" s="541"/>
      <c r="G334" s="541"/>
      <c r="H334" s="541"/>
      <c r="I334" s="541"/>
      <c r="J334" s="541"/>
      <c r="K334" s="541"/>
      <c r="L334" s="538" t="s">
        <v>251</v>
      </c>
      <c r="M334" s="539"/>
      <c r="N334" s="540">
        <f>'BD Team'!C38</f>
        <v>0</v>
      </c>
      <c r="O334" s="540"/>
    </row>
    <row r="335" spans="3:15" ht="25.15" customHeight="1">
      <c r="C335" s="541"/>
      <c r="D335" s="541"/>
      <c r="E335" s="541"/>
      <c r="F335" s="541"/>
      <c r="G335" s="541"/>
      <c r="H335" s="541"/>
      <c r="I335" s="541"/>
      <c r="J335" s="541"/>
      <c r="K335" s="541"/>
      <c r="L335" s="538" t="s">
        <v>252</v>
      </c>
      <c r="M335" s="539"/>
      <c r="N335" s="540">
        <f>'BD Team'!E38</f>
        <v>0</v>
      </c>
      <c r="O335" s="540"/>
    </row>
    <row r="336" spans="3:15" ht="25.15" customHeight="1">
      <c r="C336" s="541"/>
      <c r="D336" s="541"/>
      <c r="E336" s="541"/>
      <c r="F336" s="541"/>
      <c r="G336" s="541"/>
      <c r="H336" s="541"/>
      <c r="I336" s="541"/>
      <c r="J336" s="541"/>
      <c r="K336" s="541"/>
      <c r="L336" s="538" t="s">
        <v>253</v>
      </c>
      <c r="M336" s="539"/>
      <c r="N336" s="540">
        <f>'BD Team'!F38</f>
        <v>0</v>
      </c>
      <c r="O336" s="540"/>
    </row>
    <row r="337" spans="3:15">
      <c r="C337" s="544"/>
      <c r="D337" s="544"/>
      <c r="E337" s="544"/>
      <c r="F337" s="544"/>
      <c r="G337" s="544"/>
      <c r="H337" s="544"/>
      <c r="I337" s="544"/>
      <c r="J337" s="544"/>
      <c r="K337" s="544"/>
      <c r="L337" s="544"/>
      <c r="M337" s="544"/>
      <c r="N337" s="544"/>
      <c r="O337" s="544"/>
    </row>
    <row r="338" spans="3:15" ht="25.15" customHeight="1">
      <c r="C338" s="538" t="s">
        <v>254</v>
      </c>
      <c r="D338" s="539"/>
      <c r="E338" s="286">
        <f>'BD Team'!B39</f>
        <v>0</v>
      </c>
      <c r="F338" s="288" t="s">
        <v>255</v>
      </c>
      <c r="G338" s="540">
        <f>'BD Team'!D39</f>
        <v>0</v>
      </c>
      <c r="H338" s="540"/>
      <c r="I338" s="540"/>
      <c r="J338" s="540"/>
      <c r="K338" s="540"/>
      <c r="L338" s="540"/>
      <c r="M338" s="540"/>
      <c r="N338" s="540"/>
      <c r="O338" s="540"/>
    </row>
    <row r="339" spans="3:15" ht="25.15" customHeight="1">
      <c r="C339" s="541"/>
      <c r="D339" s="541"/>
      <c r="E339" s="541"/>
      <c r="F339" s="541"/>
      <c r="G339" s="541"/>
      <c r="H339" s="541"/>
      <c r="I339" s="541"/>
      <c r="J339" s="541"/>
      <c r="K339" s="541"/>
      <c r="L339" s="538" t="s">
        <v>127</v>
      </c>
      <c r="M339" s="539"/>
      <c r="N339" s="542">
        <f>'BD Team'!G39</f>
        <v>0</v>
      </c>
      <c r="O339" s="542"/>
    </row>
    <row r="340" spans="3:15" ht="25.15" customHeight="1">
      <c r="C340" s="541"/>
      <c r="D340" s="541"/>
      <c r="E340" s="541"/>
      <c r="F340" s="541"/>
      <c r="G340" s="541"/>
      <c r="H340" s="541"/>
      <c r="I340" s="541"/>
      <c r="J340" s="541"/>
      <c r="K340" s="541"/>
      <c r="L340" s="538" t="s">
        <v>247</v>
      </c>
      <c r="M340" s="539"/>
      <c r="N340" s="540" t="str">
        <f>$F$6</f>
        <v>Anodized</v>
      </c>
      <c r="O340" s="540"/>
    </row>
    <row r="341" spans="3:15" ht="25.15" customHeight="1">
      <c r="C341" s="541"/>
      <c r="D341" s="541"/>
      <c r="E341" s="541"/>
      <c r="F341" s="541"/>
      <c r="G341" s="541"/>
      <c r="H341" s="541"/>
      <c r="I341" s="541"/>
      <c r="J341" s="541"/>
      <c r="K341" s="541"/>
      <c r="L341" s="538" t="s">
        <v>178</v>
      </c>
      <c r="M341" s="539"/>
      <c r="N341" s="540" t="str">
        <f>$K$6</f>
        <v>Silver</v>
      </c>
      <c r="O341" s="540"/>
    </row>
    <row r="342" spans="3:15" ht="25.15" customHeight="1">
      <c r="C342" s="541"/>
      <c r="D342" s="541"/>
      <c r="E342" s="541"/>
      <c r="F342" s="541"/>
      <c r="G342" s="541"/>
      <c r="H342" s="541"/>
      <c r="I342" s="541"/>
      <c r="J342" s="541"/>
      <c r="K342" s="541"/>
      <c r="L342" s="538" t="s">
        <v>248</v>
      </c>
      <c r="M342" s="539"/>
      <c r="N342" s="542" t="s">
        <v>256</v>
      </c>
      <c r="O342" s="540"/>
    </row>
    <row r="343" spans="3:15" ht="25.15" customHeight="1">
      <c r="C343" s="541"/>
      <c r="D343" s="541"/>
      <c r="E343" s="541"/>
      <c r="F343" s="541"/>
      <c r="G343" s="541"/>
      <c r="H343" s="541"/>
      <c r="I343" s="541"/>
      <c r="J343" s="541"/>
      <c r="K343" s="541"/>
      <c r="L343" s="538" t="s">
        <v>249</v>
      </c>
      <c r="M343" s="539"/>
      <c r="N343" s="540" t="str">
        <f>CONCATENATE('BD Team'!H39," X ",'BD Team'!I39)</f>
        <v xml:space="preserve"> X </v>
      </c>
      <c r="O343" s="540"/>
    </row>
    <row r="344" spans="3:15" ht="25.15" customHeight="1">
      <c r="C344" s="541"/>
      <c r="D344" s="541"/>
      <c r="E344" s="541"/>
      <c r="F344" s="541"/>
      <c r="G344" s="541"/>
      <c r="H344" s="541"/>
      <c r="I344" s="541"/>
      <c r="J344" s="541"/>
      <c r="K344" s="541"/>
      <c r="L344" s="538" t="s">
        <v>250</v>
      </c>
      <c r="M344" s="539"/>
      <c r="N344" s="543">
        <f>'BD Team'!J39</f>
        <v>0</v>
      </c>
      <c r="O344" s="543"/>
    </row>
    <row r="345" spans="3:15" ht="25.15" customHeight="1">
      <c r="C345" s="541"/>
      <c r="D345" s="541"/>
      <c r="E345" s="541"/>
      <c r="F345" s="541"/>
      <c r="G345" s="541"/>
      <c r="H345" s="541"/>
      <c r="I345" s="541"/>
      <c r="J345" s="541"/>
      <c r="K345" s="541"/>
      <c r="L345" s="538" t="s">
        <v>251</v>
      </c>
      <c r="M345" s="539"/>
      <c r="N345" s="540">
        <f>'BD Team'!C39</f>
        <v>0</v>
      </c>
      <c r="O345" s="540"/>
    </row>
    <row r="346" spans="3:15" ht="25.15" customHeight="1">
      <c r="C346" s="541"/>
      <c r="D346" s="541"/>
      <c r="E346" s="541"/>
      <c r="F346" s="541"/>
      <c r="G346" s="541"/>
      <c r="H346" s="541"/>
      <c r="I346" s="541"/>
      <c r="J346" s="541"/>
      <c r="K346" s="541"/>
      <c r="L346" s="538" t="s">
        <v>252</v>
      </c>
      <c r="M346" s="539"/>
      <c r="N346" s="540">
        <f>'BD Team'!E39</f>
        <v>0</v>
      </c>
      <c r="O346" s="540"/>
    </row>
    <row r="347" spans="3:15" ht="25.15" customHeight="1">
      <c r="C347" s="541"/>
      <c r="D347" s="541"/>
      <c r="E347" s="541"/>
      <c r="F347" s="541"/>
      <c r="G347" s="541"/>
      <c r="H347" s="541"/>
      <c r="I347" s="541"/>
      <c r="J347" s="541"/>
      <c r="K347" s="541"/>
      <c r="L347" s="538" t="s">
        <v>253</v>
      </c>
      <c r="M347" s="539"/>
      <c r="N347" s="540">
        <f>'BD Team'!F39</f>
        <v>0</v>
      </c>
      <c r="O347" s="540"/>
    </row>
    <row r="348" spans="3:15">
      <c r="C348" s="544"/>
      <c r="D348" s="544"/>
      <c r="E348" s="544"/>
      <c r="F348" s="544"/>
      <c r="G348" s="544"/>
      <c r="H348" s="544"/>
      <c r="I348" s="544"/>
      <c r="J348" s="544"/>
      <c r="K348" s="544"/>
      <c r="L348" s="544"/>
      <c r="M348" s="544"/>
      <c r="N348" s="544"/>
      <c r="O348" s="544"/>
    </row>
    <row r="349" spans="3:15" ht="25.15" customHeight="1">
      <c r="C349" s="538" t="s">
        <v>254</v>
      </c>
      <c r="D349" s="539"/>
      <c r="E349" s="286">
        <f>'BD Team'!B40</f>
        <v>0</v>
      </c>
      <c r="F349" s="288" t="s">
        <v>255</v>
      </c>
      <c r="G349" s="540">
        <f>'BD Team'!D40</f>
        <v>0</v>
      </c>
      <c r="H349" s="540"/>
      <c r="I349" s="540"/>
      <c r="J349" s="540"/>
      <c r="K349" s="540"/>
      <c r="L349" s="540"/>
      <c r="M349" s="540"/>
      <c r="N349" s="540"/>
      <c r="O349" s="540"/>
    </row>
    <row r="350" spans="3:15" ht="25.15" customHeight="1">
      <c r="C350" s="541"/>
      <c r="D350" s="541"/>
      <c r="E350" s="541"/>
      <c r="F350" s="541"/>
      <c r="G350" s="541"/>
      <c r="H350" s="541"/>
      <c r="I350" s="541"/>
      <c r="J350" s="541"/>
      <c r="K350" s="541"/>
      <c r="L350" s="538" t="s">
        <v>127</v>
      </c>
      <c r="M350" s="539"/>
      <c r="N350" s="542">
        <f>'BD Team'!G40</f>
        <v>0</v>
      </c>
      <c r="O350" s="542"/>
    </row>
    <row r="351" spans="3:15" ht="25.15" customHeight="1">
      <c r="C351" s="541"/>
      <c r="D351" s="541"/>
      <c r="E351" s="541"/>
      <c r="F351" s="541"/>
      <c r="G351" s="541"/>
      <c r="H351" s="541"/>
      <c r="I351" s="541"/>
      <c r="J351" s="541"/>
      <c r="K351" s="541"/>
      <c r="L351" s="538" t="s">
        <v>247</v>
      </c>
      <c r="M351" s="539"/>
      <c r="N351" s="540" t="str">
        <f>$F$6</f>
        <v>Anodized</v>
      </c>
      <c r="O351" s="540"/>
    </row>
    <row r="352" spans="3:15" ht="25.15" customHeight="1">
      <c r="C352" s="541"/>
      <c r="D352" s="541"/>
      <c r="E352" s="541"/>
      <c r="F352" s="541"/>
      <c r="G352" s="541"/>
      <c r="H352" s="541"/>
      <c r="I352" s="541"/>
      <c r="J352" s="541"/>
      <c r="K352" s="541"/>
      <c r="L352" s="538" t="s">
        <v>178</v>
      </c>
      <c r="M352" s="539"/>
      <c r="N352" s="540" t="str">
        <f>$K$6</f>
        <v>Silver</v>
      </c>
      <c r="O352" s="540"/>
    </row>
    <row r="353" spans="3:15" ht="25.15" customHeight="1">
      <c r="C353" s="541"/>
      <c r="D353" s="541"/>
      <c r="E353" s="541"/>
      <c r="F353" s="541"/>
      <c r="G353" s="541"/>
      <c r="H353" s="541"/>
      <c r="I353" s="541"/>
      <c r="J353" s="541"/>
      <c r="K353" s="541"/>
      <c r="L353" s="538" t="s">
        <v>248</v>
      </c>
      <c r="M353" s="539"/>
      <c r="N353" s="542" t="s">
        <v>256</v>
      </c>
      <c r="O353" s="540"/>
    </row>
    <row r="354" spans="3:15" ht="25.15" customHeight="1">
      <c r="C354" s="541"/>
      <c r="D354" s="541"/>
      <c r="E354" s="541"/>
      <c r="F354" s="541"/>
      <c r="G354" s="541"/>
      <c r="H354" s="541"/>
      <c r="I354" s="541"/>
      <c r="J354" s="541"/>
      <c r="K354" s="541"/>
      <c r="L354" s="538" t="s">
        <v>249</v>
      </c>
      <c r="M354" s="539"/>
      <c r="N354" s="540" t="str">
        <f>CONCATENATE('BD Team'!H40," X ",'BD Team'!I40)</f>
        <v xml:space="preserve"> X </v>
      </c>
      <c r="O354" s="540"/>
    </row>
    <row r="355" spans="3:15" ht="25.15" customHeight="1">
      <c r="C355" s="541"/>
      <c r="D355" s="541"/>
      <c r="E355" s="541"/>
      <c r="F355" s="541"/>
      <c r="G355" s="541"/>
      <c r="H355" s="541"/>
      <c r="I355" s="541"/>
      <c r="J355" s="541"/>
      <c r="K355" s="541"/>
      <c r="L355" s="538" t="s">
        <v>250</v>
      </c>
      <c r="M355" s="539"/>
      <c r="N355" s="543">
        <f>'BD Team'!J40</f>
        <v>0</v>
      </c>
      <c r="O355" s="543"/>
    </row>
    <row r="356" spans="3:15" ht="25.15" customHeight="1">
      <c r="C356" s="541"/>
      <c r="D356" s="541"/>
      <c r="E356" s="541"/>
      <c r="F356" s="541"/>
      <c r="G356" s="541"/>
      <c r="H356" s="541"/>
      <c r="I356" s="541"/>
      <c r="J356" s="541"/>
      <c r="K356" s="541"/>
      <c r="L356" s="538" t="s">
        <v>251</v>
      </c>
      <c r="M356" s="539"/>
      <c r="N356" s="540">
        <f>'BD Team'!C40</f>
        <v>0</v>
      </c>
      <c r="O356" s="540"/>
    </row>
    <row r="357" spans="3:15" ht="25.15" customHeight="1">
      <c r="C357" s="541"/>
      <c r="D357" s="541"/>
      <c r="E357" s="541"/>
      <c r="F357" s="541"/>
      <c r="G357" s="541"/>
      <c r="H357" s="541"/>
      <c r="I357" s="541"/>
      <c r="J357" s="541"/>
      <c r="K357" s="541"/>
      <c r="L357" s="538" t="s">
        <v>252</v>
      </c>
      <c r="M357" s="539"/>
      <c r="N357" s="540">
        <f>'BD Team'!E40</f>
        <v>0</v>
      </c>
      <c r="O357" s="540"/>
    </row>
    <row r="358" spans="3:15" ht="25.15" customHeight="1">
      <c r="C358" s="541"/>
      <c r="D358" s="541"/>
      <c r="E358" s="541"/>
      <c r="F358" s="541"/>
      <c r="G358" s="541"/>
      <c r="H358" s="541"/>
      <c r="I358" s="541"/>
      <c r="J358" s="541"/>
      <c r="K358" s="541"/>
      <c r="L358" s="538" t="s">
        <v>253</v>
      </c>
      <c r="M358" s="539"/>
      <c r="N358" s="540">
        <f>'BD Team'!F40</f>
        <v>0</v>
      </c>
      <c r="O358" s="540"/>
    </row>
    <row r="359" spans="3:15">
      <c r="C359" s="544"/>
      <c r="D359" s="544"/>
      <c r="E359" s="544"/>
      <c r="F359" s="544"/>
      <c r="G359" s="544"/>
      <c r="H359" s="544"/>
      <c r="I359" s="544"/>
      <c r="J359" s="544"/>
      <c r="K359" s="544"/>
      <c r="L359" s="544"/>
      <c r="M359" s="544"/>
      <c r="N359" s="544"/>
      <c r="O359" s="544"/>
    </row>
    <row r="360" spans="3:15" ht="25.15" customHeight="1">
      <c r="C360" s="538" t="s">
        <v>254</v>
      </c>
      <c r="D360" s="539"/>
      <c r="E360" s="286">
        <f>'BD Team'!B41</f>
        <v>0</v>
      </c>
      <c r="F360" s="288" t="s">
        <v>255</v>
      </c>
      <c r="G360" s="540">
        <f>'BD Team'!D41</f>
        <v>0</v>
      </c>
      <c r="H360" s="540"/>
      <c r="I360" s="540"/>
      <c r="J360" s="540"/>
      <c r="K360" s="540"/>
      <c r="L360" s="540"/>
      <c r="M360" s="540"/>
      <c r="N360" s="540"/>
      <c r="O360" s="540"/>
    </row>
    <row r="361" spans="3:15" ht="25.15" customHeight="1">
      <c r="C361" s="541"/>
      <c r="D361" s="541"/>
      <c r="E361" s="541"/>
      <c r="F361" s="541"/>
      <c r="G361" s="541"/>
      <c r="H361" s="541"/>
      <c r="I361" s="541"/>
      <c r="J361" s="541"/>
      <c r="K361" s="541"/>
      <c r="L361" s="538" t="s">
        <v>127</v>
      </c>
      <c r="M361" s="539"/>
      <c r="N361" s="542">
        <f>'BD Team'!G41</f>
        <v>0</v>
      </c>
      <c r="O361" s="542"/>
    </row>
    <row r="362" spans="3:15" ht="25.15" customHeight="1">
      <c r="C362" s="541"/>
      <c r="D362" s="541"/>
      <c r="E362" s="541"/>
      <c r="F362" s="541"/>
      <c r="G362" s="541"/>
      <c r="H362" s="541"/>
      <c r="I362" s="541"/>
      <c r="J362" s="541"/>
      <c r="K362" s="541"/>
      <c r="L362" s="538" t="s">
        <v>247</v>
      </c>
      <c r="M362" s="539"/>
      <c r="N362" s="540" t="str">
        <f>$F$6</f>
        <v>Anodized</v>
      </c>
      <c r="O362" s="540"/>
    </row>
    <row r="363" spans="3:15" ht="25.15" customHeight="1">
      <c r="C363" s="541"/>
      <c r="D363" s="541"/>
      <c r="E363" s="541"/>
      <c r="F363" s="541"/>
      <c r="G363" s="541"/>
      <c r="H363" s="541"/>
      <c r="I363" s="541"/>
      <c r="J363" s="541"/>
      <c r="K363" s="541"/>
      <c r="L363" s="538" t="s">
        <v>178</v>
      </c>
      <c r="M363" s="539"/>
      <c r="N363" s="540" t="str">
        <f>$K$6</f>
        <v>Silver</v>
      </c>
      <c r="O363" s="540"/>
    </row>
    <row r="364" spans="3:15" ht="25.15" customHeight="1">
      <c r="C364" s="541"/>
      <c r="D364" s="541"/>
      <c r="E364" s="541"/>
      <c r="F364" s="541"/>
      <c r="G364" s="541"/>
      <c r="H364" s="541"/>
      <c r="I364" s="541"/>
      <c r="J364" s="541"/>
      <c r="K364" s="541"/>
      <c r="L364" s="538" t="s">
        <v>248</v>
      </c>
      <c r="M364" s="539"/>
      <c r="N364" s="542" t="s">
        <v>256</v>
      </c>
      <c r="O364" s="540"/>
    </row>
    <row r="365" spans="3:15" ht="25.15" customHeight="1">
      <c r="C365" s="541"/>
      <c r="D365" s="541"/>
      <c r="E365" s="541"/>
      <c r="F365" s="541"/>
      <c r="G365" s="541"/>
      <c r="H365" s="541"/>
      <c r="I365" s="541"/>
      <c r="J365" s="541"/>
      <c r="K365" s="541"/>
      <c r="L365" s="538" t="s">
        <v>249</v>
      </c>
      <c r="M365" s="539"/>
      <c r="N365" s="540" t="str">
        <f>CONCATENATE('BD Team'!H41," X ",'BD Team'!I41)</f>
        <v xml:space="preserve"> X </v>
      </c>
      <c r="O365" s="540"/>
    </row>
    <row r="366" spans="3:15" ht="25.15" customHeight="1">
      <c r="C366" s="541"/>
      <c r="D366" s="541"/>
      <c r="E366" s="541"/>
      <c r="F366" s="541"/>
      <c r="G366" s="541"/>
      <c r="H366" s="541"/>
      <c r="I366" s="541"/>
      <c r="J366" s="541"/>
      <c r="K366" s="541"/>
      <c r="L366" s="538" t="s">
        <v>250</v>
      </c>
      <c r="M366" s="539"/>
      <c r="N366" s="543">
        <f>'BD Team'!J41</f>
        <v>0</v>
      </c>
      <c r="O366" s="543"/>
    </row>
    <row r="367" spans="3:15" ht="25.15" customHeight="1">
      <c r="C367" s="541"/>
      <c r="D367" s="541"/>
      <c r="E367" s="541"/>
      <c r="F367" s="541"/>
      <c r="G367" s="541"/>
      <c r="H367" s="541"/>
      <c r="I367" s="541"/>
      <c r="J367" s="541"/>
      <c r="K367" s="541"/>
      <c r="L367" s="538" t="s">
        <v>251</v>
      </c>
      <c r="M367" s="539"/>
      <c r="N367" s="540">
        <f>'BD Team'!C41</f>
        <v>0</v>
      </c>
      <c r="O367" s="540"/>
    </row>
    <row r="368" spans="3:15" ht="25.15" customHeight="1">
      <c r="C368" s="541"/>
      <c r="D368" s="541"/>
      <c r="E368" s="541"/>
      <c r="F368" s="541"/>
      <c r="G368" s="541"/>
      <c r="H368" s="541"/>
      <c r="I368" s="541"/>
      <c r="J368" s="541"/>
      <c r="K368" s="541"/>
      <c r="L368" s="538" t="s">
        <v>252</v>
      </c>
      <c r="M368" s="539"/>
      <c r="N368" s="540">
        <f>'BD Team'!E41</f>
        <v>0</v>
      </c>
      <c r="O368" s="540"/>
    </row>
    <row r="369" spans="3:15" ht="25.15" customHeight="1">
      <c r="C369" s="541"/>
      <c r="D369" s="541"/>
      <c r="E369" s="541"/>
      <c r="F369" s="541"/>
      <c r="G369" s="541"/>
      <c r="H369" s="541"/>
      <c r="I369" s="541"/>
      <c r="J369" s="541"/>
      <c r="K369" s="541"/>
      <c r="L369" s="538" t="s">
        <v>253</v>
      </c>
      <c r="M369" s="539"/>
      <c r="N369" s="540">
        <f>'BD Team'!F41</f>
        <v>0</v>
      </c>
      <c r="O369" s="540"/>
    </row>
    <row r="370" spans="3:15">
      <c r="C370" s="544"/>
      <c r="D370" s="544"/>
      <c r="E370" s="544"/>
      <c r="F370" s="544"/>
      <c r="G370" s="544"/>
      <c r="H370" s="544"/>
      <c r="I370" s="544"/>
      <c r="J370" s="544"/>
      <c r="K370" s="544"/>
      <c r="L370" s="544"/>
      <c r="M370" s="544"/>
      <c r="N370" s="544"/>
      <c r="O370" s="544"/>
    </row>
    <row r="371" spans="3:15" ht="25.15" customHeight="1">
      <c r="C371" s="538" t="s">
        <v>254</v>
      </c>
      <c r="D371" s="539"/>
      <c r="E371" s="286">
        <f>'BD Team'!B42</f>
        <v>0</v>
      </c>
      <c r="F371" s="288" t="s">
        <v>255</v>
      </c>
      <c r="G371" s="540">
        <f>'BD Team'!D42</f>
        <v>0</v>
      </c>
      <c r="H371" s="540"/>
      <c r="I371" s="540"/>
      <c r="J371" s="540"/>
      <c r="K371" s="540"/>
      <c r="L371" s="540"/>
      <c r="M371" s="540"/>
      <c r="N371" s="540"/>
      <c r="O371" s="540"/>
    </row>
    <row r="372" spans="3:15" ht="25.15" customHeight="1">
      <c r="C372" s="541"/>
      <c r="D372" s="541"/>
      <c r="E372" s="541"/>
      <c r="F372" s="541"/>
      <c r="G372" s="541"/>
      <c r="H372" s="541"/>
      <c r="I372" s="541"/>
      <c r="J372" s="541"/>
      <c r="K372" s="541"/>
      <c r="L372" s="538" t="s">
        <v>127</v>
      </c>
      <c r="M372" s="539"/>
      <c r="N372" s="542">
        <f>'BD Team'!G42</f>
        <v>0</v>
      </c>
      <c r="O372" s="542"/>
    </row>
    <row r="373" spans="3:15" ht="25.15" customHeight="1">
      <c r="C373" s="541"/>
      <c r="D373" s="541"/>
      <c r="E373" s="541"/>
      <c r="F373" s="541"/>
      <c r="G373" s="541"/>
      <c r="H373" s="541"/>
      <c r="I373" s="541"/>
      <c r="J373" s="541"/>
      <c r="K373" s="541"/>
      <c r="L373" s="538" t="s">
        <v>247</v>
      </c>
      <c r="M373" s="539"/>
      <c r="N373" s="540" t="str">
        <f>$F$6</f>
        <v>Anodized</v>
      </c>
      <c r="O373" s="540"/>
    </row>
    <row r="374" spans="3:15" ht="25.15" customHeight="1">
      <c r="C374" s="541"/>
      <c r="D374" s="541"/>
      <c r="E374" s="541"/>
      <c r="F374" s="541"/>
      <c r="G374" s="541"/>
      <c r="H374" s="541"/>
      <c r="I374" s="541"/>
      <c r="J374" s="541"/>
      <c r="K374" s="541"/>
      <c r="L374" s="538" t="s">
        <v>178</v>
      </c>
      <c r="M374" s="539"/>
      <c r="N374" s="540" t="str">
        <f>$K$6</f>
        <v>Silver</v>
      </c>
      <c r="O374" s="540"/>
    </row>
    <row r="375" spans="3:15" ht="25.15" customHeight="1">
      <c r="C375" s="541"/>
      <c r="D375" s="541"/>
      <c r="E375" s="541"/>
      <c r="F375" s="541"/>
      <c r="G375" s="541"/>
      <c r="H375" s="541"/>
      <c r="I375" s="541"/>
      <c r="J375" s="541"/>
      <c r="K375" s="541"/>
      <c r="L375" s="538" t="s">
        <v>248</v>
      </c>
      <c r="M375" s="539"/>
      <c r="N375" s="542" t="s">
        <v>256</v>
      </c>
      <c r="O375" s="540"/>
    </row>
    <row r="376" spans="3:15" ht="25.15" customHeight="1">
      <c r="C376" s="541"/>
      <c r="D376" s="541"/>
      <c r="E376" s="541"/>
      <c r="F376" s="541"/>
      <c r="G376" s="541"/>
      <c r="H376" s="541"/>
      <c r="I376" s="541"/>
      <c r="J376" s="541"/>
      <c r="K376" s="541"/>
      <c r="L376" s="538" t="s">
        <v>249</v>
      </c>
      <c r="M376" s="539"/>
      <c r="N376" s="540" t="str">
        <f>CONCATENATE('BD Team'!H42," X ",'BD Team'!I42)</f>
        <v xml:space="preserve"> X </v>
      </c>
      <c r="O376" s="540"/>
    </row>
    <row r="377" spans="3:15" ht="25.15" customHeight="1">
      <c r="C377" s="541"/>
      <c r="D377" s="541"/>
      <c r="E377" s="541"/>
      <c r="F377" s="541"/>
      <c r="G377" s="541"/>
      <c r="H377" s="541"/>
      <c r="I377" s="541"/>
      <c r="J377" s="541"/>
      <c r="K377" s="541"/>
      <c r="L377" s="538" t="s">
        <v>250</v>
      </c>
      <c r="M377" s="539"/>
      <c r="N377" s="543">
        <f>'BD Team'!J42</f>
        <v>0</v>
      </c>
      <c r="O377" s="543"/>
    </row>
    <row r="378" spans="3:15" ht="25.15" customHeight="1">
      <c r="C378" s="541"/>
      <c r="D378" s="541"/>
      <c r="E378" s="541"/>
      <c r="F378" s="541"/>
      <c r="G378" s="541"/>
      <c r="H378" s="541"/>
      <c r="I378" s="541"/>
      <c r="J378" s="541"/>
      <c r="K378" s="541"/>
      <c r="L378" s="538" t="s">
        <v>251</v>
      </c>
      <c r="M378" s="539"/>
      <c r="N378" s="540">
        <f>'BD Team'!C42</f>
        <v>0</v>
      </c>
      <c r="O378" s="540"/>
    </row>
    <row r="379" spans="3:15" ht="25.15" customHeight="1">
      <c r="C379" s="541"/>
      <c r="D379" s="541"/>
      <c r="E379" s="541"/>
      <c r="F379" s="541"/>
      <c r="G379" s="541"/>
      <c r="H379" s="541"/>
      <c r="I379" s="541"/>
      <c r="J379" s="541"/>
      <c r="K379" s="541"/>
      <c r="L379" s="538" t="s">
        <v>252</v>
      </c>
      <c r="M379" s="539"/>
      <c r="N379" s="540">
        <f>'BD Team'!E42</f>
        <v>0</v>
      </c>
      <c r="O379" s="540"/>
    </row>
    <row r="380" spans="3:15" ht="25.15" customHeight="1">
      <c r="C380" s="541"/>
      <c r="D380" s="541"/>
      <c r="E380" s="541"/>
      <c r="F380" s="541"/>
      <c r="G380" s="541"/>
      <c r="H380" s="541"/>
      <c r="I380" s="541"/>
      <c r="J380" s="541"/>
      <c r="K380" s="541"/>
      <c r="L380" s="538" t="s">
        <v>253</v>
      </c>
      <c r="M380" s="539"/>
      <c r="N380" s="540">
        <f>'BD Team'!F42</f>
        <v>0</v>
      </c>
      <c r="O380" s="540"/>
    </row>
    <row r="381" spans="3:15">
      <c r="C381" s="544"/>
      <c r="D381" s="544"/>
      <c r="E381" s="544"/>
      <c r="F381" s="544"/>
      <c r="G381" s="544"/>
      <c r="H381" s="544"/>
      <c r="I381" s="544"/>
      <c r="J381" s="544"/>
      <c r="K381" s="544"/>
      <c r="L381" s="544"/>
      <c r="M381" s="544"/>
      <c r="N381" s="544"/>
      <c r="O381" s="544"/>
    </row>
    <row r="382" spans="3:15" ht="25.15" customHeight="1">
      <c r="C382" s="538" t="s">
        <v>254</v>
      </c>
      <c r="D382" s="539"/>
      <c r="E382" s="286">
        <f>'BD Team'!B43</f>
        <v>0</v>
      </c>
      <c r="F382" s="288" t="s">
        <v>255</v>
      </c>
      <c r="G382" s="540">
        <f>'BD Team'!D43</f>
        <v>0</v>
      </c>
      <c r="H382" s="540"/>
      <c r="I382" s="540"/>
      <c r="J382" s="540"/>
      <c r="K382" s="540"/>
      <c r="L382" s="540"/>
      <c r="M382" s="540"/>
      <c r="N382" s="540"/>
      <c r="O382" s="540"/>
    </row>
    <row r="383" spans="3:15" ht="25.15" customHeight="1">
      <c r="C383" s="541"/>
      <c r="D383" s="541"/>
      <c r="E383" s="541"/>
      <c r="F383" s="541"/>
      <c r="G383" s="541"/>
      <c r="H383" s="541"/>
      <c r="I383" s="541"/>
      <c r="J383" s="541"/>
      <c r="K383" s="541"/>
      <c r="L383" s="538" t="s">
        <v>127</v>
      </c>
      <c r="M383" s="539"/>
      <c r="N383" s="542">
        <f>'BD Team'!G43</f>
        <v>0</v>
      </c>
      <c r="O383" s="542"/>
    </row>
    <row r="384" spans="3:15" ht="25.15" customHeight="1">
      <c r="C384" s="541"/>
      <c r="D384" s="541"/>
      <c r="E384" s="541"/>
      <c r="F384" s="541"/>
      <c r="G384" s="541"/>
      <c r="H384" s="541"/>
      <c r="I384" s="541"/>
      <c r="J384" s="541"/>
      <c r="K384" s="541"/>
      <c r="L384" s="538" t="s">
        <v>247</v>
      </c>
      <c r="M384" s="539"/>
      <c r="N384" s="540" t="str">
        <f>$F$6</f>
        <v>Anodized</v>
      </c>
      <c r="O384" s="540"/>
    </row>
    <row r="385" spans="3:15" ht="25.15" customHeight="1">
      <c r="C385" s="541"/>
      <c r="D385" s="541"/>
      <c r="E385" s="541"/>
      <c r="F385" s="541"/>
      <c r="G385" s="541"/>
      <c r="H385" s="541"/>
      <c r="I385" s="541"/>
      <c r="J385" s="541"/>
      <c r="K385" s="541"/>
      <c r="L385" s="538" t="s">
        <v>178</v>
      </c>
      <c r="M385" s="539"/>
      <c r="N385" s="540" t="str">
        <f>$K$6</f>
        <v>Silver</v>
      </c>
      <c r="O385" s="540"/>
    </row>
    <row r="386" spans="3:15" ht="25.15" customHeight="1">
      <c r="C386" s="541"/>
      <c r="D386" s="541"/>
      <c r="E386" s="541"/>
      <c r="F386" s="541"/>
      <c r="G386" s="541"/>
      <c r="H386" s="541"/>
      <c r="I386" s="541"/>
      <c r="J386" s="541"/>
      <c r="K386" s="541"/>
      <c r="L386" s="538" t="s">
        <v>248</v>
      </c>
      <c r="M386" s="539"/>
      <c r="N386" s="542" t="s">
        <v>256</v>
      </c>
      <c r="O386" s="540"/>
    </row>
    <row r="387" spans="3:15" ht="25.15" customHeight="1">
      <c r="C387" s="541"/>
      <c r="D387" s="541"/>
      <c r="E387" s="541"/>
      <c r="F387" s="541"/>
      <c r="G387" s="541"/>
      <c r="H387" s="541"/>
      <c r="I387" s="541"/>
      <c r="J387" s="541"/>
      <c r="K387" s="541"/>
      <c r="L387" s="538" t="s">
        <v>249</v>
      </c>
      <c r="M387" s="539"/>
      <c r="N387" s="540" t="str">
        <f>CONCATENATE('BD Team'!H43," X ",'BD Team'!I43)</f>
        <v xml:space="preserve"> X </v>
      </c>
      <c r="O387" s="540"/>
    </row>
    <row r="388" spans="3:15" ht="25.15" customHeight="1">
      <c r="C388" s="541"/>
      <c r="D388" s="541"/>
      <c r="E388" s="541"/>
      <c r="F388" s="541"/>
      <c r="G388" s="541"/>
      <c r="H388" s="541"/>
      <c r="I388" s="541"/>
      <c r="J388" s="541"/>
      <c r="K388" s="541"/>
      <c r="L388" s="538" t="s">
        <v>250</v>
      </c>
      <c r="M388" s="539"/>
      <c r="N388" s="543">
        <f>'BD Team'!J43</f>
        <v>0</v>
      </c>
      <c r="O388" s="543"/>
    </row>
    <row r="389" spans="3:15" ht="25.15" customHeight="1">
      <c r="C389" s="541"/>
      <c r="D389" s="541"/>
      <c r="E389" s="541"/>
      <c r="F389" s="541"/>
      <c r="G389" s="541"/>
      <c r="H389" s="541"/>
      <c r="I389" s="541"/>
      <c r="J389" s="541"/>
      <c r="K389" s="541"/>
      <c r="L389" s="538" t="s">
        <v>251</v>
      </c>
      <c r="M389" s="539"/>
      <c r="N389" s="540">
        <f>'BD Team'!C43</f>
        <v>0</v>
      </c>
      <c r="O389" s="540"/>
    </row>
    <row r="390" spans="3:15" ht="25.15" customHeight="1">
      <c r="C390" s="541"/>
      <c r="D390" s="541"/>
      <c r="E390" s="541"/>
      <c r="F390" s="541"/>
      <c r="G390" s="541"/>
      <c r="H390" s="541"/>
      <c r="I390" s="541"/>
      <c r="J390" s="541"/>
      <c r="K390" s="541"/>
      <c r="L390" s="538" t="s">
        <v>252</v>
      </c>
      <c r="M390" s="539"/>
      <c r="N390" s="540">
        <f>'BD Team'!E43</f>
        <v>0</v>
      </c>
      <c r="O390" s="540"/>
    </row>
    <row r="391" spans="3:15" ht="25.15" customHeight="1">
      <c r="C391" s="541"/>
      <c r="D391" s="541"/>
      <c r="E391" s="541"/>
      <c r="F391" s="541"/>
      <c r="G391" s="541"/>
      <c r="H391" s="541"/>
      <c r="I391" s="541"/>
      <c r="J391" s="541"/>
      <c r="K391" s="541"/>
      <c r="L391" s="538" t="s">
        <v>253</v>
      </c>
      <c r="M391" s="539"/>
      <c r="N391" s="540">
        <f>'BD Team'!F43</f>
        <v>0</v>
      </c>
      <c r="O391" s="540"/>
    </row>
    <row r="392" spans="3:15">
      <c r="C392" s="544"/>
      <c r="D392" s="544"/>
      <c r="E392" s="544"/>
      <c r="F392" s="544"/>
      <c r="G392" s="544"/>
      <c r="H392" s="544"/>
      <c r="I392" s="544"/>
      <c r="J392" s="544"/>
      <c r="K392" s="544"/>
      <c r="L392" s="544"/>
      <c r="M392" s="544"/>
      <c r="N392" s="544"/>
      <c r="O392" s="544"/>
    </row>
    <row r="393" spans="3:15" ht="25.15" customHeight="1">
      <c r="C393" s="538" t="s">
        <v>254</v>
      </c>
      <c r="D393" s="539"/>
      <c r="E393" s="286">
        <f>'BD Team'!B44</f>
        <v>0</v>
      </c>
      <c r="F393" s="288" t="s">
        <v>255</v>
      </c>
      <c r="G393" s="540">
        <f>'BD Team'!D44</f>
        <v>0</v>
      </c>
      <c r="H393" s="540"/>
      <c r="I393" s="540"/>
      <c r="J393" s="540"/>
      <c r="K393" s="540"/>
      <c r="L393" s="540"/>
      <c r="M393" s="540"/>
      <c r="N393" s="540"/>
      <c r="O393" s="540"/>
    </row>
    <row r="394" spans="3:15" ht="25.15" customHeight="1">
      <c r="C394" s="541"/>
      <c r="D394" s="541"/>
      <c r="E394" s="541"/>
      <c r="F394" s="541"/>
      <c r="G394" s="541"/>
      <c r="H394" s="541"/>
      <c r="I394" s="541"/>
      <c r="J394" s="541"/>
      <c r="K394" s="541"/>
      <c r="L394" s="538" t="s">
        <v>127</v>
      </c>
      <c r="M394" s="539"/>
      <c r="N394" s="542">
        <f>'BD Team'!G44</f>
        <v>0</v>
      </c>
      <c r="O394" s="542"/>
    </row>
    <row r="395" spans="3:15" ht="25.15" customHeight="1">
      <c r="C395" s="541"/>
      <c r="D395" s="541"/>
      <c r="E395" s="541"/>
      <c r="F395" s="541"/>
      <c r="G395" s="541"/>
      <c r="H395" s="541"/>
      <c r="I395" s="541"/>
      <c r="J395" s="541"/>
      <c r="K395" s="541"/>
      <c r="L395" s="538" t="s">
        <v>247</v>
      </c>
      <c r="M395" s="539"/>
      <c r="N395" s="540" t="str">
        <f>$F$6</f>
        <v>Anodized</v>
      </c>
      <c r="O395" s="540"/>
    </row>
    <row r="396" spans="3:15" ht="25.15" customHeight="1">
      <c r="C396" s="541"/>
      <c r="D396" s="541"/>
      <c r="E396" s="541"/>
      <c r="F396" s="541"/>
      <c r="G396" s="541"/>
      <c r="H396" s="541"/>
      <c r="I396" s="541"/>
      <c r="J396" s="541"/>
      <c r="K396" s="541"/>
      <c r="L396" s="538" t="s">
        <v>178</v>
      </c>
      <c r="M396" s="539"/>
      <c r="N396" s="540" t="str">
        <f>$K$6</f>
        <v>Silver</v>
      </c>
      <c r="O396" s="540"/>
    </row>
    <row r="397" spans="3:15" ht="25.15" customHeight="1">
      <c r="C397" s="541"/>
      <c r="D397" s="541"/>
      <c r="E397" s="541"/>
      <c r="F397" s="541"/>
      <c r="G397" s="541"/>
      <c r="H397" s="541"/>
      <c r="I397" s="541"/>
      <c r="J397" s="541"/>
      <c r="K397" s="541"/>
      <c r="L397" s="538" t="s">
        <v>248</v>
      </c>
      <c r="M397" s="539"/>
      <c r="N397" s="542" t="s">
        <v>256</v>
      </c>
      <c r="O397" s="540"/>
    </row>
    <row r="398" spans="3:15" ht="25.15" customHeight="1">
      <c r="C398" s="541"/>
      <c r="D398" s="541"/>
      <c r="E398" s="541"/>
      <c r="F398" s="541"/>
      <c r="G398" s="541"/>
      <c r="H398" s="541"/>
      <c r="I398" s="541"/>
      <c r="J398" s="541"/>
      <c r="K398" s="541"/>
      <c r="L398" s="538" t="s">
        <v>249</v>
      </c>
      <c r="M398" s="539"/>
      <c r="N398" s="540" t="str">
        <f>CONCATENATE('BD Team'!H44," X ",'BD Team'!I44)</f>
        <v xml:space="preserve"> X </v>
      </c>
      <c r="O398" s="540"/>
    </row>
    <row r="399" spans="3:15" ht="25.15" customHeight="1">
      <c r="C399" s="541"/>
      <c r="D399" s="541"/>
      <c r="E399" s="541"/>
      <c r="F399" s="541"/>
      <c r="G399" s="541"/>
      <c r="H399" s="541"/>
      <c r="I399" s="541"/>
      <c r="J399" s="541"/>
      <c r="K399" s="541"/>
      <c r="L399" s="538" t="s">
        <v>250</v>
      </c>
      <c r="M399" s="539"/>
      <c r="N399" s="543">
        <f>'BD Team'!J44</f>
        <v>0</v>
      </c>
      <c r="O399" s="543"/>
    </row>
    <row r="400" spans="3:15" ht="25.15" customHeight="1">
      <c r="C400" s="541"/>
      <c r="D400" s="541"/>
      <c r="E400" s="541"/>
      <c r="F400" s="541"/>
      <c r="G400" s="541"/>
      <c r="H400" s="541"/>
      <c r="I400" s="541"/>
      <c r="J400" s="541"/>
      <c r="K400" s="541"/>
      <c r="L400" s="538" t="s">
        <v>251</v>
      </c>
      <c r="M400" s="539"/>
      <c r="N400" s="540">
        <f>'BD Team'!C44</f>
        <v>0</v>
      </c>
      <c r="O400" s="540"/>
    </row>
    <row r="401" spans="3:15" ht="25.15" customHeight="1">
      <c r="C401" s="541"/>
      <c r="D401" s="541"/>
      <c r="E401" s="541"/>
      <c r="F401" s="541"/>
      <c r="G401" s="541"/>
      <c r="H401" s="541"/>
      <c r="I401" s="541"/>
      <c r="J401" s="541"/>
      <c r="K401" s="541"/>
      <c r="L401" s="538" t="s">
        <v>252</v>
      </c>
      <c r="M401" s="539"/>
      <c r="N401" s="540">
        <f>'BD Team'!E44</f>
        <v>0</v>
      </c>
      <c r="O401" s="540"/>
    </row>
    <row r="402" spans="3:15" ht="25.15" customHeight="1">
      <c r="C402" s="541"/>
      <c r="D402" s="541"/>
      <c r="E402" s="541"/>
      <c r="F402" s="541"/>
      <c r="G402" s="541"/>
      <c r="H402" s="541"/>
      <c r="I402" s="541"/>
      <c r="J402" s="541"/>
      <c r="K402" s="541"/>
      <c r="L402" s="538" t="s">
        <v>253</v>
      </c>
      <c r="M402" s="539"/>
      <c r="N402" s="540">
        <f>'BD Team'!F44</f>
        <v>0</v>
      </c>
      <c r="O402" s="540"/>
    </row>
    <row r="403" spans="3:15">
      <c r="C403" s="544"/>
      <c r="D403" s="544"/>
      <c r="E403" s="544"/>
      <c r="F403" s="544"/>
      <c r="G403" s="544"/>
      <c r="H403" s="544"/>
      <c r="I403" s="544"/>
      <c r="J403" s="544"/>
      <c r="K403" s="544"/>
      <c r="L403" s="544"/>
      <c r="M403" s="544"/>
      <c r="N403" s="544"/>
      <c r="O403" s="544"/>
    </row>
    <row r="404" spans="3:15" ht="25.15" customHeight="1">
      <c r="C404" s="538" t="s">
        <v>254</v>
      </c>
      <c r="D404" s="539"/>
      <c r="E404" s="286">
        <f>'BD Team'!B45</f>
        <v>0</v>
      </c>
      <c r="F404" s="288" t="s">
        <v>255</v>
      </c>
      <c r="G404" s="540">
        <f>'BD Team'!D45</f>
        <v>0</v>
      </c>
      <c r="H404" s="540"/>
      <c r="I404" s="540"/>
      <c r="J404" s="540"/>
      <c r="K404" s="540"/>
      <c r="L404" s="540"/>
      <c r="M404" s="540"/>
      <c r="N404" s="540"/>
      <c r="O404" s="540"/>
    </row>
    <row r="405" spans="3:15" ht="25.15" customHeight="1">
      <c r="C405" s="541"/>
      <c r="D405" s="541"/>
      <c r="E405" s="541"/>
      <c r="F405" s="541"/>
      <c r="G405" s="541"/>
      <c r="H405" s="541"/>
      <c r="I405" s="541"/>
      <c r="J405" s="541"/>
      <c r="K405" s="541"/>
      <c r="L405" s="538" t="s">
        <v>127</v>
      </c>
      <c r="M405" s="539"/>
      <c r="N405" s="542">
        <f>'BD Team'!G45</f>
        <v>0</v>
      </c>
      <c r="O405" s="542"/>
    </row>
    <row r="406" spans="3:15" ht="25.15" customHeight="1">
      <c r="C406" s="541"/>
      <c r="D406" s="541"/>
      <c r="E406" s="541"/>
      <c r="F406" s="541"/>
      <c r="G406" s="541"/>
      <c r="H406" s="541"/>
      <c r="I406" s="541"/>
      <c r="J406" s="541"/>
      <c r="K406" s="541"/>
      <c r="L406" s="538" t="s">
        <v>247</v>
      </c>
      <c r="M406" s="539"/>
      <c r="N406" s="540" t="str">
        <f>$F$6</f>
        <v>Anodized</v>
      </c>
      <c r="O406" s="540"/>
    </row>
    <row r="407" spans="3:15" ht="25.15" customHeight="1">
      <c r="C407" s="541"/>
      <c r="D407" s="541"/>
      <c r="E407" s="541"/>
      <c r="F407" s="541"/>
      <c r="G407" s="541"/>
      <c r="H407" s="541"/>
      <c r="I407" s="541"/>
      <c r="J407" s="541"/>
      <c r="K407" s="541"/>
      <c r="L407" s="538" t="s">
        <v>178</v>
      </c>
      <c r="M407" s="539"/>
      <c r="N407" s="540" t="str">
        <f>$K$6</f>
        <v>Silver</v>
      </c>
      <c r="O407" s="540"/>
    </row>
    <row r="408" spans="3:15" ht="25.15" customHeight="1">
      <c r="C408" s="541"/>
      <c r="D408" s="541"/>
      <c r="E408" s="541"/>
      <c r="F408" s="541"/>
      <c r="G408" s="541"/>
      <c r="H408" s="541"/>
      <c r="I408" s="541"/>
      <c r="J408" s="541"/>
      <c r="K408" s="541"/>
      <c r="L408" s="538" t="s">
        <v>248</v>
      </c>
      <c r="M408" s="539"/>
      <c r="N408" s="542" t="s">
        <v>256</v>
      </c>
      <c r="O408" s="540"/>
    </row>
    <row r="409" spans="3:15" ht="25.15" customHeight="1">
      <c r="C409" s="541"/>
      <c r="D409" s="541"/>
      <c r="E409" s="541"/>
      <c r="F409" s="541"/>
      <c r="G409" s="541"/>
      <c r="H409" s="541"/>
      <c r="I409" s="541"/>
      <c r="J409" s="541"/>
      <c r="K409" s="541"/>
      <c r="L409" s="538" t="s">
        <v>249</v>
      </c>
      <c r="M409" s="539"/>
      <c r="N409" s="540" t="str">
        <f>CONCATENATE('BD Team'!H45," X ",'BD Team'!I45)</f>
        <v xml:space="preserve"> X </v>
      </c>
      <c r="O409" s="540"/>
    </row>
    <row r="410" spans="3:15" ht="25.15" customHeight="1">
      <c r="C410" s="541"/>
      <c r="D410" s="541"/>
      <c r="E410" s="541"/>
      <c r="F410" s="541"/>
      <c r="G410" s="541"/>
      <c r="H410" s="541"/>
      <c r="I410" s="541"/>
      <c r="J410" s="541"/>
      <c r="K410" s="541"/>
      <c r="L410" s="538" t="s">
        <v>250</v>
      </c>
      <c r="M410" s="539"/>
      <c r="N410" s="543">
        <f>'BD Team'!J45</f>
        <v>0</v>
      </c>
      <c r="O410" s="543"/>
    </row>
    <row r="411" spans="3:15" ht="25.15" customHeight="1">
      <c r="C411" s="541"/>
      <c r="D411" s="541"/>
      <c r="E411" s="541"/>
      <c r="F411" s="541"/>
      <c r="G411" s="541"/>
      <c r="H411" s="541"/>
      <c r="I411" s="541"/>
      <c r="J411" s="541"/>
      <c r="K411" s="541"/>
      <c r="L411" s="538" t="s">
        <v>251</v>
      </c>
      <c r="M411" s="539"/>
      <c r="N411" s="540">
        <f>'BD Team'!C45</f>
        <v>0</v>
      </c>
      <c r="O411" s="540"/>
    </row>
    <row r="412" spans="3:15" ht="25.15" customHeight="1">
      <c r="C412" s="541"/>
      <c r="D412" s="541"/>
      <c r="E412" s="541"/>
      <c r="F412" s="541"/>
      <c r="G412" s="541"/>
      <c r="H412" s="541"/>
      <c r="I412" s="541"/>
      <c r="J412" s="541"/>
      <c r="K412" s="541"/>
      <c r="L412" s="538" t="s">
        <v>252</v>
      </c>
      <c r="M412" s="539"/>
      <c r="N412" s="540">
        <f>'BD Team'!E45</f>
        <v>0</v>
      </c>
      <c r="O412" s="540"/>
    </row>
    <row r="413" spans="3:15" ht="25.15" customHeight="1">
      <c r="C413" s="541"/>
      <c r="D413" s="541"/>
      <c r="E413" s="541"/>
      <c r="F413" s="541"/>
      <c r="G413" s="541"/>
      <c r="H413" s="541"/>
      <c r="I413" s="541"/>
      <c r="J413" s="541"/>
      <c r="K413" s="541"/>
      <c r="L413" s="538" t="s">
        <v>253</v>
      </c>
      <c r="M413" s="539"/>
      <c r="N413" s="540">
        <f>'BD Team'!F45</f>
        <v>0</v>
      </c>
      <c r="O413" s="540"/>
    </row>
    <row r="414" spans="3:15">
      <c r="C414" s="544"/>
      <c r="D414" s="544"/>
      <c r="E414" s="544"/>
      <c r="F414" s="544"/>
      <c r="G414" s="544"/>
      <c r="H414" s="544"/>
      <c r="I414" s="544"/>
      <c r="J414" s="544"/>
      <c r="K414" s="544"/>
      <c r="L414" s="544"/>
      <c r="M414" s="544"/>
      <c r="N414" s="544"/>
      <c r="O414" s="544"/>
    </row>
    <row r="415" spans="3:15" ht="25.15" customHeight="1">
      <c r="C415" s="538" t="s">
        <v>254</v>
      </c>
      <c r="D415" s="539"/>
      <c r="E415" s="286">
        <f>'BD Team'!B46</f>
        <v>0</v>
      </c>
      <c r="F415" s="288" t="s">
        <v>255</v>
      </c>
      <c r="G415" s="540">
        <f>'BD Team'!D46</f>
        <v>0</v>
      </c>
      <c r="H415" s="540"/>
      <c r="I415" s="540"/>
      <c r="J415" s="540"/>
      <c r="K415" s="540"/>
      <c r="L415" s="540"/>
      <c r="M415" s="540"/>
      <c r="N415" s="540"/>
      <c r="O415" s="540"/>
    </row>
    <row r="416" spans="3:15" ht="25.15" customHeight="1">
      <c r="C416" s="541"/>
      <c r="D416" s="541"/>
      <c r="E416" s="541"/>
      <c r="F416" s="541"/>
      <c r="G416" s="541"/>
      <c r="H416" s="541"/>
      <c r="I416" s="541"/>
      <c r="J416" s="541"/>
      <c r="K416" s="541"/>
      <c r="L416" s="538" t="s">
        <v>127</v>
      </c>
      <c r="M416" s="539"/>
      <c r="N416" s="542">
        <f>'BD Team'!G46</f>
        <v>0</v>
      </c>
      <c r="O416" s="542"/>
    </row>
    <row r="417" spans="3:15" ht="25.15" customHeight="1">
      <c r="C417" s="541"/>
      <c r="D417" s="541"/>
      <c r="E417" s="541"/>
      <c r="F417" s="541"/>
      <c r="G417" s="541"/>
      <c r="H417" s="541"/>
      <c r="I417" s="541"/>
      <c r="J417" s="541"/>
      <c r="K417" s="541"/>
      <c r="L417" s="538" t="s">
        <v>247</v>
      </c>
      <c r="M417" s="539"/>
      <c r="N417" s="540" t="str">
        <f>$F$6</f>
        <v>Anodized</v>
      </c>
      <c r="O417" s="540"/>
    </row>
    <row r="418" spans="3:15" ht="25.15" customHeight="1">
      <c r="C418" s="541"/>
      <c r="D418" s="541"/>
      <c r="E418" s="541"/>
      <c r="F418" s="541"/>
      <c r="G418" s="541"/>
      <c r="H418" s="541"/>
      <c r="I418" s="541"/>
      <c r="J418" s="541"/>
      <c r="K418" s="541"/>
      <c r="L418" s="538" t="s">
        <v>178</v>
      </c>
      <c r="M418" s="539"/>
      <c r="N418" s="540" t="str">
        <f>$K$6</f>
        <v>Silver</v>
      </c>
      <c r="O418" s="540"/>
    </row>
    <row r="419" spans="3:15" ht="25.15" customHeight="1">
      <c r="C419" s="541"/>
      <c r="D419" s="541"/>
      <c r="E419" s="541"/>
      <c r="F419" s="541"/>
      <c r="G419" s="541"/>
      <c r="H419" s="541"/>
      <c r="I419" s="541"/>
      <c r="J419" s="541"/>
      <c r="K419" s="541"/>
      <c r="L419" s="538" t="s">
        <v>248</v>
      </c>
      <c r="M419" s="539"/>
      <c r="N419" s="542" t="s">
        <v>256</v>
      </c>
      <c r="O419" s="540"/>
    </row>
    <row r="420" spans="3:15" ht="25.15" customHeight="1">
      <c r="C420" s="541"/>
      <c r="D420" s="541"/>
      <c r="E420" s="541"/>
      <c r="F420" s="541"/>
      <c r="G420" s="541"/>
      <c r="H420" s="541"/>
      <c r="I420" s="541"/>
      <c r="J420" s="541"/>
      <c r="K420" s="541"/>
      <c r="L420" s="538" t="s">
        <v>249</v>
      </c>
      <c r="M420" s="539"/>
      <c r="N420" s="540" t="str">
        <f>CONCATENATE('BD Team'!H46," X ",'BD Team'!I46)</f>
        <v xml:space="preserve"> X </v>
      </c>
      <c r="O420" s="540"/>
    </row>
    <row r="421" spans="3:15" ht="25.15" customHeight="1">
      <c r="C421" s="541"/>
      <c r="D421" s="541"/>
      <c r="E421" s="541"/>
      <c r="F421" s="541"/>
      <c r="G421" s="541"/>
      <c r="H421" s="541"/>
      <c r="I421" s="541"/>
      <c r="J421" s="541"/>
      <c r="K421" s="541"/>
      <c r="L421" s="538" t="s">
        <v>250</v>
      </c>
      <c r="M421" s="539"/>
      <c r="N421" s="543">
        <f>'BD Team'!J46</f>
        <v>0</v>
      </c>
      <c r="O421" s="543"/>
    </row>
    <row r="422" spans="3:15" ht="25.15" customHeight="1">
      <c r="C422" s="541"/>
      <c r="D422" s="541"/>
      <c r="E422" s="541"/>
      <c r="F422" s="541"/>
      <c r="G422" s="541"/>
      <c r="H422" s="541"/>
      <c r="I422" s="541"/>
      <c r="J422" s="541"/>
      <c r="K422" s="541"/>
      <c r="L422" s="538" t="s">
        <v>251</v>
      </c>
      <c r="M422" s="539"/>
      <c r="N422" s="540">
        <f>'BD Team'!C46</f>
        <v>0</v>
      </c>
      <c r="O422" s="540"/>
    </row>
    <row r="423" spans="3:15" ht="25.15" customHeight="1">
      <c r="C423" s="541"/>
      <c r="D423" s="541"/>
      <c r="E423" s="541"/>
      <c r="F423" s="541"/>
      <c r="G423" s="541"/>
      <c r="H423" s="541"/>
      <c r="I423" s="541"/>
      <c r="J423" s="541"/>
      <c r="K423" s="541"/>
      <c r="L423" s="538" t="s">
        <v>252</v>
      </c>
      <c r="M423" s="539"/>
      <c r="N423" s="540">
        <f>'BD Team'!E46</f>
        <v>0</v>
      </c>
      <c r="O423" s="540"/>
    </row>
    <row r="424" spans="3:15" ht="25.15" customHeight="1">
      <c r="C424" s="541"/>
      <c r="D424" s="541"/>
      <c r="E424" s="541"/>
      <c r="F424" s="541"/>
      <c r="G424" s="541"/>
      <c r="H424" s="541"/>
      <c r="I424" s="541"/>
      <c r="J424" s="541"/>
      <c r="K424" s="541"/>
      <c r="L424" s="538" t="s">
        <v>253</v>
      </c>
      <c r="M424" s="539"/>
      <c r="N424" s="540">
        <f>'BD Team'!F46</f>
        <v>0</v>
      </c>
      <c r="O424" s="540"/>
    </row>
    <row r="425" spans="3:15">
      <c r="C425" s="544"/>
      <c r="D425" s="544"/>
      <c r="E425" s="544"/>
      <c r="F425" s="544"/>
      <c r="G425" s="544"/>
      <c r="H425" s="544"/>
      <c r="I425" s="544"/>
      <c r="J425" s="544"/>
      <c r="K425" s="544"/>
      <c r="L425" s="544"/>
      <c r="M425" s="544"/>
      <c r="N425" s="544"/>
      <c r="O425" s="544"/>
    </row>
    <row r="426" spans="3:15" ht="25.15" customHeight="1">
      <c r="C426" s="538" t="s">
        <v>254</v>
      </c>
      <c r="D426" s="539"/>
      <c r="E426" s="286">
        <f>'BD Team'!B47</f>
        <v>0</v>
      </c>
      <c r="F426" s="288" t="s">
        <v>255</v>
      </c>
      <c r="G426" s="540">
        <f>'BD Team'!D47</f>
        <v>0</v>
      </c>
      <c r="H426" s="540"/>
      <c r="I426" s="540"/>
      <c r="J426" s="540"/>
      <c r="K426" s="540"/>
      <c r="L426" s="540"/>
      <c r="M426" s="540"/>
      <c r="N426" s="540"/>
      <c r="O426" s="540"/>
    </row>
    <row r="427" spans="3:15" ht="25.15" customHeight="1">
      <c r="C427" s="541"/>
      <c r="D427" s="541"/>
      <c r="E427" s="541"/>
      <c r="F427" s="541"/>
      <c r="G427" s="541"/>
      <c r="H427" s="541"/>
      <c r="I427" s="541"/>
      <c r="J427" s="541"/>
      <c r="K427" s="541"/>
      <c r="L427" s="538" t="s">
        <v>127</v>
      </c>
      <c r="M427" s="539"/>
      <c r="N427" s="542">
        <f>'BD Team'!G47</f>
        <v>0</v>
      </c>
      <c r="O427" s="542"/>
    </row>
    <row r="428" spans="3:15" ht="25.15" customHeight="1">
      <c r="C428" s="541"/>
      <c r="D428" s="541"/>
      <c r="E428" s="541"/>
      <c r="F428" s="541"/>
      <c r="G428" s="541"/>
      <c r="H428" s="541"/>
      <c r="I428" s="541"/>
      <c r="J428" s="541"/>
      <c r="K428" s="541"/>
      <c r="L428" s="538" t="s">
        <v>247</v>
      </c>
      <c r="M428" s="539"/>
      <c r="N428" s="540" t="str">
        <f>$F$6</f>
        <v>Anodized</v>
      </c>
      <c r="O428" s="540"/>
    </row>
    <row r="429" spans="3:15" ht="25.15" customHeight="1">
      <c r="C429" s="541"/>
      <c r="D429" s="541"/>
      <c r="E429" s="541"/>
      <c r="F429" s="541"/>
      <c r="G429" s="541"/>
      <c r="H429" s="541"/>
      <c r="I429" s="541"/>
      <c r="J429" s="541"/>
      <c r="K429" s="541"/>
      <c r="L429" s="538" t="s">
        <v>178</v>
      </c>
      <c r="M429" s="539"/>
      <c r="N429" s="540" t="str">
        <f>$K$6</f>
        <v>Silver</v>
      </c>
      <c r="O429" s="540"/>
    </row>
    <row r="430" spans="3:15" ht="25.15" customHeight="1">
      <c r="C430" s="541"/>
      <c r="D430" s="541"/>
      <c r="E430" s="541"/>
      <c r="F430" s="541"/>
      <c r="G430" s="541"/>
      <c r="H430" s="541"/>
      <c r="I430" s="541"/>
      <c r="J430" s="541"/>
      <c r="K430" s="541"/>
      <c r="L430" s="538" t="s">
        <v>248</v>
      </c>
      <c r="M430" s="539"/>
      <c r="N430" s="542" t="s">
        <v>256</v>
      </c>
      <c r="O430" s="540"/>
    </row>
    <row r="431" spans="3:15" ht="25.15" customHeight="1">
      <c r="C431" s="541"/>
      <c r="D431" s="541"/>
      <c r="E431" s="541"/>
      <c r="F431" s="541"/>
      <c r="G431" s="541"/>
      <c r="H431" s="541"/>
      <c r="I431" s="541"/>
      <c r="J431" s="541"/>
      <c r="K431" s="541"/>
      <c r="L431" s="538" t="s">
        <v>249</v>
      </c>
      <c r="M431" s="539"/>
      <c r="N431" s="540" t="str">
        <f>CONCATENATE('BD Team'!H47," X ",'BD Team'!I47)</f>
        <v xml:space="preserve"> X </v>
      </c>
      <c r="O431" s="540"/>
    </row>
    <row r="432" spans="3:15" ht="25.15" customHeight="1">
      <c r="C432" s="541"/>
      <c r="D432" s="541"/>
      <c r="E432" s="541"/>
      <c r="F432" s="541"/>
      <c r="G432" s="541"/>
      <c r="H432" s="541"/>
      <c r="I432" s="541"/>
      <c r="J432" s="541"/>
      <c r="K432" s="541"/>
      <c r="L432" s="538" t="s">
        <v>250</v>
      </c>
      <c r="M432" s="539"/>
      <c r="N432" s="543">
        <f>'BD Team'!J47</f>
        <v>0</v>
      </c>
      <c r="O432" s="543"/>
    </row>
    <row r="433" spans="3:15" ht="25.15" customHeight="1">
      <c r="C433" s="541"/>
      <c r="D433" s="541"/>
      <c r="E433" s="541"/>
      <c r="F433" s="541"/>
      <c r="G433" s="541"/>
      <c r="H433" s="541"/>
      <c r="I433" s="541"/>
      <c r="J433" s="541"/>
      <c r="K433" s="541"/>
      <c r="L433" s="538" t="s">
        <v>251</v>
      </c>
      <c r="M433" s="539"/>
      <c r="N433" s="540">
        <f>'BD Team'!C47</f>
        <v>0</v>
      </c>
      <c r="O433" s="540"/>
    </row>
    <row r="434" spans="3:15" ht="25.15" customHeight="1">
      <c r="C434" s="541"/>
      <c r="D434" s="541"/>
      <c r="E434" s="541"/>
      <c r="F434" s="541"/>
      <c r="G434" s="541"/>
      <c r="H434" s="541"/>
      <c r="I434" s="541"/>
      <c r="J434" s="541"/>
      <c r="K434" s="541"/>
      <c r="L434" s="538" t="s">
        <v>252</v>
      </c>
      <c r="M434" s="539"/>
      <c r="N434" s="540">
        <f>'BD Team'!E47</f>
        <v>0</v>
      </c>
      <c r="O434" s="540"/>
    </row>
    <row r="435" spans="3:15" ht="25.15" customHeight="1">
      <c r="C435" s="541"/>
      <c r="D435" s="541"/>
      <c r="E435" s="541"/>
      <c r="F435" s="541"/>
      <c r="G435" s="541"/>
      <c r="H435" s="541"/>
      <c r="I435" s="541"/>
      <c r="J435" s="541"/>
      <c r="K435" s="541"/>
      <c r="L435" s="538" t="s">
        <v>253</v>
      </c>
      <c r="M435" s="539"/>
      <c r="N435" s="540">
        <f>'BD Team'!F47</f>
        <v>0</v>
      </c>
      <c r="O435" s="540"/>
    </row>
    <row r="436" spans="3:15">
      <c r="C436" s="544"/>
      <c r="D436" s="544"/>
      <c r="E436" s="544"/>
      <c r="F436" s="544"/>
      <c r="G436" s="544"/>
      <c r="H436" s="544"/>
      <c r="I436" s="544"/>
      <c r="J436" s="544"/>
      <c r="K436" s="544"/>
      <c r="L436" s="544"/>
      <c r="M436" s="544"/>
      <c r="N436" s="544"/>
      <c r="O436" s="544"/>
    </row>
    <row r="437" spans="3:15" ht="25.15" customHeight="1">
      <c r="C437" s="538" t="s">
        <v>254</v>
      </c>
      <c r="D437" s="539"/>
      <c r="E437" s="286">
        <f>'BD Team'!B48</f>
        <v>0</v>
      </c>
      <c r="F437" s="288" t="s">
        <v>255</v>
      </c>
      <c r="G437" s="540">
        <f>'BD Team'!D48</f>
        <v>0</v>
      </c>
      <c r="H437" s="540"/>
      <c r="I437" s="540"/>
      <c r="J437" s="540"/>
      <c r="K437" s="540"/>
      <c r="L437" s="540"/>
      <c r="M437" s="540"/>
      <c r="N437" s="540"/>
      <c r="O437" s="540"/>
    </row>
    <row r="438" spans="3:15" ht="25.15" customHeight="1">
      <c r="C438" s="541"/>
      <c r="D438" s="541"/>
      <c r="E438" s="541"/>
      <c r="F438" s="541"/>
      <c r="G438" s="541"/>
      <c r="H438" s="541"/>
      <c r="I438" s="541"/>
      <c r="J438" s="541"/>
      <c r="K438" s="541"/>
      <c r="L438" s="538" t="s">
        <v>127</v>
      </c>
      <c r="M438" s="539"/>
      <c r="N438" s="542">
        <f>'BD Team'!G48</f>
        <v>0</v>
      </c>
      <c r="O438" s="542"/>
    </row>
    <row r="439" spans="3:15" ht="25.15" customHeight="1">
      <c r="C439" s="541"/>
      <c r="D439" s="541"/>
      <c r="E439" s="541"/>
      <c r="F439" s="541"/>
      <c r="G439" s="541"/>
      <c r="H439" s="541"/>
      <c r="I439" s="541"/>
      <c r="J439" s="541"/>
      <c r="K439" s="541"/>
      <c r="L439" s="538" t="s">
        <v>247</v>
      </c>
      <c r="M439" s="539"/>
      <c r="N439" s="540" t="str">
        <f>$F$6</f>
        <v>Anodized</v>
      </c>
      <c r="O439" s="540"/>
    </row>
    <row r="440" spans="3:15" ht="25.15" customHeight="1">
      <c r="C440" s="541"/>
      <c r="D440" s="541"/>
      <c r="E440" s="541"/>
      <c r="F440" s="541"/>
      <c r="G440" s="541"/>
      <c r="H440" s="541"/>
      <c r="I440" s="541"/>
      <c r="J440" s="541"/>
      <c r="K440" s="541"/>
      <c r="L440" s="538" t="s">
        <v>178</v>
      </c>
      <c r="M440" s="539"/>
      <c r="N440" s="540" t="str">
        <f>$K$6</f>
        <v>Silver</v>
      </c>
      <c r="O440" s="540"/>
    </row>
    <row r="441" spans="3:15" ht="25.15" customHeight="1">
      <c r="C441" s="541"/>
      <c r="D441" s="541"/>
      <c r="E441" s="541"/>
      <c r="F441" s="541"/>
      <c r="G441" s="541"/>
      <c r="H441" s="541"/>
      <c r="I441" s="541"/>
      <c r="J441" s="541"/>
      <c r="K441" s="541"/>
      <c r="L441" s="538" t="s">
        <v>248</v>
      </c>
      <c r="M441" s="539"/>
      <c r="N441" s="542" t="s">
        <v>256</v>
      </c>
      <c r="O441" s="540"/>
    </row>
    <row r="442" spans="3:15" ht="25.15" customHeight="1">
      <c r="C442" s="541"/>
      <c r="D442" s="541"/>
      <c r="E442" s="541"/>
      <c r="F442" s="541"/>
      <c r="G442" s="541"/>
      <c r="H442" s="541"/>
      <c r="I442" s="541"/>
      <c r="J442" s="541"/>
      <c r="K442" s="541"/>
      <c r="L442" s="538" t="s">
        <v>249</v>
      </c>
      <c r="M442" s="539"/>
      <c r="N442" s="540" t="str">
        <f>CONCATENATE('BD Team'!H48," X ",'BD Team'!I48)</f>
        <v xml:space="preserve"> X </v>
      </c>
      <c r="O442" s="540"/>
    </row>
    <row r="443" spans="3:15" ht="25.15" customHeight="1">
      <c r="C443" s="541"/>
      <c r="D443" s="541"/>
      <c r="E443" s="541"/>
      <c r="F443" s="541"/>
      <c r="G443" s="541"/>
      <c r="H443" s="541"/>
      <c r="I443" s="541"/>
      <c r="J443" s="541"/>
      <c r="K443" s="541"/>
      <c r="L443" s="538" t="s">
        <v>250</v>
      </c>
      <c r="M443" s="539"/>
      <c r="N443" s="543">
        <f>'BD Team'!J48</f>
        <v>0</v>
      </c>
      <c r="O443" s="543"/>
    </row>
    <row r="444" spans="3:15" ht="25.15" customHeight="1">
      <c r="C444" s="541"/>
      <c r="D444" s="541"/>
      <c r="E444" s="541"/>
      <c r="F444" s="541"/>
      <c r="G444" s="541"/>
      <c r="H444" s="541"/>
      <c r="I444" s="541"/>
      <c r="J444" s="541"/>
      <c r="K444" s="541"/>
      <c r="L444" s="538" t="s">
        <v>251</v>
      </c>
      <c r="M444" s="539"/>
      <c r="N444" s="540">
        <f>'BD Team'!C48</f>
        <v>0</v>
      </c>
      <c r="O444" s="540"/>
    </row>
    <row r="445" spans="3:15" ht="25.15" customHeight="1">
      <c r="C445" s="541"/>
      <c r="D445" s="541"/>
      <c r="E445" s="541"/>
      <c r="F445" s="541"/>
      <c r="G445" s="541"/>
      <c r="H445" s="541"/>
      <c r="I445" s="541"/>
      <c r="J445" s="541"/>
      <c r="K445" s="541"/>
      <c r="L445" s="538" t="s">
        <v>252</v>
      </c>
      <c r="M445" s="539"/>
      <c r="N445" s="540">
        <f>'BD Team'!E48</f>
        <v>0</v>
      </c>
      <c r="O445" s="540"/>
    </row>
    <row r="446" spans="3:15" ht="25.15" customHeight="1">
      <c r="C446" s="541"/>
      <c r="D446" s="541"/>
      <c r="E446" s="541"/>
      <c r="F446" s="541"/>
      <c r="G446" s="541"/>
      <c r="H446" s="541"/>
      <c r="I446" s="541"/>
      <c r="J446" s="541"/>
      <c r="K446" s="541"/>
      <c r="L446" s="538" t="s">
        <v>253</v>
      </c>
      <c r="M446" s="539"/>
      <c r="N446" s="540">
        <f>'BD Team'!F48</f>
        <v>0</v>
      </c>
      <c r="O446" s="540"/>
    </row>
    <row r="447" spans="3:15">
      <c r="C447" s="544"/>
      <c r="D447" s="544"/>
      <c r="E447" s="544"/>
      <c r="F447" s="544"/>
      <c r="G447" s="544"/>
      <c r="H447" s="544"/>
      <c r="I447" s="544"/>
      <c r="J447" s="544"/>
      <c r="K447" s="544"/>
      <c r="L447" s="544"/>
      <c r="M447" s="544"/>
      <c r="N447" s="544"/>
      <c r="O447" s="544"/>
    </row>
    <row r="448" spans="3:15" ht="25.15" customHeight="1">
      <c r="C448" s="538" t="s">
        <v>254</v>
      </c>
      <c r="D448" s="539"/>
      <c r="E448" s="286">
        <f>'BD Team'!B49</f>
        <v>0</v>
      </c>
      <c r="F448" s="288" t="s">
        <v>255</v>
      </c>
      <c r="G448" s="540">
        <f>'BD Team'!D49</f>
        <v>0</v>
      </c>
      <c r="H448" s="540"/>
      <c r="I448" s="540"/>
      <c r="J448" s="540"/>
      <c r="K448" s="540"/>
      <c r="L448" s="540"/>
      <c r="M448" s="540"/>
      <c r="N448" s="540"/>
      <c r="O448" s="540"/>
    </row>
    <row r="449" spans="3:15" ht="25.15" customHeight="1">
      <c r="C449" s="541"/>
      <c r="D449" s="541"/>
      <c r="E449" s="541"/>
      <c r="F449" s="541"/>
      <c r="G449" s="541"/>
      <c r="H449" s="541"/>
      <c r="I449" s="541"/>
      <c r="J449" s="541"/>
      <c r="K449" s="541"/>
      <c r="L449" s="538" t="s">
        <v>127</v>
      </c>
      <c r="M449" s="539"/>
      <c r="N449" s="542">
        <f>'BD Team'!G49</f>
        <v>0</v>
      </c>
      <c r="O449" s="542"/>
    </row>
    <row r="450" spans="3:15" ht="25.15" customHeight="1">
      <c r="C450" s="541"/>
      <c r="D450" s="541"/>
      <c r="E450" s="541"/>
      <c r="F450" s="541"/>
      <c r="G450" s="541"/>
      <c r="H450" s="541"/>
      <c r="I450" s="541"/>
      <c r="J450" s="541"/>
      <c r="K450" s="541"/>
      <c r="L450" s="538" t="s">
        <v>247</v>
      </c>
      <c r="M450" s="539"/>
      <c r="N450" s="540" t="str">
        <f>$F$6</f>
        <v>Anodized</v>
      </c>
      <c r="O450" s="540"/>
    </row>
    <row r="451" spans="3:15" ht="25.15" customHeight="1">
      <c r="C451" s="541"/>
      <c r="D451" s="541"/>
      <c r="E451" s="541"/>
      <c r="F451" s="541"/>
      <c r="G451" s="541"/>
      <c r="H451" s="541"/>
      <c r="I451" s="541"/>
      <c r="J451" s="541"/>
      <c r="K451" s="541"/>
      <c r="L451" s="538" t="s">
        <v>178</v>
      </c>
      <c r="M451" s="539"/>
      <c r="N451" s="540" t="str">
        <f>$K$6</f>
        <v>Silver</v>
      </c>
      <c r="O451" s="540"/>
    </row>
    <row r="452" spans="3:15" ht="25.15" customHeight="1">
      <c r="C452" s="541"/>
      <c r="D452" s="541"/>
      <c r="E452" s="541"/>
      <c r="F452" s="541"/>
      <c r="G452" s="541"/>
      <c r="H452" s="541"/>
      <c r="I452" s="541"/>
      <c r="J452" s="541"/>
      <c r="K452" s="541"/>
      <c r="L452" s="538" t="s">
        <v>248</v>
      </c>
      <c r="M452" s="539"/>
      <c r="N452" s="542" t="s">
        <v>256</v>
      </c>
      <c r="O452" s="540"/>
    </row>
    <row r="453" spans="3:15" ht="25.15" customHeight="1">
      <c r="C453" s="541"/>
      <c r="D453" s="541"/>
      <c r="E453" s="541"/>
      <c r="F453" s="541"/>
      <c r="G453" s="541"/>
      <c r="H453" s="541"/>
      <c r="I453" s="541"/>
      <c r="J453" s="541"/>
      <c r="K453" s="541"/>
      <c r="L453" s="538" t="s">
        <v>249</v>
      </c>
      <c r="M453" s="539"/>
      <c r="N453" s="540" t="str">
        <f>CONCATENATE('BD Team'!H49," X ",'BD Team'!I49)</f>
        <v xml:space="preserve"> X </v>
      </c>
      <c r="O453" s="540"/>
    </row>
    <row r="454" spans="3:15" ht="25.15" customHeight="1">
      <c r="C454" s="541"/>
      <c r="D454" s="541"/>
      <c r="E454" s="541"/>
      <c r="F454" s="541"/>
      <c r="G454" s="541"/>
      <c r="H454" s="541"/>
      <c r="I454" s="541"/>
      <c r="J454" s="541"/>
      <c r="K454" s="541"/>
      <c r="L454" s="538" t="s">
        <v>250</v>
      </c>
      <c r="M454" s="539"/>
      <c r="N454" s="543">
        <f>'BD Team'!J49</f>
        <v>0</v>
      </c>
      <c r="O454" s="543"/>
    </row>
    <row r="455" spans="3:15" ht="25.15" customHeight="1">
      <c r="C455" s="541"/>
      <c r="D455" s="541"/>
      <c r="E455" s="541"/>
      <c r="F455" s="541"/>
      <c r="G455" s="541"/>
      <c r="H455" s="541"/>
      <c r="I455" s="541"/>
      <c r="J455" s="541"/>
      <c r="K455" s="541"/>
      <c r="L455" s="538" t="s">
        <v>251</v>
      </c>
      <c r="M455" s="539"/>
      <c r="N455" s="540">
        <f>'BD Team'!C49</f>
        <v>0</v>
      </c>
      <c r="O455" s="540"/>
    </row>
    <row r="456" spans="3:15" ht="25.15" customHeight="1">
      <c r="C456" s="541"/>
      <c r="D456" s="541"/>
      <c r="E456" s="541"/>
      <c r="F456" s="541"/>
      <c r="G456" s="541"/>
      <c r="H456" s="541"/>
      <c r="I456" s="541"/>
      <c r="J456" s="541"/>
      <c r="K456" s="541"/>
      <c r="L456" s="538" t="s">
        <v>252</v>
      </c>
      <c r="M456" s="539"/>
      <c r="N456" s="540">
        <f>'BD Team'!E49</f>
        <v>0</v>
      </c>
      <c r="O456" s="540"/>
    </row>
    <row r="457" spans="3:15" ht="25.15" customHeight="1">
      <c r="C457" s="541"/>
      <c r="D457" s="541"/>
      <c r="E457" s="541"/>
      <c r="F457" s="541"/>
      <c r="G457" s="541"/>
      <c r="H457" s="541"/>
      <c r="I457" s="541"/>
      <c r="J457" s="541"/>
      <c r="K457" s="541"/>
      <c r="L457" s="538" t="s">
        <v>253</v>
      </c>
      <c r="M457" s="539"/>
      <c r="N457" s="540">
        <f>'BD Team'!F49</f>
        <v>0</v>
      </c>
      <c r="O457" s="540"/>
    </row>
    <row r="458" spans="3:15">
      <c r="C458" s="544"/>
      <c r="D458" s="544"/>
      <c r="E458" s="544"/>
      <c r="F458" s="544"/>
      <c r="G458" s="544"/>
      <c r="H458" s="544"/>
      <c r="I458" s="544"/>
      <c r="J458" s="544"/>
      <c r="K458" s="544"/>
      <c r="L458" s="544"/>
      <c r="M458" s="544"/>
      <c r="N458" s="544"/>
      <c r="O458" s="544"/>
    </row>
    <row r="459" spans="3:15" ht="25.15" customHeight="1">
      <c r="C459" s="538" t="s">
        <v>254</v>
      </c>
      <c r="D459" s="539"/>
      <c r="E459" s="286">
        <f>'BD Team'!B50</f>
        <v>0</v>
      </c>
      <c r="F459" s="288" t="s">
        <v>255</v>
      </c>
      <c r="G459" s="540">
        <f>'BD Team'!D50</f>
        <v>0</v>
      </c>
      <c r="H459" s="540"/>
      <c r="I459" s="540"/>
      <c r="J459" s="540"/>
      <c r="K459" s="540"/>
      <c r="L459" s="540"/>
      <c r="M459" s="540"/>
      <c r="N459" s="540"/>
      <c r="O459" s="540"/>
    </row>
    <row r="460" spans="3:15" ht="25.15" customHeight="1">
      <c r="C460" s="541"/>
      <c r="D460" s="541"/>
      <c r="E460" s="541"/>
      <c r="F460" s="541"/>
      <c r="G460" s="541"/>
      <c r="H460" s="541"/>
      <c r="I460" s="541"/>
      <c r="J460" s="541"/>
      <c r="K460" s="541"/>
      <c r="L460" s="538" t="s">
        <v>127</v>
      </c>
      <c r="M460" s="539"/>
      <c r="N460" s="542">
        <f>'BD Team'!G50</f>
        <v>0</v>
      </c>
      <c r="O460" s="542"/>
    </row>
    <row r="461" spans="3:15" ht="25.15" customHeight="1">
      <c r="C461" s="541"/>
      <c r="D461" s="541"/>
      <c r="E461" s="541"/>
      <c r="F461" s="541"/>
      <c r="G461" s="541"/>
      <c r="H461" s="541"/>
      <c r="I461" s="541"/>
      <c r="J461" s="541"/>
      <c r="K461" s="541"/>
      <c r="L461" s="538" t="s">
        <v>247</v>
      </c>
      <c r="M461" s="539"/>
      <c r="N461" s="540" t="str">
        <f>$F$6</f>
        <v>Anodized</v>
      </c>
      <c r="O461" s="540"/>
    </row>
    <row r="462" spans="3:15" ht="25.15" customHeight="1">
      <c r="C462" s="541"/>
      <c r="D462" s="541"/>
      <c r="E462" s="541"/>
      <c r="F462" s="541"/>
      <c r="G462" s="541"/>
      <c r="H462" s="541"/>
      <c r="I462" s="541"/>
      <c r="J462" s="541"/>
      <c r="K462" s="541"/>
      <c r="L462" s="538" t="s">
        <v>178</v>
      </c>
      <c r="M462" s="539"/>
      <c r="N462" s="540" t="str">
        <f>$K$6</f>
        <v>Silver</v>
      </c>
      <c r="O462" s="540"/>
    </row>
    <row r="463" spans="3:15" ht="25.15" customHeight="1">
      <c r="C463" s="541"/>
      <c r="D463" s="541"/>
      <c r="E463" s="541"/>
      <c r="F463" s="541"/>
      <c r="G463" s="541"/>
      <c r="H463" s="541"/>
      <c r="I463" s="541"/>
      <c r="J463" s="541"/>
      <c r="K463" s="541"/>
      <c r="L463" s="538" t="s">
        <v>248</v>
      </c>
      <c r="M463" s="539"/>
      <c r="N463" s="542" t="s">
        <v>256</v>
      </c>
      <c r="O463" s="540"/>
    </row>
    <row r="464" spans="3:15" ht="25.15" customHeight="1">
      <c r="C464" s="541"/>
      <c r="D464" s="541"/>
      <c r="E464" s="541"/>
      <c r="F464" s="541"/>
      <c r="G464" s="541"/>
      <c r="H464" s="541"/>
      <c r="I464" s="541"/>
      <c r="J464" s="541"/>
      <c r="K464" s="541"/>
      <c r="L464" s="538" t="s">
        <v>249</v>
      </c>
      <c r="M464" s="539"/>
      <c r="N464" s="540" t="str">
        <f>CONCATENATE('BD Team'!H50," X ",'BD Team'!I50)</f>
        <v xml:space="preserve"> X </v>
      </c>
      <c r="O464" s="540"/>
    </row>
    <row r="465" spans="3:15" ht="25.15" customHeight="1">
      <c r="C465" s="541"/>
      <c r="D465" s="541"/>
      <c r="E465" s="541"/>
      <c r="F465" s="541"/>
      <c r="G465" s="541"/>
      <c r="H465" s="541"/>
      <c r="I465" s="541"/>
      <c r="J465" s="541"/>
      <c r="K465" s="541"/>
      <c r="L465" s="538" t="s">
        <v>250</v>
      </c>
      <c r="M465" s="539"/>
      <c r="N465" s="543">
        <f>'BD Team'!J50</f>
        <v>0</v>
      </c>
      <c r="O465" s="543"/>
    </row>
    <row r="466" spans="3:15" ht="25.15" customHeight="1">
      <c r="C466" s="541"/>
      <c r="D466" s="541"/>
      <c r="E466" s="541"/>
      <c r="F466" s="541"/>
      <c r="G466" s="541"/>
      <c r="H466" s="541"/>
      <c r="I466" s="541"/>
      <c r="J466" s="541"/>
      <c r="K466" s="541"/>
      <c r="L466" s="538" t="s">
        <v>251</v>
      </c>
      <c r="M466" s="539"/>
      <c r="N466" s="540">
        <f>'BD Team'!C50</f>
        <v>0</v>
      </c>
      <c r="O466" s="540"/>
    </row>
    <row r="467" spans="3:15" ht="25.15" customHeight="1">
      <c r="C467" s="541"/>
      <c r="D467" s="541"/>
      <c r="E467" s="541"/>
      <c r="F467" s="541"/>
      <c r="G467" s="541"/>
      <c r="H467" s="541"/>
      <c r="I467" s="541"/>
      <c r="J467" s="541"/>
      <c r="K467" s="541"/>
      <c r="L467" s="538" t="s">
        <v>252</v>
      </c>
      <c r="M467" s="539"/>
      <c r="N467" s="540">
        <f>'BD Team'!E50</f>
        <v>0</v>
      </c>
      <c r="O467" s="540"/>
    </row>
    <row r="468" spans="3:15" ht="25.15" customHeight="1">
      <c r="C468" s="541"/>
      <c r="D468" s="541"/>
      <c r="E468" s="541"/>
      <c r="F468" s="541"/>
      <c r="G468" s="541"/>
      <c r="H468" s="541"/>
      <c r="I468" s="541"/>
      <c r="J468" s="541"/>
      <c r="K468" s="541"/>
      <c r="L468" s="538" t="s">
        <v>253</v>
      </c>
      <c r="M468" s="539"/>
      <c r="N468" s="540">
        <f>'BD Team'!F50</f>
        <v>0</v>
      </c>
      <c r="O468" s="540"/>
    </row>
    <row r="469" spans="3:15">
      <c r="C469" s="544"/>
      <c r="D469" s="544"/>
      <c r="E469" s="544"/>
      <c r="F469" s="544"/>
      <c r="G469" s="544"/>
      <c r="H469" s="544"/>
      <c r="I469" s="544"/>
      <c r="J469" s="544"/>
      <c r="K469" s="544"/>
      <c r="L469" s="544"/>
      <c r="M469" s="544"/>
      <c r="N469" s="544"/>
      <c r="O469" s="544"/>
    </row>
    <row r="470" spans="3:15" ht="25.15" customHeight="1">
      <c r="C470" s="538" t="s">
        <v>254</v>
      </c>
      <c r="D470" s="539"/>
      <c r="E470" s="286">
        <f>'BD Team'!B51</f>
        <v>0</v>
      </c>
      <c r="F470" s="288" t="s">
        <v>255</v>
      </c>
      <c r="G470" s="540">
        <f>'BD Team'!D51</f>
        <v>0</v>
      </c>
      <c r="H470" s="540"/>
      <c r="I470" s="540"/>
      <c r="J470" s="540"/>
      <c r="K470" s="540"/>
      <c r="L470" s="540"/>
      <c r="M470" s="540"/>
      <c r="N470" s="540"/>
      <c r="O470" s="540"/>
    </row>
    <row r="471" spans="3:15" ht="25.15" customHeight="1">
      <c r="C471" s="541"/>
      <c r="D471" s="541"/>
      <c r="E471" s="541"/>
      <c r="F471" s="541"/>
      <c r="G471" s="541"/>
      <c r="H471" s="541"/>
      <c r="I471" s="541"/>
      <c r="J471" s="541"/>
      <c r="K471" s="541"/>
      <c r="L471" s="538" t="s">
        <v>127</v>
      </c>
      <c r="M471" s="539"/>
      <c r="N471" s="542">
        <f>'BD Team'!G51</f>
        <v>0</v>
      </c>
      <c r="O471" s="542"/>
    </row>
    <row r="472" spans="3:15" ht="25.15" customHeight="1">
      <c r="C472" s="541"/>
      <c r="D472" s="541"/>
      <c r="E472" s="541"/>
      <c r="F472" s="541"/>
      <c r="G472" s="541"/>
      <c r="H472" s="541"/>
      <c r="I472" s="541"/>
      <c r="J472" s="541"/>
      <c r="K472" s="541"/>
      <c r="L472" s="538" t="s">
        <v>247</v>
      </c>
      <c r="M472" s="539"/>
      <c r="N472" s="540" t="str">
        <f>$F$6</f>
        <v>Anodized</v>
      </c>
      <c r="O472" s="540"/>
    </row>
    <row r="473" spans="3:15" ht="25.15" customHeight="1">
      <c r="C473" s="541"/>
      <c r="D473" s="541"/>
      <c r="E473" s="541"/>
      <c r="F473" s="541"/>
      <c r="G473" s="541"/>
      <c r="H473" s="541"/>
      <c r="I473" s="541"/>
      <c r="J473" s="541"/>
      <c r="K473" s="541"/>
      <c r="L473" s="538" t="s">
        <v>178</v>
      </c>
      <c r="M473" s="539"/>
      <c r="N473" s="540" t="str">
        <f>$K$6</f>
        <v>Silver</v>
      </c>
      <c r="O473" s="540"/>
    </row>
    <row r="474" spans="3:15" ht="25.15" customHeight="1">
      <c r="C474" s="541"/>
      <c r="D474" s="541"/>
      <c r="E474" s="541"/>
      <c r="F474" s="541"/>
      <c r="G474" s="541"/>
      <c r="H474" s="541"/>
      <c r="I474" s="541"/>
      <c r="J474" s="541"/>
      <c r="K474" s="541"/>
      <c r="L474" s="538" t="s">
        <v>248</v>
      </c>
      <c r="M474" s="539"/>
      <c r="N474" s="542" t="s">
        <v>256</v>
      </c>
      <c r="O474" s="540"/>
    </row>
    <row r="475" spans="3:15" ht="25.15" customHeight="1">
      <c r="C475" s="541"/>
      <c r="D475" s="541"/>
      <c r="E475" s="541"/>
      <c r="F475" s="541"/>
      <c r="G475" s="541"/>
      <c r="H475" s="541"/>
      <c r="I475" s="541"/>
      <c r="J475" s="541"/>
      <c r="K475" s="541"/>
      <c r="L475" s="538" t="s">
        <v>249</v>
      </c>
      <c r="M475" s="539"/>
      <c r="N475" s="540" t="str">
        <f>CONCATENATE('BD Team'!H51," X ",'BD Team'!I51)</f>
        <v xml:space="preserve"> X </v>
      </c>
      <c r="O475" s="540"/>
    </row>
    <row r="476" spans="3:15" ht="25.15" customHeight="1">
      <c r="C476" s="541"/>
      <c r="D476" s="541"/>
      <c r="E476" s="541"/>
      <c r="F476" s="541"/>
      <c r="G476" s="541"/>
      <c r="H476" s="541"/>
      <c r="I476" s="541"/>
      <c r="J476" s="541"/>
      <c r="K476" s="541"/>
      <c r="L476" s="538" t="s">
        <v>250</v>
      </c>
      <c r="M476" s="539"/>
      <c r="N476" s="543">
        <f>'BD Team'!J51</f>
        <v>0</v>
      </c>
      <c r="O476" s="543"/>
    </row>
    <row r="477" spans="3:15" ht="25.15" customHeight="1">
      <c r="C477" s="541"/>
      <c r="D477" s="541"/>
      <c r="E477" s="541"/>
      <c r="F477" s="541"/>
      <c r="G477" s="541"/>
      <c r="H477" s="541"/>
      <c r="I477" s="541"/>
      <c r="J477" s="541"/>
      <c r="K477" s="541"/>
      <c r="L477" s="538" t="s">
        <v>251</v>
      </c>
      <c r="M477" s="539"/>
      <c r="N477" s="540">
        <f>'BD Team'!C51</f>
        <v>0</v>
      </c>
      <c r="O477" s="540"/>
    </row>
    <row r="478" spans="3:15" ht="25.15" customHeight="1">
      <c r="C478" s="541"/>
      <c r="D478" s="541"/>
      <c r="E478" s="541"/>
      <c r="F478" s="541"/>
      <c r="G478" s="541"/>
      <c r="H478" s="541"/>
      <c r="I478" s="541"/>
      <c r="J478" s="541"/>
      <c r="K478" s="541"/>
      <c r="L478" s="538" t="s">
        <v>252</v>
      </c>
      <c r="M478" s="539"/>
      <c r="N478" s="540">
        <f>'BD Team'!E51</f>
        <v>0</v>
      </c>
      <c r="O478" s="540"/>
    </row>
    <row r="479" spans="3:15" ht="25.15" customHeight="1">
      <c r="C479" s="541"/>
      <c r="D479" s="541"/>
      <c r="E479" s="541"/>
      <c r="F479" s="541"/>
      <c r="G479" s="541"/>
      <c r="H479" s="541"/>
      <c r="I479" s="541"/>
      <c r="J479" s="541"/>
      <c r="K479" s="541"/>
      <c r="L479" s="538" t="s">
        <v>253</v>
      </c>
      <c r="M479" s="539"/>
      <c r="N479" s="540">
        <f>'BD Team'!F51</f>
        <v>0</v>
      </c>
      <c r="O479" s="540"/>
    </row>
    <row r="480" spans="3:15">
      <c r="C480" s="544"/>
      <c r="D480" s="544"/>
      <c r="E480" s="544"/>
      <c r="F480" s="544"/>
      <c r="G480" s="544"/>
      <c r="H480" s="544"/>
      <c r="I480" s="544"/>
      <c r="J480" s="544"/>
      <c r="K480" s="544"/>
      <c r="L480" s="544"/>
      <c r="M480" s="544"/>
      <c r="N480" s="544"/>
      <c r="O480" s="544"/>
    </row>
    <row r="481" spans="3:15" ht="25.15" customHeight="1">
      <c r="C481" s="538" t="s">
        <v>254</v>
      </c>
      <c r="D481" s="539"/>
      <c r="E481" s="286">
        <f>'BD Team'!B52</f>
        <v>0</v>
      </c>
      <c r="F481" s="288" t="s">
        <v>255</v>
      </c>
      <c r="G481" s="540">
        <f>'BD Team'!D52</f>
        <v>0</v>
      </c>
      <c r="H481" s="540"/>
      <c r="I481" s="540"/>
      <c r="J481" s="540"/>
      <c r="K481" s="540"/>
      <c r="L481" s="540"/>
      <c r="M481" s="540"/>
      <c r="N481" s="540"/>
      <c r="O481" s="540"/>
    </row>
    <row r="482" spans="3:15" ht="25.15" customHeight="1">
      <c r="C482" s="541"/>
      <c r="D482" s="541"/>
      <c r="E482" s="541"/>
      <c r="F482" s="541"/>
      <c r="G482" s="541"/>
      <c r="H482" s="541"/>
      <c r="I482" s="541"/>
      <c r="J482" s="541"/>
      <c r="K482" s="541"/>
      <c r="L482" s="538" t="s">
        <v>127</v>
      </c>
      <c r="M482" s="539"/>
      <c r="N482" s="542">
        <f>'BD Team'!G52</f>
        <v>0</v>
      </c>
      <c r="O482" s="542"/>
    </row>
    <row r="483" spans="3:15" ht="25.15" customHeight="1">
      <c r="C483" s="541"/>
      <c r="D483" s="541"/>
      <c r="E483" s="541"/>
      <c r="F483" s="541"/>
      <c r="G483" s="541"/>
      <c r="H483" s="541"/>
      <c r="I483" s="541"/>
      <c r="J483" s="541"/>
      <c r="K483" s="541"/>
      <c r="L483" s="538" t="s">
        <v>247</v>
      </c>
      <c r="M483" s="539"/>
      <c r="N483" s="540" t="str">
        <f>$F$6</f>
        <v>Anodized</v>
      </c>
      <c r="O483" s="540"/>
    </row>
    <row r="484" spans="3:15" ht="25.15" customHeight="1">
      <c r="C484" s="541"/>
      <c r="D484" s="541"/>
      <c r="E484" s="541"/>
      <c r="F484" s="541"/>
      <c r="G484" s="541"/>
      <c r="H484" s="541"/>
      <c r="I484" s="541"/>
      <c r="J484" s="541"/>
      <c r="K484" s="541"/>
      <c r="L484" s="538" t="s">
        <v>178</v>
      </c>
      <c r="M484" s="539"/>
      <c r="N484" s="540" t="str">
        <f>$K$6</f>
        <v>Silver</v>
      </c>
      <c r="O484" s="540"/>
    </row>
    <row r="485" spans="3:15" ht="25.15" customHeight="1">
      <c r="C485" s="541"/>
      <c r="D485" s="541"/>
      <c r="E485" s="541"/>
      <c r="F485" s="541"/>
      <c r="G485" s="541"/>
      <c r="H485" s="541"/>
      <c r="I485" s="541"/>
      <c r="J485" s="541"/>
      <c r="K485" s="541"/>
      <c r="L485" s="538" t="s">
        <v>248</v>
      </c>
      <c r="M485" s="539"/>
      <c r="N485" s="542" t="s">
        <v>256</v>
      </c>
      <c r="O485" s="540"/>
    </row>
    <row r="486" spans="3:15" ht="25.15" customHeight="1">
      <c r="C486" s="541"/>
      <c r="D486" s="541"/>
      <c r="E486" s="541"/>
      <c r="F486" s="541"/>
      <c r="G486" s="541"/>
      <c r="H486" s="541"/>
      <c r="I486" s="541"/>
      <c r="J486" s="541"/>
      <c r="K486" s="541"/>
      <c r="L486" s="538" t="s">
        <v>249</v>
      </c>
      <c r="M486" s="539"/>
      <c r="N486" s="540" t="str">
        <f>CONCATENATE('BD Team'!H52," X ",'BD Team'!I52)</f>
        <v xml:space="preserve"> X </v>
      </c>
      <c r="O486" s="540"/>
    </row>
    <row r="487" spans="3:15" ht="25.15" customHeight="1">
      <c r="C487" s="541"/>
      <c r="D487" s="541"/>
      <c r="E487" s="541"/>
      <c r="F487" s="541"/>
      <c r="G487" s="541"/>
      <c r="H487" s="541"/>
      <c r="I487" s="541"/>
      <c r="J487" s="541"/>
      <c r="K487" s="541"/>
      <c r="L487" s="538" t="s">
        <v>250</v>
      </c>
      <c r="M487" s="539"/>
      <c r="N487" s="543">
        <f>'BD Team'!J52</f>
        <v>0</v>
      </c>
      <c r="O487" s="543"/>
    </row>
    <row r="488" spans="3:15" ht="25.15" customHeight="1">
      <c r="C488" s="541"/>
      <c r="D488" s="541"/>
      <c r="E488" s="541"/>
      <c r="F488" s="541"/>
      <c r="G488" s="541"/>
      <c r="H488" s="541"/>
      <c r="I488" s="541"/>
      <c r="J488" s="541"/>
      <c r="K488" s="541"/>
      <c r="L488" s="538" t="s">
        <v>251</v>
      </c>
      <c r="M488" s="539"/>
      <c r="N488" s="540">
        <f>'BD Team'!C52</f>
        <v>0</v>
      </c>
      <c r="O488" s="540"/>
    </row>
    <row r="489" spans="3:15" ht="25.15" customHeight="1">
      <c r="C489" s="541"/>
      <c r="D489" s="541"/>
      <c r="E489" s="541"/>
      <c r="F489" s="541"/>
      <c r="G489" s="541"/>
      <c r="H489" s="541"/>
      <c r="I489" s="541"/>
      <c r="J489" s="541"/>
      <c r="K489" s="541"/>
      <c r="L489" s="538" t="s">
        <v>252</v>
      </c>
      <c r="M489" s="539"/>
      <c r="N489" s="540">
        <f>'BD Team'!E52</f>
        <v>0</v>
      </c>
      <c r="O489" s="540"/>
    </row>
    <row r="490" spans="3:15" ht="25.15" customHeight="1">
      <c r="C490" s="541"/>
      <c r="D490" s="541"/>
      <c r="E490" s="541"/>
      <c r="F490" s="541"/>
      <c r="G490" s="541"/>
      <c r="H490" s="541"/>
      <c r="I490" s="541"/>
      <c r="J490" s="541"/>
      <c r="K490" s="541"/>
      <c r="L490" s="538" t="s">
        <v>253</v>
      </c>
      <c r="M490" s="539"/>
      <c r="N490" s="540">
        <f>'BD Team'!F52</f>
        <v>0</v>
      </c>
      <c r="O490" s="540"/>
    </row>
    <row r="491" spans="3:15">
      <c r="C491" s="544"/>
      <c r="D491" s="544"/>
      <c r="E491" s="544"/>
      <c r="F491" s="544"/>
      <c r="G491" s="544"/>
      <c r="H491" s="544"/>
      <c r="I491" s="544"/>
      <c r="J491" s="544"/>
      <c r="K491" s="544"/>
      <c r="L491" s="544"/>
      <c r="M491" s="544"/>
      <c r="N491" s="544"/>
      <c r="O491" s="544"/>
    </row>
    <row r="492" spans="3:15" ht="25.15" customHeight="1">
      <c r="C492" s="538" t="s">
        <v>254</v>
      </c>
      <c r="D492" s="539"/>
      <c r="E492" s="286">
        <f>'BD Team'!B53</f>
        <v>0</v>
      </c>
      <c r="F492" s="288" t="s">
        <v>255</v>
      </c>
      <c r="G492" s="540">
        <f>'BD Team'!D53</f>
        <v>0</v>
      </c>
      <c r="H492" s="540"/>
      <c r="I492" s="540"/>
      <c r="J492" s="540"/>
      <c r="K492" s="540"/>
      <c r="L492" s="540"/>
      <c r="M492" s="540"/>
      <c r="N492" s="540"/>
      <c r="O492" s="540"/>
    </row>
    <row r="493" spans="3:15" ht="25.15" customHeight="1">
      <c r="C493" s="541"/>
      <c r="D493" s="541"/>
      <c r="E493" s="541"/>
      <c r="F493" s="541"/>
      <c r="G493" s="541"/>
      <c r="H493" s="541"/>
      <c r="I493" s="541"/>
      <c r="J493" s="541"/>
      <c r="K493" s="541"/>
      <c r="L493" s="538" t="s">
        <v>127</v>
      </c>
      <c r="M493" s="539"/>
      <c r="N493" s="542">
        <f>'BD Team'!G53</f>
        <v>0</v>
      </c>
      <c r="O493" s="542"/>
    </row>
    <row r="494" spans="3:15" ht="25.15" customHeight="1">
      <c r="C494" s="541"/>
      <c r="D494" s="541"/>
      <c r="E494" s="541"/>
      <c r="F494" s="541"/>
      <c r="G494" s="541"/>
      <c r="H494" s="541"/>
      <c r="I494" s="541"/>
      <c r="J494" s="541"/>
      <c r="K494" s="541"/>
      <c r="L494" s="538" t="s">
        <v>247</v>
      </c>
      <c r="M494" s="539"/>
      <c r="N494" s="540" t="str">
        <f>$F$6</f>
        <v>Anodized</v>
      </c>
      <c r="O494" s="540"/>
    </row>
    <row r="495" spans="3:15" ht="25.15" customHeight="1">
      <c r="C495" s="541"/>
      <c r="D495" s="541"/>
      <c r="E495" s="541"/>
      <c r="F495" s="541"/>
      <c r="G495" s="541"/>
      <c r="H495" s="541"/>
      <c r="I495" s="541"/>
      <c r="J495" s="541"/>
      <c r="K495" s="541"/>
      <c r="L495" s="538" t="s">
        <v>178</v>
      </c>
      <c r="M495" s="539"/>
      <c r="N495" s="540" t="str">
        <f>$K$6</f>
        <v>Silver</v>
      </c>
      <c r="O495" s="540"/>
    </row>
    <row r="496" spans="3:15" ht="25.15" customHeight="1">
      <c r="C496" s="541"/>
      <c r="D496" s="541"/>
      <c r="E496" s="541"/>
      <c r="F496" s="541"/>
      <c r="G496" s="541"/>
      <c r="H496" s="541"/>
      <c r="I496" s="541"/>
      <c r="J496" s="541"/>
      <c r="K496" s="541"/>
      <c r="L496" s="538" t="s">
        <v>248</v>
      </c>
      <c r="M496" s="539"/>
      <c r="N496" s="542" t="s">
        <v>256</v>
      </c>
      <c r="O496" s="540"/>
    </row>
    <row r="497" spans="3:15" ht="25.15" customHeight="1">
      <c r="C497" s="541"/>
      <c r="D497" s="541"/>
      <c r="E497" s="541"/>
      <c r="F497" s="541"/>
      <c r="G497" s="541"/>
      <c r="H497" s="541"/>
      <c r="I497" s="541"/>
      <c r="J497" s="541"/>
      <c r="K497" s="541"/>
      <c r="L497" s="538" t="s">
        <v>249</v>
      </c>
      <c r="M497" s="539"/>
      <c r="N497" s="540" t="str">
        <f>CONCATENATE('BD Team'!H53," X ",'BD Team'!I53)</f>
        <v xml:space="preserve"> X </v>
      </c>
      <c r="O497" s="540"/>
    </row>
    <row r="498" spans="3:15" ht="25.15" customHeight="1">
      <c r="C498" s="541"/>
      <c r="D498" s="541"/>
      <c r="E498" s="541"/>
      <c r="F498" s="541"/>
      <c r="G498" s="541"/>
      <c r="H498" s="541"/>
      <c r="I498" s="541"/>
      <c r="J498" s="541"/>
      <c r="K498" s="541"/>
      <c r="L498" s="538" t="s">
        <v>250</v>
      </c>
      <c r="M498" s="539"/>
      <c r="N498" s="543">
        <f>'BD Team'!J53</f>
        <v>0</v>
      </c>
      <c r="O498" s="543"/>
    </row>
    <row r="499" spans="3:15" ht="25.15" customHeight="1">
      <c r="C499" s="541"/>
      <c r="D499" s="541"/>
      <c r="E499" s="541"/>
      <c r="F499" s="541"/>
      <c r="G499" s="541"/>
      <c r="H499" s="541"/>
      <c r="I499" s="541"/>
      <c r="J499" s="541"/>
      <c r="K499" s="541"/>
      <c r="L499" s="538" t="s">
        <v>251</v>
      </c>
      <c r="M499" s="539"/>
      <c r="N499" s="540">
        <f>'BD Team'!C53</f>
        <v>0</v>
      </c>
      <c r="O499" s="540"/>
    </row>
    <row r="500" spans="3:15" ht="25.15" customHeight="1">
      <c r="C500" s="541"/>
      <c r="D500" s="541"/>
      <c r="E500" s="541"/>
      <c r="F500" s="541"/>
      <c r="G500" s="541"/>
      <c r="H500" s="541"/>
      <c r="I500" s="541"/>
      <c r="J500" s="541"/>
      <c r="K500" s="541"/>
      <c r="L500" s="538" t="s">
        <v>252</v>
      </c>
      <c r="M500" s="539"/>
      <c r="N500" s="540">
        <f>'BD Team'!E53</f>
        <v>0</v>
      </c>
      <c r="O500" s="540"/>
    </row>
    <row r="501" spans="3:15" ht="25.15" customHeight="1">
      <c r="C501" s="541"/>
      <c r="D501" s="541"/>
      <c r="E501" s="541"/>
      <c r="F501" s="541"/>
      <c r="G501" s="541"/>
      <c r="H501" s="541"/>
      <c r="I501" s="541"/>
      <c r="J501" s="541"/>
      <c r="K501" s="541"/>
      <c r="L501" s="538" t="s">
        <v>253</v>
      </c>
      <c r="M501" s="539"/>
      <c r="N501" s="540">
        <f>'BD Team'!F53</f>
        <v>0</v>
      </c>
      <c r="O501" s="540"/>
    </row>
    <row r="502" spans="3:15">
      <c r="C502" s="544"/>
      <c r="D502" s="544"/>
      <c r="E502" s="544"/>
      <c r="F502" s="544"/>
      <c r="G502" s="544"/>
      <c r="H502" s="544"/>
      <c r="I502" s="544"/>
      <c r="J502" s="544"/>
      <c r="K502" s="544"/>
      <c r="L502" s="544"/>
      <c r="M502" s="544"/>
      <c r="N502" s="544"/>
      <c r="O502" s="544"/>
    </row>
    <row r="503" spans="3:15" ht="25.15" customHeight="1">
      <c r="C503" s="538" t="s">
        <v>254</v>
      </c>
      <c r="D503" s="539"/>
      <c r="E503" s="286">
        <f>'BD Team'!B54</f>
        <v>0</v>
      </c>
      <c r="F503" s="288" t="s">
        <v>255</v>
      </c>
      <c r="G503" s="540">
        <f>'BD Team'!D54</f>
        <v>0</v>
      </c>
      <c r="H503" s="540"/>
      <c r="I503" s="540"/>
      <c r="J503" s="540"/>
      <c r="K503" s="540"/>
      <c r="L503" s="540"/>
      <c r="M503" s="540"/>
      <c r="N503" s="540"/>
      <c r="O503" s="540"/>
    </row>
    <row r="504" spans="3:15" ht="25.15" customHeight="1">
      <c r="C504" s="541"/>
      <c r="D504" s="541"/>
      <c r="E504" s="541"/>
      <c r="F504" s="541"/>
      <c r="G504" s="541"/>
      <c r="H504" s="541"/>
      <c r="I504" s="541"/>
      <c r="J504" s="541"/>
      <c r="K504" s="541"/>
      <c r="L504" s="538" t="s">
        <v>127</v>
      </c>
      <c r="M504" s="539"/>
      <c r="N504" s="542">
        <f>'BD Team'!G54</f>
        <v>0</v>
      </c>
      <c r="O504" s="542"/>
    </row>
    <row r="505" spans="3:15" ht="25.15" customHeight="1">
      <c r="C505" s="541"/>
      <c r="D505" s="541"/>
      <c r="E505" s="541"/>
      <c r="F505" s="541"/>
      <c r="G505" s="541"/>
      <c r="H505" s="541"/>
      <c r="I505" s="541"/>
      <c r="J505" s="541"/>
      <c r="K505" s="541"/>
      <c r="L505" s="538" t="s">
        <v>247</v>
      </c>
      <c r="M505" s="539"/>
      <c r="N505" s="540" t="str">
        <f>$F$6</f>
        <v>Anodized</v>
      </c>
      <c r="O505" s="540"/>
    </row>
    <row r="506" spans="3:15" ht="25.15" customHeight="1">
      <c r="C506" s="541"/>
      <c r="D506" s="541"/>
      <c r="E506" s="541"/>
      <c r="F506" s="541"/>
      <c r="G506" s="541"/>
      <c r="H506" s="541"/>
      <c r="I506" s="541"/>
      <c r="J506" s="541"/>
      <c r="K506" s="541"/>
      <c r="L506" s="538" t="s">
        <v>178</v>
      </c>
      <c r="M506" s="539"/>
      <c r="N506" s="540" t="str">
        <f>$K$6</f>
        <v>Silver</v>
      </c>
      <c r="O506" s="540"/>
    </row>
    <row r="507" spans="3:15" ht="25.15" customHeight="1">
      <c r="C507" s="541"/>
      <c r="D507" s="541"/>
      <c r="E507" s="541"/>
      <c r="F507" s="541"/>
      <c r="G507" s="541"/>
      <c r="H507" s="541"/>
      <c r="I507" s="541"/>
      <c r="J507" s="541"/>
      <c r="K507" s="541"/>
      <c r="L507" s="538" t="s">
        <v>248</v>
      </c>
      <c r="M507" s="539"/>
      <c r="N507" s="542" t="s">
        <v>256</v>
      </c>
      <c r="O507" s="540"/>
    </row>
    <row r="508" spans="3:15" ht="25.15" customHeight="1">
      <c r="C508" s="541"/>
      <c r="D508" s="541"/>
      <c r="E508" s="541"/>
      <c r="F508" s="541"/>
      <c r="G508" s="541"/>
      <c r="H508" s="541"/>
      <c r="I508" s="541"/>
      <c r="J508" s="541"/>
      <c r="K508" s="541"/>
      <c r="L508" s="538" t="s">
        <v>249</v>
      </c>
      <c r="M508" s="539"/>
      <c r="N508" s="540" t="str">
        <f>CONCATENATE('BD Team'!H54," X ",'BD Team'!I54)</f>
        <v xml:space="preserve"> X </v>
      </c>
      <c r="O508" s="540"/>
    </row>
    <row r="509" spans="3:15" ht="25.15" customHeight="1">
      <c r="C509" s="541"/>
      <c r="D509" s="541"/>
      <c r="E509" s="541"/>
      <c r="F509" s="541"/>
      <c r="G509" s="541"/>
      <c r="H509" s="541"/>
      <c r="I509" s="541"/>
      <c r="J509" s="541"/>
      <c r="K509" s="541"/>
      <c r="L509" s="538" t="s">
        <v>250</v>
      </c>
      <c r="M509" s="539"/>
      <c r="N509" s="543">
        <f>'BD Team'!J54</f>
        <v>0</v>
      </c>
      <c r="O509" s="543"/>
    </row>
    <row r="510" spans="3:15" ht="25.15" customHeight="1">
      <c r="C510" s="541"/>
      <c r="D510" s="541"/>
      <c r="E510" s="541"/>
      <c r="F510" s="541"/>
      <c r="G510" s="541"/>
      <c r="H510" s="541"/>
      <c r="I510" s="541"/>
      <c r="J510" s="541"/>
      <c r="K510" s="541"/>
      <c r="L510" s="538" t="s">
        <v>251</v>
      </c>
      <c r="M510" s="539"/>
      <c r="N510" s="540">
        <f>'BD Team'!C54</f>
        <v>0</v>
      </c>
      <c r="O510" s="540"/>
    </row>
    <row r="511" spans="3:15" ht="25.15" customHeight="1">
      <c r="C511" s="541"/>
      <c r="D511" s="541"/>
      <c r="E511" s="541"/>
      <c r="F511" s="541"/>
      <c r="G511" s="541"/>
      <c r="H511" s="541"/>
      <c r="I511" s="541"/>
      <c r="J511" s="541"/>
      <c r="K511" s="541"/>
      <c r="L511" s="538" t="s">
        <v>252</v>
      </c>
      <c r="M511" s="539"/>
      <c r="N511" s="540">
        <f>'BD Team'!E54</f>
        <v>0</v>
      </c>
      <c r="O511" s="540"/>
    </row>
    <row r="512" spans="3:15" ht="25.15" customHeight="1">
      <c r="C512" s="541"/>
      <c r="D512" s="541"/>
      <c r="E512" s="541"/>
      <c r="F512" s="541"/>
      <c r="G512" s="541"/>
      <c r="H512" s="541"/>
      <c r="I512" s="541"/>
      <c r="J512" s="541"/>
      <c r="K512" s="541"/>
      <c r="L512" s="538" t="s">
        <v>253</v>
      </c>
      <c r="M512" s="539"/>
      <c r="N512" s="540">
        <f>'BD Team'!F54</f>
        <v>0</v>
      </c>
      <c r="O512" s="540"/>
    </row>
    <row r="513" spans="3:15">
      <c r="C513" s="544"/>
      <c r="D513" s="544"/>
      <c r="E513" s="544"/>
      <c r="F513" s="544"/>
      <c r="G513" s="544"/>
      <c r="H513" s="544"/>
      <c r="I513" s="544"/>
      <c r="J513" s="544"/>
      <c r="K513" s="544"/>
      <c r="L513" s="544"/>
      <c r="M513" s="544"/>
      <c r="N513" s="544"/>
      <c r="O513" s="544"/>
    </row>
    <row r="514" spans="3:15" ht="25.15" customHeight="1">
      <c r="C514" s="538" t="s">
        <v>254</v>
      </c>
      <c r="D514" s="539"/>
      <c r="E514" s="286">
        <f>'BD Team'!B55</f>
        <v>0</v>
      </c>
      <c r="F514" s="288" t="s">
        <v>255</v>
      </c>
      <c r="G514" s="540">
        <f>'BD Team'!D55</f>
        <v>0</v>
      </c>
      <c r="H514" s="540"/>
      <c r="I514" s="540"/>
      <c r="J514" s="540"/>
      <c r="K514" s="540"/>
      <c r="L514" s="540"/>
      <c r="M514" s="540"/>
      <c r="N514" s="540"/>
      <c r="O514" s="540"/>
    </row>
    <row r="515" spans="3:15" ht="25.15" customHeight="1">
      <c r="C515" s="541"/>
      <c r="D515" s="541"/>
      <c r="E515" s="541"/>
      <c r="F515" s="541"/>
      <c r="G515" s="541"/>
      <c r="H515" s="541"/>
      <c r="I515" s="541"/>
      <c r="J515" s="541"/>
      <c r="K515" s="541"/>
      <c r="L515" s="538" t="s">
        <v>127</v>
      </c>
      <c r="M515" s="539"/>
      <c r="N515" s="542">
        <f>'BD Team'!G55</f>
        <v>0</v>
      </c>
      <c r="O515" s="542"/>
    </row>
    <row r="516" spans="3:15" ht="25.15" customHeight="1">
      <c r="C516" s="541"/>
      <c r="D516" s="541"/>
      <c r="E516" s="541"/>
      <c r="F516" s="541"/>
      <c r="G516" s="541"/>
      <c r="H516" s="541"/>
      <c r="I516" s="541"/>
      <c r="J516" s="541"/>
      <c r="K516" s="541"/>
      <c r="L516" s="538" t="s">
        <v>247</v>
      </c>
      <c r="M516" s="539"/>
      <c r="N516" s="540" t="str">
        <f>$F$6</f>
        <v>Anodized</v>
      </c>
      <c r="O516" s="540"/>
    </row>
    <row r="517" spans="3:15" ht="25.15" customHeight="1">
      <c r="C517" s="541"/>
      <c r="D517" s="541"/>
      <c r="E517" s="541"/>
      <c r="F517" s="541"/>
      <c r="G517" s="541"/>
      <c r="H517" s="541"/>
      <c r="I517" s="541"/>
      <c r="J517" s="541"/>
      <c r="K517" s="541"/>
      <c r="L517" s="538" t="s">
        <v>178</v>
      </c>
      <c r="M517" s="539"/>
      <c r="N517" s="540" t="str">
        <f>$K$6</f>
        <v>Silver</v>
      </c>
      <c r="O517" s="540"/>
    </row>
    <row r="518" spans="3:15" ht="25.15" customHeight="1">
      <c r="C518" s="541"/>
      <c r="D518" s="541"/>
      <c r="E518" s="541"/>
      <c r="F518" s="541"/>
      <c r="G518" s="541"/>
      <c r="H518" s="541"/>
      <c r="I518" s="541"/>
      <c r="J518" s="541"/>
      <c r="K518" s="541"/>
      <c r="L518" s="538" t="s">
        <v>248</v>
      </c>
      <c r="M518" s="539"/>
      <c r="N518" s="542" t="s">
        <v>256</v>
      </c>
      <c r="O518" s="540"/>
    </row>
    <row r="519" spans="3:15" ht="25.15" customHeight="1">
      <c r="C519" s="541"/>
      <c r="D519" s="541"/>
      <c r="E519" s="541"/>
      <c r="F519" s="541"/>
      <c r="G519" s="541"/>
      <c r="H519" s="541"/>
      <c r="I519" s="541"/>
      <c r="J519" s="541"/>
      <c r="K519" s="541"/>
      <c r="L519" s="538" t="s">
        <v>249</v>
      </c>
      <c r="M519" s="539"/>
      <c r="N519" s="540" t="str">
        <f>CONCATENATE('BD Team'!H55," X ",'BD Team'!I55)</f>
        <v xml:space="preserve"> X </v>
      </c>
      <c r="O519" s="540"/>
    </row>
    <row r="520" spans="3:15" ht="25.15" customHeight="1">
      <c r="C520" s="541"/>
      <c r="D520" s="541"/>
      <c r="E520" s="541"/>
      <c r="F520" s="541"/>
      <c r="G520" s="541"/>
      <c r="H520" s="541"/>
      <c r="I520" s="541"/>
      <c r="J520" s="541"/>
      <c r="K520" s="541"/>
      <c r="L520" s="538" t="s">
        <v>250</v>
      </c>
      <c r="M520" s="539"/>
      <c r="N520" s="543">
        <f>'BD Team'!J55</f>
        <v>0</v>
      </c>
      <c r="O520" s="543"/>
    </row>
    <row r="521" spans="3:15" ht="25.15" customHeight="1">
      <c r="C521" s="541"/>
      <c r="D521" s="541"/>
      <c r="E521" s="541"/>
      <c r="F521" s="541"/>
      <c r="G521" s="541"/>
      <c r="H521" s="541"/>
      <c r="I521" s="541"/>
      <c r="J521" s="541"/>
      <c r="K521" s="541"/>
      <c r="L521" s="538" t="s">
        <v>251</v>
      </c>
      <c r="M521" s="539"/>
      <c r="N521" s="540">
        <f>'BD Team'!C55</f>
        <v>0</v>
      </c>
      <c r="O521" s="540"/>
    </row>
    <row r="522" spans="3:15" ht="25.15" customHeight="1">
      <c r="C522" s="541"/>
      <c r="D522" s="541"/>
      <c r="E522" s="541"/>
      <c r="F522" s="541"/>
      <c r="G522" s="541"/>
      <c r="H522" s="541"/>
      <c r="I522" s="541"/>
      <c r="J522" s="541"/>
      <c r="K522" s="541"/>
      <c r="L522" s="538" t="s">
        <v>252</v>
      </c>
      <c r="M522" s="539"/>
      <c r="N522" s="540">
        <f>'BD Team'!E55</f>
        <v>0</v>
      </c>
      <c r="O522" s="540"/>
    </row>
    <row r="523" spans="3:15" ht="25.15" customHeight="1">
      <c r="C523" s="541"/>
      <c r="D523" s="541"/>
      <c r="E523" s="541"/>
      <c r="F523" s="541"/>
      <c r="G523" s="541"/>
      <c r="H523" s="541"/>
      <c r="I523" s="541"/>
      <c r="J523" s="541"/>
      <c r="K523" s="541"/>
      <c r="L523" s="538" t="s">
        <v>253</v>
      </c>
      <c r="M523" s="539"/>
      <c r="N523" s="540">
        <f>'BD Team'!F55</f>
        <v>0</v>
      </c>
      <c r="O523" s="540"/>
    </row>
    <row r="524" spans="3:15">
      <c r="C524" s="544"/>
      <c r="D524" s="544"/>
      <c r="E524" s="544"/>
      <c r="F524" s="544"/>
      <c r="G524" s="544"/>
      <c r="H524" s="544"/>
      <c r="I524" s="544"/>
      <c r="J524" s="544"/>
      <c r="K524" s="544"/>
      <c r="L524" s="544"/>
      <c r="M524" s="544"/>
      <c r="N524" s="544"/>
      <c r="O524" s="544"/>
    </row>
    <row r="525" spans="3:15" ht="25.15" customHeight="1">
      <c r="C525" s="538" t="s">
        <v>254</v>
      </c>
      <c r="D525" s="539"/>
      <c r="E525" s="286">
        <f>'BD Team'!B56</f>
        <v>0</v>
      </c>
      <c r="F525" s="288" t="s">
        <v>255</v>
      </c>
      <c r="G525" s="540">
        <f>'BD Team'!D56</f>
        <v>0</v>
      </c>
      <c r="H525" s="540"/>
      <c r="I525" s="540"/>
      <c r="J525" s="540"/>
      <c r="K525" s="540"/>
      <c r="L525" s="540"/>
      <c r="M525" s="540"/>
      <c r="N525" s="540"/>
      <c r="O525" s="540"/>
    </row>
    <row r="526" spans="3:15" ht="25.15" customHeight="1">
      <c r="C526" s="541"/>
      <c r="D526" s="541"/>
      <c r="E526" s="541"/>
      <c r="F526" s="541"/>
      <c r="G526" s="541"/>
      <c r="H526" s="541"/>
      <c r="I526" s="541"/>
      <c r="J526" s="541"/>
      <c r="K526" s="541"/>
      <c r="L526" s="538" t="s">
        <v>127</v>
      </c>
      <c r="M526" s="539"/>
      <c r="N526" s="542">
        <f>'BD Team'!G56</f>
        <v>0</v>
      </c>
      <c r="O526" s="542"/>
    </row>
    <row r="527" spans="3:15" ht="25.15" customHeight="1">
      <c r="C527" s="541"/>
      <c r="D527" s="541"/>
      <c r="E527" s="541"/>
      <c r="F527" s="541"/>
      <c r="G527" s="541"/>
      <c r="H527" s="541"/>
      <c r="I527" s="541"/>
      <c r="J527" s="541"/>
      <c r="K527" s="541"/>
      <c r="L527" s="538" t="s">
        <v>247</v>
      </c>
      <c r="M527" s="539"/>
      <c r="N527" s="540" t="str">
        <f>$F$6</f>
        <v>Anodized</v>
      </c>
      <c r="O527" s="540"/>
    </row>
    <row r="528" spans="3:15" ht="25.15" customHeight="1">
      <c r="C528" s="541"/>
      <c r="D528" s="541"/>
      <c r="E528" s="541"/>
      <c r="F528" s="541"/>
      <c r="G528" s="541"/>
      <c r="H528" s="541"/>
      <c r="I528" s="541"/>
      <c r="J528" s="541"/>
      <c r="K528" s="541"/>
      <c r="L528" s="538" t="s">
        <v>178</v>
      </c>
      <c r="M528" s="539"/>
      <c r="N528" s="540" t="str">
        <f>$K$6</f>
        <v>Silver</v>
      </c>
      <c r="O528" s="540"/>
    </row>
    <row r="529" spans="3:15" ht="25.15" customHeight="1">
      <c r="C529" s="541"/>
      <c r="D529" s="541"/>
      <c r="E529" s="541"/>
      <c r="F529" s="541"/>
      <c r="G529" s="541"/>
      <c r="H529" s="541"/>
      <c r="I529" s="541"/>
      <c r="J529" s="541"/>
      <c r="K529" s="541"/>
      <c r="L529" s="538" t="s">
        <v>248</v>
      </c>
      <c r="M529" s="539"/>
      <c r="N529" s="542" t="s">
        <v>256</v>
      </c>
      <c r="O529" s="540"/>
    </row>
    <row r="530" spans="3:15" ht="25.15" customHeight="1">
      <c r="C530" s="541"/>
      <c r="D530" s="541"/>
      <c r="E530" s="541"/>
      <c r="F530" s="541"/>
      <c r="G530" s="541"/>
      <c r="H530" s="541"/>
      <c r="I530" s="541"/>
      <c r="J530" s="541"/>
      <c r="K530" s="541"/>
      <c r="L530" s="538" t="s">
        <v>249</v>
      </c>
      <c r="M530" s="539"/>
      <c r="N530" s="540" t="str">
        <f>CONCATENATE('BD Team'!H56," X ",'BD Team'!I56)</f>
        <v xml:space="preserve"> X </v>
      </c>
      <c r="O530" s="540"/>
    </row>
    <row r="531" spans="3:15" ht="25.15" customHeight="1">
      <c r="C531" s="541"/>
      <c r="D531" s="541"/>
      <c r="E531" s="541"/>
      <c r="F531" s="541"/>
      <c r="G531" s="541"/>
      <c r="H531" s="541"/>
      <c r="I531" s="541"/>
      <c r="J531" s="541"/>
      <c r="K531" s="541"/>
      <c r="L531" s="538" t="s">
        <v>250</v>
      </c>
      <c r="M531" s="539"/>
      <c r="N531" s="543">
        <f>'BD Team'!J56</f>
        <v>0</v>
      </c>
      <c r="O531" s="543"/>
    </row>
    <row r="532" spans="3:15" ht="25.15" customHeight="1">
      <c r="C532" s="541"/>
      <c r="D532" s="541"/>
      <c r="E532" s="541"/>
      <c r="F532" s="541"/>
      <c r="G532" s="541"/>
      <c r="H532" s="541"/>
      <c r="I532" s="541"/>
      <c r="J532" s="541"/>
      <c r="K532" s="541"/>
      <c r="L532" s="538" t="s">
        <v>251</v>
      </c>
      <c r="M532" s="539"/>
      <c r="N532" s="540">
        <f>'BD Team'!C56</f>
        <v>0</v>
      </c>
      <c r="O532" s="540"/>
    </row>
    <row r="533" spans="3:15" ht="25.15" customHeight="1">
      <c r="C533" s="541"/>
      <c r="D533" s="541"/>
      <c r="E533" s="541"/>
      <c r="F533" s="541"/>
      <c r="G533" s="541"/>
      <c r="H533" s="541"/>
      <c r="I533" s="541"/>
      <c r="J533" s="541"/>
      <c r="K533" s="541"/>
      <c r="L533" s="538" t="s">
        <v>252</v>
      </c>
      <c r="M533" s="539"/>
      <c r="N533" s="540">
        <f>'BD Team'!E56</f>
        <v>0</v>
      </c>
      <c r="O533" s="540"/>
    </row>
    <row r="534" spans="3:15" ht="25.15" customHeight="1">
      <c r="C534" s="541"/>
      <c r="D534" s="541"/>
      <c r="E534" s="541"/>
      <c r="F534" s="541"/>
      <c r="G534" s="541"/>
      <c r="H534" s="541"/>
      <c r="I534" s="541"/>
      <c r="J534" s="541"/>
      <c r="K534" s="541"/>
      <c r="L534" s="538" t="s">
        <v>253</v>
      </c>
      <c r="M534" s="539"/>
      <c r="N534" s="540">
        <f>'BD Team'!F56</f>
        <v>0</v>
      </c>
      <c r="O534" s="540"/>
    </row>
    <row r="535" spans="3:15">
      <c r="C535" s="544"/>
      <c r="D535" s="544"/>
      <c r="E535" s="544"/>
      <c r="F535" s="544"/>
      <c r="G535" s="544"/>
      <c r="H535" s="544"/>
      <c r="I535" s="544"/>
      <c r="J535" s="544"/>
      <c r="K535" s="544"/>
      <c r="L535" s="544"/>
      <c r="M535" s="544"/>
      <c r="N535" s="544"/>
      <c r="O535" s="544"/>
    </row>
    <row r="536" spans="3:15" ht="25.15" customHeight="1">
      <c r="C536" s="538" t="s">
        <v>254</v>
      </c>
      <c r="D536" s="539"/>
      <c r="E536" s="286">
        <f>'BD Team'!B57</f>
        <v>0</v>
      </c>
      <c r="F536" s="288" t="s">
        <v>255</v>
      </c>
      <c r="G536" s="540">
        <f>'BD Team'!D57</f>
        <v>0</v>
      </c>
      <c r="H536" s="540"/>
      <c r="I536" s="540"/>
      <c r="J536" s="540"/>
      <c r="K536" s="540"/>
      <c r="L536" s="540"/>
      <c r="M536" s="540"/>
      <c r="N536" s="540"/>
      <c r="O536" s="540"/>
    </row>
    <row r="537" spans="3:15" ht="25.15" customHeight="1">
      <c r="C537" s="541"/>
      <c r="D537" s="541"/>
      <c r="E537" s="541"/>
      <c r="F537" s="541"/>
      <c r="G537" s="541"/>
      <c r="H537" s="541"/>
      <c r="I537" s="541"/>
      <c r="J537" s="541"/>
      <c r="K537" s="541"/>
      <c r="L537" s="538" t="s">
        <v>127</v>
      </c>
      <c r="M537" s="539"/>
      <c r="N537" s="542">
        <f>'BD Team'!G57</f>
        <v>0</v>
      </c>
      <c r="O537" s="542"/>
    </row>
    <row r="538" spans="3:15" ht="25.15" customHeight="1">
      <c r="C538" s="541"/>
      <c r="D538" s="541"/>
      <c r="E538" s="541"/>
      <c r="F538" s="541"/>
      <c r="G538" s="541"/>
      <c r="H538" s="541"/>
      <c r="I538" s="541"/>
      <c r="J538" s="541"/>
      <c r="K538" s="541"/>
      <c r="L538" s="538" t="s">
        <v>247</v>
      </c>
      <c r="M538" s="539"/>
      <c r="N538" s="540" t="str">
        <f>$F$6</f>
        <v>Anodized</v>
      </c>
      <c r="O538" s="540"/>
    </row>
    <row r="539" spans="3:15" ht="25.15" customHeight="1">
      <c r="C539" s="541"/>
      <c r="D539" s="541"/>
      <c r="E539" s="541"/>
      <c r="F539" s="541"/>
      <c r="G539" s="541"/>
      <c r="H539" s="541"/>
      <c r="I539" s="541"/>
      <c r="J539" s="541"/>
      <c r="K539" s="541"/>
      <c r="L539" s="538" t="s">
        <v>178</v>
      </c>
      <c r="M539" s="539"/>
      <c r="N539" s="540" t="str">
        <f>$K$6</f>
        <v>Silver</v>
      </c>
      <c r="O539" s="540"/>
    </row>
    <row r="540" spans="3:15" ht="25.15" customHeight="1">
      <c r="C540" s="541"/>
      <c r="D540" s="541"/>
      <c r="E540" s="541"/>
      <c r="F540" s="541"/>
      <c r="G540" s="541"/>
      <c r="H540" s="541"/>
      <c r="I540" s="541"/>
      <c r="J540" s="541"/>
      <c r="K540" s="541"/>
      <c r="L540" s="538" t="s">
        <v>248</v>
      </c>
      <c r="M540" s="539"/>
      <c r="N540" s="542" t="s">
        <v>256</v>
      </c>
      <c r="O540" s="540"/>
    </row>
    <row r="541" spans="3:15" ht="25.15" customHeight="1">
      <c r="C541" s="541"/>
      <c r="D541" s="541"/>
      <c r="E541" s="541"/>
      <c r="F541" s="541"/>
      <c r="G541" s="541"/>
      <c r="H541" s="541"/>
      <c r="I541" s="541"/>
      <c r="J541" s="541"/>
      <c r="K541" s="541"/>
      <c r="L541" s="538" t="s">
        <v>249</v>
      </c>
      <c r="M541" s="539"/>
      <c r="N541" s="540" t="str">
        <f>CONCATENATE('BD Team'!H57," X ",'BD Team'!I57)</f>
        <v xml:space="preserve"> X </v>
      </c>
      <c r="O541" s="540"/>
    </row>
    <row r="542" spans="3:15" ht="25.15" customHeight="1">
      <c r="C542" s="541"/>
      <c r="D542" s="541"/>
      <c r="E542" s="541"/>
      <c r="F542" s="541"/>
      <c r="G542" s="541"/>
      <c r="H542" s="541"/>
      <c r="I542" s="541"/>
      <c r="J542" s="541"/>
      <c r="K542" s="541"/>
      <c r="L542" s="538" t="s">
        <v>250</v>
      </c>
      <c r="M542" s="539"/>
      <c r="N542" s="543">
        <f>'BD Team'!J57</f>
        <v>0</v>
      </c>
      <c r="O542" s="543"/>
    </row>
    <row r="543" spans="3:15" ht="25.15" customHeight="1">
      <c r="C543" s="541"/>
      <c r="D543" s="541"/>
      <c r="E543" s="541"/>
      <c r="F543" s="541"/>
      <c r="G543" s="541"/>
      <c r="H543" s="541"/>
      <c r="I543" s="541"/>
      <c r="J543" s="541"/>
      <c r="K543" s="541"/>
      <c r="L543" s="538" t="s">
        <v>251</v>
      </c>
      <c r="M543" s="539"/>
      <c r="N543" s="540">
        <f>'BD Team'!C57</f>
        <v>0</v>
      </c>
      <c r="O543" s="540"/>
    </row>
    <row r="544" spans="3:15" ht="25.15" customHeight="1">
      <c r="C544" s="541"/>
      <c r="D544" s="541"/>
      <c r="E544" s="541"/>
      <c r="F544" s="541"/>
      <c r="G544" s="541"/>
      <c r="H544" s="541"/>
      <c r="I544" s="541"/>
      <c r="J544" s="541"/>
      <c r="K544" s="541"/>
      <c r="L544" s="538" t="s">
        <v>252</v>
      </c>
      <c r="M544" s="539"/>
      <c r="N544" s="540">
        <f>'BD Team'!E57</f>
        <v>0</v>
      </c>
      <c r="O544" s="540"/>
    </row>
    <row r="545" spans="3:15" ht="25.15" customHeight="1">
      <c r="C545" s="541"/>
      <c r="D545" s="541"/>
      <c r="E545" s="541"/>
      <c r="F545" s="541"/>
      <c r="G545" s="541"/>
      <c r="H545" s="541"/>
      <c r="I545" s="541"/>
      <c r="J545" s="541"/>
      <c r="K545" s="541"/>
      <c r="L545" s="538" t="s">
        <v>253</v>
      </c>
      <c r="M545" s="539"/>
      <c r="N545" s="540">
        <f>'BD Team'!F57</f>
        <v>0</v>
      </c>
      <c r="O545" s="540"/>
    </row>
    <row r="546" spans="3:15">
      <c r="C546" s="544"/>
      <c r="D546" s="544"/>
      <c r="E546" s="544"/>
      <c r="F546" s="544"/>
      <c r="G546" s="544"/>
      <c r="H546" s="544"/>
      <c r="I546" s="544"/>
      <c r="J546" s="544"/>
      <c r="K546" s="544"/>
      <c r="L546" s="544"/>
      <c r="M546" s="544"/>
      <c r="N546" s="544"/>
      <c r="O546" s="544"/>
    </row>
    <row r="547" spans="3:15" ht="25.15" customHeight="1">
      <c r="C547" s="538" t="s">
        <v>254</v>
      </c>
      <c r="D547" s="539"/>
      <c r="E547" s="286">
        <f>'BD Team'!B58</f>
        <v>0</v>
      </c>
      <c r="F547" s="288" t="s">
        <v>255</v>
      </c>
      <c r="G547" s="540">
        <f>'BD Team'!D58</f>
        <v>0</v>
      </c>
      <c r="H547" s="540"/>
      <c r="I547" s="540"/>
      <c r="J547" s="540"/>
      <c r="K547" s="540"/>
      <c r="L547" s="540"/>
      <c r="M547" s="540"/>
      <c r="N547" s="540"/>
      <c r="O547" s="540"/>
    </row>
    <row r="548" spans="3:15" ht="25.15" customHeight="1">
      <c r="C548" s="541"/>
      <c r="D548" s="541"/>
      <c r="E548" s="541"/>
      <c r="F548" s="541"/>
      <c r="G548" s="541"/>
      <c r="H548" s="541"/>
      <c r="I548" s="541"/>
      <c r="J548" s="541"/>
      <c r="K548" s="541"/>
      <c r="L548" s="538" t="s">
        <v>127</v>
      </c>
      <c r="M548" s="539"/>
      <c r="N548" s="542">
        <f>'BD Team'!G58</f>
        <v>0</v>
      </c>
      <c r="O548" s="542"/>
    </row>
    <row r="549" spans="3:15" ht="25.15" customHeight="1">
      <c r="C549" s="541"/>
      <c r="D549" s="541"/>
      <c r="E549" s="541"/>
      <c r="F549" s="541"/>
      <c r="G549" s="541"/>
      <c r="H549" s="541"/>
      <c r="I549" s="541"/>
      <c r="J549" s="541"/>
      <c r="K549" s="541"/>
      <c r="L549" s="538" t="s">
        <v>247</v>
      </c>
      <c r="M549" s="539"/>
      <c r="N549" s="540" t="str">
        <f>$F$6</f>
        <v>Anodized</v>
      </c>
      <c r="O549" s="540"/>
    </row>
    <row r="550" spans="3:15" ht="25.15" customHeight="1">
      <c r="C550" s="541"/>
      <c r="D550" s="541"/>
      <c r="E550" s="541"/>
      <c r="F550" s="541"/>
      <c r="G550" s="541"/>
      <c r="H550" s="541"/>
      <c r="I550" s="541"/>
      <c r="J550" s="541"/>
      <c r="K550" s="541"/>
      <c r="L550" s="538" t="s">
        <v>178</v>
      </c>
      <c r="M550" s="539"/>
      <c r="N550" s="540" t="str">
        <f>$K$6</f>
        <v>Silver</v>
      </c>
      <c r="O550" s="540"/>
    </row>
    <row r="551" spans="3:15" ht="25.15" customHeight="1">
      <c r="C551" s="541"/>
      <c r="D551" s="541"/>
      <c r="E551" s="541"/>
      <c r="F551" s="541"/>
      <c r="G551" s="541"/>
      <c r="H551" s="541"/>
      <c r="I551" s="541"/>
      <c r="J551" s="541"/>
      <c r="K551" s="541"/>
      <c r="L551" s="538" t="s">
        <v>248</v>
      </c>
      <c r="M551" s="539"/>
      <c r="N551" s="542" t="s">
        <v>256</v>
      </c>
      <c r="O551" s="540"/>
    </row>
    <row r="552" spans="3:15" ht="25.15" customHeight="1">
      <c r="C552" s="541"/>
      <c r="D552" s="541"/>
      <c r="E552" s="541"/>
      <c r="F552" s="541"/>
      <c r="G552" s="541"/>
      <c r="H552" s="541"/>
      <c r="I552" s="541"/>
      <c r="J552" s="541"/>
      <c r="K552" s="541"/>
      <c r="L552" s="538" t="s">
        <v>249</v>
      </c>
      <c r="M552" s="539"/>
      <c r="N552" s="540" t="str">
        <f>CONCATENATE('BD Team'!H58," X ",'BD Team'!I58)</f>
        <v xml:space="preserve"> X </v>
      </c>
      <c r="O552" s="540"/>
    </row>
    <row r="553" spans="3:15" ht="25.15" customHeight="1">
      <c r="C553" s="541"/>
      <c r="D553" s="541"/>
      <c r="E553" s="541"/>
      <c r="F553" s="541"/>
      <c r="G553" s="541"/>
      <c r="H553" s="541"/>
      <c r="I553" s="541"/>
      <c r="J553" s="541"/>
      <c r="K553" s="541"/>
      <c r="L553" s="538" t="s">
        <v>250</v>
      </c>
      <c r="M553" s="539"/>
      <c r="N553" s="543">
        <f>'BD Team'!J58</f>
        <v>0</v>
      </c>
      <c r="O553" s="543"/>
    </row>
    <row r="554" spans="3:15" ht="25.15" customHeight="1">
      <c r="C554" s="541"/>
      <c r="D554" s="541"/>
      <c r="E554" s="541"/>
      <c r="F554" s="541"/>
      <c r="G554" s="541"/>
      <c r="H554" s="541"/>
      <c r="I554" s="541"/>
      <c r="J554" s="541"/>
      <c r="K554" s="541"/>
      <c r="L554" s="538" t="s">
        <v>251</v>
      </c>
      <c r="M554" s="539"/>
      <c r="N554" s="540">
        <f>'BD Team'!C58</f>
        <v>0</v>
      </c>
      <c r="O554" s="540"/>
    </row>
    <row r="555" spans="3:15" ht="25.15" customHeight="1">
      <c r="C555" s="541"/>
      <c r="D555" s="541"/>
      <c r="E555" s="541"/>
      <c r="F555" s="541"/>
      <c r="G555" s="541"/>
      <c r="H555" s="541"/>
      <c r="I555" s="541"/>
      <c r="J555" s="541"/>
      <c r="K555" s="541"/>
      <c r="L555" s="538" t="s">
        <v>252</v>
      </c>
      <c r="M555" s="539"/>
      <c r="N555" s="540">
        <f>'BD Team'!E58</f>
        <v>0</v>
      </c>
      <c r="O555" s="540"/>
    </row>
    <row r="556" spans="3:15" ht="25.15" customHeight="1">
      <c r="C556" s="541"/>
      <c r="D556" s="541"/>
      <c r="E556" s="541"/>
      <c r="F556" s="541"/>
      <c r="G556" s="541"/>
      <c r="H556" s="541"/>
      <c r="I556" s="541"/>
      <c r="J556" s="541"/>
      <c r="K556" s="541"/>
      <c r="L556" s="538" t="s">
        <v>253</v>
      </c>
      <c r="M556" s="539"/>
      <c r="N556" s="540">
        <f>'BD Team'!F58</f>
        <v>0</v>
      </c>
      <c r="O556" s="540"/>
    </row>
    <row r="557" spans="3:15">
      <c r="C557" s="544"/>
      <c r="D557" s="544"/>
      <c r="E557" s="544"/>
      <c r="F557" s="544"/>
      <c r="G557" s="544"/>
      <c r="H557" s="544"/>
      <c r="I557" s="544"/>
      <c r="J557" s="544"/>
      <c r="K557" s="544"/>
      <c r="L557" s="544"/>
      <c r="M557" s="544"/>
      <c r="N557" s="544"/>
      <c r="O557" s="544"/>
    </row>
    <row r="558" spans="3:15" ht="25.15" customHeight="1">
      <c r="C558" s="538" t="s">
        <v>254</v>
      </c>
      <c r="D558" s="539"/>
      <c r="E558" s="289">
        <f>'BD Team'!B59</f>
        <v>0</v>
      </c>
      <c r="F558" s="288" t="s">
        <v>255</v>
      </c>
      <c r="G558" s="543">
        <f>'BD Team'!D59</f>
        <v>0</v>
      </c>
      <c r="H558" s="540"/>
      <c r="I558" s="540"/>
      <c r="J558" s="540"/>
      <c r="K558" s="540"/>
      <c r="L558" s="540"/>
      <c r="M558" s="540"/>
      <c r="N558" s="540"/>
      <c r="O558" s="540"/>
    </row>
    <row r="559" spans="3:15" ht="25.15" customHeight="1">
      <c r="C559" s="541"/>
      <c r="D559" s="541"/>
      <c r="E559" s="541"/>
      <c r="F559" s="541"/>
      <c r="G559" s="541"/>
      <c r="H559" s="541"/>
      <c r="I559" s="541"/>
      <c r="J559" s="541"/>
      <c r="K559" s="541"/>
      <c r="L559" s="538" t="s">
        <v>127</v>
      </c>
      <c r="M559" s="539"/>
      <c r="N559" s="550">
        <f>'BD Team'!G59</f>
        <v>0</v>
      </c>
      <c r="O559" s="542"/>
    </row>
    <row r="560" spans="3:15" ht="25.15" customHeight="1">
      <c r="C560" s="541"/>
      <c r="D560" s="541"/>
      <c r="E560" s="541"/>
      <c r="F560" s="541"/>
      <c r="G560" s="541"/>
      <c r="H560" s="541"/>
      <c r="I560" s="541"/>
      <c r="J560" s="541"/>
      <c r="K560" s="541"/>
      <c r="L560" s="538" t="s">
        <v>247</v>
      </c>
      <c r="M560" s="539"/>
      <c r="N560" s="540" t="str">
        <f>$F$6</f>
        <v>Anodized</v>
      </c>
      <c r="O560" s="540"/>
    </row>
    <row r="561" spans="3:15" ht="25.15" customHeight="1">
      <c r="C561" s="541"/>
      <c r="D561" s="541"/>
      <c r="E561" s="541"/>
      <c r="F561" s="541"/>
      <c r="G561" s="541"/>
      <c r="H561" s="541"/>
      <c r="I561" s="541"/>
      <c r="J561" s="541"/>
      <c r="K561" s="541"/>
      <c r="L561" s="538" t="s">
        <v>178</v>
      </c>
      <c r="M561" s="539"/>
      <c r="N561" s="540" t="str">
        <f>$K$6</f>
        <v>Silver</v>
      </c>
      <c r="O561" s="540"/>
    </row>
    <row r="562" spans="3:15" ht="25.15" customHeight="1">
      <c r="C562" s="541"/>
      <c r="D562" s="541"/>
      <c r="E562" s="541"/>
      <c r="F562" s="541"/>
      <c r="G562" s="541"/>
      <c r="H562" s="541"/>
      <c r="I562" s="541"/>
      <c r="J562" s="541"/>
      <c r="K562" s="541"/>
      <c r="L562" s="538" t="s">
        <v>248</v>
      </c>
      <c r="M562" s="539"/>
      <c r="N562" s="542" t="s">
        <v>256</v>
      </c>
      <c r="O562" s="540"/>
    </row>
    <row r="563" spans="3:15" ht="25.15" customHeight="1">
      <c r="C563" s="541"/>
      <c r="D563" s="541"/>
      <c r="E563" s="541"/>
      <c r="F563" s="541"/>
      <c r="G563" s="541"/>
      <c r="H563" s="541"/>
      <c r="I563" s="541"/>
      <c r="J563" s="541"/>
      <c r="K563" s="541"/>
      <c r="L563" s="538" t="s">
        <v>249</v>
      </c>
      <c r="M563" s="539"/>
      <c r="N563" s="540" t="str">
        <f>CONCATENATE('BD Team'!H59," X ",'BD Team'!I59)</f>
        <v xml:space="preserve"> X </v>
      </c>
      <c r="O563" s="540"/>
    </row>
    <row r="564" spans="3:15" ht="25.15" customHeight="1">
      <c r="C564" s="541"/>
      <c r="D564" s="541"/>
      <c r="E564" s="541"/>
      <c r="F564" s="541"/>
      <c r="G564" s="541"/>
      <c r="H564" s="541"/>
      <c r="I564" s="541"/>
      <c r="J564" s="541"/>
      <c r="K564" s="541"/>
      <c r="L564" s="538" t="s">
        <v>250</v>
      </c>
      <c r="M564" s="539"/>
      <c r="N564" s="543">
        <f>'BD Team'!J59</f>
        <v>0</v>
      </c>
      <c r="O564" s="543"/>
    </row>
    <row r="565" spans="3:15" ht="25.15" customHeight="1">
      <c r="C565" s="541"/>
      <c r="D565" s="541"/>
      <c r="E565" s="541"/>
      <c r="F565" s="541"/>
      <c r="G565" s="541"/>
      <c r="H565" s="541"/>
      <c r="I565" s="541"/>
      <c r="J565" s="541"/>
      <c r="K565" s="541"/>
      <c r="L565" s="538" t="s">
        <v>251</v>
      </c>
      <c r="M565" s="539"/>
      <c r="N565" s="543">
        <f>'BD Team'!C59</f>
        <v>0</v>
      </c>
      <c r="O565" s="540"/>
    </row>
    <row r="566" spans="3:15" ht="25.15" customHeight="1">
      <c r="C566" s="541"/>
      <c r="D566" s="541"/>
      <c r="E566" s="541"/>
      <c r="F566" s="541"/>
      <c r="G566" s="541"/>
      <c r="H566" s="541"/>
      <c r="I566" s="541"/>
      <c r="J566" s="541"/>
      <c r="K566" s="541"/>
      <c r="L566" s="538" t="s">
        <v>252</v>
      </c>
      <c r="M566" s="539"/>
      <c r="N566" s="543">
        <f>'BD Team'!E59</f>
        <v>0</v>
      </c>
      <c r="O566" s="540"/>
    </row>
    <row r="567" spans="3:15" ht="25.15" customHeight="1">
      <c r="C567" s="541"/>
      <c r="D567" s="541"/>
      <c r="E567" s="541"/>
      <c r="F567" s="541"/>
      <c r="G567" s="541"/>
      <c r="H567" s="541"/>
      <c r="I567" s="541"/>
      <c r="J567" s="541"/>
      <c r="K567" s="541"/>
      <c r="L567" s="538" t="s">
        <v>253</v>
      </c>
      <c r="M567" s="539"/>
      <c r="N567" s="543">
        <f>'BD Team'!F59</f>
        <v>0</v>
      </c>
      <c r="O567" s="540"/>
    </row>
    <row r="568" spans="3:15">
      <c r="C568" s="544"/>
      <c r="D568" s="544"/>
      <c r="E568" s="544"/>
      <c r="F568" s="544"/>
      <c r="G568" s="544"/>
      <c r="H568" s="544"/>
      <c r="I568" s="544"/>
      <c r="J568" s="544"/>
      <c r="K568" s="544"/>
      <c r="L568" s="544"/>
      <c r="M568" s="544"/>
      <c r="N568" s="544"/>
      <c r="O568" s="544"/>
    </row>
    <row r="569" spans="3:15" ht="25.15" customHeight="1">
      <c r="C569" s="538" t="s">
        <v>254</v>
      </c>
      <c r="D569" s="539"/>
      <c r="E569" s="289">
        <f>'BD Team'!B60</f>
        <v>0</v>
      </c>
      <c r="F569" s="288" t="s">
        <v>255</v>
      </c>
      <c r="G569" s="543">
        <f>'BD Team'!D60</f>
        <v>0</v>
      </c>
      <c r="H569" s="540"/>
      <c r="I569" s="540"/>
      <c r="J569" s="540"/>
      <c r="K569" s="540"/>
      <c r="L569" s="540"/>
      <c r="M569" s="540"/>
      <c r="N569" s="540"/>
      <c r="O569" s="540"/>
    </row>
    <row r="570" spans="3:15" ht="25.15" customHeight="1">
      <c r="C570" s="541"/>
      <c r="D570" s="541"/>
      <c r="E570" s="541"/>
      <c r="F570" s="541"/>
      <c r="G570" s="541"/>
      <c r="H570" s="541"/>
      <c r="I570" s="541"/>
      <c r="J570" s="541"/>
      <c r="K570" s="541"/>
      <c r="L570" s="538" t="s">
        <v>127</v>
      </c>
      <c r="M570" s="539"/>
      <c r="N570" s="550">
        <f>'BD Team'!G60</f>
        <v>0</v>
      </c>
      <c r="O570" s="542"/>
    </row>
    <row r="571" spans="3:15" ht="25.15" customHeight="1">
      <c r="C571" s="541"/>
      <c r="D571" s="541"/>
      <c r="E571" s="541"/>
      <c r="F571" s="541"/>
      <c r="G571" s="541"/>
      <c r="H571" s="541"/>
      <c r="I571" s="541"/>
      <c r="J571" s="541"/>
      <c r="K571" s="541"/>
      <c r="L571" s="538" t="s">
        <v>247</v>
      </c>
      <c r="M571" s="539"/>
      <c r="N571" s="540" t="str">
        <f>$F$6</f>
        <v>Anodized</v>
      </c>
      <c r="O571" s="540"/>
    </row>
    <row r="572" spans="3:15" ht="25.15" customHeight="1">
      <c r="C572" s="541"/>
      <c r="D572" s="541"/>
      <c r="E572" s="541"/>
      <c r="F572" s="541"/>
      <c r="G572" s="541"/>
      <c r="H572" s="541"/>
      <c r="I572" s="541"/>
      <c r="J572" s="541"/>
      <c r="K572" s="541"/>
      <c r="L572" s="538" t="s">
        <v>178</v>
      </c>
      <c r="M572" s="539"/>
      <c r="N572" s="540" t="str">
        <f>$K$6</f>
        <v>Silver</v>
      </c>
      <c r="O572" s="540"/>
    </row>
    <row r="573" spans="3:15" ht="25.15" customHeight="1">
      <c r="C573" s="541"/>
      <c r="D573" s="541"/>
      <c r="E573" s="541"/>
      <c r="F573" s="541"/>
      <c r="G573" s="541"/>
      <c r="H573" s="541"/>
      <c r="I573" s="541"/>
      <c r="J573" s="541"/>
      <c r="K573" s="541"/>
      <c r="L573" s="538" t="s">
        <v>248</v>
      </c>
      <c r="M573" s="539"/>
      <c r="N573" s="542" t="s">
        <v>256</v>
      </c>
      <c r="O573" s="540"/>
    </row>
    <row r="574" spans="3:15" ht="25.15" customHeight="1">
      <c r="C574" s="541"/>
      <c r="D574" s="541"/>
      <c r="E574" s="541"/>
      <c r="F574" s="541"/>
      <c r="G574" s="541"/>
      <c r="H574" s="541"/>
      <c r="I574" s="541"/>
      <c r="J574" s="541"/>
      <c r="K574" s="541"/>
      <c r="L574" s="538" t="s">
        <v>249</v>
      </c>
      <c r="M574" s="539"/>
      <c r="N574" s="540" t="str">
        <f>CONCATENATE('BD Team'!H60," X ",'BD Team'!I60)</f>
        <v xml:space="preserve"> X </v>
      </c>
      <c r="O574" s="540"/>
    </row>
    <row r="575" spans="3:15" ht="25.15" customHeight="1">
      <c r="C575" s="541"/>
      <c r="D575" s="541"/>
      <c r="E575" s="541"/>
      <c r="F575" s="541"/>
      <c r="G575" s="541"/>
      <c r="H575" s="541"/>
      <c r="I575" s="541"/>
      <c r="J575" s="541"/>
      <c r="K575" s="541"/>
      <c r="L575" s="538" t="s">
        <v>250</v>
      </c>
      <c r="M575" s="539"/>
      <c r="N575" s="543">
        <f>'BD Team'!J60</f>
        <v>0</v>
      </c>
      <c r="O575" s="543"/>
    </row>
    <row r="576" spans="3:15" ht="25.15" customHeight="1">
      <c r="C576" s="541"/>
      <c r="D576" s="541"/>
      <c r="E576" s="541"/>
      <c r="F576" s="541"/>
      <c r="G576" s="541"/>
      <c r="H576" s="541"/>
      <c r="I576" s="541"/>
      <c r="J576" s="541"/>
      <c r="K576" s="541"/>
      <c r="L576" s="538" t="s">
        <v>251</v>
      </c>
      <c r="M576" s="539"/>
      <c r="N576" s="543">
        <f>'BD Team'!C60</f>
        <v>0</v>
      </c>
      <c r="O576" s="540"/>
    </row>
    <row r="577" spans="3:15" ht="25.15" customHeight="1">
      <c r="C577" s="541"/>
      <c r="D577" s="541"/>
      <c r="E577" s="541"/>
      <c r="F577" s="541"/>
      <c r="G577" s="541"/>
      <c r="H577" s="541"/>
      <c r="I577" s="541"/>
      <c r="J577" s="541"/>
      <c r="K577" s="541"/>
      <c r="L577" s="538" t="s">
        <v>252</v>
      </c>
      <c r="M577" s="539"/>
      <c r="N577" s="543">
        <f>'BD Team'!E60</f>
        <v>0</v>
      </c>
      <c r="O577" s="540"/>
    </row>
    <row r="578" spans="3:15" ht="25.15" customHeight="1">
      <c r="C578" s="541"/>
      <c r="D578" s="541"/>
      <c r="E578" s="541"/>
      <c r="F578" s="541"/>
      <c r="G578" s="541"/>
      <c r="H578" s="541"/>
      <c r="I578" s="541"/>
      <c r="J578" s="541"/>
      <c r="K578" s="541"/>
      <c r="L578" s="538" t="s">
        <v>253</v>
      </c>
      <c r="M578" s="539"/>
      <c r="N578" s="543">
        <f>'BD Team'!F60</f>
        <v>0</v>
      </c>
      <c r="O578" s="540"/>
    </row>
    <row r="579" spans="3:15">
      <c r="C579" s="544"/>
      <c r="D579" s="544"/>
      <c r="E579" s="544"/>
      <c r="F579" s="544"/>
      <c r="G579" s="544"/>
      <c r="H579" s="544"/>
      <c r="I579" s="544"/>
      <c r="J579" s="544"/>
      <c r="K579" s="544"/>
      <c r="L579" s="544"/>
      <c r="M579" s="544"/>
      <c r="N579" s="544"/>
      <c r="O579" s="544"/>
    </row>
    <row r="580" spans="3:15" ht="25.15" customHeight="1">
      <c r="C580" s="538" t="s">
        <v>254</v>
      </c>
      <c r="D580" s="539"/>
      <c r="E580" s="289">
        <f>'BD Team'!B61</f>
        <v>0</v>
      </c>
      <c r="F580" s="288" t="s">
        <v>255</v>
      </c>
      <c r="G580" s="543">
        <f>'BD Team'!D61</f>
        <v>0</v>
      </c>
      <c r="H580" s="540"/>
      <c r="I580" s="540"/>
      <c r="J580" s="540"/>
      <c r="K580" s="540"/>
      <c r="L580" s="540"/>
      <c r="M580" s="540"/>
      <c r="N580" s="540"/>
      <c r="O580" s="540"/>
    </row>
    <row r="581" spans="3:15" ht="25.15" customHeight="1">
      <c r="C581" s="541"/>
      <c r="D581" s="541"/>
      <c r="E581" s="541"/>
      <c r="F581" s="541"/>
      <c r="G581" s="541"/>
      <c r="H581" s="541"/>
      <c r="I581" s="541"/>
      <c r="J581" s="541"/>
      <c r="K581" s="541"/>
      <c r="L581" s="538" t="s">
        <v>127</v>
      </c>
      <c r="M581" s="539"/>
      <c r="N581" s="550">
        <f>'BD Team'!G61</f>
        <v>0</v>
      </c>
      <c r="O581" s="542"/>
    </row>
    <row r="582" spans="3:15" ht="25.15" customHeight="1">
      <c r="C582" s="541"/>
      <c r="D582" s="541"/>
      <c r="E582" s="541"/>
      <c r="F582" s="541"/>
      <c r="G582" s="541"/>
      <c r="H582" s="541"/>
      <c r="I582" s="541"/>
      <c r="J582" s="541"/>
      <c r="K582" s="541"/>
      <c r="L582" s="538" t="s">
        <v>247</v>
      </c>
      <c r="M582" s="539"/>
      <c r="N582" s="540" t="str">
        <f>$F$6</f>
        <v>Anodized</v>
      </c>
      <c r="O582" s="540"/>
    </row>
    <row r="583" spans="3:15" ht="25.15" customHeight="1">
      <c r="C583" s="541"/>
      <c r="D583" s="541"/>
      <c r="E583" s="541"/>
      <c r="F583" s="541"/>
      <c r="G583" s="541"/>
      <c r="H583" s="541"/>
      <c r="I583" s="541"/>
      <c r="J583" s="541"/>
      <c r="K583" s="541"/>
      <c r="L583" s="538" t="s">
        <v>178</v>
      </c>
      <c r="M583" s="539"/>
      <c r="N583" s="540" t="str">
        <f>$K$6</f>
        <v>Silver</v>
      </c>
      <c r="O583" s="540"/>
    </row>
    <row r="584" spans="3:15" ht="25.15" customHeight="1">
      <c r="C584" s="541"/>
      <c r="D584" s="541"/>
      <c r="E584" s="541"/>
      <c r="F584" s="541"/>
      <c r="G584" s="541"/>
      <c r="H584" s="541"/>
      <c r="I584" s="541"/>
      <c r="J584" s="541"/>
      <c r="K584" s="541"/>
      <c r="L584" s="538" t="s">
        <v>248</v>
      </c>
      <c r="M584" s="539"/>
      <c r="N584" s="542" t="s">
        <v>256</v>
      </c>
      <c r="O584" s="540"/>
    </row>
    <row r="585" spans="3:15" ht="25.15" customHeight="1">
      <c r="C585" s="541"/>
      <c r="D585" s="541"/>
      <c r="E585" s="541"/>
      <c r="F585" s="541"/>
      <c r="G585" s="541"/>
      <c r="H585" s="541"/>
      <c r="I585" s="541"/>
      <c r="J585" s="541"/>
      <c r="K585" s="541"/>
      <c r="L585" s="538" t="s">
        <v>249</v>
      </c>
      <c r="M585" s="539"/>
      <c r="N585" s="540" t="str">
        <f>CONCATENATE('BD Team'!H61," X ",'BD Team'!I61)</f>
        <v xml:space="preserve"> X </v>
      </c>
      <c r="O585" s="540"/>
    </row>
    <row r="586" spans="3:15" ht="25.15" customHeight="1">
      <c r="C586" s="541"/>
      <c r="D586" s="541"/>
      <c r="E586" s="541"/>
      <c r="F586" s="541"/>
      <c r="G586" s="541"/>
      <c r="H586" s="541"/>
      <c r="I586" s="541"/>
      <c r="J586" s="541"/>
      <c r="K586" s="541"/>
      <c r="L586" s="538" t="s">
        <v>250</v>
      </c>
      <c r="M586" s="539"/>
      <c r="N586" s="543">
        <f>'BD Team'!J61</f>
        <v>0</v>
      </c>
      <c r="O586" s="543"/>
    </row>
    <row r="587" spans="3:15" ht="25.15" customHeight="1">
      <c r="C587" s="541"/>
      <c r="D587" s="541"/>
      <c r="E587" s="541"/>
      <c r="F587" s="541"/>
      <c r="G587" s="541"/>
      <c r="H587" s="541"/>
      <c r="I587" s="541"/>
      <c r="J587" s="541"/>
      <c r="K587" s="541"/>
      <c r="L587" s="538" t="s">
        <v>251</v>
      </c>
      <c r="M587" s="539"/>
      <c r="N587" s="543">
        <f>'BD Team'!C61</f>
        <v>0</v>
      </c>
      <c r="O587" s="540"/>
    </row>
    <row r="588" spans="3:15" ht="25.15" customHeight="1">
      <c r="C588" s="541"/>
      <c r="D588" s="541"/>
      <c r="E588" s="541"/>
      <c r="F588" s="541"/>
      <c r="G588" s="541"/>
      <c r="H588" s="541"/>
      <c r="I588" s="541"/>
      <c r="J588" s="541"/>
      <c r="K588" s="541"/>
      <c r="L588" s="538" t="s">
        <v>252</v>
      </c>
      <c r="M588" s="539"/>
      <c r="N588" s="543">
        <f>'BD Team'!E61</f>
        <v>0</v>
      </c>
      <c r="O588" s="540"/>
    </row>
    <row r="589" spans="3:15" ht="25.15" customHeight="1">
      <c r="C589" s="541"/>
      <c r="D589" s="541"/>
      <c r="E589" s="541"/>
      <c r="F589" s="541"/>
      <c r="G589" s="541"/>
      <c r="H589" s="541"/>
      <c r="I589" s="541"/>
      <c r="J589" s="541"/>
      <c r="K589" s="541"/>
      <c r="L589" s="538" t="s">
        <v>253</v>
      </c>
      <c r="M589" s="539"/>
      <c r="N589" s="543">
        <f>'BD Team'!F61</f>
        <v>0</v>
      </c>
      <c r="O589" s="540"/>
    </row>
    <row r="590" spans="3:15">
      <c r="C590" s="544"/>
      <c r="D590" s="544"/>
      <c r="E590" s="544"/>
      <c r="F590" s="544"/>
      <c r="G590" s="544"/>
      <c r="H590" s="544"/>
      <c r="I590" s="544"/>
      <c r="J590" s="544"/>
      <c r="K590" s="544"/>
      <c r="L590" s="544"/>
      <c r="M590" s="544"/>
      <c r="N590" s="544"/>
      <c r="O590" s="544"/>
    </row>
    <row r="591" spans="3:15" ht="25.15" customHeight="1">
      <c r="C591" s="538" t="s">
        <v>254</v>
      </c>
      <c r="D591" s="539"/>
      <c r="E591" s="289">
        <f>'BD Team'!B62</f>
        <v>0</v>
      </c>
      <c r="F591" s="288" t="s">
        <v>255</v>
      </c>
      <c r="G591" s="543">
        <f>'BD Team'!D62</f>
        <v>0</v>
      </c>
      <c r="H591" s="540"/>
      <c r="I591" s="540"/>
      <c r="J591" s="540"/>
      <c r="K591" s="540"/>
      <c r="L591" s="540"/>
      <c r="M591" s="540"/>
      <c r="N591" s="540"/>
      <c r="O591" s="540"/>
    </row>
    <row r="592" spans="3:15" ht="25.15" customHeight="1">
      <c r="C592" s="541"/>
      <c r="D592" s="541"/>
      <c r="E592" s="541"/>
      <c r="F592" s="541"/>
      <c r="G592" s="541"/>
      <c r="H592" s="541"/>
      <c r="I592" s="541"/>
      <c r="J592" s="541"/>
      <c r="K592" s="541"/>
      <c r="L592" s="538" t="s">
        <v>127</v>
      </c>
      <c r="M592" s="539"/>
      <c r="N592" s="550">
        <f>'BD Team'!G62</f>
        <v>0</v>
      </c>
      <c r="O592" s="542"/>
    </row>
    <row r="593" spans="3:15" ht="25.15" customHeight="1">
      <c r="C593" s="541"/>
      <c r="D593" s="541"/>
      <c r="E593" s="541"/>
      <c r="F593" s="541"/>
      <c r="G593" s="541"/>
      <c r="H593" s="541"/>
      <c r="I593" s="541"/>
      <c r="J593" s="541"/>
      <c r="K593" s="541"/>
      <c r="L593" s="538" t="s">
        <v>247</v>
      </c>
      <c r="M593" s="539"/>
      <c r="N593" s="540" t="str">
        <f>$F$6</f>
        <v>Anodized</v>
      </c>
      <c r="O593" s="540"/>
    </row>
    <row r="594" spans="3:15" ht="25.15" customHeight="1">
      <c r="C594" s="541"/>
      <c r="D594" s="541"/>
      <c r="E594" s="541"/>
      <c r="F594" s="541"/>
      <c r="G594" s="541"/>
      <c r="H594" s="541"/>
      <c r="I594" s="541"/>
      <c r="J594" s="541"/>
      <c r="K594" s="541"/>
      <c r="L594" s="538" t="s">
        <v>178</v>
      </c>
      <c r="M594" s="539"/>
      <c r="N594" s="540" t="str">
        <f>$K$6</f>
        <v>Silver</v>
      </c>
      <c r="O594" s="540"/>
    </row>
    <row r="595" spans="3:15" ht="25.15" customHeight="1">
      <c r="C595" s="541"/>
      <c r="D595" s="541"/>
      <c r="E595" s="541"/>
      <c r="F595" s="541"/>
      <c r="G595" s="541"/>
      <c r="H595" s="541"/>
      <c r="I595" s="541"/>
      <c r="J595" s="541"/>
      <c r="K595" s="541"/>
      <c r="L595" s="538" t="s">
        <v>248</v>
      </c>
      <c r="M595" s="539"/>
      <c r="N595" s="542" t="s">
        <v>256</v>
      </c>
      <c r="O595" s="540"/>
    </row>
    <row r="596" spans="3:15" ht="25.15" customHeight="1">
      <c r="C596" s="541"/>
      <c r="D596" s="541"/>
      <c r="E596" s="541"/>
      <c r="F596" s="541"/>
      <c r="G596" s="541"/>
      <c r="H596" s="541"/>
      <c r="I596" s="541"/>
      <c r="J596" s="541"/>
      <c r="K596" s="541"/>
      <c r="L596" s="538" t="s">
        <v>249</v>
      </c>
      <c r="M596" s="539"/>
      <c r="N596" s="540" t="str">
        <f>CONCATENATE('BD Team'!H62," X ",'BD Team'!I62)</f>
        <v xml:space="preserve"> X </v>
      </c>
      <c r="O596" s="540"/>
    </row>
    <row r="597" spans="3:15" ht="25.15" customHeight="1">
      <c r="C597" s="541"/>
      <c r="D597" s="541"/>
      <c r="E597" s="541"/>
      <c r="F597" s="541"/>
      <c r="G597" s="541"/>
      <c r="H597" s="541"/>
      <c r="I597" s="541"/>
      <c r="J597" s="541"/>
      <c r="K597" s="541"/>
      <c r="L597" s="538" t="s">
        <v>250</v>
      </c>
      <c r="M597" s="539"/>
      <c r="N597" s="543">
        <f>'BD Team'!J62</f>
        <v>0</v>
      </c>
      <c r="O597" s="543"/>
    </row>
    <row r="598" spans="3:15" ht="25.15" customHeight="1">
      <c r="C598" s="541"/>
      <c r="D598" s="541"/>
      <c r="E598" s="541"/>
      <c r="F598" s="541"/>
      <c r="G598" s="541"/>
      <c r="H598" s="541"/>
      <c r="I598" s="541"/>
      <c r="J598" s="541"/>
      <c r="K598" s="541"/>
      <c r="L598" s="538" t="s">
        <v>251</v>
      </c>
      <c r="M598" s="539"/>
      <c r="N598" s="543">
        <f>'BD Team'!C62</f>
        <v>0</v>
      </c>
      <c r="O598" s="540"/>
    </row>
    <row r="599" spans="3:15" ht="25.15" customHeight="1">
      <c r="C599" s="541"/>
      <c r="D599" s="541"/>
      <c r="E599" s="541"/>
      <c r="F599" s="541"/>
      <c r="G599" s="541"/>
      <c r="H599" s="541"/>
      <c r="I599" s="541"/>
      <c r="J599" s="541"/>
      <c r="K599" s="541"/>
      <c r="L599" s="538" t="s">
        <v>252</v>
      </c>
      <c r="M599" s="539"/>
      <c r="N599" s="543">
        <f>'BD Team'!E62</f>
        <v>0</v>
      </c>
      <c r="O599" s="540"/>
    </row>
    <row r="600" spans="3:15" ht="25.15" customHeight="1">
      <c r="C600" s="541"/>
      <c r="D600" s="541"/>
      <c r="E600" s="541"/>
      <c r="F600" s="541"/>
      <c r="G600" s="541"/>
      <c r="H600" s="541"/>
      <c r="I600" s="541"/>
      <c r="J600" s="541"/>
      <c r="K600" s="541"/>
      <c r="L600" s="538" t="s">
        <v>253</v>
      </c>
      <c r="M600" s="539"/>
      <c r="N600" s="543">
        <f>'BD Team'!F62</f>
        <v>0</v>
      </c>
      <c r="O600" s="540"/>
    </row>
    <row r="601" spans="3:15">
      <c r="C601" s="544"/>
      <c r="D601" s="544"/>
      <c r="E601" s="544"/>
      <c r="F601" s="544"/>
      <c r="G601" s="544"/>
      <c r="H601" s="544"/>
      <c r="I601" s="544"/>
      <c r="J601" s="544"/>
      <c r="K601" s="544"/>
      <c r="L601" s="544"/>
      <c r="M601" s="544"/>
      <c r="N601" s="544"/>
      <c r="O601" s="544"/>
    </row>
    <row r="602" spans="3:15" ht="25.15" customHeight="1">
      <c r="C602" s="538" t="s">
        <v>254</v>
      </c>
      <c r="D602" s="539"/>
      <c r="E602" s="289">
        <f>'BD Team'!B63</f>
        <v>0</v>
      </c>
      <c r="F602" s="288" t="s">
        <v>255</v>
      </c>
      <c r="G602" s="543">
        <f>'BD Team'!D63</f>
        <v>0</v>
      </c>
      <c r="H602" s="540"/>
      <c r="I602" s="540"/>
      <c r="J602" s="540"/>
      <c r="K602" s="540"/>
      <c r="L602" s="540"/>
      <c r="M602" s="540"/>
      <c r="N602" s="540"/>
      <c r="O602" s="540"/>
    </row>
    <row r="603" spans="3:15" ht="25.15" customHeight="1">
      <c r="C603" s="541"/>
      <c r="D603" s="541"/>
      <c r="E603" s="541"/>
      <c r="F603" s="541"/>
      <c r="G603" s="541"/>
      <c r="H603" s="541"/>
      <c r="I603" s="541"/>
      <c r="J603" s="541"/>
      <c r="K603" s="541"/>
      <c r="L603" s="538" t="s">
        <v>127</v>
      </c>
      <c r="M603" s="539"/>
      <c r="N603" s="550">
        <f>'BD Team'!G63</f>
        <v>0</v>
      </c>
      <c r="O603" s="542"/>
    </row>
    <row r="604" spans="3:15" ht="25.15" customHeight="1">
      <c r="C604" s="541"/>
      <c r="D604" s="541"/>
      <c r="E604" s="541"/>
      <c r="F604" s="541"/>
      <c r="G604" s="541"/>
      <c r="H604" s="541"/>
      <c r="I604" s="541"/>
      <c r="J604" s="541"/>
      <c r="K604" s="541"/>
      <c r="L604" s="538" t="s">
        <v>247</v>
      </c>
      <c r="M604" s="539"/>
      <c r="N604" s="540" t="str">
        <f>$F$6</f>
        <v>Anodized</v>
      </c>
      <c r="O604" s="540"/>
    </row>
    <row r="605" spans="3:15" ht="25.15" customHeight="1">
      <c r="C605" s="541"/>
      <c r="D605" s="541"/>
      <c r="E605" s="541"/>
      <c r="F605" s="541"/>
      <c r="G605" s="541"/>
      <c r="H605" s="541"/>
      <c r="I605" s="541"/>
      <c r="J605" s="541"/>
      <c r="K605" s="541"/>
      <c r="L605" s="538" t="s">
        <v>178</v>
      </c>
      <c r="M605" s="539"/>
      <c r="N605" s="540" t="str">
        <f>$K$6</f>
        <v>Silver</v>
      </c>
      <c r="O605" s="540"/>
    </row>
    <row r="606" spans="3:15" ht="25.15" customHeight="1">
      <c r="C606" s="541"/>
      <c r="D606" s="541"/>
      <c r="E606" s="541"/>
      <c r="F606" s="541"/>
      <c r="G606" s="541"/>
      <c r="H606" s="541"/>
      <c r="I606" s="541"/>
      <c r="J606" s="541"/>
      <c r="K606" s="541"/>
      <c r="L606" s="538" t="s">
        <v>248</v>
      </c>
      <c r="M606" s="539"/>
      <c r="N606" s="542" t="s">
        <v>256</v>
      </c>
      <c r="O606" s="540"/>
    </row>
    <row r="607" spans="3:15" ht="25.15" customHeight="1">
      <c r="C607" s="541"/>
      <c r="D607" s="541"/>
      <c r="E607" s="541"/>
      <c r="F607" s="541"/>
      <c r="G607" s="541"/>
      <c r="H607" s="541"/>
      <c r="I607" s="541"/>
      <c r="J607" s="541"/>
      <c r="K607" s="541"/>
      <c r="L607" s="538" t="s">
        <v>249</v>
      </c>
      <c r="M607" s="539"/>
      <c r="N607" s="540" t="str">
        <f>CONCATENATE('BD Team'!H63," X ",'BD Team'!I63)</f>
        <v xml:space="preserve"> X </v>
      </c>
      <c r="O607" s="540"/>
    </row>
    <row r="608" spans="3:15" ht="25.15" customHeight="1">
      <c r="C608" s="541"/>
      <c r="D608" s="541"/>
      <c r="E608" s="541"/>
      <c r="F608" s="541"/>
      <c r="G608" s="541"/>
      <c r="H608" s="541"/>
      <c r="I608" s="541"/>
      <c r="J608" s="541"/>
      <c r="K608" s="541"/>
      <c r="L608" s="538" t="s">
        <v>250</v>
      </c>
      <c r="M608" s="539"/>
      <c r="N608" s="543">
        <f>'BD Team'!J63</f>
        <v>0</v>
      </c>
      <c r="O608" s="543"/>
    </row>
    <row r="609" spans="3:15" ht="25.15" customHeight="1">
      <c r="C609" s="541"/>
      <c r="D609" s="541"/>
      <c r="E609" s="541"/>
      <c r="F609" s="541"/>
      <c r="G609" s="541"/>
      <c r="H609" s="541"/>
      <c r="I609" s="541"/>
      <c r="J609" s="541"/>
      <c r="K609" s="541"/>
      <c r="L609" s="538" t="s">
        <v>251</v>
      </c>
      <c r="M609" s="539"/>
      <c r="N609" s="543">
        <f>'BD Team'!C63</f>
        <v>0</v>
      </c>
      <c r="O609" s="540"/>
    </row>
    <row r="610" spans="3:15" ht="25.15" customHeight="1">
      <c r="C610" s="541"/>
      <c r="D610" s="541"/>
      <c r="E610" s="541"/>
      <c r="F610" s="541"/>
      <c r="G610" s="541"/>
      <c r="H610" s="541"/>
      <c r="I610" s="541"/>
      <c r="J610" s="541"/>
      <c r="K610" s="541"/>
      <c r="L610" s="538" t="s">
        <v>252</v>
      </c>
      <c r="M610" s="539"/>
      <c r="N610" s="543">
        <f>'BD Team'!E63</f>
        <v>0</v>
      </c>
      <c r="O610" s="540"/>
    </row>
    <row r="611" spans="3:15" ht="25.15" customHeight="1">
      <c r="C611" s="541"/>
      <c r="D611" s="541"/>
      <c r="E611" s="541"/>
      <c r="F611" s="541"/>
      <c r="G611" s="541"/>
      <c r="H611" s="541"/>
      <c r="I611" s="541"/>
      <c r="J611" s="541"/>
      <c r="K611" s="541"/>
      <c r="L611" s="538" t="s">
        <v>253</v>
      </c>
      <c r="M611" s="539"/>
      <c r="N611" s="543">
        <f>'BD Team'!F63</f>
        <v>0</v>
      </c>
      <c r="O611" s="540"/>
    </row>
    <row r="612" spans="3:15">
      <c r="C612" s="544"/>
      <c r="D612" s="544"/>
      <c r="E612" s="544"/>
      <c r="F612" s="544"/>
      <c r="G612" s="544"/>
      <c r="H612" s="544"/>
      <c r="I612" s="544"/>
      <c r="J612" s="544"/>
      <c r="K612" s="544"/>
      <c r="L612" s="544"/>
      <c r="M612" s="544"/>
      <c r="N612" s="544"/>
      <c r="O612" s="544"/>
    </row>
    <row r="613" spans="3:15" ht="25.15" customHeight="1">
      <c r="C613" s="538" t="s">
        <v>254</v>
      </c>
      <c r="D613" s="539"/>
      <c r="E613" s="289">
        <f>'BD Team'!B64</f>
        <v>0</v>
      </c>
      <c r="F613" s="288" t="s">
        <v>255</v>
      </c>
      <c r="G613" s="543">
        <f>'BD Team'!D64</f>
        <v>0</v>
      </c>
      <c r="H613" s="540"/>
      <c r="I613" s="540"/>
      <c r="J613" s="540"/>
      <c r="K613" s="540"/>
      <c r="L613" s="540"/>
      <c r="M613" s="540"/>
      <c r="N613" s="540"/>
      <c r="O613" s="540"/>
    </row>
    <row r="614" spans="3:15" ht="25.15" customHeight="1">
      <c r="C614" s="541"/>
      <c r="D614" s="541"/>
      <c r="E614" s="541"/>
      <c r="F614" s="541"/>
      <c r="G614" s="541"/>
      <c r="H614" s="541"/>
      <c r="I614" s="541"/>
      <c r="J614" s="541"/>
      <c r="K614" s="541"/>
      <c r="L614" s="538" t="s">
        <v>127</v>
      </c>
      <c r="M614" s="539"/>
      <c r="N614" s="550">
        <f>'BD Team'!G64</f>
        <v>0</v>
      </c>
      <c r="O614" s="542"/>
    </row>
    <row r="615" spans="3:15" ht="25.15" customHeight="1">
      <c r="C615" s="541"/>
      <c r="D615" s="541"/>
      <c r="E615" s="541"/>
      <c r="F615" s="541"/>
      <c r="G615" s="541"/>
      <c r="H615" s="541"/>
      <c r="I615" s="541"/>
      <c r="J615" s="541"/>
      <c r="K615" s="541"/>
      <c r="L615" s="538" t="s">
        <v>247</v>
      </c>
      <c r="M615" s="539"/>
      <c r="N615" s="540" t="str">
        <f>$F$6</f>
        <v>Anodized</v>
      </c>
      <c r="O615" s="540"/>
    </row>
    <row r="616" spans="3:15" ht="25.15" customHeight="1">
      <c r="C616" s="541"/>
      <c r="D616" s="541"/>
      <c r="E616" s="541"/>
      <c r="F616" s="541"/>
      <c r="G616" s="541"/>
      <c r="H616" s="541"/>
      <c r="I616" s="541"/>
      <c r="J616" s="541"/>
      <c r="K616" s="541"/>
      <c r="L616" s="538" t="s">
        <v>178</v>
      </c>
      <c r="M616" s="539"/>
      <c r="N616" s="540" t="str">
        <f>$K$6</f>
        <v>Silver</v>
      </c>
      <c r="O616" s="540"/>
    </row>
    <row r="617" spans="3:15" ht="25.15" customHeight="1">
      <c r="C617" s="541"/>
      <c r="D617" s="541"/>
      <c r="E617" s="541"/>
      <c r="F617" s="541"/>
      <c r="G617" s="541"/>
      <c r="H617" s="541"/>
      <c r="I617" s="541"/>
      <c r="J617" s="541"/>
      <c r="K617" s="541"/>
      <c r="L617" s="538" t="s">
        <v>248</v>
      </c>
      <c r="M617" s="539"/>
      <c r="N617" s="542" t="s">
        <v>256</v>
      </c>
      <c r="O617" s="540"/>
    </row>
    <row r="618" spans="3:15" ht="25.15" customHeight="1">
      <c r="C618" s="541"/>
      <c r="D618" s="541"/>
      <c r="E618" s="541"/>
      <c r="F618" s="541"/>
      <c r="G618" s="541"/>
      <c r="H618" s="541"/>
      <c r="I618" s="541"/>
      <c r="J618" s="541"/>
      <c r="K618" s="541"/>
      <c r="L618" s="538" t="s">
        <v>249</v>
      </c>
      <c r="M618" s="539"/>
      <c r="N618" s="540" t="str">
        <f>CONCATENATE('BD Team'!H64," X ",'BD Team'!I64)</f>
        <v xml:space="preserve"> X </v>
      </c>
      <c r="O618" s="540"/>
    </row>
    <row r="619" spans="3:15" ht="25.15" customHeight="1">
      <c r="C619" s="541"/>
      <c r="D619" s="541"/>
      <c r="E619" s="541"/>
      <c r="F619" s="541"/>
      <c r="G619" s="541"/>
      <c r="H619" s="541"/>
      <c r="I619" s="541"/>
      <c r="J619" s="541"/>
      <c r="K619" s="541"/>
      <c r="L619" s="538" t="s">
        <v>250</v>
      </c>
      <c r="M619" s="539"/>
      <c r="N619" s="543">
        <f>'BD Team'!J64</f>
        <v>0</v>
      </c>
      <c r="O619" s="543"/>
    </row>
    <row r="620" spans="3:15" ht="25.15" customHeight="1">
      <c r="C620" s="541"/>
      <c r="D620" s="541"/>
      <c r="E620" s="541"/>
      <c r="F620" s="541"/>
      <c r="G620" s="541"/>
      <c r="H620" s="541"/>
      <c r="I620" s="541"/>
      <c r="J620" s="541"/>
      <c r="K620" s="541"/>
      <c r="L620" s="538" t="s">
        <v>251</v>
      </c>
      <c r="M620" s="539"/>
      <c r="N620" s="543">
        <f>'BD Team'!C64</f>
        <v>0</v>
      </c>
      <c r="O620" s="540"/>
    </row>
    <row r="621" spans="3:15" ht="25.15" customHeight="1">
      <c r="C621" s="541"/>
      <c r="D621" s="541"/>
      <c r="E621" s="541"/>
      <c r="F621" s="541"/>
      <c r="G621" s="541"/>
      <c r="H621" s="541"/>
      <c r="I621" s="541"/>
      <c r="J621" s="541"/>
      <c r="K621" s="541"/>
      <c r="L621" s="538" t="s">
        <v>252</v>
      </c>
      <c r="M621" s="539"/>
      <c r="N621" s="543">
        <f>'BD Team'!E64</f>
        <v>0</v>
      </c>
      <c r="O621" s="540"/>
    </row>
    <row r="622" spans="3:15" ht="25.15" customHeight="1">
      <c r="C622" s="541"/>
      <c r="D622" s="541"/>
      <c r="E622" s="541"/>
      <c r="F622" s="541"/>
      <c r="G622" s="541"/>
      <c r="H622" s="541"/>
      <c r="I622" s="541"/>
      <c r="J622" s="541"/>
      <c r="K622" s="541"/>
      <c r="L622" s="538" t="s">
        <v>253</v>
      </c>
      <c r="M622" s="539"/>
      <c r="N622" s="543">
        <f>'BD Team'!F64</f>
        <v>0</v>
      </c>
      <c r="O622" s="540"/>
    </row>
    <row r="623" spans="3:15">
      <c r="C623" s="544"/>
      <c r="D623" s="544"/>
      <c r="E623" s="544"/>
      <c r="F623" s="544"/>
      <c r="G623" s="544"/>
      <c r="H623" s="544"/>
      <c r="I623" s="544"/>
      <c r="J623" s="544"/>
      <c r="K623" s="544"/>
      <c r="L623" s="544"/>
      <c r="M623" s="544"/>
      <c r="N623" s="544"/>
      <c r="O623" s="544"/>
    </row>
    <row r="624" spans="3:15" ht="25.15" customHeight="1">
      <c r="C624" s="538" t="s">
        <v>254</v>
      </c>
      <c r="D624" s="539"/>
      <c r="E624" s="289">
        <f>'BD Team'!B65</f>
        <v>0</v>
      </c>
      <c r="F624" s="288" t="s">
        <v>255</v>
      </c>
      <c r="G624" s="543">
        <f>'BD Team'!D65</f>
        <v>0</v>
      </c>
      <c r="H624" s="540"/>
      <c r="I624" s="540"/>
      <c r="J624" s="540"/>
      <c r="K624" s="540"/>
      <c r="L624" s="540"/>
      <c r="M624" s="540"/>
      <c r="N624" s="540"/>
      <c r="O624" s="540"/>
    </row>
    <row r="625" spans="3:15" ht="25.15" customHeight="1">
      <c r="C625" s="541"/>
      <c r="D625" s="541"/>
      <c r="E625" s="541"/>
      <c r="F625" s="541"/>
      <c r="G625" s="541"/>
      <c r="H625" s="541"/>
      <c r="I625" s="541"/>
      <c r="J625" s="541"/>
      <c r="K625" s="541"/>
      <c r="L625" s="538" t="s">
        <v>127</v>
      </c>
      <c r="M625" s="539"/>
      <c r="N625" s="550">
        <f>'BD Team'!G65</f>
        <v>0</v>
      </c>
      <c r="O625" s="542"/>
    </row>
    <row r="626" spans="3:15" ht="25.15" customHeight="1">
      <c r="C626" s="541"/>
      <c r="D626" s="541"/>
      <c r="E626" s="541"/>
      <c r="F626" s="541"/>
      <c r="G626" s="541"/>
      <c r="H626" s="541"/>
      <c r="I626" s="541"/>
      <c r="J626" s="541"/>
      <c r="K626" s="541"/>
      <c r="L626" s="538" t="s">
        <v>247</v>
      </c>
      <c r="M626" s="539"/>
      <c r="N626" s="540" t="str">
        <f>$F$6</f>
        <v>Anodized</v>
      </c>
      <c r="O626" s="540"/>
    </row>
    <row r="627" spans="3:15" ht="25.15" customHeight="1">
      <c r="C627" s="541"/>
      <c r="D627" s="541"/>
      <c r="E627" s="541"/>
      <c r="F627" s="541"/>
      <c r="G627" s="541"/>
      <c r="H627" s="541"/>
      <c r="I627" s="541"/>
      <c r="J627" s="541"/>
      <c r="K627" s="541"/>
      <c r="L627" s="538" t="s">
        <v>178</v>
      </c>
      <c r="M627" s="539"/>
      <c r="N627" s="540" t="str">
        <f>$K$6</f>
        <v>Silver</v>
      </c>
      <c r="O627" s="540"/>
    </row>
    <row r="628" spans="3:15" ht="25.15" customHeight="1">
      <c r="C628" s="541"/>
      <c r="D628" s="541"/>
      <c r="E628" s="541"/>
      <c r="F628" s="541"/>
      <c r="G628" s="541"/>
      <c r="H628" s="541"/>
      <c r="I628" s="541"/>
      <c r="J628" s="541"/>
      <c r="K628" s="541"/>
      <c r="L628" s="538" t="s">
        <v>248</v>
      </c>
      <c r="M628" s="539"/>
      <c r="N628" s="542" t="s">
        <v>256</v>
      </c>
      <c r="O628" s="540"/>
    </row>
    <row r="629" spans="3:15" ht="25.15" customHeight="1">
      <c r="C629" s="541"/>
      <c r="D629" s="541"/>
      <c r="E629" s="541"/>
      <c r="F629" s="541"/>
      <c r="G629" s="541"/>
      <c r="H629" s="541"/>
      <c r="I629" s="541"/>
      <c r="J629" s="541"/>
      <c r="K629" s="541"/>
      <c r="L629" s="538" t="s">
        <v>249</v>
      </c>
      <c r="M629" s="539"/>
      <c r="N629" s="540" t="str">
        <f>CONCATENATE('BD Team'!H65," X ",'BD Team'!I65)</f>
        <v xml:space="preserve"> X </v>
      </c>
      <c r="O629" s="540"/>
    </row>
    <row r="630" spans="3:15" ht="25.15" customHeight="1">
      <c r="C630" s="541"/>
      <c r="D630" s="541"/>
      <c r="E630" s="541"/>
      <c r="F630" s="541"/>
      <c r="G630" s="541"/>
      <c r="H630" s="541"/>
      <c r="I630" s="541"/>
      <c r="J630" s="541"/>
      <c r="K630" s="541"/>
      <c r="L630" s="538" t="s">
        <v>250</v>
      </c>
      <c r="M630" s="539"/>
      <c r="N630" s="543">
        <f>'BD Team'!J65</f>
        <v>0</v>
      </c>
      <c r="O630" s="543"/>
    </row>
    <row r="631" spans="3:15" ht="25.15" customHeight="1">
      <c r="C631" s="541"/>
      <c r="D631" s="541"/>
      <c r="E631" s="541"/>
      <c r="F631" s="541"/>
      <c r="G631" s="541"/>
      <c r="H631" s="541"/>
      <c r="I631" s="541"/>
      <c r="J631" s="541"/>
      <c r="K631" s="541"/>
      <c r="L631" s="538" t="s">
        <v>251</v>
      </c>
      <c r="M631" s="539"/>
      <c r="N631" s="543">
        <f>'BD Team'!C65</f>
        <v>0</v>
      </c>
      <c r="O631" s="540"/>
    </row>
    <row r="632" spans="3:15" ht="25.15" customHeight="1">
      <c r="C632" s="541"/>
      <c r="D632" s="541"/>
      <c r="E632" s="541"/>
      <c r="F632" s="541"/>
      <c r="G632" s="541"/>
      <c r="H632" s="541"/>
      <c r="I632" s="541"/>
      <c r="J632" s="541"/>
      <c r="K632" s="541"/>
      <c r="L632" s="538" t="s">
        <v>252</v>
      </c>
      <c r="M632" s="539"/>
      <c r="N632" s="543">
        <f>'BD Team'!E65</f>
        <v>0</v>
      </c>
      <c r="O632" s="540"/>
    </row>
    <row r="633" spans="3:15" ht="25.15" customHeight="1">
      <c r="C633" s="541"/>
      <c r="D633" s="541"/>
      <c r="E633" s="541"/>
      <c r="F633" s="541"/>
      <c r="G633" s="541"/>
      <c r="H633" s="541"/>
      <c r="I633" s="541"/>
      <c r="J633" s="541"/>
      <c r="K633" s="541"/>
      <c r="L633" s="538" t="s">
        <v>253</v>
      </c>
      <c r="M633" s="539"/>
      <c r="N633" s="543">
        <f>'BD Team'!F65</f>
        <v>0</v>
      </c>
      <c r="O633" s="540"/>
    </row>
    <row r="634" spans="3:15">
      <c r="C634" s="544"/>
      <c r="D634" s="544"/>
      <c r="E634" s="544"/>
      <c r="F634" s="544"/>
      <c r="G634" s="544"/>
      <c r="H634" s="544"/>
      <c r="I634" s="544"/>
      <c r="J634" s="544"/>
      <c r="K634" s="544"/>
      <c r="L634" s="544"/>
      <c r="M634" s="544"/>
      <c r="N634" s="544"/>
      <c r="O634" s="544"/>
    </row>
    <row r="635" spans="3:15" ht="25.15" customHeight="1">
      <c r="C635" s="538" t="s">
        <v>254</v>
      </c>
      <c r="D635" s="539"/>
      <c r="E635" s="289">
        <f>'BD Team'!B66</f>
        <v>0</v>
      </c>
      <c r="F635" s="288" t="s">
        <v>255</v>
      </c>
      <c r="G635" s="543">
        <f>'BD Team'!D66</f>
        <v>0</v>
      </c>
      <c r="H635" s="540"/>
      <c r="I635" s="540"/>
      <c r="J635" s="540"/>
      <c r="K635" s="540"/>
      <c r="L635" s="540"/>
      <c r="M635" s="540"/>
      <c r="N635" s="540"/>
      <c r="O635" s="540"/>
    </row>
    <row r="636" spans="3:15" ht="25.15" customHeight="1">
      <c r="C636" s="541"/>
      <c r="D636" s="541"/>
      <c r="E636" s="541"/>
      <c r="F636" s="541"/>
      <c r="G636" s="541"/>
      <c r="H636" s="541"/>
      <c r="I636" s="541"/>
      <c r="J636" s="541"/>
      <c r="K636" s="541"/>
      <c r="L636" s="538" t="s">
        <v>127</v>
      </c>
      <c r="M636" s="539"/>
      <c r="N636" s="550">
        <f>'BD Team'!G66</f>
        <v>0</v>
      </c>
      <c r="O636" s="542"/>
    </row>
    <row r="637" spans="3:15" ht="25.15" customHeight="1">
      <c r="C637" s="541"/>
      <c r="D637" s="541"/>
      <c r="E637" s="541"/>
      <c r="F637" s="541"/>
      <c r="G637" s="541"/>
      <c r="H637" s="541"/>
      <c r="I637" s="541"/>
      <c r="J637" s="541"/>
      <c r="K637" s="541"/>
      <c r="L637" s="538" t="s">
        <v>247</v>
      </c>
      <c r="M637" s="539"/>
      <c r="N637" s="540" t="str">
        <f>$F$6</f>
        <v>Anodized</v>
      </c>
      <c r="O637" s="540"/>
    </row>
    <row r="638" spans="3:15" ht="25.15" customHeight="1">
      <c r="C638" s="541"/>
      <c r="D638" s="541"/>
      <c r="E638" s="541"/>
      <c r="F638" s="541"/>
      <c r="G638" s="541"/>
      <c r="H638" s="541"/>
      <c r="I638" s="541"/>
      <c r="J638" s="541"/>
      <c r="K638" s="541"/>
      <c r="L638" s="538" t="s">
        <v>178</v>
      </c>
      <c r="M638" s="539"/>
      <c r="N638" s="540" t="str">
        <f>$K$6</f>
        <v>Silver</v>
      </c>
      <c r="O638" s="540"/>
    </row>
    <row r="639" spans="3:15" ht="25.15" customHeight="1">
      <c r="C639" s="541"/>
      <c r="D639" s="541"/>
      <c r="E639" s="541"/>
      <c r="F639" s="541"/>
      <c r="G639" s="541"/>
      <c r="H639" s="541"/>
      <c r="I639" s="541"/>
      <c r="J639" s="541"/>
      <c r="K639" s="541"/>
      <c r="L639" s="538" t="s">
        <v>248</v>
      </c>
      <c r="M639" s="539"/>
      <c r="N639" s="542" t="s">
        <v>256</v>
      </c>
      <c r="O639" s="540"/>
    </row>
    <row r="640" spans="3:15" ht="25.15" customHeight="1">
      <c r="C640" s="541"/>
      <c r="D640" s="541"/>
      <c r="E640" s="541"/>
      <c r="F640" s="541"/>
      <c r="G640" s="541"/>
      <c r="H640" s="541"/>
      <c r="I640" s="541"/>
      <c r="J640" s="541"/>
      <c r="K640" s="541"/>
      <c r="L640" s="538" t="s">
        <v>249</v>
      </c>
      <c r="M640" s="539"/>
      <c r="N640" s="540" t="str">
        <f>CONCATENATE('BD Team'!H66," X ",'BD Team'!I66)</f>
        <v xml:space="preserve"> X </v>
      </c>
      <c r="O640" s="540"/>
    </row>
    <row r="641" spans="3:15" ht="25.15" customHeight="1">
      <c r="C641" s="541"/>
      <c r="D641" s="541"/>
      <c r="E641" s="541"/>
      <c r="F641" s="541"/>
      <c r="G641" s="541"/>
      <c r="H641" s="541"/>
      <c r="I641" s="541"/>
      <c r="J641" s="541"/>
      <c r="K641" s="541"/>
      <c r="L641" s="538" t="s">
        <v>250</v>
      </c>
      <c r="M641" s="539"/>
      <c r="N641" s="543">
        <f>'BD Team'!J66</f>
        <v>0</v>
      </c>
      <c r="O641" s="543"/>
    </row>
    <row r="642" spans="3:15" ht="25.15" customHeight="1">
      <c r="C642" s="541"/>
      <c r="D642" s="541"/>
      <c r="E642" s="541"/>
      <c r="F642" s="541"/>
      <c r="G642" s="541"/>
      <c r="H642" s="541"/>
      <c r="I642" s="541"/>
      <c r="J642" s="541"/>
      <c r="K642" s="541"/>
      <c r="L642" s="538" t="s">
        <v>251</v>
      </c>
      <c r="M642" s="539"/>
      <c r="N642" s="543">
        <f>'BD Team'!C66</f>
        <v>0</v>
      </c>
      <c r="O642" s="540"/>
    </row>
    <row r="643" spans="3:15" ht="25.15" customHeight="1">
      <c r="C643" s="541"/>
      <c r="D643" s="541"/>
      <c r="E643" s="541"/>
      <c r="F643" s="541"/>
      <c r="G643" s="541"/>
      <c r="H643" s="541"/>
      <c r="I643" s="541"/>
      <c r="J643" s="541"/>
      <c r="K643" s="541"/>
      <c r="L643" s="538" t="s">
        <v>252</v>
      </c>
      <c r="M643" s="539"/>
      <c r="N643" s="543">
        <f>'BD Team'!E66</f>
        <v>0</v>
      </c>
      <c r="O643" s="540"/>
    </row>
    <row r="644" spans="3:15" ht="25.15" customHeight="1">
      <c r="C644" s="541"/>
      <c r="D644" s="541"/>
      <c r="E644" s="541"/>
      <c r="F644" s="541"/>
      <c r="G644" s="541"/>
      <c r="H644" s="541"/>
      <c r="I644" s="541"/>
      <c r="J644" s="541"/>
      <c r="K644" s="541"/>
      <c r="L644" s="538" t="s">
        <v>253</v>
      </c>
      <c r="M644" s="539"/>
      <c r="N644" s="543">
        <f>'BD Team'!F66</f>
        <v>0</v>
      </c>
      <c r="O644" s="540"/>
    </row>
    <row r="645" spans="3:15">
      <c r="C645" s="544"/>
      <c r="D645" s="544"/>
      <c r="E645" s="544"/>
      <c r="F645" s="544"/>
      <c r="G645" s="544"/>
      <c r="H645" s="544"/>
      <c r="I645" s="544"/>
      <c r="J645" s="544"/>
      <c r="K645" s="544"/>
      <c r="L645" s="544"/>
      <c r="M645" s="544"/>
      <c r="N645" s="544"/>
      <c r="O645" s="544"/>
    </row>
    <row r="646" spans="3:15" ht="25.15" customHeight="1">
      <c r="C646" s="538" t="s">
        <v>254</v>
      </c>
      <c r="D646" s="539"/>
      <c r="E646" s="289">
        <f>'BD Team'!B67</f>
        <v>0</v>
      </c>
      <c r="F646" s="288" t="s">
        <v>255</v>
      </c>
      <c r="G646" s="543">
        <f>'BD Team'!D67</f>
        <v>0</v>
      </c>
      <c r="H646" s="540"/>
      <c r="I646" s="540"/>
      <c r="J646" s="540"/>
      <c r="K646" s="540"/>
      <c r="L646" s="540"/>
      <c r="M646" s="540"/>
      <c r="N646" s="540"/>
      <c r="O646" s="540"/>
    </row>
    <row r="647" spans="3:15" ht="25.15" customHeight="1">
      <c r="C647" s="541"/>
      <c r="D647" s="541"/>
      <c r="E647" s="541"/>
      <c r="F647" s="541"/>
      <c r="G647" s="541"/>
      <c r="H647" s="541"/>
      <c r="I647" s="541"/>
      <c r="J647" s="541"/>
      <c r="K647" s="541"/>
      <c r="L647" s="538" t="s">
        <v>127</v>
      </c>
      <c r="M647" s="539"/>
      <c r="N647" s="550">
        <f>'BD Team'!G67</f>
        <v>0</v>
      </c>
      <c r="O647" s="542"/>
    </row>
    <row r="648" spans="3:15" ht="25.15" customHeight="1">
      <c r="C648" s="541"/>
      <c r="D648" s="541"/>
      <c r="E648" s="541"/>
      <c r="F648" s="541"/>
      <c r="G648" s="541"/>
      <c r="H648" s="541"/>
      <c r="I648" s="541"/>
      <c r="J648" s="541"/>
      <c r="K648" s="541"/>
      <c r="L648" s="538" t="s">
        <v>247</v>
      </c>
      <c r="M648" s="539"/>
      <c r="N648" s="540" t="str">
        <f>$F$6</f>
        <v>Anodized</v>
      </c>
      <c r="O648" s="540"/>
    </row>
    <row r="649" spans="3:15" ht="25.15" customHeight="1">
      <c r="C649" s="541"/>
      <c r="D649" s="541"/>
      <c r="E649" s="541"/>
      <c r="F649" s="541"/>
      <c r="G649" s="541"/>
      <c r="H649" s="541"/>
      <c r="I649" s="541"/>
      <c r="J649" s="541"/>
      <c r="K649" s="541"/>
      <c r="L649" s="538" t="s">
        <v>178</v>
      </c>
      <c r="M649" s="539"/>
      <c r="N649" s="540" t="str">
        <f>$K$6</f>
        <v>Silver</v>
      </c>
      <c r="O649" s="540"/>
    </row>
    <row r="650" spans="3:15" ht="25.15" customHeight="1">
      <c r="C650" s="541"/>
      <c r="D650" s="541"/>
      <c r="E650" s="541"/>
      <c r="F650" s="541"/>
      <c r="G650" s="541"/>
      <c r="H650" s="541"/>
      <c r="I650" s="541"/>
      <c r="J650" s="541"/>
      <c r="K650" s="541"/>
      <c r="L650" s="538" t="s">
        <v>248</v>
      </c>
      <c r="M650" s="539"/>
      <c r="N650" s="542" t="s">
        <v>256</v>
      </c>
      <c r="O650" s="540"/>
    </row>
    <row r="651" spans="3:15" ht="25.15" customHeight="1">
      <c r="C651" s="541"/>
      <c r="D651" s="541"/>
      <c r="E651" s="541"/>
      <c r="F651" s="541"/>
      <c r="G651" s="541"/>
      <c r="H651" s="541"/>
      <c r="I651" s="541"/>
      <c r="J651" s="541"/>
      <c r="K651" s="541"/>
      <c r="L651" s="538" t="s">
        <v>249</v>
      </c>
      <c r="M651" s="539"/>
      <c r="N651" s="540" t="str">
        <f>CONCATENATE('BD Team'!H67," X ",'BD Team'!I67)</f>
        <v xml:space="preserve"> X </v>
      </c>
      <c r="O651" s="540"/>
    </row>
    <row r="652" spans="3:15" ht="25.15" customHeight="1">
      <c r="C652" s="541"/>
      <c r="D652" s="541"/>
      <c r="E652" s="541"/>
      <c r="F652" s="541"/>
      <c r="G652" s="541"/>
      <c r="H652" s="541"/>
      <c r="I652" s="541"/>
      <c r="J652" s="541"/>
      <c r="K652" s="541"/>
      <c r="L652" s="538" t="s">
        <v>250</v>
      </c>
      <c r="M652" s="539"/>
      <c r="N652" s="543">
        <f>'BD Team'!J67</f>
        <v>0</v>
      </c>
      <c r="O652" s="543"/>
    </row>
    <row r="653" spans="3:15" ht="25.15" customHeight="1">
      <c r="C653" s="541"/>
      <c r="D653" s="541"/>
      <c r="E653" s="541"/>
      <c r="F653" s="541"/>
      <c r="G653" s="541"/>
      <c r="H653" s="541"/>
      <c r="I653" s="541"/>
      <c r="J653" s="541"/>
      <c r="K653" s="541"/>
      <c r="L653" s="538" t="s">
        <v>251</v>
      </c>
      <c r="M653" s="539"/>
      <c r="N653" s="543">
        <f>'BD Team'!C67</f>
        <v>0</v>
      </c>
      <c r="O653" s="540"/>
    </row>
    <row r="654" spans="3:15" ht="25.15" customHeight="1">
      <c r="C654" s="541"/>
      <c r="D654" s="541"/>
      <c r="E654" s="541"/>
      <c r="F654" s="541"/>
      <c r="G654" s="541"/>
      <c r="H654" s="541"/>
      <c r="I654" s="541"/>
      <c r="J654" s="541"/>
      <c r="K654" s="541"/>
      <c r="L654" s="538" t="s">
        <v>252</v>
      </c>
      <c r="M654" s="539"/>
      <c r="N654" s="543">
        <f>'BD Team'!E67</f>
        <v>0</v>
      </c>
      <c r="O654" s="540"/>
    </row>
    <row r="655" spans="3:15" ht="25.15" customHeight="1">
      <c r="C655" s="541"/>
      <c r="D655" s="541"/>
      <c r="E655" s="541"/>
      <c r="F655" s="541"/>
      <c r="G655" s="541"/>
      <c r="H655" s="541"/>
      <c r="I655" s="541"/>
      <c r="J655" s="541"/>
      <c r="K655" s="541"/>
      <c r="L655" s="538" t="s">
        <v>253</v>
      </c>
      <c r="M655" s="539"/>
      <c r="N655" s="543">
        <f>'BD Team'!F67</f>
        <v>0</v>
      </c>
      <c r="O655" s="540"/>
    </row>
    <row r="656" spans="3:15">
      <c r="C656" s="544"/>
      <c r="D656" s="544"/>
      <c r="E656" s="544"/>
      <c r="F656" s="544"/>
      <c r="G656" s="544"/>
      <c r="H656" s="544"/>
      <c r="I656" s="544"/>
      <c r="J656" s="544"/>
      <c r="K656" s="544"/>
      <c r="L656" s="544"/>
      <c r="M656" s="544"/>
      <c r="N656" s="544"/>
      <c r="O656" s="544"/>
    </row>
    <row r="657" spans="3:15" ht="25.15" customHeight="1">
      <c r="C657" s="538" t="s">
        <v>254</v>
      </c>
      <c r="D657" s="539"/>
      <c r="E657" s="289">
        <f>'BD Team'!B68</f>
        <v>0</v>
      </c>
      <c r="F657" s="288" t="s">
        <v>255</v>
      </c>
      <c r="G657" s="543">
        <f>'BD Team'!D68</f>
        <v>0</v>
      </c>
      <c r="H657" s="540"/>
      <c r="I657" s="540"/>
      <c r="J657" s="540"/>
      <c r="K657" s="540"/>
      <c r="L657" s="540"/>
      <c r="M657" s="540"/>
      <c r="N657" s="540"/>
      <c r="O657" s="540"/>
    </row>
    <row r="658" spans="3:15" ht="25.15" customHeight="1">
      <c r="C658" s="541"/>
      <c r="D658" s="541"/>
      <c r="E658" s="541"/>
      <c r="F658" s="541"/>
      <c r="G658" s="541"/>
      <c r="H658" s="541"/>
      <c r="I658" s="541"/>
      <c r="J658" s="541"/>
      <c r="K658" s="541"/>
      <c r="L658" s="538" t="s">
        <v>127</v>
      </c>
      <c r="M658" s="539"/>
      <c r="N658" s="550">
        <f>'BD Team'!G68</f>
        <v>0</v>
      </c>
      <c r="O658" s="542"/>
    </row>
    <row r="659" spans="3:15" ht="25.15" customHeight="1">
      <c r="C659" s="541"/>
      <c r="D659" s="541"/>
      <c r="E659" s="541"/>
      <c r="F659" s="541"/>
      <c r="G659" s="541"/>
      <c r="H659" s="541"/>
      <c r="I659" s="541"/>
      <c r="J659" s="541"/>
      <c r="K659" s="541"/>
      <c r="L659" s="538" t="s">
        <v>247</v>
      </c>
      <c r="M659" s="539"/>
      <c r="N659" s="540" t="str">
        <f>$F$6</f>
        <v>Anodized</v>
      </c>
      <c r="O659" s="540"/>
    </row>
    <row r="660" spans="3:15" ht="25.15" customHeight="1">
      <c r="C660" s="541"/>
      <c r="D660" s="541"/>
      <c r="E660" s="541"/>
      <c r="F660" s="541"/>
      <c r="G660" s="541"/>
      <c r="H660" s="541"/>
      <c r="I660" s="541"/>
      <c r="J660" s="541"/>
      <c r="K660" s="541"/>
      <c r="L660" s="538" t="s">
        <v>178</v>
      </c>
      <c r="M660" s="539"/>
      <c r="N660" s="540" t="str">
        <f>$K$6</f>
        <v>Silver</v>
      </c>
      <c r="O660" s="540"/>
    </row>
    <row r="661" spans="3:15" ht="25.15" customHeight="1">
      <c r="C661" s="541"/>
      <c r="D661" s="541"/>
      <c r="E661" s="541"/>
      <c r="F661" s="541"/>
      <c r="G661" s="541"/>
      <c r="H661" s="541"/>
      <c r="I661" s="541"/>
      <c r="J661" s="541"/>
      <c r="K661" s="541"/>
      <c r="L661" s="538" t="s">
        <v>248</v>
      </c>
      <c r="M661" s="539"/>
      <c r="N661" s="542" t="s">
        <v>256</v>
      </c>
      <c r="O661" s="540"/>
    </row>
    <row r="662" spans="3:15" ht="25.15" customHeight="1">
      <c r="C662" s="541"/>
      <c r="D662" s="541"/>
      <c r="E662" s="541"/>
      <c r="F662" s="541"/>
      <c r="G662" s="541"/>
      <c r="H662" s="541"/>
      <c r="I662" s="541"/>
      <c r="J662" s="541"/>
      <c r="K662" s="541"/>
      <c r="L662" s="538" t="s">
        <v>249</v>
      </c>
      <c r="M662" s="539"/>
      <c r="N662" s="540" t="str">
        <f>CONCATENATE('BD Team'!H68," X ",'BD Team'!I68)</f>
        <v xml:space="preserve"> X </v>
      </c>
      <c r="O662" s="540"/>
    </row>
    <row r="663" spans="3:15" ht="25.15" customHeight="1">
      <c r="C663" s="541"/>
      <c r="D663" s="541"/>
      <c r="E663" s="541"/>
      <c r="F663" s="541"/>
      <c r="G663" s="541"/>
      <c r="H663" s="541"/>
      <c r="I663" s="541"/>
      <c r="J663" s="541"/>
      <c r="K663" s="541"/>
      <c r="L663" s="538" t="s">
        <v>250</v>
      </c>
      <c r="M663" s="539"/>
      <c r="N663" s="543">
        <f>'BD Team'!J68</f>
        <v>0</v>
      </c>
      <c r="O663" s="543"/>
    </row>
    <row r="664" spans="3:15" ht="25.15" customHeight="1">
      <c r="C664" s="541"/>
      <c r="D664" s="541"/>
      <c r="E664" s="541"/>
      <c r="F664" s="541"/>
      <c r="G664" s="541"/>
      <c r="H664" s="541"/>
      <c r="I664" s="541"/>
      <c r="J664" s="541"/>
      <c r="K664" s="541"/>
      <c r="L664" s="538" t="s">
        <v>251</v>
      </c>
      <c r="M664" s="539"/>
      <c r="N664" s="543">
        <f>'BD Team'!C68</f>
        <v>0</v>
      </c>
      <c r="O664" s="540"/>
    </row>
    <row r="665" spans="3:15" ht="25.15" customHeight="1">
      <c r="C665" s="541"/>
      <c r="D665" s="541"/>
      <c r="E665" s="541"/>
      <c r="F665" s="541"/>
      <c r="G665" s="541"/>
      <c r="H665" s="541"/>
      <c r="I665" s="541"/>
      <c r="J665" s="541"/>
      <c r="K665" s="541"/>
      <c r="L665" s="538" t="s">
        <v>252</v>
      </c>
      <c r="M665" s="539"/>
      <c r="N665" s="543">
        <f>'BD Team'!E68</f>
        <v>0</v>
      </c>
      <c r="O665" s="540"/>
    </row>
    <row r="666" spans="3:15" ht="25.15" customHeight="1">
      <c r="C666" s="541"/>
      <c r="D666" s="541"/>
      <c r="E666" s="541"/>
      <c r="F666" s="541"/>
      <c r="G666" s="541"/>
      <c r="H666" s="541"/>
      <c r="I666" s="541"/>
      <c r="J666" s="541"/>
      <c r="K666" s="541"/>
      <c r="L666" s="538" t="s">
        <v>253</v>
      </c>
      <c r="M666" s="539"/>
      <c r="N666" s="543">
        <f>'BD Team'!F68</f>
        <v>0</v>
      </c>
      <c r="O666" s="540"/>
    </row>
    <row r="667" spans="3:15">
      <c r="C667" s="544"/>
      <c r="D667" s="544"/>
      <c r="E667" s="544"/>
      <c r="F667" s="544"/>
      <c r="G667" s="544"/>
      <c r="H667" s="544"/>
      <c r="I667" s="544"/>
      <c r="J667" s="544"/>
      <c r="K667" s="544"/>
      <c r="L667" s="544"/>
      <c r="M667" s="544"/>
      <c r="N667" s="544"/>
      <c r="O667" s="544"/>
    </row>
    <row r="668" spans="3:15" ht="25.15" customHeight="1">
      <c r="C668" s="538" t="s">
        <v>254</v>
      </c>
      <c r="D668" s="539"/>
      <c r="E668" s="289">
        <f>'BD Team'!B69</f>
        <v>0</v>
      </c>
      <c r="F668" s="288" t="s">
        <v>255</v>
      </c>
      <c r="G668" s="543">
        <f>'BD Team'!D69</f>
        <v>0</v>
      </c>
      <c r="H668" s="540"/>
      <c r="I668" s="540"/>
      <c r="J668" s="540"/>
      <c r="K668" s="540"/>
      <c r="L668" s="540"/>
      <c r="M668" s="540"/>
      <c r="N668" s="540"/>
      <c r="O668" s="540"/>
    </row>
    <row r="669" spans="3:15" ht="25.15" customHeight="1">
      <c r="C669" s="541"/>
      <c r="D669" s="541"/>
      <c r="E669" s="541"/>
      <c r="F669" s="541"/>
      <c r="G669" s="541"/>
      <c r="H669" s="541"/>
      <c r="I669" s="541"/>
      <c r="J669" s="541"/>
      <c r="K669" s="541"/>
      <c r="L669" s="538" t="s">
        <v>127</v>
      </c>
      <c r="M669" s="539"/>
      <c r="N669" s="550">
        <f>'BD Team'!G69</f>
        <v>0</v>
      </c>
      <c r="O669" s="542"/>
    </row>
    <row r="670" spans="3:15" ht="25.15" customHeight="1">
      <c r="C670" s="541"/>
      <c r="D670" s="541"/>
      <c r="E670" s="541"/>
      <c r="F670" s="541"/>
      <c r="G670" s="541"/>
      <c r="H670" s="541"/>
      <c r="I670" s="541"/>
      <c r="J670" s="541"/>
      <c r="K670" s="541"/>
      <c r="L670" s="538" t="s">
        <v>247</v>
      </c>
      <c r="M670" s="539"/>
      <c r="N670" s="540" t="str">
        <f>$F$6</f>
        <v>Anodized</v>
      </c>
      <c r="O670" s="540"/>
    </row>
    <row r="671" spans="3:15" ht="25.15" customHeight="1">
      <c r="C671" s="541"/>
      <c r="D671" s="541"/>
      <c r="E671" s="541"/>
      <c r="F671" s="541"/>
      <c r="G671" s="541"/>
      <c r="H671" s="541"/>
      <c r="I671" s="541"/>
      <c r="J671" s="541"/>
      <c r="K671" s="541"/>
      <c r="L671" s="538" t="s">
        <v>178</v>
      </c>
      <c r="M671" s="539"/>
      <c r="N671" s="540" t="str">
        <f>$K$6</f>
        <v>Silver</v>
      </c>
      <c r="O671" s="540"/>
    </row>
    <row r="672" spans="3:15" ht="25.15" customHeight="1">
      <c r="C672" s="541"/>
      <c r="D672" s="541"/>
      <c r="E672" s="541"/>
      <c r="F672" s="541"/>
      <c r="G672" s="541"/>
      <c r="H672" s="541"/>
      <c r="I672" s="541"/>
      <c r="J672" s="541"/>
      <c r="K672" s="541"/>
      <c r="L672" s="538" t="s">
        <v>248</v>
      </c>
      <c r="M672" s="539"/>
      <c r="N672" s="542" t="s">
        <v>256</v>
      </c>
      <c r="O672" s="540"/>
    </row>
    <row r="673" spans="3:15" ht="25.15" customHeight="1">
      <c r="C673" s="541"/>
      <c r="D673" s="541"/>
      <c r="E673" s="541"/>
      <c r="F673" s="541"/>
      <c r="G673" s="541"/>
      <c r="H673" s="541"/>
      <c r="I673" s="541"/>
      <c r="J673" s="541"/>
      <c r="K673" s="541"/>
      <c r="L673" s="538" t="s">
        <v>249</v>
      </c>
      <c r="M673" s="539"/>
      <c r="N673" s="540" t="str">
        <f>CONCATENATE('BD Team'!H69," X ",'BD Team'!I69)</f>
        <v xml:space="preserve"> X </v>
      </c>
      <c r="O673" s="540"/>
    </row>
    <row r="674" spans="3:15" ht="25.15" customHeight="1">
      <c r="C674" s="541"/>
      <c r="D674" s="541"/>
      <c r="E674" s="541"/>
      <c r="F674" s="541"/>
      <c r="G674" s="541"/>
      <c r="H674" s="541"/>
      <c r="I674" s="541"/>
      <c r="J674" s="541"/>
      <c r="K674" s="541"/>
      <c r="L674" s="538" t="s">
        <v>250</v>
      </c>
      <c r="M674" s="539"/>
      <c r="N674" s="543">
        <f>'BD Team'!J69</f>
        <v>0</v>
      </c>
      <c r="O674" s="543"/>
    </row>
    <row r="675" spans="3:15" ht="25.15" customHeight="1">
      <c r="C675" s="541"/>
      <c r="D675" s="541"/>
      <c r="E675" s="541"/>
      <c r="F675" s="541"/>
      <c r="G675" s="541"/>
      <c r="H675" s="541"/>
      <c r="I675" s="541"/>
      <c r="J675" s="541"/>
      <c r="K675" s="541"/>
      <c r="L675" s="538" t="s">
        <v>251</v>
      </c>
      <c r="M675" s="539"/>
      <c r="N675" s="543">
        <f>'BD Team'!C69</f>
        <v>0</v>
      </c>
      <c r="O675" s="540"/>
    </row>
    <row r="676" spans="3:15" ht="25.15" customHeight="1">
      <c r="C676" s="541"/>
      <c r="D676" s="541"/>
      <c r="E676" s="541"/>
      <c r="F676" s="541"/>
      <c r="G676" s="541"/>
      <c r="H676" s="541"/>
      <c r="I676" s="541"/>
      <c r="J676" s="541"/>
      <c r="K676" s="541"/>
      <c r="L676" s="538" t="s">
        <v>252</v>
      </c>
      <c r="M676" s="539"/>
      <c r="N676" s="543">
        <f>'BD Team'!E69</f>
        <v>0</v>
      </c>
      <c r="O676" s="540"/>
    </row>
    <row r="677" spans="3:15" ht="25.15" customHeight="1">
      <c r="C677" s="541"/>
      <c r="D677" s="541"/>
      <c r="E677" s="541"/>
      <c r="F677" s="541"/>
      <c r="G677" s="541"/>
      <c r="H677" s="541"/>
      <c r="I677" s="541"/>
      <c r="J677" s="541"/>
      <c r="K677" s="541"/>
      <c r="L677" s="538" t="s">
        <v>253</v>
      </c>
      <c r="M677" s="539"/>
      <c r="N677" s="543">
        <f>'BD Team'!F69</f>
        <v>0</v>
      </c>
      <c r="O677" s="540"/>
    </row>
    <row r="678" spans="3:15">
      <c r="C678" s="544"/>
      <c r="D678" s="544"/>
      <c r="E678" s="544"/>
      <c r="F678" s="544"/>
      <c r="G678" s="544"/>
      <c r="H678" s="544"/>
      <c r="I678" s="544"/>
      <c r="J678" s="544"/>
      <c r="K678" s="544"/>
      <c r="L678" s="544"/>
      <c r="M678" s="544"/>
      <c r="N678" s="544"/>
      <c r="O678" s="544"/>
    </row>
    <row r="679" spans="3:15" ht="25.15" customHeight="1">
      <c r="C679" s="538" t="s">
        <v>254</v>
      </c>
      <c r="D679" s="539"/>
      <c r="E679" s="289">
        <f>'BD Team'!B70</f>
        <v>0</v>
      </c>
      <c r="F679" s="288" t="s">
        <v>255</v>
      </c>
      <c r="G679" s="543">
        <f>'BD Team'!D70</f>
        <v>0</v>
      </c>
      <c r="H679" s="540"/>
      <c r="I679" s="540"/>
      <c r="J679" s="540"/>
      <c r="K679" s="540"/>
      <c r="L679" s="540"/>
      <c r="M679" s="540"/>
      <c r="N679" s="540"/>
      <c r="O679" s="540"/>
    </row>
    <row r="680" spans="3:15" ht="25.15" customHeight="1">
      <c r="C680" s="541"/>
      <c r="D680" s="541"/>
      <c r="E680" s="541"/>
      <c r="F680" s="541"/>
      <c r="G680" s="541"/>
      <c r="H680" s="541"/>
      <c r="I680" s="541"/>
      <c r="J680" s="541"/>
      <c r="K680" s="541"/>
      <c r="L680" s="538" t="s">
        <v>127</v>
      </c>
      <c r="M680" s="539"/>
      <c r="N680" s="550">
        <f>'BD Team'!G70</f>
        <v>0</v>
      </c>
      <c r="O680" s="542"/>
    </row>
    <row r="681" spans="3:15" ht="25.15" customHeight="1">
      <c r="C681" s="541"/>
      <c r="D681" s="541"/>
      <c r="E681" s="541"/>
      <c r="F681" s="541"/>
      <c r="G681" s="541"/>
      <c r="H681" s="541"/>
      <c r="I681" s="541"/>
      <c r="J681" s="541"/>
      <c r="K681" s="541"/>
      <c r="L681" s="538" t="s">
        <v>247</v>
      </c>
      <c r="M681" s="539"/>
      <c r="N681" s="540" t="str">
        <f>$F$6</f>
        <v>Anodized</v>
      </c>
      <c r="O681" s="540"/>
    </row>
    <row r="682" spans="3:15" ht="25.15" customHeight="1">
      <c r="C682" s="541"/>
      <c r="D682" s="541"/>
      <c r="E682" s="541"/>
      <c r="F682" s="541"/>
      <c r="G682" s="541"/>
      <c r="H682" s="541"/>
      <c r="I682" s="541"/>
      <c r="J682" s="541"/>
      <c r="K682" s="541"/>
      <c r="L682" s="538" t="s">
        <v>178</v>
      </c>
      <c r="M682" s="539"/>
      <c r="N682" s="540" t="str">
        <f>$K$6</f>
        <v>Silver</v>
      </c>
      <c r="O682" s="540"/>
    </row>
    <row r="683" spans="3:15" ht="25.15" customHeight="1">
      <c r="C683" s="541"/>
      <c r="D683" s="541"/>
      <c r="E683" s="541"/>
      <c r="F683" s="541"/>
      <c r="G683" s="541"/>
      <c r="H683" s="541"/>
      <c r="I683" s="541"/>
      <c r="J683" s="541"/>
      <c r="K683" s="541"/>
      <c r="L683" s="538" t="s">
        <v>248</v>
      </c>
      <c r="M683" s="539"/>
      <c r="N683" s="542" t="s">
        <v>256</v>
      </c>
      <c r="O683" s="540"/>
    </row>
    <row r="684" spans="3:15" ht="25.15" customHeight="1">
      <c r="C684" s="541"/>
      <c r="D684" s="541"/>
      <c r="E684" s="541"/>
      <c r="F684" s="541"/>
      <c r="G684" s="541"/>
      <c r="H684" s="541"/>
      <c r="I684" s="541"/>
      <c r="J684" s="541"/>
      <c r="K684" s="541"/>
      <c r="L684" s="538" t="s">
        <v>249</v>
      </c>
      <c r="M684" s="539"/>
      <c r="N684" s="540" t="str">
        <f>CONCATENATE('BD Team'!H70," X ",'BD Team'!I70)</f>
        <v xml:space="preserve"> X </v>
      </c>
      <c r="O684" s="540"/>
    </row>
    <row r="685" spans="3:15" ht="25.15" customHeight="1">
      <c r="C685" s="541"/>
      <c r="D685" s="541"/>
      <c r="E685" s="541"/>
      <c r="F685" s="541"/>
      <c r="G685" s="541"/>
      <c r="H685" s="541"/>
      <c r="I685" s="541"/>
      <c r="J685" s="541"/>
      <c r="K685" s="541"/>
      <c r="L685" s="538" t="s">
        <v>250</v>
      </c>
      <c r="M685" s="539"/>
      <c r="N685" s="543">
        <f>'BD Team'!J70</f>
        <v>0</v>
      </c>
      <c r="O685" s="543"/>
    </row>
    <row r="686" spans="3:15" ht="25.15" customHeight="1">
      <c r="C686" s="541"/>
      <c r="D686" s="541"/>
      <c r="E686" s="541"/>
      <c r="F686" s="541"/>
      <c r="G686" s="541"/>
      <c r="H686" s="541"/>
      <c r="I686" s="541"/>
      <c r="J686" s="541"/>
      <c r="K686" s="541"/>
      <c r="L686" s="538" t="s">
        <v>251</v>
      </c>
      <c r="M686" s="539"/>
      <c r="N686" s="543">
        <f>'BD Team'!C70</f>
        <v>0</v>
      </c>
      <c r="O686" s="540"/>
    </row>
    <row r="687" spans="3:15" ht="25.15" customHeight="1">
      <c r="C687" s="541"/>
      <c r="D687" s="541"/>
      <c r="E687" s="541"/>
      <c r="F687" s="541"/>
      <c r="G687" s="541"/>
      <c r="H687" s="541"/>
      <c r="I687" s="541"/>
      <c r="J687" s="541"/>
      <c r="K687" s="541"/>
      <c r="L687" s="538" t="s">
        <v>252</v>
      </c>
      <c r="M687" s="539"/>
      <c r="N687" s="543">
        <f>'BD Team'!E70</f>
        <v>0</v>
      </c>
      <c r="O687" s="540"/>
    </row>
    <row r="688" spans="3:15" ht="25.15" customHeight="1">
      <c r="C688" s="541"/>
      <c r="D688" s="541"/>
      <c r="E688" s="541"/>
      <c r="F688" s="541"/>
      <c r="G688" s="541"/>
      <c r="H688" s="541"/>
      <c r="I688" s="541"/>
      <c r="J688" s="541"/>
      <c r="K688" s="541"/>
      <c r="L688" s="538" t="s">
        <v>253</v>
      </c>
      <c r="M688" s="539"/>
      <c r="N688" s="543">
        <f>'BD Team'!F70</f>
        <v>0</v>
      </c>
      <c r="O688" s="540"/>
    </row>
    <row r="689" spans="3:15">
      <c r="C689" s="544"/>
      <c r="D689" s="544"/>
      <c r="E689" s="544"/>
      <c r="F689" s="544"/>
      <c r="G689" s="544"/>
      <c r="H689" s="544"/>
      <c r="I689" s="544"/>
      <c r="J689" s="544"/>
      <c r="K689" s="544"/>
      <c r="L689" s="544"/>
      <c r="M689" s="544"/>
      <c r="N689" s="544"/>
      <c r="O689" s="544"/>
    </row>
    <row r="690" spans="3:15" ht="25.15" customHeight="1">
      <c r="C690" s="538" t="s">
        <v>254</v>
      </c>
      <c r="D690" s="539"/>
      <c r="E690" s="289">
        <f>'BD Team'!B71</f>
        <v>0</v>
      </c>
      <c r="F690" s="288" t="s">
        <v>255</v>
      </c>
      <c r="G690" s="543">
        <f>'BD Team'!D71</f>
        <v>0</v>
      </c>
      <c r="H690" s="540"/>
      <c r="I690" s="540"/>
      <c r="J690" s="540"/>
      <c r="K690" s="540"/>
      <c r="L690" s="540"/>
      <c r="M690" s="540"/>
      <c r="N690" s="540"/>
      <c r="O690" s="540"/>
    </row>
    <row r="691" spans="3:15" ht="25.15" customHeight="1">
      <c r="C691" s="541"/>
      <c r="D691" s="541"/>
      <c r="E691" s="541"/>
      <c r="F691" s="541"/>
      <c r="G691" s="541"/>
      <c r="H691" s="541"/>
      <c r="I691" s="541"/>
      <c r="J691" s="541"/>
      <c r="K691" s="541"/>
      <c r="L691" s="538" t="s">
        <v>127</v>
      </c>
      <c r="M691" s="539"/>
      <c r="N691" s="550">
        <f>'BD Team'!G71</f>
        <v>0</v>
      </c>
      <c r="O691" s="542"/>
    </row>
    <row r="692" spans="3:15" ht="25.15" customHeight="1">
      <c r="C692" s="541"/>
      <c r="D692" s="541"/>
      <c r="E692" s="541"/>
      <c r="F692" s="541"/>
      <c r="G692" s="541"/>
      <c r="H692" s="541"/>
      <c r="I692" s="541"/>
      <c r="J692" s="541"/>
      <c r="K692" s="541"/>
      <c r="L692" s="538" t="s">
        <v>247</v>
      </c>
      <c r="M692" s="539"/>
      <c r="N692" s="540" t="str">
        <f>$F$6</f>
        <v>Anodized</v>
      </c>
      <c r="O692" s="540"/>
    </row>
    <row r="693" spans="3:15" ht="25.15" customHeight="1">
      <c r="C693" s="541"/>
      <c r="D693" s="541"/>
      <c r="E693" s="541"/>
      <c r="F693" s="541"/>
      <c r="G693" s="541"/>
      <c r="H693" s="541"/>
      <c r="I693" s="541"/>
      <c r="J693" s="541"/>
      <c r="K693" s="541"/>
      <c r="L693" s="538" t="s">
        <v>178</v>
      </c>
      <c r="M693" s="539"/>
      <c r="N693" s="540" t="str">
        <f>$K$6</f>
        <v>Silver</v>
      </c>
      <c r="O693" s="540"/>
    </row>
    <row r="694" spans="3:15" ht="25.15" customHeight="1">
      <c r="C694" s="541"/>
      <c r="D694" s="541"/>
      <c r="E694" s="541"/>
      <c r="F694" s="541"/>
      <c r="G694" s="541"/>
      <c r="H694" s="541"/>
      <c r="I694" s="541"/>
      <c r="J694" s="541"/>
      <c r="K694" s="541"/>
      <c r="L694" s="538" t="s">
        <v>248</v>
      </c>
      <c r="M694" s="539"/>
      <c r="N694" s="542" t="s">
        <v>256</v>
      </c>
      <c r="O694" s="540"/>
    </row>
    <row r="695" spans="3:15" ht="25.15" customHeight="1">
      <c r="C695" s="541"/>
      <c r="D695" s="541"/>
      <c r="E695" s="541"/>
      <c r="F695" s="541"/>
      <c r="G695" s="541"/>
      <c r="H695" s="541"/>
      <c r="I695" s="541"/>
      <c r="J695" s="541"/>
      <c r="K695" s="541"/>
      <c r="L695" s="538" t="s">
        <v>249</v>
      </c>
      <c r="M695" s="539"/>
      <c r="N695" s="540" t="str">
        <f>CONCATENATE('BD Team'!H71," X ",'BD Team'!I71)</f>
        <v xml:space="preserve"> X </v>
      </c>
      <c r="O695" s="540"/>
    </row>
    <row r="696" spans="3:15" ht="25.15" customHeight="1">
      <c r="C696" s="541"/>
      <c r="D696" s="541"/>
      <c r="E696" s="541"/>
      <c r="F696" s="541"/>
      <c r="G696" s="541"/>
      <c r="H696" s="541"/>
      <c r="I696" s="541"/>
      <c r="J696" s="541"/>
      <c r="K696" s="541"/>
      <c r="L696" s="538" t="s">
        <v>250</v>
      </c>
      <c r="M696" s="539"/>
      <c r="N696" s="543">
        <f>'BD Team'!J71</f>
        <v>0</v>
      </c>
      <c r="O696" s="543"/>
    </row>
    <row r="697" spans="3:15" ht="25.15" customHeight="1">
      <c r="C697" s="541"/>
      <c r="D697" s="541"/>
      <c r="E697" s="541"/>
      <c r="F697" s="541"/>
      <c r="G697" s="541"/>
      <c r="H697" s="541"/>
      <c r="I697" s="541"/>
      <c r="J697" s="541"/>
      <c r="K697" s="541"/>
      <c r="L697" s="538" t="s">
        <v>251</v>
      </c>
      <c r="M697" s="539"/>
      <c r="N697" s="543">
        <f>'BD Team'!C71</f>
        <v>0</v>
      </c>
      <c r="O697" s="540"/>
    </row>
    <row r="698" spans="3:15" ht="25.15" customHeight="1">
      <c r="C698" s="541"/>
      <c r="D698" s="541"/>
      <c r="E698" s="541"/>
      <c r="F698" s="541"/>
      <c r="G698" s="541"/>
      <c r="H698" s="541"/>
      <c r="I698" s="541"/>
      <c r="J698" s="541"/>
      <c r="K698" s="541"/>
      <c r="L698" s="538" t="s">
        <v>252</v>
      </c>
      <c r="M698" s="539"/>
      <c r="N698" s="543">
        <f>'BD Team'!E71</f>
        <v>0</v>
      </c>
      <c r="O698" s="540"/>
    </row>
    <row r="699" spans="3:15" ht="25.15" customHeight="1">
      <c r="C699" s="541"/>
      <c r="D699" s="541"/>
      <c r="E699" s="541"/>
      <c r="F699" s="541"/>
      <c r="G699" s="541"/>
      <c r="H699" s="541"/>
      <c r="I699" s="541"/>
      <c r="J699" s="541"/>
      <c r="K699" s="541"/>
      <c r="L699" s="538" t="s">
        <v>253</v>
      </c>
      <c r="M699" s="539"/>
      <c r="N699" s="543">
        <f>'BD Team'!F71</f>
        <v>0</v>
      </c>
      <c r="O699" s="540"/>
    </row>
    <row r="700" spans="3:15">
      <c r="C700" s="544"/>
      <c r="D700" s="544"/>
      <c r="E700" s="544"/>
      <c r="F700" s="544"/>
      <c r="G700" s="544"/>
      <c r="H700" s="544"/>
      <c r="I700" s="544"/>
      <c r="J700" s="544"/>
      <c r="K700" s="544"/>
      <c r="L700" s="544"/>
      <c r="M700" s="544"/>
      <c r="N700" s="544"/>
      <c r="O700" s="544"/>
    </row>
    <row r="701" spans="3:15" ht="25.15" customHeight="1">
      <c r="C701" s="538" t="s">
        <v>254</v>
      </c>
      <c r="D701" s="539"/>
      <c r="E701" s="289">
        <f>'BD Team'!B72</f>
        <v>0</v>
      </c>
      <c r="F701" s="288" t="s">
        <v>255</v>
      </c>
      <c r="G701" s="543">
        <f>'BD Team'!D72</f>
        <v>0</v>
      </c>
      <c r="H701" s="540"/>
      <c r="I701" s="540"/>
      <c r="J701" s="540"/>
      <c r="K701" s="540"/>
      <c r="L701" s="540"/>
      <c r="M701" s="540"/>
      <c r="N701" s="540"/>
      <c r="O701" s="540"/>
    </row>
    <row r="702" spans="3:15" ht="25.15" customHeight="1">
      <c r="C702" s="541"/>
      <c r="D702" s="541"/>
      <c r="E702" s="541"/>
      <c r="F702" s="541"/>
      <c r="G702" s="541"/>
      <c r="H702" s="541"/>
      <c r="I702" s="541"/>
      <c r="J702" s="541"/>
      <c r="K702" s="541"/>
      <c r="L702" s="538" t="s">
        <v>127</v>
      </c>
      <c r="M702" s="539"/>
      <c r="N702" s="550">
        <f>'BD Team'!G72</f>
        <v>0</v>
      </c>
      <c r="O702" s="542"/>
    </row>
    <row r="703" spans="3:15" ht="25.15" customHeight="1">
      <c r="C703" s="541"/>
      <c r="D703" s="541"/>
      <c r="E703" s="541"/>
      <c r="F703" s="541"/>
      <c r="G703" s="541"/>
      <c r="H703" s="541"/>
      <c r="I703" s="541"/>
      <c r="J703" s="541"/>
      <c r="K703" s="541"/>
      <c r="L703" s="538" t="s">
        <v>247</v>
      </c>
      <c r="M703" s="539"/>
      <c r="N703" s="540" t="str">
        <f>$F$6</f>
        <v>Anodized</v>
      </c>
      <c r="O703" s="540"/>
    </row>
    <row r="704" spans="3:15" ht="25.15" customHeight="1">
      <c r="C704" s="541"/>
      <c r="D704" s="541"/>
      <c r="E704" s="541"/>
      <c r="F704" s="541"/>
      <c r="G704" s="541"/>
      <c r="H704" s="541"/>
      <c r="I704" s="541"/>
      <c r="J704" s="541"/>
      <c r="K704" s="541"/>
      <c r="L704" s="538" t="s">
        <v>178</v>
      </c>
      <c r="M704" s="539"/>
      <c r="N704" s="540" t="str">
        <f>$K$6</f>
        <v>Silver</v>
      </c>
      <c r="O704" s="540"/>
    </row>
    <row r="705" spans="3:15" ht="25.15" customHeight="1">
      <c r="C705" s="541"/>
      <c r="D705" s="541"/>
      <c r="E705" s="541"/>
      <c r="F705" s="541"/>
      <c r="G705" s="541"/>
      <c r="H705" s="541"/>
      <c r="I705" s="541"/>
      <c r="J705" s="541"/>
      <c r="K705" s="541"/>
      <c r="L705" s="538" t="s">
        <v>248</v>
      </c>
      <c r="M705" s="539"/>
      <c r="N705" s="542" t="s">
        <v>256</v>
      </c>
      <c r="O705" s="540"/>
    </row>
    <row r="706" spans="3:15" ht="25.15" customHeight="1">
      <c r="C706" s="541"/>
      <c r="D706" s="541"/>
      <c r="E706" s="541"/>
      <c r="F706" s="541"/>
      <c r="G706" s="541"/>
      <c r="H706" s="541"/>
      <c r="I706" s="541"/>
      <c r="J706" s="541"/>
      <c r="K706" s="541"/>
      <c r="L706" s="538" t="s">
        <v>249</v>
      </c>
      <c r="M706" s="539"/>
      <c r="N706" s="540" t="str">
        <f>CONCATENATE('BD Team'!H72," X ",'BD Team'!I72)</f>
        <v xml:space="preserve"> X </v>
      </c>
      <c r="O706" s="540"/>
    </row>
    <row r="707" spans="3:15" ht="25.15" customHeight="1">
      <c r="C707" s="541"/>
      <c r="D707" s="541"/>
      <c r="E707" s="541"/>
      <c r="F707" s="541"/>
      <c r="G707" s="541"/>
      <c r="H707" s="541"/>
      <c r="I707" s="541"/>
      <c r="J707" s="541"/>
      <c r="K707" s="541"/>
      <c r="L707" s="538" t="s">
        <v>250</v>
      </c>
      <c r="M707" s="539"/>
      <c r="N707" s="543">
        <f>'BD Team'!J72</f>
        <v>0</v>
      </c>
      <c r="O707" s="543"/>
    </row>
    <row r="708" spans="3:15" ht="25.15" customHeight="1">
      <c r="C708" s="541"/>
      <c r="D708" s="541"/>
      <c r="E708" s="541"/>
      <c r="F708" s="541"/>
      <c r="G708" s="541"/>
      <c r="H708" s="541"/>
      <c r="I708" s="541"/>
      <c r="J708" s="541"/>
      <c r="K708" s="541"/>
      <c r="L708" s="538" t="s">
        <v>251</v>
      </c>
      <c r="M708" s="539"/>
      <c r="N708" s="543">
        <f>'BD Team'!C72</f>
        <v>0</v>
      </c>
      <c r="O708" s="540"/>
    </row>
    <row r="709" spans="3:15" ht="25.15" customHeight="1">
      <c r="C709" s="541"/>
      <c r="D709" s="541"/>
      <c r="E709" s="541"/>
      <c r="F709" s="541"/>
      <c r="G709" s="541"/>
      <c r="H709" s="541"/>
      <c r="I709" s="541"/>
      <c r="J709" s="541"/>
      <c r="K709" s="541"/>
      <c r="L709" s="538" t="s">
        <v>252</v>
      </c>
      <c r="M709" s="539"/>
      <c r="N709" s="543">
        <f>'BD Team'!E72</f>
        <v>0</v>
      </c>
      <c r="O709" s="540"/>
    </row>
    <row r="710" spans="3:15" ht="25.15" customHeight="1">
      <c r="C710" s="541"/>
      <c r="D710" s="541"/>
      <c r="E710" s="541"/>
      <c r="F710" s="541"/>
      <c r="G710" s="541"/>
      <c r="H710" s="541"/>
      <c r="I710" s="541"/>
      <c r="J710" s="541"/>
      <c r="K710" s="541"/>
      <c r="L710" s="538" t="s">
        <v>253</v>
      </c>
      <c r="M710" s="539"/>
      <c r="N710" s="543">
        <f>'BD Team'!F72</f>
        <v>0</v>
      </c>
      <c r="O710" s="540"/>
    </row>
    <row r="711" spans="3:15">
      <c r="C711" s="544"/>
      <c r="D711" s="544"/>
      <c r="E711" s="544"/>
      <c r="F711" s="544"/>
      <c r="G711" s="544"/>
      <c r="H711" s="544"/>
      <c r="I711" s="544"/>
      <c r="J711" s="544"/>
      <c r="K711" s="544"/>
      <c r="L711" s="544"/>
      <c r="M711" s="544"/>
      <c r="N711" s="544"/>
      <c r="O711" s="544"/>
    </row>
    <row r="712" spans="3:15" ht="25.15" customHeight="1">
      <c r="C712" s="538" t="s">
        <v>254</v>
      </c>
      <c r="D712" s="539"/>
      <c r="E712" s="289">
        <f>'BD Team'!B73</f>
        <v>0</v>
      </c>
      <c r="F712" s="288" t="s">
        <v>255</v>
      </c>
      <c r="G712" s="543">
        <f>'BD Team'!D73</f>
        <v>0</v>
      </c>
      <c r="H712" s="540"/>
      <c r="I712" s="540"/>
      <c r="J712" s="540"/>
      <c r="K712" s="540"/>
      <c r="L712" s="540"/>
      <c r="M712" s="540"/>
      <c r="N712" s="540"/>
      <c r="O712" s="540"/>
    </row>
    <row r="713" spans="3:15" ht="25.15" customHeight="1">
      <c r="C713" s="541"/>
      <c r="D713" s="541"/>
      <c r="E713" s="541"/>
      <c r="F713" s="541"/>
      <c r="G713" s="541"/>
      <c r="H713" s="541"/>
      <c r="I713" s="541"/>
      <c r="J713" s="541"/>
      <c r="K713" s="541"/>
      <c r="L713" s="538" t="s">
        <v>127</v>
      </c>
      <c r="M713" s="539"/>
      <c r="N713" s="550">
        <f>'BD Team'!G73</f>
        <v>0</v>
      </c>
      <c r="O713" s="542"/>
    </row>
    <row r="714" spans="3:15" ht="25.15" customHeight="1">
      <c r="C714" s="541"/>
      <c r="D714" s="541"/>
      <c r="E714" s="541"/>
      <c r="F714" s="541"/>
      <c r="G714" s="541"/>
      <c r="H714" s="541"/>
      <c r="I714" s="541"/>
      <c r="J714" s="541"/>
      <c r="K714" s="541"/>
      <c r="L714" s="538" t="s">
        <v>247</v>
      </c>
      <c r="M714" s="539"/>
      <c r="N714" s="540" t="str">
        <f>$F$6</f>
        <v>Anodized</v>
      </c>
      <c r="O714" s="540"/>
    </row>
    <row r="715" spans="3:15" ht="25.15" customHeight="1">
      <c r="C715" s="541"/>
      <c r="D715" s="541"/>
      <c r="E715" s="541"/>
      <c r="F715" s="541"/>
      <c r="G715" s="541"/>
      <c r="H715" s="541"/>
      <c r="I715" s="541"/>
      <c r="J715" s="541"/>
      <c r="K715" s="541"/>
      <c r="L715" s="538" t="s">
        <v>178</v>
      </c>
      <c r="M715" s="539"/>
      <c r="N715" s="540" t="str">
        <f>$K$6</f>
        <v>Silver</v>
      </c>
      <c r="O715" s="540"/>
    </row>
    <row r="716" spans="3:15" ht="25.15" customHeight="1">
      <c r="C716" s="541"/>
      <c r="D716" s="541"/>
      <c r="E716" s="541"/>
      <c r="F716" s="541"/>
      <c r="G716" s="541"/>
      <c r="H716" s="541"/>
      <c r="I716" s="541"/>
      <c r="J716" s="541"/>
      <c r="K716" s="541"/>
      <c r="L716" s="538" t="s">
        <v>248</v>
      </c>
      <c r="M716" s="539"/>
      <c r="N716" s="542" t="s">
        <v>256</v>
      </c>
      <c r="O716" s="540"/>
    </row>
    <row r="717" spans="3:15" ht="25.15" customHeight="1">
      <c r="C717" s="541"/>
      <c r="D717" s="541"/>
      <c r="E717" s="541"/>
      <c r="F717" s="541"/>
      <c r="G717" s="541"/>
      <c r="H717" s="541"/>
      <c r="I717" s="541"/>
      <c r="J717" s="541"/>
      <c r="K717" s="541"/>
      <c r="L717" s="538" t="s">
        <v>249</v>
      </c>
      <c r="M717" s="539"/>
      <c r="N717" s="540" t="str">
        <f>CONCATENATE('BD Team'!H73," X ",'BD Team'!I73)</f>
        <v xml:space="preserve"> X </v>
      </c>
      <c r="O717" s="540"/>
    </row>
    <row r="718" spans="3:15" ht="25.15" customHeight="1">
      <c r="C718" s="541"/>
      <c r="D718" s="541"/>
      <c r="E718" s="541"/>
      <c r="F718" s="541"/>
      <c r="G718" s="541"/>
      <c r="H718" s="541"/>
      <c r="I718" s="541"/>
      <c r="J718" s="541"/>
      <c r="K718" s="541"/>
      <c r="L718" s="538" t="s">
        <v>250</v>
      </c>
      <c r="M718" s="539"/>
      <c r="N718" s="543">
        <f>'BD Team'!J73</f>
        <v>0</v>
      </c>
      <c r="O718" s="543"/>
    </row>
    <row r="719" spans="3:15" ht="25.15" customHeight="1">
      <c r="C719" s="541"/>
      <c r="D719" s="541"/>
      <c r="E719" s="541"/>
      <c r="F719" s="541"/>
      <c r="G719" s="541"/>
      <c r="H719" s="541"/>
      <c r="I719" s="541"/>
      <c r="J719" s="541"/>
      <c r="K719" s="541"/>
      <c r="L719" s="538" t="s">
        <v>251</v>
      </c>
      <c r="M719" s="539"/>
      <c r="N719" s="543">
        <f>'BD Team'!C73</f>
        <v>0</v>
      </c>
      <c r="O719" s="540"/>
    </row>
    <row r="720" spans="3:15" ht="25.15" customHeight="1">
      <c r="C720" s="541"/>
      <c r="D720" s="541"/>
      <c r="E720" s="541"/>
      <c r="F720" s="541"/>
      <c r="G720" s="541"/>
      <c r="H720" s="541"/>
      <c r="I720" s="541"/>
      <c r="J720" s="541"/>
      <c r="K720" s="541"/>
      <c r="L720" s="538" t="s">
        <v>252</v>
      </c>
      <c r="M720" s="539"/>
      <c r="N720" s="543">
        <f>'BD Team'!E73</f>
        <v>0</v>
      </c>
      <c r="O720" s="540"/>
    </row>
    <row r="721" spans="3:15" ht="25.15" customHeight="1">
      <c r="C721" s="541"/>
      <c r="D721" s="541"/>
      <c r="E721" s="541"/>
      <c r="F721" s="541"/>
      <c r="G721" s="541"/>
      <c r="H721" s="541"/>
      <c r="I721" s="541"/>
      <c r="J721" s="541"/>
      <c r="K721" s="541"/>
      <c r="L721" s="538" t="s">
        <v>253</v>
      </c>
      <c r="M721" s="539"/>
      <c r="N721" s="543">
        <f>'BD Team'!F73</f>
        <v>0</v>
      </c>
      <c r="O721" s="540"/>
    </row>
    <row r="722" spans="3:15">
      <c r="C722" s="544"/>
      <c r="D722" s="544"/>
      <c r="E722" s="544"/>
      <c r="F722" s="544"/>
      <c r="G722" s="544"/>
      <c r="H722" s="544"/>
      <c r="I722" s="544"/>
      <c r="J722" s="544"/>
      <c r="K722" s="544"/>
      <c r="L722" s="544"/>
      <c r="M722" s="544"/>
      <c r="N722" s="544"/>
      <c r="O722" s="544"/>
    </row>
    <row r="723" spans="3:15" ht="25.15" customHeight="1">
      <c r="C723" s="538" t="s">
        <v>254</v>
      </c>
      <c r="D723" s="539"/>
      <c r="E723" s="289">
        <f>'BD Team'!B74</f>
        <v>0</v>
      </c>
      <c r="F723" s="288" t="s">
        <v>255</v>
      </c>
      <c r="G723" s="543">
        <f>'BD Team'!D74</f>
        <v>0</v>
      </c>
      <c r="H723" s="540"/>
      <c r="I723" s="540"/>
      <c r="J723" s="540"/>
      <c r="K723" s="540"/>
      <c r="L723" s="540"/>
      <c r="M723" s="540"/>
      <c r="N723" s="540"/>
      <c r="O723" s="540"/>
    </row>
    <row r="724" spans="3:15" ht="25.15" customHeight="1">
      <c r="C724" s="541"/>
      <c r="D724" s="541"/>
      <c r="E724" s="541"/>
      <c r="F724" s="541"/>
      <c r="G724" s="541"/>
      <c r="H724" s="541"/>
      <c r="I724" s="541"/>
      <c r="J724" s="541"/>
      <c r="K724" s="541"/>
      <c r="L724" s="538" t="s">
        <v>127</v>
      </c>
      <c r="M724" s="539"/>
      <c r="N724" s="550">
        <f>'BD Team'!G74</f>
        <v>0</v>
      </c>
      <c r="O724" s="542"/>
    </row>
    <row r="725" spans="3:15" ht="25.15" customHeight="1">
      <c r="C725" s="541"/>
      <c r="D725" s="541"/>
      <c r="E725" s="541"/>
      <c r="F725" s="541"/>
      <c r="G725" s="541"/>
      <c r="H725" s="541"/>
      <c r="I725" s="541"/>
      <c r="J725" s="541"/>
      <c r="K725" s="541"/>
      <c r="L725" s="538" t="s">
        <v>247</v>
      </c>
      <c r="M725" s="539"/>
      <c r="N725" s="540" t="str">
        <f>$F$6</f>
        <v>Anodized</v>
      </c>
      <c r="O725" s="540"/>
    </row>
    <row r="726" spans="3:15" ht="25.15" customHeight="1">
      <c r="C726" s="541"/>
      <c r="D726" s="541"/>
      <c r="E726" s="541"/>
      <c r="F726" s="541"/>
      <c r="G726" s="541"/>
      <c r="H726" s="541"/>
      <c r="I726" s="541"/>
      <c r="J726" s="541"/>
      <c r="K726" s="541"/>
      <c r="L726" s="538" t="s">
        <v>178</v>
      </c>
      <c r="M726" s="539"/>
      <c r="N726" s="540" t="str">
        <f>$K$6</f>
        <v>Silver</v>
      </c>
      <c r="O726" s="540"/>
    </row>
    <row r="727" spans="3:15" ht="25.15" customHeight="1">
      <c r="C727" s="541"/>
      <c r="D727" s="541"/>
      <c r="E727" s="541"/>
      <c r="F727" s="541"/>
      <c r="G727" s="541"/>
      <c r="H727" s="541"/>
      <c r="I727" s="541"/>
      <c r="J727" s="541"/>
      <c r="K727" s="541"/>
      <c r="L727" s="538" t="s">
        <v>248</v>
      </c>
      <c r="M727" s="539"/>
      <c r="N727" s="542" t="s">
        <v>256</v>
      </c>
      <c r="O727" s="540"/>
    </row>
    <row r="728" spans="3:15" ht="25.15" customHeight="1">
      <c r="C728" s="541"/>
      <c r="D728" s="541"/>
      <c r="E728" s="541"/>
      <c r="F728" s="541"/>
      <c r="G728" s="541"/>
      <c r="H728" s="541"/>
      <c r="I728" s="541"/>
      <c r="J728" s="541"/>
      <c r="K728" s="541"/>
      <c r="L728" s="538" t="s">
        <v>249</v>
      </c>
      <c r="M728" s="539"/>
      <c r="N728" s="540" t="str">
        <f>CONCATENATE('BD Team'!H74," X ",'BD Team'!I74)</f>
        <v xml:space="preserve"> X </v>
      </c>
      <c r="O728" s="540"/>
    </row>
    <row r="729" spans="3:15" ht="25.15" customHeight="1">
      <c r="C729" s="541"/>
      <c r="D729" s="541"/>
      <c r="E729" s="541"/>
      <c r="F729" s="541"/>
      <c r="G729" s="541"/>
      <c r="H729" s="541"/>
      <c r="I729" s="541"/>
      <c r="J729" s="541"/>
      <c r="K729" s="541"/>
      <c r="L729" s="538" t="s">
        <v>250</v>
      </c>
      <c r="M729" s="539"/>
      <c r="N729" s="543">
        <f>'BD Team'!J74</f>
        <v>0</v>
      </c>
      <c r="O729" s="543"/>
    </row>
    <row r="730" spans="3:15" ht="25.15" customHeight="1">
      <c r="C730" s="541"/>
      <c r="D730" s="541"/>
      <c r="E730" s="541"/>
      <c r="F730" s="541"/>
      <c r="G730" s="541"/>
      <c r="H730" s="541"/>
      <c r="I730" s="541"/>
      <c r="J730" s="541"/>
      <c r="K730" s="541"/>
      <c r="L730" s="538" t="s">
        <v>251</v>
      </c>
      <c r="M730" s="539"/>
      <c r="N730" s="543">
        <f>'BD Team'!C74</f>
        <v>0</v>
      </c>
      <c r="O730" s="540"/>
    </row>
    <row r="731" spans="3:15" ht="25.15" customHeight="1">
      <c r="C731" s="541"/>
      <c r="D731" s="541"/>
      <c r="E731" s="541"/>
      <c r="F731" s="541"/>
      <c r="G731" s="541"/>
      <c r="H731" s="541"/>
      <c r="I731" s="541"/>
      <c r="J731" s="541"/>
      <c r="K731" s="541"/>
      <c r="L731" s="538" t="s">
        <v>252</v>
      </c>
      <c r="M731" s="539"/>
      <c r="N731" s="543">
        <f>'BD Team'!E74</f>
        <v>0</v>
      </c>
      <c r="O731" s="540"/>
    </row>
    <row r="732" spans="3:15" ht="25.15" customHeight="1">
      <c r="C732" s="541"/>
      <c r="D732" s="541"/>
      <c r="E732" s="541"/>
      <c r="F732" s="541"/>
      <c r="G732" s="541"/>
      <c r="H732" s="541"/>
      <c r="I732" s="541"/>
      <c r="J732" s="541"/>
      <c r="K732" s="541"/>
      <c r="L732" s="538" t="s">
        <v>253</v>
      </c>
      <c r="M732" s="539"/>
      <c r="N732" s="543">
        <f>'BD Team'!F74</f>
        <v>0</v>
      </c>
      <c r="O732" s="540"/>
    </row>
    <row r="733" spans="3:15">
      <c r="C733" s="544"/>
      <c r="D733" s="544"/>
      <c r="E733" s="544"/>
      <c r="F733" s="544"/>
      <c r="G733" s="544"/>
      <c r="H733" s="544"/>
      <c r="I733" s="544"/>
      <c r="J733" s="544"/>
      <c r="K733" s="544"/>
      <c r="L733" s="544"/>
      <c r="M733" s="544"/>
      <c r="N733" s="544"/>
      <c r="O733" s="544"/>
    </row>
    <row r="734" spans="3:15" ht="25.15" customHeight="1">
      <c r="C734" s="538" t="s">
        <v>254</v>
      </c>
      <c r="D734" s="539"/>
      <c r="E734" s="289">
        <f>'BD Team'!B75</f>
        <v>0</v>
      </c>
      <c r="F734" s="288" t="s">
        <v>255</v>
      </c>
      <c r="G734" s="543">
        <f>'BD Team'!D75</f>
        <v>0</v>
      </c>
      <c r="H734" s="540"/>
      <c r="I734" s="540"/>
      <c r="J734" s="540"/>
      <c r="K734" s="540"/>
      <c r="L734" s="540"/>
      <c r="M734" s="540"/>
      <c r="N734" s="540"/>
      <c r="O734" s="540"/>
    </row>
    <row r="735" spans="3:15" ht="25.15" customHeight="1">
      <c r="C735" s="541"/>
      <c r="D735" s="541"/>
      <c r="E735" s="541"/>
      <c r="F735" s="541"/>
      <c r="G735" s="541"/>
      <c r="H735" s="541"/>
      <c r="I735" s="541"/>
      <c r="J735" s="541"/>
      <c r="K735" s="541"/>
      <c r="L735" s="538" t="s">
        <v>127</v>
      </c>
      <c r="M735" s="539"/>
      <c r="N735" s="550">
        <f>'BD Team'!G75</f>
        <v>0</v>
      </c>
      <c r="O735" s="542"/>
    </row>
    <row r="736" spans="3:15" ht="25.15" customHeight="1">
      <c r="C736" s="541"/>
      <c r="D736" s="541"/>
      <c r="E736" s="541"/>
      <c r="F736" s="541"/>
      <c r="G736" s="541"/>
      <c r="H736" s="541"/>
      <c r="I736" s="541"/>
      <c r="J736" s="541"/>
      <c r="K736" s="541"/>
      <c r="L736" s="538" t="s">
        <v>247</v>
      </c>
      <c r="M736" s="539"/>
      <c r="N736" s="540" t="str">
        <f>$F$6</f>
        <v>Anodized</v>
      </c>
      <c r="O736" s="540"/>
    </row>
    <row r="737" spans="3:15" ht="25.15" customHeight="1">
      <c r="C737" s="541"/>
      <c r="D737" s="541"/>
      <c r="E737" s="541"/>
      <c r="F737" s="541"/>
      <c r="G737" s="541"/>
      <c r="H737" s="541"/>
      <c r="I737" s="541"/>
      <c r="J737" s="541"/>
      <c r="K737" s="541"/>
      <c r="L737" s="538" t="s">
        <v>178</v>
      </c>
      <c r="M737" s="539"/>
      <c r="N737" s="540" t="str">
        <f>$K$6</f>
        <v>Silver</v>
      </c>
      <c r="O737" s="540"/>
    </row>
    <row r="738" spans="3:15" ht="25.15" customHeight="1">
      <c r="C738" s="541"/>
      <c r="D738" s="541"/>
      <c r="E738" s="541"/>
      <c r="F738" s="541"/>
      <c r="G738" s="541"/>
      <c r="H738" s="541"/>
      <c r="I738" s="541"/>
      <c r="J738" s="541"/>
      <c r="K738" s="541"/>
      <c r="L738" s="538" t="s">
        <v>248</v>
      </c>
      <c r="M738" s="539"/>
      <c r="N738" s="542" t="s">
        <v>256</v>
      </c>
      <c r="O738" s="540"/>
    </row>
    <row r="739" spans="3:15" ht="25.15" customHeight="1">
      <c r="C739" s="541"/>
      <c r="D739" s="541"/>
      <c r="E739" s="541"/>
      <c r="F739" s="541"/>
      <c r="G739" s="541"/>
      <c r="H739" s="541"/>
      <c r="I739" s="541"/>
      <c r="J739" s="541"/>
      <c r="K739" s="541"/>
      <c r="L739" s="538" t="s">
        <v>249</v>
      </c>
      <c r="M739" s="539"/>
      <c r="N739" s="540" t="str">
        <f>CONCATENATE('BD Team'!H75," X ",'BD Team'!I75)</f>
        <v xml:space="preserve"> X </v>
      </c>
      <c r="O739" s="540"/>
    </row>
    <row r="740" spans="3:15" ht="25.15" customHeight="1">
      <c r="C740" s="541"/>
      <c r="D740" s="541"/>
      <c r="E740" s="541"/>
      <c r="F740" s="541"/>
      <c r="G740" s="541"/>
      <c r="H740" s="541"/>
      <c r="I740" s="541"/>
      <c r="J740" s="541"/>
      <c r="K740" s="541"/>
      <c r="L740" s="538" t="s">
        <v>250</v>
      </c>
      <c r="M740" s="539"/>
      <c r="N740" s="543">
        <f>'BD Team'!J75</f>
        <v>0</v>
      </c>
      <c r="O740" s="543"/>
    </row>
    <row r="741" spans="3:15" ht="25.15" customHeight="1">
      <c r="C741" s="541"/>
      <c r="D741" s="541"/>
      <c r="E741" s="541"/>
      <c r="F741" s="541"/>
      <c r="G741" s="541"/>
      <c r="H741" s="541"/>
      <c r="I741" s="541"/>
      <c r="J741" s="541"/>
      <c r="K741" s="541"/>
      <c r="L741" s="538" t="s">
        <v>251</v>
      </c>
      <c r="M741" s="539"/>
      <c r="N741" s="543">
        <f>'BD Team'!C75</f>
        <v>0</v>
      </c>
      <c r="O741" s="540"/>
    </row>
    <row r="742" spans="3:15" ht="25.15" customHeight="1">
      <c r="C742" s="541"/>
      <c r="D742" s="541"/>
      <c r="E742" s="541"/>
      <c r="F742" s="541"/>
      <c r="G742" s="541"/>
      <c r="H742" s="541"/>
      <c r="I742" s="541"/>
      <c r="J742" s="541"/>
      <c r="K742" s="541"/>
      <c r="L742" s="538" t="s">
        <v>252</v>
      </c>
      <c r="M742" s="539"/>
      <c r="N742" s="543">
        <f>'BD Team'!E75</f>
        <v>0</v>
      </c>
      <c r="O742" s="540"/>
    </row>
    <row r="743" spans="3:15" ht="25.15" customHeight="1">
      <c r="C743" s="541"/>
      <c r="D743" s="541"/>
      <c r="E743" s="541"/>
      <c r="F743" s="541"/>
      <c r="G743" s="541"/>
      <c r="H743" s="541"/>
      <c r="I743" s="541"/>
      <c r="J743" s="541"/>
      <c r="K743" s="541"/>
      <c r="L743" s="538" t="s">
        <v>253</v>
      </c>
      <c r="M743" s="539"/>
      <c r="N743" s="543">
        <f>'BD Team'!F75</f>
        <v>0</v>
      </c>
      <c r="O743" s="540"/>
    </row>
    <row r="744" spans="3:15">
      <c r="C744" s="544"/>
      <c r="D744" s="544"/>
      <c r="E744" s="544"/>
      <c r="F744" s="544"/>
      <c r="G744" s="544"/>
      <c r="H744" s="544"/>
      <c r="I744" s="544"/>
      <c r="J744" s="544"/>
      <c r="K744" s="544"/>
      <c r="L744" s="544"/>
      <c r="M744" s="544"/>
      <c r="N744" s="544"/>
      <c r="O744" s="544"/>
    </row>
    <row r="745" spans="3:15" ht="25.15" customHeight="1">
      <c r="C745" s="538" t="s">
        <v>254</v>
      </c>
      <c r="D745" s="539"/>
      <c r="E745" s="289">
        <f>'BD Team'!B76</f>
        <v>0</v>
      </c>
      <c r="F745" s="288" t="s">
        <v>255</v>
      </c>
      <c r="G745" s="543">
        <f>'BD Team'!D76</f>
        <v>0</v>
      </c>
      <c r="H745" s="540"/>
      <c r="I745" s="540"/>
      <c r="J745" s="540"/>
      <c r="K745" s="540"/>
      <c r="L745" s="540"/>
      <c r="M745" s="540"/>
      <c r="N745" s="540"/>
      <c r="O745" s="540"/>
    </row>
    <row r="746" spans="3:15" ht="25.15" customHeight="1">
      <c r="C746" s="541"/>
      <c r="D746" s="541"/>
      <c r="E746" s="541"/>
      <c r="F746" s="541"/>
      <c r="G746" s="541"/>
      <c r="H746" s="541"/>
      <c r="I746" s="541"/>
      <c r="J746" s="541"/>
      <c r="K746" s="541"/>
      <c r="L746" s="538" t="s">
        <v>127</v>
      </c>
      <c r="M746" s="539"/>
      <c r="N746" s="550">
        <f>'BD Team'!G76</f>
        <v>0</v>
      </c>
      <c r="O746" s="542"/>
    </row>
    <row r="747" spans="3:15" ht="25.15" customHeight="1">
      <c r="C747" s="541"/>
      <c r="D747" s="541"/>
      <c r="E747" s="541"/>
      <c r="F747" s="541"/>
      <c r="G747" s="541"/>
      <c r="H747" s="541"/>
      <c r="I747" s="541"/>
      <c r="J747" s="541"/>
      <c r="K747" s="541"/>
      <c r="L747" s="538" t="s">
        <v>247</v>
      </c>
      <c r="M747" s="539"/>
      <c r="N747" s="540" t="str">
        <f>$F$6</f>
        <v>Anodized</v>
      </c>
      <c r="O747" s="540"/>
    </row>
    <row r="748" spans="3:15" ht="25.15" customHeight="1">
      <c r="C748" s="541"/>
      <c r="D748" s="541"/>
      <c r="E748" s="541"/>
      <c r="F748" s="541"/>
      <c r="G748" s="541"/>
      <c r="H748" s="541"/>
      <c r="I748" s="541"/>
      <c r="J748" s="541"/>
      <c r="K748" s="541"/>
      <c r="L748" s="538" t="s">
        <v>178</v>
      </c>
      <c r="M748" s="539"/>
      <c r="N748" s="540" t="str">
        <f>$K$6</f>
        <v>Silver</v>
      </c>
      <c r="O748" s="540"/>
    </row>
    <row r="749" spans="3:15" ht="25.15" customHeight="1">
      <c r="C749" s="541"/>
      <c r="D749" s="541"/>
      <c r="E749" s="541"/>
      <c r="F749" s="541"/>
      <c r="G749" s="541"/>
      <c r="H749" s="541"/>
      <c r="I749" s="541"/>
      <c r="J749" s="541"/>
      <c r="K749" s="541"/>
      <c r="L749" s="538" t="s">
        <v>248</v>
      </c>
      <c r="M749" s="539"/>
      <c r="N749" s="542" t="s">
        <v>256</v>
      </c>
      <c r="O749" s="540"/>
    </row>
    <row r="750" spans="3:15" ht="25.15" customHeight="1">
      <c r="C750" s="541"/>
      <c r="D750" s="541"/>
      <c r="E750" s="541"/>
      <c r="F750" s="541"/>
      <c r="G750" s="541"/>
      <c r="H750" s="541"/>
      <c r="I750" s="541"/>
      <c r="J750" s="541"/>
      <c r="K750" s="541"/>
      <c r="L750" s="538" t="s">
        <v>249</v>
      </c>
      <c r="M750" s="539"/>
      <c r="N750" s="540" t="str">
        <f>CONCATENATE('BD Team'!H76," X ",'BD Team'!I76)</f>
        <v xml:space="preserve"> X </v>
      </c>
      <c r="O750" s="540"/>
    </row>
    <row r="751" spans="3:15" ht="25.15" customHeight="1">
      <c r="C751" s="541"/>
      <c r="D751" s="541"/>
      <c r="E751" s="541"/>
      <c r="F751" s="541"/>
      <c r="G751" s="541"/>
      <c r="H751" s="541"/>
      <c r="I751" s="541"/>
      <c r="J751" s="541"/>
      <c r="K751" s="541"/>
      <c r="L751" s="538" t="s">
        <v>250</v>
      </c>
      <c r="M751" s="539"/>
      <c r="N751" s="543">
        <f>'BD Team'!J76</f>
        <v>0</v>
      </c>
      <c r="O751" s="543"/>
    </row>
    <row r="752" spans="3:15" ht="25.15" customHeight="1">
      <c r="C752" s="541"/>
      <c r="D752" s="541"/>
      <c r="E752" s="541"/>
      <c r="F752" s="541"/>
      <c r="G752" s="541"/>
      <c r="H752" s="541"/>
      <c r="I752" s="541"/>
      <c r="J752" s="541"/>
      <c r="K752" s="541"/>
      <c r="L752" s="538" t="s">
        <v>251</v>
      </c>
      <c r="M752" s="539"/>
      <c r="N752" s="543">
        <f>'BD Team'!C76</f>
        <v>0</v>
      </c>
      <c r="O752" s="540"/>
    </row>
    <row r="753" spans="3:15" ht="25.15" customHeight="1">
      <c r="C753" s="541"/>
      <c r="D753" s="541"/>
      <c r="E753" s="541"/>
      <c r="F753" s="541"/>
      <c r="G753" s="541"/>
      <c r="H753" s="541"/>
      <c r="I753" s="541"/>
      <c r="J753" s="541"/>
      <c r="K753" s="541"/>
      <c r="L753" s="538" t="s">
        <v>252</v>
      </c>
      <c r="M753" s="539"/>
      <c r="N753" s="543">
        <f>'BD Team'!E76</f>
        <v>0</v>
      </c>
      <c r="O753" s="540"/>
    </row>
    <row r="754" spans="3:15" ht="25.15" customHeight="1">
      <c r="C754" s="541"/>
      <c r="D754" s="541"/>
      <c r="E754" s="541"/>
      <c r="F754" s="541"/>
      <c r="G754" s="541"/>
      <c r="H754" s="541"/>
      <c r="I754" s="541"/>
      <c r="J754" s="541"/>
      <c r="K754" s="541"/>
      <c r="L754" s="538" t="s">
        <v>253</v>
      </c>
      <c r="M754" s="539"/>
      <c r="N754" s="543">
        <f>'BD Team'!F76</f>
        <v>0</v>
      </c>
      <c r="O754" s="540"/>
    </row>
    <row r="755" spans="3:15">
      <c r="C755" s="544"/>
      <c r="D755" s="544"/>
      <c r="E755" s="544"/>
      <c r="F755" s="544"/>
      <c r="G755" s="544"/>
      <c r="H755" s="544"/>
      <c r="I755" s="544"/>
      <c r="J755" s="544"/>
      <c r="K755" s="544"/>
      <c r="L755" s="544"/>
      <c r="M755" s="544"/>
      <c r="N755" s="544"/>
      <c r="O755" s="544"/>
    </row>
    <row r="756" spans="3:15" ht="25.15" customHeight="1">
      <c r="C756" s="538" t="s">
        <v>254</v>
      </c>
      <c r="D756" s="539"/>
      <c r="E756" s="289">
        <f>'BD Team'!B77</f>
        <v>0</v>
      </c>
      <c r="F756" s="288" t="s">
        <v>255</v>
      </c>
      <c r="G756" s="543">
        <f>'BD Team'!D77</f>
        <v>0</v>
      </c>
      <c r="H756" s="540"/>
      <c r="I756" s="540"/>
      <c r="J756" s="540"/>
      <c r="K756" s="540"/>
      <c r="L756" s="540"/>
      <c r="M756" s="540"/>
      <c r="N756" s="540"/>
      <c r="O756" s="540"/>
    </row>
    <row r="757" spans="3:15" ht="25.15" customHeight="1">
      <c r="C757" s="541"/>
      <c r="D757" s="541"/>
      <c r="E757" s="541"/>
      <c r="F757" s="541"/>
      <c r="G757" s="541"/>
      <c r="H757" s="541"/>
      <c r="I757" s="541"/>
      <c r="J757" s="541"/>
      <c r="K757" s="541"/>
      <c r="L757" s="538" t="s">
        <v>127</v>
      </c>
      <c r="M757" s="539"/>
      <c r="N757" s="550">
        <f>'BD Team'!G77</f>
        <v>0</v>
      </c>
      <c r="O757" s="542"/>
    </row>
    <row r="758" spans="3:15" ht="25.15" customHeight="1">
      <c r="C758" s="541"/>
      <c r="D758" s="541"/>
      <c r="E758" s="541"/>
      <c r="F758" s="541"/>
      <c r="G758" s="541"/>
      <c r="H758" s="541"/>
      <c r="I758" s="541"/>
      <c r="J758" s="541"/>
      <c r="K758" s="541"/>
      <c r="L758" s="538" t="s">
        <v>247</v>
      </c>
      <c r="M758" s="539"/>
      <c r="N758" s="540" t="str">
        <f>$F$6</f>
        <v>Anodized</v>
      </c>
      <c r="O758" s="540"/>
    </row>
    <row r="759" spans="3:15" ht="25.15" customHeight="1">
      <c r="C759" s="541"/>
      <c r="D759" s="541"/>
      <c r="E759" s="541"/>
      <c r="F759" s="541"/>
      <c r="G759" s="541"/>
      <c r="H759" s="541"/>
      <c r="I759" s="541"/>
      <c r="J759" s="541"/>
      <c r="K759" s="541"/>
      <c r="L759" s="538" t="s">
        <v>178</v>
      </c>
      <c r="M759" s="539"/>
      <c r="N759" s="540" t="str">
        <f>$K$6</f>
        <v>Silver</v>
      </c>
      <c r="O759" s="540"/>
    </row>
    <row r="760" spans="3:15" ht="25.15" customHeight="1">
      <c r="C760" s="541"/>
      <c r="D760" s="541"/>
      <c r="E760" s="541"/>
      <c r="F760" s="541"/>
      <c r="G760" s="541"/>
      <c r="H760" s="541"/>
      <c r="I760" s="541"/>
      <c r="J760" s="541"/>
      <c r="K760" s="541"/>
      <c r="L760" s="538" t="s">
        <v>248</v>
      </c>
      <c r="M760" s="539"/>
      <c r="N760" s="542" t="s">
        <v>256</v>
      </c>
      <c r="O760" s="540"/>
    </row>
    <row r="761" spans="3:15" ht="25.15" customHeight="1">
      <c r="C761" s="541"/>
      <c r="D761" s="541"/>
      <c r="E761" s="541"/>
      <c r="F761" s="541"/>
      <c r="G761" s="541"/>
      <c r="H761" s="541"/>
      <c r="I761" s="541"/>
      <c r="J761" s="541"/>
      <c r="K761" s="541"/>
      <c r="L761" s="538" t="s">
        <v>249</v>
      </c>
      <c r="M761" s="539"/>
      <c r="N761" s="540" t="str">
        <f>CONCATENATE('BD Team'!H77," X ",'BD Team'!I77)</f>
        <v xml:space="preserve"> X </v>
      </c>
      <c r="O761" s="540"/>
    </row>
    <row r="762" spans="3:15" ht="25.15" customHeight="1">
      <c r="C762" s="541"/>
      <c r="D762" s="541"/>
      <c r="E762" s="541"/>
      <c r="F762" s="541"/>
      <c r="G762" s="541"/>
      <c r="H762" s="541"/>
      <c r="I762" s="541"/>
      <c r="J762" s="541"/>
      <c r="K762" s="541"/>
      <c r="L762" s="538" t="s">
        <v>250</v>
      </c>
      <c r="M762" s="539"/>
      <c r="N762" s="543">
        <f>'BD Team'!J77</f>
        <v>0</v>
      </c>
      <c r="O762" s="543"/>
    </row>
    <row r="763" spans="3:15" ht="25.15" customHeight="1">
      <c r="C763" s="541"/>
      <c r="D763" s="541"/>
      <c r="E763" s="541"/>
      <c r="F763" s="541"/>
      <c r="G763" s="541"/>
      <c r="H763" s="541"/>
      <c r="I763" s="541"/>
      <c r="J763" s="541"/>
      <c r="K763" s="541"/>
      <c r="L763" s="538" t="s">
        <v>251</v>
      </c>
      <c r="M763" s="539"/>
      <c r="N763" s="543">
        <f>'BD Team'!C77</f>
        <v>0</v>
      </c>
      <c r="O763" s="540"/>
    </row>
    <row r="764" spans="3:15" ht="25.15" customHeight="1">
      <c r="C764" s="541"/>
      <c r="D764" s="541"/>
      <c r="E764" s="541"/>
      <c r="F764" s="541"/>
      <c r="G764" s="541"/>
      <c r="H764" s="541"/>
      <c r="I764" s="541"/>
      <c r="J764" s="541"/>
      <c r="K764" s="541"/>
      <c r="L764" s="538" t="s">
        <v>252</v>
      </c>
      <c r="M764" s="539"/>
      <c r="N764" s="543">
        <f>'BD Team'!E77</f>
        <v>0</v>
      </c>
      <c r="O764" s="540"/>
    </row>
    <row r="765" spans="3:15" ht="25.15" customHeight="1">
      <c r="C765" s="541"/>
      <c r="D765" s="541"/>
      <c r="E765" s="541"/>
      <c r="F765" s="541"/>
      <c r="G765" s="541"/>
      <c r="H765" s="541"/>
      <c r="I765" s="541"/>
      <c r="J765" s="541"/>
      <c r="K765" s="541"/>
      <c r="L765" s="538" t="s">
        <v>253</v>
      </c>
      <c r="M765" s="539"/>
      <c r="N765" s="543">
        <f>'BD Team'!F77</f>
        <v>0</v>
      </c>
      <c r="O765" s="540"/>
    </row>
    <row r="766" spans="3:15">
      <c r="C766" s="544"/>
      <c r="D766" s="544"/>
      <c r="E766" s="544"/>
      <c r="F766" s="544"/>
      <c r="G766" s="544"/>
      <c r="H766" s="544"/>
      <c r="I766" s="544"/>
      <c r="J766" s="544"/>
      <c r="K766" s="544"/>
      <c r="L766" s="544"/>
      <c r="M766" s="544"/>
      <c r="N766" s="544"/>
      <c r="O766" s="544"/>
    </row>
    <row r="767" spans="3:15" ht="25.15" customHeight="1">
      <c r="C767" s="538" t="s">
        <v>254</v>
      </c>
      <c r="D767" s="539"/>
      <c r="E767" s="289">
        <f>'BD Team'!B78</f>
        <v>0</v>
      </c>
      <c r="F767" s="288" t="s">
        <v>255</v>
      </c>
      <c r="G767" s="543">
        <f>'BD Team'!D78</f>
        <v>0</v>
      </c>
      <c r="H767" s="540"/>
      <c r="I767" s="540"/>
      <c r="J767" s="540"/>
      <c r="K767" s="540"/>
      <c r="L767" s="540"/>
      <c r="M767" s="540"/>
      <c r="N767" s="540"/>
      <c r="O767" s="540"/>
    </row>
    <row r="768" spans="3:15" ht="25.15" customHeight="1">
      <c r="C768" s="541"/>
      <c r="D768" s="541"/>
      <c r="E768" s="541"/>
      <c r="F768" s="541"/>
      <c r="G768" s="541"/>
      <c r="H768" s="541"/>
      <c r="I768" s="541"/>
      <c r="J768" s="541"/>
      <c r="K768" s="541"/>
      <c r="L768" s="538" t="s">
        <v>127</v>
      </c>
      <c r="M768" s="539"/>
      <c r="N768" s="550">
        <f>'BD Team'!G78</f>
        <v>0</v>
      </c>
      <c r="O768" s="542"/>
    </row>
    <row r="769" spans="3:15" ht="25.15" customHeight="1">
      <c r="C769" s="541"/>
      <c r="D769" s="541"/>
      <c r="E769" s="541"/>
      <c r="F769" s="541"/>
      <c r="G769" s="541"/>
      <c r="H769" s="541"/>
      <c r="I769" s="541"/>
      <c r="J769" s="541"/>
      <c r="K769" s="541"/>
      <c r="L769" s="538" t="s">
        <v>247</v>
      </c>
      <c r="M769" s="539"/>
      <c r="N769" s="540" t="str">
        <f>$F$6</f>
        <v>Anodized</v>
      </c>
      <c r="O769" s="540"/>
    </row>
    <row r="770" spans="3:15" ht="25.15" customHeight="1">
      <c r="C770" s="541"/>
      <c r="D770" s="541"/>
      <c r="E770" s="541"/>
      <c r="F770" s="541"/>
      <c r="G770" s="541"/>
      <c r="H770" s="541"/>
      <c r="I770" s="541"/>
      <c r="J770" s="541"/>
      <c r="K770" s="541"/>
      <c r="L770" s="538" t="s">
        <v>178</v>
      </c>
      <c r="M770" s="539"/>
      <c r="N770" s="540" t="str">
        <f>$K$6</f>
        <v>Silver</v>
      </c>
      <c r="O770" s="540"/>
    </row>
    <row r="771" spans="3:15" ht="25.15" customHeight="1">
      <c r="C771" s="541"/>
      <c r="D771" s="541"/>
      <c r="E771" s="541"/>
      <c r="F771" s="541"/>
      <c r="G771" s="541"/>
      <c r="H771" s="541"/>
      <c r="I771" s="541"/>
      <c r="J771" s="541"/>
      <c r="K771" s="541"/>
      <c r="L771" s="538" t="s">
        <v>248</v>
      </c>
      <c r="M771" s="539"/>
      <c r="N771" s="542" t="s">
        <v>256</v>
      </c>
      <c r="O771" s="540"/>
    </row>
    <row r="772" spans="3:15" ht="25.15" customHeight="1">
      <c r="C772" s="541"/>
      <c r="D772" s="541"/>
      <c r="E772" s="541"/>
      <c r="F772" s="541"/>
      <c r="G772" s="541"/>
      <c r="H772" s="541"/>
      <c r="I772" s="541"/>
      <c r="J772" s="541"/>
      <c r="K772" s="541"/>
      <c r="L772" s="538" t="s">
        <v>249</v>
      </c>
      <c r="M772" s="539"/>
      <c r="N772" s="540" t="str">
        <f>CONCATENATE('BD Team'!H78," X ",'BD Team'!I78)</f>
        <v xml:space="preserve"> X </v>
      </c>
      <c r="O772" s="540"/>
    </row>
    <row r="773" spans="3:15" ht="25.15" customHeight="1">
      <c r="C773" s="541"/>
      <c r="D773" s="541"/>
      <c r="E773" s="541"/>
      <c r="F773" s="541"/>
      <c r="G773" s="541"/>
      <c r="H773" s="541"/>
      <c r="I773" s="541"/>
      <c r="J773" s="541"/>
      <c r="K773" s="541"/>
      <c r="L773" s="538" t="s">
        <v>250</v>
      </c>
      <c r="M773" s="539"/>
      <c r="N773" s="543">
        <f>'BD Team'!J78</f>
        <v>0</v>
      </c>
      <c r="O773" s="543"/>
    </row>
    <row r="774" spans="3:15" ht="25.15" customHeight="1">
      <c r="C774" s="541"/>
      <c r="D774" s="541"/>
      <c r="E774" s="541"/>
      <c r="F774" s="541"/>
      <c r="G774" s="541"/>
      <c r="H774" s="541"/>
      <c r="I774" s="541"/>
      <c r="J774" s="541"/>
      <c r="K774" s="541"/>
      <c r="L774" s="538" t="s">
        <v>251</v>
      </c>
      <c r="M774" s="539"/>
      <c r="N774" s="543">
        <f>'BD Team'!C78</f>
        <v>0</v>
      </c>
      <c r="O774" s="540"/>
    </row>
    <row r="775" spans="3:15" ht="25.15" customHeight="1">
      <c r="C775" s="541"/>
      <c r="D775" s="541"/>
      <c r="E775" s="541"/>
      <c r="F775" s="541"/>
      <c r="G775" s="541"/>
      <c r="H775" s="541"/>
      <c r="I775" s="541"/>
      <c r="J775" s="541"/>
      <c r="K775" s="541"/>
      <c r="L775" s="538" t="s">
        <v>252</v>
      </c>
      <c r="M775" s="539"/>
      <c r="N775" s="543">
        <f>'BD Team'!E78</f>
        <v>0</v>
      </c>
      <c r="O775" s="540"/>
    </row>
    <row r="776" spans="3:15" ht="25.15" customHeight="1">
      <c r="C776" s="541"/>
      <c r="D776" s="541"/>
      <c r="E776" s="541"/>
      <c r="F776" s="541"/>
      <c r="G776" s="541"/>
      <c r="H776" s="541"/>
      <c r="I776" s="541"/>
      <c r="J776" s="541"/>
      <c r="K776" s="541"/>
      <c r="L776" s="538" t="s">
        <v>253</v>
      </c>
      <c r="M776" s="539"/>
      <c r="N776" s="543">
        <f>'BD Team'!F78</f>
        <v>0</v>
      </c>
      <c r="O776" s="540"/>
    </row>
    <row r="777" spans="3:15">
      <c r="C777" s="544"/>
      <c r="D777" s="544"/>
      <c r="E777" s="544"/>
      <c r="F777" s="544"/>
      <c r="G777" s="544"/>
      <c r="H777" s="544"/>
      <c r="I777" s="544"/>
      <c r="J777" s="544"/>
      <c r="K777" s="544"/>
      <c r="L777" s="544"/>
      <c r="M777" s="544"/>
      <c r="N777" s="544"/>
      <c r="O777" s="544"/>
    </row>
    <row r="778" spans="3:15" ht="25.15" customHeight="1">
      <c r="C778" s="538" t="s">
        <v>254</v>
      </c>
      <c r="D778" s="539"/>
      <c r="E778" s="289">
        <f>'BD Team'!B79</f>
        <v>0</v>
      </c>
      <c r="F778" s="288" t="s">
        <v>255</v>
      </c>
      <c r="G778" s="543">
        <f>'BD Team'!D79</f>
        <v>0</v>
      </c>
      <c r="H778" s="540"/>
      <c r="I778" s="540"/>
      <c r="J778" s="540"/>
      <c r="K778" s="540"/>
      <c r="L778" s="540"/>
      <c r="M778" s="540"/>
      <c r="N778" s="540"/>
      <c r="O778" s="540"/>
    </row>
    <row r="779" spans="3:15" ht="25.15" customHeight="1">
      <c r="C779" s="541"/>
      <c r="D779" s="541"/>
      <c r="E779" s="541"/>
      <c r="F779" s="541"/>
      <c r="G779" s="541"/>
      <c r="H779" s="541"/>
      <c r="I779" s="541"/>
      <c r="J779" s="541"/>
      <c r="K779" s="541"/>
      <c r="L779" s="538" t="s">
        <v>127</v>
      </c>
      <c r="M779" s="539"/>
      <c r="N779" s="550">
        <f>'BD Team'!G79</f>
        <v>0</v>
      </c>
      <c r="O779" s="542"/>
    </row>
    <row r="780" spans="3:15" ht="25.15" customHeight="1">
      <c r="C780" s="541"/>
      <c r="D780" s="541"/>
      <c r="E780" s="541"/>
      <c r="F780" s="541"/>
      <c r="G780" s="541"/>
      <c r="H780" s="541"/>
      <c r="I780" s="541"/>
      <c r="J780" s="541"/>
      <c r="K780" s="541"/>
      <c r="L780" s="538" t="s">
        <v>247</v>
      </c>
      <c r="M780" s="539"/>
      <c r="N780" s="540" t="str">
        <f>$F$6</f>
        <v>Anodized</v>
      </c>
      <c r="O780" s="540"/>
    </row>
    <row r="781" spans="3:15" ht="25.15" customHeight="1">
      <c r="C781" s="541"/>
      <c r="D781" s="541"/>
      <c r="E781" s="541"/>
      <c r="F781" s="541"/>
      <c r="G781" s="541"/>
      <c r="H781" s="541"/>
      <c r="I781" s="541"/>
      <c r="J781" s="541"/>
      <c r="K781" s="541"/>
      <c r="L781" s="538" t="s">
        <v>178</v>
      </c>
      <c r="M781" s="539"/>
      <c r="N781" s="540" t="str">
        <f>$K$6</f>
        <v>Silver</v>
      </c>
      <c r="O781" s="540"/>
    </row>
    <row r="782" spans="3:15" ht="25.15" customHeight="1">
      <c r="C782" s="541"/>
      <c r="D782" s="541"/>
      <c r="E782" s="541"/>
      <c r="F782" s="541"/>
      <c r="G782" s="541"/>
      <c r="H782" s="541"/>
      <c r="I782" s="541"/>
      <c r="J782" s="541"/>
      <c r="K782" s="541"/>
      <c r="L782" s="538" t="s">
        <v>248</v>
      </c>
      <c r="M782" s="539"/>
      <c r="N782" s="542" t="s">
        <v>256</v>
      </c>
      <c r="O782" s="540"/>
    </row>
    <row r="783" spans="3:15" ht="25.15" customHeight="1">
      <c r="C783" s="541"/>
      <c r="D783" s="541"/>
      <c r="E783" s="541"/>
      <c r="F783" s="541"/>
      <c r="G783" s="541"/>
      <c r="H783" s="541"/>
      <c r="I783" s="541"/>
      <c r="J783" s="541"/>
      <c r="K783" s="541"/>
      <c r="L783" s="538" t="s">
        <v>249</v>
      </c>
      <c r="M783" s="539"/>
      <c r="N783" s="540" t="str">
        <f>CONCATENATE('BD Team'!H79," X ",'BD Team'!I79)</f>
        <v xml:space="preserve"> X </v>
      </c>
      <c r="O783" s="540"/>
    </row>
    <row r="784" spans="3:15" ht="25.15" customHeight="1">
      <c r="C784" s="541"/>
      <c r="D784" s="541"/>
      <c r="E784" s="541"/>
      <c r="F784" s="541"/>
      <c r="G784" s="541"/>
      <c r="H784" s="541"/>
      <c r="I784" s="541"/>
      <c r="J784" s="541"/>
      <c r="K784" s="541"/>
      <c r="L784" s="538" t="s">
        <v>250</v>
      </c>
      <c r="M784" s="539"/>
      <c r="N784" s="543">
        <f>'BD Team'!J79</f>
        <v>0</v>
      </c>
      <c r="O784" s="543"/>
    </row>
    <row r="785" spans="3:15" ht="25.15" customHeight="1">
      <c r="C785" s="541"/>
      <c r="D785" s="541"/>
      <c r="E785" s="541"/>
      <c r="F785" s="541"/>
      <c r="G785" s="541"/>
      <c r="H785" s="541"/>
      <c r="I785" s="541"/>
      <c r="J785" s="541"/>
      <c r="K785" s="541"/>
      <c r="L785" s="538" t="s">
        <v>251</v>
      </c>
      <c r="M785" s="539"/>
      <c r="N785" s="543">
        <f>'BD Team'!C79</f>
        <v>0</v>
      </c>
      <c r="O785" s="540"/>
    </row>
    <row r="786" spans="3:15" ht="25.15" customHeight="1">
      <c r="C786" s="541"/>
      <c r="D786" s="541"/>
      <c r="E786" s="541"/>
      <c r="F786" s="541"/>
      <c r="G786" s="541"/>
      <c r="H786" s="541"/>
      <c r="I786" s="541"/>
      <c r="J786" s="541"/>
      <c r="K786" s="541"/>
      <c r="L786" s="538" t="s">
        <v>252</v>
      </c>
      <c r="M786" s="539"/>
      <c r="N786" s="543">
        <f>'BD Team'!E79</f>
        <v>0</v>
      </c>
      <c r="O786" s="540"/>
    </row>
    <row r="787" spans="3:15" ht="25.15" customHeight="1">
      <c r="C787" s="541"/>
      <c r="D787" s="541"/>
      <c r="E787" s="541"/>
      <c r="F787" s="541"/>
      <c r="G787" s="541"/>
      <c r="H787" s="541"/>
      <c r="I787" s="541"/>
      <c r="J787" s="541"/>
      <c r="K787" s="541"/>
      <c r="L787" s="538" t="s">
        <v>253</v>
      </c>
      <c r="M787" s="539"/>
      <c r="N787" s="543">
        <f>'BD Team'!F79</f>
        <v>0</v>
      </c>
      <c r="O787" s="540"/>
    </row>
    <row r="788" spans="3:15">
      <c r="C788" s="544"/>
      <c r="D788" s="544"/>
      <c r="E788" s="544"/>
      <c r="F788" s="544"/>
      <c r="G788" s="544"/>
      <c r="H788" s="544"/>
      <c r="I788" s="544"/>
      <c r="J788" s="544"/>
      <c r="K788" s="544"/>
      <c r="L788" s="544"/>
      <c r="M788" s="544"/>
      <c r="N788" s="544"/>
      <c r="O788" s="544"/>
    </row>
    <row r="789" spans="3:15" ht="25.15" customHeight="1">
      <c r="C789" s="538" t="s">
        <v>254</v>
      </c>
      <c r="D789" s="539"/>
      <c r="E789" s="289">
        <f>'BD Team'!B80</f>
        <v>0</v>
      </c>
      <c r="F789" s="288" t="s">
        <v>255</v>
      </c>
      <c r="G789" s="543">
        <f>'BD Team'!D80</f>
        <v>0</v>
      </c>
      <c r="H789" s="540"/>
      <c r="I789" s="540"/>
      <c r="J789" s="540"/>
      <c r="K789" s="540"/>
      <c r="L789" s="540"/>
      <c r="M789" s="540"/>
      <c r="N789" s="540"/>
      <c r="O789" s="540"/>
    </row>
    <row r="790" spans="3:15" ht="25.15" customHeight="1">
      <c r="C790" s="541"/>
      <c r="D790" s="541"/>
      <c r="E790" s="541"/>
      <c r="F790" s="541"/>
      <c r="G790" s="541"/>
      <c r="H790" s="541"/>
      <c r="I790" s="541"/>
      <c r="J790" s="541"/>
      <c r="K790" s="541"/>
      <c r="L790" s="538" t="s">
        <v>127</v>
      </c>
      <c r="M790" s="539"/>
      <c r="N790" s="550">
        <f>'BD Team'!G80</f>
        <v>0</v>
      </c>
      <c r="O790" s="542"/>
    </row>
    <row r="791" spans="3:15" ht="25.15" customHeight="1">
      <c r="C791" s="541"/>
      <c r="D791" s="541"/>
      <c r="E791" s="541"/>
      <c r="F791" s="541"/>
      <c r="G791" s="541"/>
      <c r="H791" s="541"/>
      <c r="I791" s="541"/>
      <c r="J791" s="541"/>
      <c r="K791" s="541"/>
      <c r="L791" s="538" t="s">
        <v>247</v>
      </c>
      <c r="M791" s="539"/>
      <c r="N791" s="540" t="str">
        <f>$F$6</f>
        <v>Anodized</v>
      </c>
      <c r="O791" s="540"/>
    </row>
    <row r="792" spans="3:15" ht="25.15" customHeight="1">
      <c r="C792" s="541"/>
      <c r="D792" s="541"/>
      <c r="E792" s="541"/>
      <c r="F792" s="541"/>
      <c r="G792" s="541"/>
      <c r="H792" s="541"/>
      <c r="I792" s="541"/>
      <c r="J792" s="541"/>
      <c r="K792" s="541"/>
      <c r="L792" s="538" t="s">
        <v>178</v>
      </c>
      <c r="M792" s="539"/>
      <c r="N792" s="540" t="str">
        <f>$K$6</f>
        <v>Silver</v>
      </c>
      <c r="O792" s="540"/>
    </row>
    <row r="793" spans="3:15" ht="25.15" customHeight="1">
      <c r="C793" s="541"/>
      <c r="D793" s="541"/>
      <c r="E793" s="541"/>
      <c r="F793" s="541"/>
      <c r="G793" s="541"/>
      <c r="H793" s="541"/>
      <c r="I793" s="541"/>
      <c r="J793" s="541"/>
      <c r="K793" s="541"/>
      <c r="L793" s="538" t="s">
        <v>248</v>
      </c>
      <c r="M793" s="539"/>
      <c r="N793" s="542" t="s">
        <v>256</v>
      </c>
      <c r="O793" s="540"/>
    </row>
    <row r="794" spans="3:15" ht="25.15" customHeight="1">
      <c r="C794" s="541"/>
      <c r="D794" s="541"/>
      <c r="E794" s="541"/>
      <c r="F794" s="541"/>
      <c r="G794" s="541"/>
      <c r="H794" s="541"/>
      <c r="I794" s="541"/>
      <c r="J794" s="541"/>
      <c r="K794" s="541"/>
      <c r="L794" s="538" t="s">
        <v>249</v>
      </c>
      <c r="M794" s="539"/>
      <c r="N794" s="540" t="str">
        <f>CONCATENATE('BD Team'!H80," X ",'BD Team'!I80)</f>
        <v xml:space="preserve"> X </v>
      </c>
      <c r="O794" s="540"/>
    </row>
    <row r="795" spans="3:15" ht="25.15" customHeight="1">
      <c r="C795" s="541"/>
      <c r="D795" s="541"/>
      <c r="E795" s="541"/>
      <c r="F795" s="541"/>
      <c r="G795" s="541"/>
      <c r="H795" s="541"/>
      <c r="I795" s="541"/>
      <c r="J795" s="541"/>
      <c r="K795" s="541"/>
      <c r="L795" s="538" t="s">
        <v>250</v>
      </c>
      <c r="M795" s="539"/>
      <c r="N795" s="543">
        <f>'BD Team'!J80</f>
        <v>0</v>
      </c>
      <c r="O795" s="543"/>
    </row>
    <row r="796" spans="3:15" ht="25.15" customHeight="1">
      <c r="C796" s="541"/>
      <c r="D796" s="541"/>
      <c r="E796" s="541"/>
      <c r="F796" s="541"/>
      <c r="G796" s="541"/>
      <c r="H796" s="541"/>
      <c r="I796" s="541"/>
      <c r="J796" s="541"/>
      <c r="K796" s="541"/>
      <c r="L796" s="538" t="s">
        <v>251</v>
      </c>
      <c r="M796" s="539"/>
      <c r="N796" s="543">
        <f>'BD Team'!C80</f>
        <v>0</v>
      </c>
      <c r="O796" s="540"/>
    </row>
    <row r="797" spans="3:15" ht="25.15" customHeight="1">
      <c r="C797" s="541"/>
      <c r="D797" s="541"/>
      <c r="E797" s="541"/>
      <c r="F797" s="541"/>
      <c r="G797" s="541"/>
      <c r="H797" s="541"/>
      <c r="I797" s="541"/>
      <c r="J797" s="541"/>
      <c r="K797" s="541"/>
      <c r="L797" s="538" t="s">
        <v>252</v>
      </c>
      <c r="M797" s="539"/>
      <c r="N797" s="543">
        <f>'BD Team'!E80</f>
        <v>0</v>
      </c>
      <c r="O797" s="540"/>
    </row>
    <row r="798" spans="3:15" ht="25.15" customHeight="1">
      <c r="C798" s="541"/>
      <c r="D798" s="541"/>
      <c r="E798" s="541"/>
      <c r="F798" s="541"/>
      <c r="G798" s="541"/>
      <c r="H798" s="541"/>
      <c r="I798" s="541"/>
      <c r="J798" s="541"/>
      <c r="K798" s="541"/>
      <c r="L798" s="538" t="s">
        <v>253</v>
      </c>
      <c r="M798" s="539"/>
      <c r="N798" s="543">
        <f>'BD Team'!F80</f>
        <v>0</v>
      </c>
      <c r="O798" s="540"/>
    </row>
    <row r="799" spans="3:15">
      <c r="C799" s="544"/>
      <c r="D799" s="544"/>
      <c r="E799" s="544"/>
      <c r="F799" s="544"/>
      <c r="G799" s="544"/>
      <c r="H799" s="544"/>
      <c r="I799" s="544"/>
      <c r="J799" s="544"/>
      <c r="K799" s="544"/>
      <c r="L799" s="544"/>
      <c r="M799" s="544"/>
      <c r="N799" s="544"/>
      <c r="O799" s="544"/>
    </row>
    <row r="800" spans="3:15" ht="25.15" customHeight="1">
      <c r="C800" s="538" t="s">
        <v>254</v>
      </c>
      <c r="D800" s="539"/>
      <c r="E800" s="289">
        <f>'BD Team'!B81</f>
        <v>0</v>
      </c>
      <c r="F800" s="288" t="s">
        <v>255</v>
      </c>
      <c r="G800" s="543">
        <f>'BD Team'!D81</f>
        <v>0</v>
      </c>
      <c r="H800" s="540"/>
      <c r="I800" s="540"/>
      <c r="J800" s="540"/>
      <c r="K800" s="540"/>
      <c r="L800" s="540"/>
      <c r="M800" s="540"/>
      <c r="N800" s="540"/>
      <c r="O800" s="540"/>
    </row>
    <row r="801" spans="3:15" ht="25.15" customHeight="1">
      <c r="C801" s="541"/>
      <c r="D801" s="541"/>
      <c r="E801" s="541"/>
      <c r="F801" s="541"/>
      <c r="G801" s="541"/>
      <c r="H801" s="541"/>
      <c r="I801" s="541"/>
      <c r="J801" s="541"/>
      <c r="K801" s="541"/>
      <c r="L801" s="538" t="s">
        <v>127</v>
      </c>
      <c r="M801" s="539"/>
      <c r="N801" s="550">
        <f>'BD Team'!G81</f>
        <v>0</v>
      </c>
      <c r="O801" s="542"/>
    </row>
    <row r="802" spans="3:15" ht="25.15" customHeight="1">
      <c r="C802" s="541"/>
      <c r="D802" s="541"/>
      <c r="E802" s="541"/>
      <c r="F802" s="541"/>
      <c r="G802" s="541"/>
      <c r="H802" s="541"/>
      <c r="I802" s="541"/>
      <c r="J802" s="541"/>
      <c r="K802" s="541"/>
      <c r="L802" s="538" t="s">
        <v>247</v>
      </c>
      <c r="M802" s="539"/>
      <c r="N802" s="540" t="str">
        <f>$F$6</f>
        <v>Anodized</v>
      </c>
      <c r="O802" s="540"/>
    </row>
    <row r="803" spans="3:15" ht="25.15" customHeight="1">
      <c r="C803" s="541"/>
      <c r="D803" s="541"/>
      <c r="E803" s="541"/>
      <c r="F803" s="541"/>
      <c r="G803" s="541"/>
      <c r="H803" s="541"/>
      <c r="I803" s="541"/>
      <c r="J803" s="541"/>
      <c r="K803" s="541"/>
      <c r="L803" s="538" t="s">
        <v>178</v>
      </c>
      <c r="M803" s="539"/>
      <c r="N803" s="540" t="str">
        <f>$K$6</f>
        <v>Silver</v>
      </c>
      <c r="O803" s="540"/>
    </row>
    <row r="804" spans="3:15" ht="25.15" customHeight="1">
      <c r="C804" s="541"/>
      <c r="D804" s="541"/>
      <c r="E804" s="541"/>
      <c r="F804" s="541"/>
      <c r="G804" s="541"/>
      <c r="H804" s="541"/>
      <c r="I804" s="541"/>
      <c r="J804" s="541"/>
      <c r="K804" s="541"/>
      <c r="L804" s="538" t="s">
        <v>248</v>
      </c>
      <c r="M804" s="539"/>
      <c r="N804" s="542" t="s">
        <v>256</v>
      </c>
      <c r="O804" s="540"/>
    </row>
    <row r="805" spans="3:15" ht="25.15" customHeight="1">
      <c r="C805" s="541"/>
      <c r="D805" s="541"/>
      <c r="E805" s="541"/>
      <c r="F805" s="541"/>
      <c r="G805" s="541"/>
      <c r="H805" s="541"/>
      <c r="I805" s="541"/>
      <c r="J805" s="541"/>
      <c r="K805" s="541"/>
      <c r="L805" s="538" t="s">
        <v>249</v>
      </c>
      <c r="M805" s="539"/>
      <c r="N805" s="540" t="str">
        <f>CONCATENATE('BD Team'!H81," X ",'BD Team'!I81)</f>
        <v xml:space="preserve"> X </v>
      </c>
      <c r="O805" s="540"/>
    </row>
    <row r="806" spans="3:15" ht="25.15" customHeight="1">
      <c r="C806" s="541"/>
      <c r="D806" s="541"/>
      <c r="E806" s="541"/>
      <c r="F806" s="541"/>
      <c r="G806" s="541"/>
      <c r="H806" s="541"/>
      <c r="I806" s="541"/>
      <c r="J806" s="541"/>
      <c r="K806" s="541"/>
      <c r="L806" s="538" t="s">
        <v>250</v>
      </c>
      <c r="M806" s="539"/>
      <c r="N806" s="543">
        <f>'BD Team'!J81</f>
        <v>0</v>
      </c>
      <c r="O806" s="543"/>
    </row>
    <row r="807" spans="3:15" ht="25.15" customHeight="1">
      <c r="C807" s="541"/>
      <c r="D807" s="541"/>
      <c r="E807" s="541"/>
      <c r="F807" s="541"/>
      <c r="G807" s="541"/>
      <c r="H807" s="541"/>
      <c r="I807" s="541"/>
      <c r="J807" s="541"/>
      <c r="K807" s="541"/>
      <c r="L807" s="538" t="s">
        <v>251</v>
      </c>
      <c r="M807" s="539"/>
      <c r="N807" s="543">
        <f>'BD Team'!C81</f>
        <v>0</v>
      </c>
      <c r="O807" s="540"/>
    </row>
    <row r="808" spans="3:15" ht="25.15" customHeight="1">
      <c r="C808" s="541"/>
      <c r="D808" s="541"/>
      <c r="E808" s="541"/>
      <c r="F808" s="541"/>
      <c r="G808" s="541"/>
      <c r="H808" s="541"/>
      <c r="I808" s="541"/>
      <c r="J808" s="541"/>
      <c r="K808" s="541"/>
      <c r="L808" s="538" t="s">
        <v>252</v>
      </c>
      <c r="M808" s="539"/>
      <c r="N808" s="543">
        <f>'BD Team'!E81</f>
        <v>0</v>
      </c>
      <c r="O808" s="540"/>
    </row>
    <row r="809" spans="3:15" ht="25.15" customHeight="1">
      <c r="C809" s="541"/>
      <c r="D809" s="541"/>
      <c r="E809" s="541"/>
      <c r="F809" s="541"/>
      <c r="G809" s="541"/>
      <c r="H809" s="541"/>
      <c r="I809" s="541"/>
      <c r="J809" s="541"/>
      <c r="K809" s="541"/>
      <c r="L809" s="538" t="s">
        <v>253</v>
      </c>
      <c r="M809" s="539"/>
      <c r="N809" s="543">
        <f>'BD Team'!F81</f>
        <v>0</v>
      </c>
      <c r="O809" s="540"/>
    </row>
    <row r="810" spans="3:15">
      <c r="C810" s="544"/>
      <c r="D810" s="544"/>
      <c r="E810" s="544"/>
      <c r="F810" s="544"/>
      <c r="G810" s="544"/>
      <c r="H810" s="544"/>
      <c r="I810" s="544"/>
      <c r="J810" s="544"/>
      <c r="K810" s="544"/>
      <c r="L810" s="544"/>
      <c r="M810" s="544"/>
      <c r="N810" s="544"/>
      <c r="O810" s="544"/>
    </row>
    <row r="811" spans="3:15" ht="25.15" customHeight="1">
      <c r="C811" s="538" t="s">
        <v>254</v>
      </c>
      <c r="D811" s="539"/>
      <c r="E811" s="289">
        <f>'BD Team'!B82</f>
        <v>0</v>
      </c>
      <c r="F811" s="288" t="s">
        <v>255</v>
      </c>
      <c r="G811" s="543">
        <f>'BD Team'!D82</f>
        <v>0</v>
      </c>
      <c r="H811" s="540"/>
      <c r="I811" s="540"/>
      <c r="J811" s="540"/>
      <c r="K811" s="540"/>
      <c r="L811" s="540"/>
      <c r="M811" s="540"/>
      <c r="N811" s="540"/>
      <c r="O811" s="540"/>
    </row>
    <row r="812" spans="3:15" ht="25.15" customHeight="1">
      <c r="C812" s="541"/>
      <c r="D812" s="541"/>
      <c r="E812" s="541"/>
      <c r="F812" s="541"/>
      <c r="G812" s="541"/>
      <c r="H812" s="541"/>
      <c r="I812" s="541"/>
      <c r="J812" s="541"/>
      <c r="K812" s="541"/>
      <c r="L812" s="538" t="s">
        <v>127</v>
      </c>
      <c r="M812" s="539"/>
      <c r="N812" s="550">
        <f>'BD Team'!G82</f>
        <v>0</v>
      </c>
      <c r="O812" s="542"/>
    </row>
    <row r="813" spans="3:15" ht="25.15" customHeight="1">
      <c r="C813" s="541"/>
      <c r="D813" s="541"/>
      <c r="E813" s="541"/>
      <c r="F813" s="541"/>
      <c r="G813" s="541"/>
      <c r="H813" s="541"/>
      <c r="I813" s="541"/>
      <c r="J813" s="541"/>
      <c r="K813" s="541"/>
      <c r="L813" s="538" t="s">
        <v>247</v>
      </c>
      <c r="M813" s="539"/>
      <c r="N813" s="540" t="str">
        <f>$F$6</f>
        <v>Anodized</v>
      </c>
      <c r="O813" s="540"/>
    </row>
    <row r="814" spans="3:15" ht="25.15" customHeight="1">
      <c r="C814" s="541"/>
      <c r="D814" s="541"/>
      <c r="E814" s="541"/>
      <c r="F814" s="541"/>
      <c r="G814" s="541"/>
      <c r="H814" s="541"/>
      <c r="I814" s="541"/>
      <c r="J814" s="541"/>
      <c r="K814" s="541"/>
      <c r="L814" s="538" t="s">
        <v>178</v>
      </c>
      <c r="M814" s="539"/>
      <c r="N814" s="540" t="str">
        <f>$K$6</f>
        <v>Silver</v>
      </c>
      <c r="O814" s="540"/>
    </row>
    <row r="815" spans="3:15" ht="25.15" customHeight="1">
      <c r="C815" s="541"/>
      <c r="D815" s="541"/>
      <c r="E815" s="541"/>
      <c r="F815" s="541"/>
      <c r="G815" s="541"/>
      <c r="H815" s="541"/>
      <c r="I815" s="541"/>
      <c r="J815" s="541"/>
      <c r="K815" s="541"/>
      <c r="L815" s="538" t="s">
        <v>248</v>
      </c>
      <c r="M815" s="539"/>
      <c r="N815" s="542" t="s">
        <v>256</v>
      </c>
      <c r="O815" s="540"/>
    </row>
    <row r="816" spans="3:15" ht="25.15" customHeight="1">
      <c r="C816" s="541"/>
      <c r="D816" s="541"/>
      <c r="E816" s="541"/>
      <c r="F816" s="541"/>
      <c r="G816" s="541"/>
      <c r="H816" s="541"/>
      <c r="I816" s="541"/>
      <c r="J816" s="541"/>
      <c r="K816" s="541"/>
      <c r="L816" s="538" t="s">
        <v>249</v>
      </c>
      <c r="M816" s="539"/>
      <c r="N816" s="540" t="str">
        <f>CONCATENATE('BD Team'!H82," X ",'BD Team'!I82)</f>
        <v xml:space="preserve"> X </v>
      </c>
      <c r="O816" s="540"/>
    </row>
    <row r="817" spans="3:15" ht="25.15" customHeight="1">
      <c r="C817" s="541"/>
      <c r="D817" s="541"/>
      <c r="E817" s="541"/>
      <c r="F817" s="541"/>
      <c r="G817" s="541"/>
      <c r="H817" s="541"/>
      <c r="I817" s="541"/>
      <c r="J817" s="541"/>
      <c r="K817" s="541"/>
      <c r="L817" s="538" t="s">
        <v>250</v>
      </c>
      <c r="M817" s="539"/>
      <c r="N817" s="543">
        <f>'BD Team'!J82</f>
        <v>0</v>
      </c>
      <c r="O817" s="543"/>
    </row>
    <row r="818" spans="3:15" ht="25.15" customHeight="1">
      <c r="C818" s="541"/>
      <c r="D818" s="541"/>
      <c r="E818" s="541"/>
      <c r="F818" s="541"/>
      <c r="G818" s="541"/>
      <c r="H818" s="541"/>
      <c r="I818" s="541"/>
      <c r="J818" s="541"/>
      <c r="K818" s="541"/>
      <c r="L818" s="538" t="s">
        <v>251</v>
      </c>
      <c r="M818" s="539"/>
      <c r="N818" s="543">
        <f>'BD Team'!C82</f>
        <v>0</v>
      </c>
      <c r="O818" s="540"/>
    </row>
    <row r="819" spans="3:15" ht="25.15" customHeight="1">
      <c r="C819" s="541"/>
      <c r="D819" s="541"/>
      <c r="E819" s="541"/>
      <c r="F819" s="541"/>
      <c r="G819" s="541"/>
      <c r="H819" s="541"/>
      <c r="I819" s="541"/>
      <c r="J819" s="541"/>
      <c r="K819" s="541"/>
      <c r="L819" s="538" t="s">
        <v>252</v>
      </c>
      <c r="M819" s="539"/>
      <c r="N819" s="543">
        <f>'BD Team'!E82</f>
        <v>0</v>
      </c>
      <c r="O819" s="540"/>
    </row>
    <row r="820" spans="3:15" ht="25.15" customHeight="1">
      <c r="C820" s="541"/>
      <c r="D820" s="541"/>
      <c r="E820" s="541"/>
      <c r="F820" s="541"/>
      <c r="G820" s="541"/>
      <c r="H820" s="541"/>
      <c r="I820" s="541"/>
      <c r="J820" s="541"/>
      <c r="K820" s="541"/>
      <c r="L820" s="538" t="s">
        <v>253</v>
      </c>
      <c r="M820" s="539"/>
      <c r="N820" s="543">
        <f>'BD Team'!F82</f>
        <v>0</v>
      </c>
      <c r="O820" s="540"/>
    </row>
    <row r="821" spans="3:15">
      <c r="C821" s="544"/>
      <c r="D821" s="544"/>
      <c r="E821" s="544"/>
      <c r="F821" s="544"/>
      <c r="G821" s="544"/>
      <c r="H821" s="544"/>
      <c r="I821" s="544"/>
      <c r="J821" s="544"/>
      <c r="K821" s="544"/>
      <c r="L821" s="544"/>
      <c r="M821" s="544"/>
      <c r="N821" s="544"/>
      <c r="O821" s="544"/>
    </row>
    <row r="822" spans="3:15" ht="25.15" customHeight="1">
      <c r="C822" s="538" t="s">
        <v>254</v>
      </c>
      <c r="D822" s="539"/>
      <c r="E822" s="289">
        <f>'BD Team'!B83</f>
        <v>0</v>
      </c>
      <c r="F822" s="288" t="s">
        <v>255</v>
      </c>
      <c r="G822" s="543">
        <f>'BD Team'!D83</f>
        <v>0</v>
      </c>
      <c r="H822" s="540"/>
      <c r="I822" s="540"/>
      <c r="J822" s="540"/>
      <c r="K822" s="540"/>
      <c r="L822" s="540"/>
      <c r="M822" s="540"/>
      <c r="N822" s="540"/>
      <c r="O822" s="540"/>
    </row>
    <row r="823" spans="3:15" ht="25.15" customHeight="1">
      <c r="C823" s="541"/>
      <c r="D823" s="541"/>
      <c r="E823" s="541"/>
      <c r="F823" s="541"/>
      <c r="G823" s="541"/>
      <c r="H823" s="541"/>
      <c r="I823" s="541"/>
      <c r="J823" s="541"/>
      <c r="K823" s="541"/>
      <c r="L823" s="538" t="s">
        <v>127</v>
      </c>
      <c r="M823" s="539"/>
      <c r="N823" s="550">
        <f>'BD Team'!G83</f>
        <v>0</v>
      </c>
      <c r="O823" s="542"/>
    </row>
    <row r="824" spans="3:15" ht="25.15" customHeight="1">
      <c r="C824" s="541"/>
      <c r="D824" s="541"/>
      <c r="E824" s="541"/>
      <c r="F824" s="541"/>
      <c r="G824" s="541"/>
      <c r="H824" s="541"/>
      <c r="I824" s="541"/>
      <c r="J824" s="541"/>
      <c r="K824" s="541"/>
      <c r="L824" s="538" t="s">
        <v>247</v>
      </c>
      <c r="M824" s="539"/>
      <c r="N824" s="540" t="str">
        <f>$F$6</f>
        <v>Anodized</v>
      </c>
      <c r="O824" s="540"/>
    </row>
    <row r="825" spans="3:15" ht="25.15" customHeight="1">
      <c r="C825" s="541"/>
      <c r="D825" s="541"/>
      <c r="E825" s="541"/>
      <c r="F825" s="541"/>
      <c r="G825" s="541"/>
      <c r="H825" s="541"/>
      <c r="I825" s="541"/>
      <c r="J825" s="541"/>
      <c r="K825" s="541"/>
      <c r="L825" s="538" t="s">
        <v>178</v>
      </c>
      <c r="M825" s="539"/>
      <c r="N825" s="540" t="str">
        <f>$K$6</f>
        <v>Silver</v>
      </c>
      <c r="O825" s="540"/>
    </row>
    <row r="826" spans="3:15" ht="25.15" customHeight="1">
      <c r="C826" s="541"/>
      <c r="D826" s="541"/>
      <c r="E826" s="541"/>
      <c r="F826" s="541"/>
      <c r="G826" s="541"/>
      <c r="H826" s="541"/>
      <c r="I826" s="541"/>
      <c r="J826" s="541"/>
      <c r="K826" s="541"/>
      <c r="L826" s="538" t="s">
        <v>248</v>
      </c>
      <c r="M826" s="539"/>
      <c r="N826" s="542" t="s">
        <v>256</v>
      </c>
      <c r="O826" s="540"/>
    </row>
    <row r="827" spans="3:15" ht="25.15" customHeight="1">
      <c r="C827" s="541"/>
      <c r="D827" s="541"/>
      <c r="E827" s="541"/>
      <c r="F827" s="541"/>
      <c r="G827" s="541"/>
      <c r="H827" s="541"/>
      <c r="I827" s="541"/>
      <c r="J827" s="541"/>
      <c r="K827" s="541"/>
      <c r="L827" s="538" t="s">
        <v>249</v>
      </c>
      <c r="M827" s="539"/>
      <c r="N827" s="540" t="str">
        <f>CONCATENATE('BD Team'!H83," X ",'BD Team'!I83)</f>
        <v xml:space="preserve"> X </v>
      </c>
      <c r="O827" s="540"/>
    </row>
    <row r="828" spans="3:15" ht="25.15" customHeight="1">
      <c r="C828" s="541"/>
      <c r="D828" s="541"/>
      <c r="E828" s="541"/>
      <c r="F828" s="541"/>
      <c r="G828" s="541"/>
      <c r="H828" s="541"/>
      <c r="I828" s="541"/>
      <c r="J828" s="541"/>
      <c r="K828" s="541"/>
      <c r="L828" s="538" t="s">
        <v>250</v>
      </c>
      <c r="M828" s="539"/>
      <c r="N828" s="543">
        <f>'BD Team'!J83</f>
        <v>0</v>
      </c>
      <c r="O828" s="543"/>
    </row>
    <row r="829" spans="3:15" ht="25.15" customHeight="1">
      <c r="C829" s="541"/>
      <c r="D829" s="541"/>
      <c r="E829" s="541"/>
      <c r="F829" s="541"/>
      <c r="G829" s="541"/>
      <c r="H829" s="541"/>
      <c r="I829" s="541"/>
      <c r="J829" s="541"/>
      <c r="K829" s="541"/>
      <c r="L829" s="538" t="s">
        <v>251</v>
      </c>
      <c r="M829" s="539"/>
      <c r="N829" s="543">
        <f>'BD Team'!C83</f>
        <v>0</v>
      </c>
      <c r="O829" s="540"/>
    </row>
    <row r="830" spans="3:15" ht="25.15" customHeight="1">
      <c r="C830" s="541"/>
      <c r="D830" s="541"/>
      <c r="E830" s="541"/>
      <c r="F830" s="541"/>
      <c r="G830" s="541"/>
      <c r="H830" s="541"/>
      <c r="I830" s="541"/>
      <c r="J830" s="541"/>
      <c r="K830" s="541"/>
      <c r="L830" s="538" t="s">
        <v>252</v>
      </c>
      <c r="M830" s="539"/>
      <c r="N830" s="543">
        <f>'BD Team'!E83</f>
        <v>0</v>
      </c>
      <c r="O830" s="540"/>
    </row>
    <row r="831" spans="3:15" ht="25.15" customHeight="1">
      <c r="C831" s="541"/>
      <c r="D831" s="541"/>
      <c r="E831" s="541"/>
      <c r="F831" s="541"/>
      <c r="G831" s="541"/>
      <c r="H831" s="541"/>
      <c r="I831" s="541"/>
      <c r="J831" s="541"/>
      <c r="K831" s="541"/>
      <c r="L831" s="538" t="s">
        <v>253</v>
      </c>
      <c r="M831" s="539"/>
      <c r="N831" s="543">
        <f>'BD Team'!F83</f>
        <v>0</v>
      </c>
      <c r="O831" s="540"/>
    </row>
    <row r="832" spans="3:15">
      <c r="C832" s="544"/>
      <c r="D832" s="544"/>
      <c r="E832" s="544"/>
      <c r="F832" s="544"/>
      <c r="G832" s="544"/>
      <c r="H832" s="544"/>
      <c r="I832" s="544"/>
      <c r="J832" s="544"/>
      <c r="K832" s="544"/>
      <c r="L832" s="544"/>
      <c r="M832" s="544"/>
      <c r="N832" s="544"/>
      <c r="O832" s="544"/>
    </row>
    <row r="833" spans="3:15" ht="25.15" customHeight="1">
      <c r="C833" s="538" t="s">
        <v>254</v>
      </c>
      <c r="D833" s="539"/>
      <c r="E833" s="289">
        <f>'BD Team'!B84</f>
        <v>0</v>
      </c>
      <c r="F833" s="288" t="s">
        <v>255</v>
      </c>
      <c r="G833" s="543">
        <f>'BD Team'!D84</f>
        <v>0</v>
      </c>
      <c r="H833" s="540"/>
      <c r="I833" s="540"/>
      <c r="J833" s="540"/>
      <c r="K833" s="540"/>
      <c r="L833" s="540"/>
      <c r="M833" s="540"/>
      <c r="N833" s="540"/>
      <c r="O833" s="540"/>
    </row>
    <row r="834" spans="3:15" ht="25.15" customHeight="1">
      <c r="C834" s="541"/>
      <c r="D834" s="541"/>
      <c r="E834" s="541"/>
      <c r="F834" s="541"/>
      <c r="G834" s="541"/>
      <c r="H834" s="541"/>
      <c r="I834" s="541"/>
      <c r="J834" s="541"/>
      <c r="K834" s="541"/>
      <c r="L834" s="538" t="s">
        <v>127</v>
      </c>
      <c r="M834" s="539"/>
      <c r="N834" s="550">
        <f>'BD Team'!G84</f>
        <v>0</v>
      </c>
      <c r="O834" s="542"/>
    </row>
    <row r="835" spans="3:15" ht="25.15" customHeight="1">
      <c r="C835" s="541"/>
      <c r="D835" s="541"/>
      <c r="E835" s="541"/>
      <c r="F835" s="541"/>
      <c r="G835" s="541"/>
      <c r="H835" s="541"/>
      <c r="I835" s="541"/>
      <c r="J835" s="541"/>
      <c r="K835" s="541"/>
      <c r="L835" s="538" t="s">
        <v>247</v>
      </c>
      <c r="M835" s="539"/>
      <c r="N835" s="540" t="str">
        <f>$F$6</f>
        <v>Anodized</v>
      </c>
      <c r="O835" s="540"/>
    </row>
    <row r="836" spans="3:15" ht="25.15" customHeight="1">
      <c r="C836" s="541"/>
      <c r="D836" s="541"/>
      <c r="E836" s="541"/>
      <c r="F836" s="541"/>
      <c r="G836" s="541"/>
      <c r="H836" s="541"/>
      <c r="I836" s="541"/>
      <c r="J836" s="541"/>
      <c r="K836" s="541"/>
      <c r="L836" s="538" t="s">
        <v>178</v>
      </c>
      <c r="M836" s="539"/>
      <c r="N836" s="540" t="str">
        <f>$K$6</f>
        <v>Silver</v>
      </c>
      <c r="O836" s="540"/>
    </row>
    <row r="837" spans="3:15" ht="25.15" customHeight="1">
      <c r="C837" s="541"/>
      <c r="D837" s="541"/>
      <c r="E837" s="541"/>
      <c r="F837" s="541"/>
      <c r="G837" s="541"/>
      <c r="H837" s="541"/>
      <c r="I837" s="541"/>
      <c r="J837" s="541"/>
      <c r="K837" s="541"/>
      <c r="L837" s="538" t="s">
        <v>248</v>
      </c>
      <c r="M837" s="539"/>
      <c r="N837" s="542" t="s">
        <v>256</v>
      </c>
      <c r="O837" s="540"/>
    </row>
    <row r="838" spans="3:15" ht="25.15" customHeight="1">
      <c r="C838" s="541"/>
      <c r="D838" s="541"/>
      <c r="E838" s="541"/>
      <c r="F838" s="541"/>
      <c r="G838" s="541"/>
      <c r="H838" s="541"/>
      <c r="I838" s="541"/>
      <c r="J838" s="541"/>
      <c r="K838" s="541"/>
      <c r="L838" s="538" t="s">
        <v>249</v>
      </c>
      <c r="M838" s="539"/>
      <c r="N838" s="540" t="str">
        <f>CONCATENATE('BD Team'!H84," X ",'BD Team'!I84)</f>
        <v xml:space="preserve"> X </v>
      </c>
      <c r="O838" s="540"/>
    </row>
    <row r="839" spans="3:15" ht="25.15" customHeight="1">
      <c r="C839" s="541"/>
      <c r="D839" s="541"/>
      <c r="E839" s="541"/>
      <c r="F839" s="541"/>
      <c r="G839" s="541"/>
      <c r="H839" s="541"/>
      <c r="I839" s="541"/>
      <c r="J839" s="541"/>
      <c r="K839" s="541"/>
      <c r="L839" s="538" t="s">
        <v>250</v>
      </c>
      <c r="M839" s="539"/>
      <c r="N839" s="543">
        <f>'BD Team'!J84</f>
        <v>0</v>
      </c>
      <c r="O839" s="543"/>
    </row>
    <row r="840" spans="3:15" ht="25.15" customHeight="1">
      <c r="C840" s="541"/>
      <c r="D840" s="541"/>
      <c r="E840" s="541"/>
      <c r="F840" s="541"/>
      <c r="G840" s="541"/>
      <c r="H840" s="541"/>
      <c r="I840" s="541"/>
      <c r="J840" s="541"/>
      <c r="K840" s="541"/>
      <c r="L840" s="538" t="s">
        <v>251</v>
      </c>
      <c r="M840" s="539"/>
      <c r="N840" s="543">
        <f>'BD Team'!C84</f>
        <v>0</v>
      </c>
      <c r="O840" s="540"/>
    </row>
    <row r="841" spans="3:15" ht="25.15" customHeight="1">
      <c r="C841" s="541"/>
      <c r="D841" s="541"/>
      <c r="E841" s="541"/>
      <c r="F841" s="541"/>
      <c r="G841" s="541"/>
      <c r="H841" s="541"/>
      <c r="I841" s="541"/>
      <c r="J841" s="541"/>
      <c r="K841" s="541"/>
      <c r="L841" s="538" t="s">
        <v>252</v>
      </c>
      <c r="M841" s="539"/>
      <c r="N841" s="543">
        <f>'BD Team'!E84</f>
        <v>0</v>
      </c>
      <c r="O841" s="540"/>
    </row>
    <row r="842" spans="3:15" ht="25.15" customHeight="1">
      <c r="C842" s="541"/>
      <c r="D842" s="541"/>
      <c r="E842" s="541"/>
      <c r="F842" s="541"/>
      <c r="G842" s="541"/>
      <c r="H842" s="541"/>
      <c r="I842" s="541"/>
      <c r="J842" s="541"/>
      <c r="K842" s="541"/>
      <c r="L842" s="538" t="s">
        <v>253</v>
      </c>
      <c r="M842" s="539"/>
      <c r="N842" s="543">
        <f>'BD Team'!F84</f>
        <v>0</v>
      </c>
      <c r="O842" s="540"/>
    </row>
    <row r="843" spans="3:15">
      <c r="C843" s="544"/>
      <c r="D843" s="544"/>
      <c r="E843" s="544"/>
      <c r="F843" s="544"/>
      <c r="G843" s="544"/>
      <c r="H843" s="544"/>
      <c r="I843" s="544"/>
      <c r="J843" s="544"/>
      <c r="K843" s="544"/>
      <c r="L843" s="544"/>
      <c r="M843" s="544"/>
      <c r="N843" s="544"/>
      <c r="O843" s="544"/>
    </row>
    <row r="844" spans="3:15" ht="25.15" customHeight="1">
      <c r="C844" s="538" t="s">
        <v>254</v>
      </c>
      <c r="D844" s="539"/>
      <c r="E844" s="289">
        <f>'BD Team'!B85</f>
        <v>0</v>
      </c>
      <c r="F844" s="288" t="s">
        <v>255</v>
      </c>
      <c r="G844" s="543">
        <f>'BD Team'!D85</f>
        <v>0</v>
      </c>
      <c r="H844" s="540"/>
      <c r="I844" s="540"/>
      <c r="J844" s="540"/>
      <c r="K844" s="540"/>
      <c r="L844" s="540"/>
      <c r="M844" s="540"/>
      <c r="N844" s="540"/>
      <c r="O844" s="540"/>
    </row>
    <row r="845" spans="3:15" ht="25.15" customHeight="1">
      <c r="C845" s="541"/>
      <c r="D845" s="541"/>
      <c r="E845" s="541"/>
      <c r="F845" s="541"/>
      <c r="G845" s="541"/>
      <c r="H845" s="541"/>
      <c r="I845" s="541"/>
      <c r="J845" s="541"/>
      <c r="K845" s="541"/>
      <c r="L845" s="538" t="s">
        <v>127</v>
      </c>
      <c r="M845" s="539"/>
      <c r="N845" s="550">
        <f>'BD Team'!G85</f>
        <v>0</v>
      </c>
      <c r="O845" s="542"/>
    </row>
    <row r="846" spans="3:15" ht="25.15" customHeight="1">
      <c r="C846" s="541"/>
      <c r="D846" s="541"/>
      <c r="E846" s="541"/>
      <c r="F846" s="541"/>
      <c r="G846" s="541"/>
      <c r="H846" s="541"/>
      <c r="I846" s="541"/>
      <c r="J846" s="541"/>
      <c r="K846" s="541"/>
      <c r="L846" s="538" t="s">
        <v>247</v>
      </c>
      <c r="M846" s="539"/>
      <c r="N846" s="540" t="str">
        <f>$F$6</f>
        <v>Anodized</v>
      </c>
      <c r="O846" s="540"/>
    </row>
    <row r="847" spans="3:15" ht="25.15" customHeight="1">
      <c r="C847" s="541"/>
      <c r="D847" s="541"/>
      <c r="E847" s="541"/>
      <c r="F847" s="541"/>
      <c r="G847" s="541"/>
      <c r="H847" s="541"/>
      <c r="I847" s="541"/>
      <c r="J847" s="541"/>
      <c r="K847" s="541"/>
      <c r="L847" s="538" t="s">
        <v>178</v>
      </c>
      <c r="M847" s="539"/>
      <c r="N847" s="540" t="str">
        <f>$K$6</f>
        <v>Silver</v>
      </c>
      <c r="O847" s="540"/>
    </row>
    <row r="848" spans="3:15" ht="25.15" customHeight="1">
      <c r="C848" s="541"/>
      <c r="D848" s="541"/>
      <c r="E848" s="541"/>
      <c r="F848" s="541"/>
      <c r="G848" s="541"/>
      <c r="H848" s="541"/>
      <c r="I848" s="541"/>
      <c r="J848" s="541"/>
      <c r="K848" s="541"/>
      <c r="L848" s="538" t="s">
        <v>248</v>
      </c>
      <c r="M848" s="539"/>
      <c r="N848" s="542" t="s">
        <v>256</v>
      </c>
      <c r="O848" s="540"/>
    </row>
    <row r="849" spans="3:15" ht="25.15" customHeight="1">
      <c r="C849" s="541"/>
      <c r="D849" s="541"/>
      <c r="E849" s="541"/>
      <c r="F849" s="541"/>
      <c r="G849" s="541"/>
      <c r="H849" s="541"/>
      <c r="I849" s="541"/>
      <c r="J849" s="541"/>
      <c r="K849" s="541"/>
      <c r="L849" s="538" t="s">
        <v>249</v>
      </c>
      <c r="M849" s="539"/>
      <c r="N849" s="540" t="str">
        <f>CONCATENATE('BD Team'!H85," X ",'BD Team'!I85)</f>
        <v xml:space="preserve"> X </v>
      </c>
      <c r="O849" s="540"/>
    </row>
    <row r="850" spans="3:15" ht="25.15" customHeight="1">
      <c r="C850" s="541"/>
      <c r="D850" s="541"/>
      <c r="E850" s="541"/>
      <c r="F850" s="541"/>
      <c r="G850" s="541"/>
      <c r="H850" s="541"/>
      <c r="I850" s="541"/>
      <c r="J850" s="541"/>
      <c r="K850" s="541"/>
      <c r="L850" s="538" t="s">
        <v>250</v>
      </c>
      <c r="M850" s="539"/>
      <c r="N850" s="543">
        <f>'BD Team'!J85</f>
        <v>0</v>
      </c>
      <c r="O850" s="543"/>
    </row>
    <row r="851" spans="3:15" ht="25.15" customHeight="1">
      <c r="C851" s="541"/>
      <c r="D851" s="541"/>
      <c r="E851" s="541"/>
      <c r="F851" s="541"/>
      <c r="G851" s="541"/>
      <c r="H851" s="541"/>
      <c r="I851" s="541"/>
      <c r="J851" s="541"/>
      <c r="K851" s="541"/>
      <c r="L851" s="538" t="s">
        <v>251</v>
      </c>
      <c r="M851" s="539"/>
      <c r="N851" s="543">
        <f>'BD Team'!C85</f>
        <v>0</v>
      </c>
      <c r="O851" s="540"/>
    </row>
    <row r="852" spans="3:15" ht="25.15" customHeight="1">
      <c r="C852" s="541"/>
      <c r="D852" s="541"/>
      <c r="E852" s="541"/>
      <c r="F852" s="541"/>
      <c r="G852" s="541"/>
      <c r="H852" s="541"/>
      <c r="I852" s="541"/>
      <c r="J852" s="541"/>
      <c r="K852" s="541"/>
      <c r="L852" s="538" t="s">
        <v>252</v>
      </c>
      <c r="M852" s="539"/>
      <c r="N852" s="543">
        <f>'BD Team'!E85</f>
        <v>0</v>
      </c>
      <c r="O852" s="540"/>
    </row>
    <row r="853" spans="3:15" ht="25.15" customHeight="1">
      <c r="C853" s="541"/>
      <c r="D853" s="541"/>
      <c r="E853" s="541"/>
      <c r="F853" s="541"/>
      <c r="G853" s="541"/>
      <c r="H853" s="541"/>
      <c r="I853" s="541"/>
      <c r="J853" s="541"/>
      <c r="K853" s="541"/>
      <c r="L853" s="538" t="s">
        <v>253</v>
      </c>
      <c r="M853" s="539"/>
      <c r="N853" s="543">
        <f>'BD Team'!F85</f>
        <v>0</v>
      </c>
      <c r="O853" s="540"/>
    </row>
    <row r="854" spans="3:15">
      <c r="C854" s="544"/>
      <c r="D854" s="544"/>
      <c r="E854" s="544"/>
      <c r="F854" s="544"/>
      <c r="G854" s="544"/>
      <c r="H854" s="544"/>
      <c r="I854" s="544"/>
      <c r="J854" s="544"/>
      <c r="K854" s="544"/>
      <c r="L854" s="544"/>
      <c r="M854" s="544"/>
      <c r="N854" s="544"/>
      <c r="O854" s="544"/>
    </row>
    <row r="855" spans="3:15" ht="25.15" customHeight="1">
      <c r="C855" s="538" t="s">
        <v>254</v>
      </c>
      <c r="D855" s="539"/>
      <c r="E855" s="289">
        <f>'BD Team'!B86</f>
        <v>0</v>
      </c>
      <c r="F855" s="288" t="s">
        <v>255</v>
      </c>
      <c r="G855" s="543">
        <f>'BD Team'!D86</f>
        <v>0</v>
      </c>
      <c r="H855" s="540"/>
      <c r="I855" s="540"/>
      <c r="J855" s="540"/>
      <c r="K855" s="540"/>
      <c r="L855" s="540"/>
      <c r="M855" s="540"/>
      <c r="N855" s="540"/>
      <c r="O855" s="540"/>
    </row>
    <row r="856" spans="3:15" ht="25.15" customHeight="1">
      <c r="C856" s="541"/>
      <c r="D856" s="541"/>
      <c r="E856" s="541"/>
      <c r="F856" s="541"/>
      <c r="G856" s="541"/>
      <c r="H856" s="541"/>
      <c r="I856" s="541"/>
      <c r="J856" s="541"/>
      <c r="K856" s="541"/>
      <c r="L856" s="538" t="s">
        <v>127</v>
      </c>
      <c r="M856" s="539"/>
      <c r="N856" s="550">
        <f>'BD Team'!G86</f>
        <v>0</v>
      </c>
      <c r="O856" s="542"/>
    </row>
    <row r="857" spans="3:15" ht="25.15" customHeight="1">
      <c r="C857" s="541"/>
      <c r="D857" s="541"/>
      <c r="E857" s="541"/>
      <c r="F857" s="541"/>
      <c r="G857" s="541"/>
      <c r="H857" s="541"/>
      <c r="I857" s="541"/>
      <c r="J857" s="541"/>
      <c r="K857" s="541"/>
      <c r="L857" s="538" t="s">
        <v>247</v>
      </c>
      <c r="M857" s="539"/>
      <c r="N857" s="540" t="str">
        <f>$F$6</f>
        <v>Anodized</v>
      </c>
      <c r="O857" s="540"/>
    </row>
    <row r="858" spans="3:15" ht="25.15" customHeight="1">
      <c r="C858" s="541"/>
      <c r="D858" s="541"/>
      <c r="E858" s="541"/>
      <c r="F858" s="541"/>
      <c r="G858" s="541"/>
      <c r="H858" s="541"/>
      <c r="I858" s="541"/>
      <c r="J858" s="541"/>
      <c r="K858" s="541"/>
      <c r="L858" s="538" t="s">
        <v>178</v>
      </c>
      <c r="M858" s="539"/>
      <c r="N858" s="540" t="str">
        <f>$K$6</f>
        <v>Silver</v>
      </c>
      <c r="O858" s="540"/>
    </row>
    <row r="859" spans="3:15" ht="25.15" customHeight="1">
      <c r="C859" s="541"/>
      <c r="D859" s="541"/>
      <c r="E859" s="541"/>
      <c r="F859" s="541"/>
      <c r="G859" s="541"/>
      <c r="H859" s="541"/>
      <c r="I859" s="541"/>
      <c r="J859" s="541"/>
      <c r="K859" s="541"/>
      <c r="L859" s="538" t="s">
        <v>248</v>
      </c>
      <c r="M859" s="539"/>
      <c r="N859" s="542" t="s">
        <v>256</v>
      </c>
      <c r="O859" s="540"/>
    </row>
    <row r="860" spans="3:15" ht="25.15" customHeight="1">
      <c r="C860" s="541"/>
      <c r="D860" s="541"/>
      <c r="E860" s="541"/>
      <c r="F860" s="541"/>
      <c r="G860" s="541"/>
      <c r="H860" s="541"/>
      <c r="I860" s="541"/>
      <c r="J860" s="541"/>
      <c r="K860" s="541"/>
      <c r="L860" s="538" t="s">
        <v>249</v>
      </c>
      <c r="M860" s="539"/>
      <c r="N860" s="540" t="str">
        <f>CONCATENATE('BD Team'!H86," X ",'BD Team'!I86)</f>
        <v xml:space="preserve"> X </v>
      </c>
      <c r="O860" s="540"/>
    </row>
    <row r="861" spans="3:15" ht="25.15" customHeight="1">
      <c r="C861" s="541"/>
      <c r="D861" s="541"/>
      <c r="E861" s="541"/>
      <c r="F861" s="541"/>
      <c r="G861" s="541"/>
      <c r="H861" s="541"/>
      <c r="I861" s="541"/>
      <c r="J861" s="541"/>
      <c r="K861" s="541"/>
      <c r="L861" s="538" t="s">
        <v>250</v>
      </c>
      <c r="M861" s="539"/>
      <c r="N861" s="543">
        <f>'BD Team'!J86</f>
        <v>0</v>
      </c>
      <c r="O861" s="543"/>
    </row>
    <row r="862" spans="3:15" ht="25.15" customHeight="1">
      <c r="C862" s="541"/>
      <c r="D862" s="541"/>
      <c r="E862" s="541"/>
      <c r="F862" s="541"/>
      <c r="G862" s="541"/>
      <c r="H862" s="541"/>
      <c r="I862" s="541"/>
      <c r="J862" s="541"/>
      <c r="K862" s="541"/>
      <c r="L862" s="538" t="s">
        <v>251</v>
      </c>
      <c r="M862" s="539"/>
      <c r="N862" s="543">
        <f>'BD Team'!C86</f>
        <v>0</v>
      </c>
      <c r="O862" s="540"/>
    </row>
    <row r="863" spans="3:15" ht="25.15" customHeight="1">
      <c r="C863" s="541"/>
      <c r="D863" s="541"/>
      <c r="E863" s="541"/>
      <c r="F863" s="541"/>
      <c r="G863" s="541"/>
      <c r="H863" s="541"/>
      <c r="I863" s="541"/>
      <c r="J863" s="541"/>
      <c r="K863" s="541"/>
      <c r="L863" s="538" t="s">
        <v>252</v>
      </c>
      <c r="M863" s="539"/>
      <c r="N863" s="543">
        <f>'BD Team'!E86</f>
        <v>0</v>
      </c>
      <c r="O863" s="540"/>
    </row>
    <row r="864" spans="3:15" ht="25.15" customHeight="1">
      <c r="C864" s="541"/>
      <c r="D864" s="541"/>
      <c r="E864" s="541"/>
      <c r="F864" s="541"/>
      <c r="G864" s="541"/>
      <c r="H864" s="541"/>
      <c r="I864" s="541"/>
      <c r="J864" s="541"/>
      <c r="K864" s="541"/>
      <c r="L864" s="538" t="s">
        <v>253</v>
      </c>
      <c r="M864" s="539"/>
      <c r="N864" s="543">
        <f>'BD Team'!F86</f>
        <v>0</v>
      </c>
      <c r="O864" s="540"/>
    </row>
    <row r="865" spans="3:15">
      <c r="C865" s="544"/>
      <c r="D865" s="544"/>
      <c r="E865" s="544"/>
      <c r="F865" s="544"/>
      <c r="G865" s="544"/>
      <c r="H865" s="544"/>
      <c r="I865" s="544"/>
      <c r="J865" s="544"/>
      <c r="K865" s="544"/>
      <c r="L865" s="544"/>
      <c r="M865" s="544"/>
      <c r="N865" s="544"/>
      <c r="O865" s="544"/>
    </row>
    <row r="866" spans="3:15" ht="25.15" customHeight="1">
      <c r="C866" s="538" t="s">
        <v>254</v>
      </c>
      <c r="D866" s="539"/>
      <c r="E866" s="289">
        <f>'BD Team'!B87</f>
        <v>0</v>
      </c>
      <c r="F866" s="288" t="s">
        <v>255</v>
      </c>
      <c r="G866" s="543">
        <f>'BD Team'!D87</f>
        <v>0</v>
      </c>
      <c r="H866" s="540"/>
      <c r="I866" s="540"/>
      <c r="J866" s="540"/>
      <c r="K866" s="540"/>
      <c r="L866" s="540"/>
      <c r="M866" s="540"/>
      <c r="N866" s="540"/>
      <c r="O866" s="540"/>
    </row>
    <row r="867" spans="3:15" ht="25.15" customHeight="1">
      <c r="C867" s="541"/>
      <c r="D867" s="541"/>
      <c r="E867" s="541"/>
      <c r="F867" s="541"/>
      <c r="G867" s="541"/>
      <c r="H867" s="541"/>
      <c r="I867" s="541"/>
      <c r="J867" s="541"/>
      <c r="K867" s="541"/>
      <c r="L867" s="538" t="s">
        <v>127</v>
      </c>
      <c r="M867" s="539"/>
      <c r="N867" s="550">
        <f>'BD Team'!G87</f>
        <v>0</v>
      </c>
      <c r="O867" s="542"/>
    </row>
    <row r="868" spans="3:15" ht="25.15" customHeight="1">
      <c r="C868" s="541"/>
      <c r="D868" s="541"/>
      <c r="E868" s="541"/>
      <c r="F868" s="541"/>
      <c r="G868" s="541"/>
      <c r="H868" s="541"/>
      <c r="I868" s="541"/>
      <c r="J868" s="541"/>
      <c r="K868" s="541"/>
      <c r="L868" s="538" t="s">
        <v>247</v>
      </c>
      <c r="M868" s="539"/>
      <c r="N868" s="540" t="str">
        <f>$F$6</f>
        <v>Anodized</v>
      </c>
      <c r="O868" s="540"/>
    </row>
    <row r="869" spans="3:15" ht="25.15" customHeight="1">
      <c r="C869" s="541"/>
      <c r="D869" s="541"/>
      <c r="E869" s="541"/>
      <c r="F869" s="541"/>
      <c r="G869" s="541"/>
      <c r="H869" s="541"/>
      <c r="I869" s="541"/>
      <c r="J869" s="541"/>
      <c r="K869" s="541"/>
      <c r="L869" s="538" t="s">
        <v>178</v>
      </c>
      <c r="M869" s="539"/>
      <c r="N869" s="540" t="str">
        <f>$K$6</f>
        <v>Silver</v>
      </c>
      <c r="O869" s="540"/>
    </row>
    <row r="870" spans="3:15" ht="25.15" customHeight="1">
      <c r="C870" s="541"/>
      <c r="D870" s="541"/>
      <c r="E870" s="541"/>
      <c r="F870" s="541"/>
      <c r="G870" s="541"/>
      <c r="H870" s="541"/>
      <c r="I870" s="541"/>
      <c r="J870" s="541"/>
      <c r="K870" s="541"/>
      <c r="L870" s="538" t="s">
        <v>248</v>
      </c>
      <c r="M870" s="539"/>
      <c r="N870" s="542" t="s">
        <v>256</v>
      </c>
      <c r="O870" s="540"/>
    </row>
    <row r="871" spans="3:15" ht="25.15" customHeight="1">
      <c r="C871" s="541"/>
      <c r="D871" s="541"/>
      <c r="E871" s="541"/>
      <c r="F871" s="541"/>
      <c r="G871" s="541"/>
      <c r="H871" s="541"/>
      <c r="I871" s="541"/>
      <c r="J871" s="541"/>
      <c r="K871" s="541"/>
      <c r="L871" s="538" t="s">
        <v>249</v>
      </c>
      <c r="M871" s="539"/>
      <c r="N871" s="540" t="str">
        <f>CONCATENATE('BD Team'!H87," X ",'BD Team'!I87)</f>
        <v xml:space="preserve"> X </v>
      </c>
      <c r="O871" s="540"/>
    </row>
    <row r="872" spans="3:15" ht="25.15" customHeight="1">
      <c r="C872" s="541"/>
      <c r="D872" s="541"/>
      <c r="E872" s="541"/>
      <c r="F872" s="541"/>
      <c r="G872" s="541"/>
      <c r="H872" s="541"/>
      <c r="I872" s="541"/>
      <c r="J872" s="541"/>
      <c r="K872" s="541"/>
      <c r="L872" s="538" t="s">
        <v>250</v>
      </c>
      <c r="M872" s="539"/>
      <c r="N872" s="543">
        <f>'BD Team'!J87</f>
        <v>0</v>
      </c>
      <c r="O872" s="543"/>
    </row>
    <row r="873" spans="3:15" ht="25.15" customHeight="1">
      <c r="C873" s="541"/>
      <c r="D873" s="541"/>
      <c r="E873" s="541"/>
      <c r="F873" s="541"/>
      <c r="G873" s="541"/>
      <c r="H873" s="541"/>
      <c r="I873" s="541"/>
      <c r="J873" s="541"/>
      <c r="K873" s="541"/>
      <c r="L873" s="538" t="s">
        <v>251</v>
      </c>
      <c r="M873" s="539"/>
      <c r="N873" s="543">
        <f>'BD Team'!C87</f>
        <v>0</v>
      </c>
      <c r="O873" s="540"/>
    </row>
    <row r="874" spans="3:15" ht="25.15" customHeight="1">
      <c r="C874" s="541"/>
      <c r="D874" s="541"/>
      <c r="E874" s="541"/>
      <c r="F874" s="541"/>
      <c r="G874" s="541"/>
      <c r="H874" s="541"/>
      <c r="I874" s="541"/>
      <c r="J874" s="541"/>
      <c r="K874" s="541"/>
      <c r="L874" s="538" t="s">
        <v>252</v>
      </c>
      <c r="M874" s="539"/>
      <c r="N874" s="543">
        <f>'BD Team'!E87</f>
        <v>0</v>
      </c>
      <c r="O874" s="540"/>
    </row>
    <row r="875" spans="3:15" ht="25.15" customHeight="1">
      <c r="C875" s="541"/>
      <c r="D875" s="541"/>
      <c r="E875" s="541"/>
      <c r="F875" s="541"/>
      <c r="G875" s="541"/>
      <c r="H875" s="541"/>
      <c r="I875" s="541"/>
      <c r="J875" s="541"/>
      <c r="K875" s="541"/>
      <c r="L875" s="538" t="s">
        <v>253</v>
      </c>
      <c r="M875" s="539"/>
      <c r="N875" s="543">
        <f>'BD Team'!F87</f>
        <v>0</v>
      </c>
      <c r="O875" s="540"/>
    </row>
    <row r="876" spans="3:15">
      <c r="C876" s="544"/>
      <c r="D876" s="544"/>
      <c r="E876" s="544"/>
      <c r="F876" s="544"/>
      <c r="G876" s="544"/>
      <c r="H876" s="544"/>
      <c r="I876" s="544"/>
      <c r="J876" s="544"/>
      <c r="K876" s="544"/>
      <c r="L876" s="544"/>
      <c r="M876" s="544"/>
      <c r="N876" s="544"/>
      <c r="O876" s="544"/>
    </row>
    <row r="877" spans="3:15" ht="25.15" customHeight="1">
      <c r="C877" s="538" t="s">
        <v>254</v>
      </c>
      <c r="D877" s="539"/>
      <c r="E877" s="289">
        <f>'BD Team'!B88</f>
        <v>0</v>
      </c>
      <c r="F877" s="288" t="s">
        <v>255</v>
      </c>
      <c r="G877" s="543">
        <f>'BD Team'!D88</f>
        <v>0</v>
      </c>
      <c r="H877" s="540"/>
      <c r="I877" s="540"/>
      <c r="J877" s="540"/>
      <c r="K877" s="540"/>
      <c r="L877" s="540"/>
      <c r="M877" s="540"/>
      <c r="N877" s="540"/>
      <c r="O877" s="540"/>
    </row>
    <row r="878" spans="3:15" ht="25.15" customHeight="1">
      <c r="C878" s="541"/>
      <c r="D878" s="541"/>
      <c r="E878" s="541"/>
      <c r="F878" s="541"/>
      <c r="G878" s="541"/>
      <c r="H878" s="541"/>
      <c r="I878" s="541"/>
      <c r="J878" s="541"/>
      <c r="K878" s="541"/>
      <c r="L878" s="538" t="s">
        <v>127</v>
      </c>
      <c r="M878" s="539"/>
      <c r="N878" s="550">
        <f>'BD Team'!G88</f>
        <v>0</v>
      </c>
      <c r="O878" s="542"/>
    </row>
    <row r="879" spans="3:15" ht="25.15" customHeight="1">
      <c r="C879" s="541"/>
      <c r="D879" s="541"/>
      <c r="E879" s="541"/>
      <c r="F879" s="541"/>
      <c r="G879" s="541"/>
      <c r="H879" s="541"/>
      <c r="I879" s="541"/>
      <c r="J879" s="541"/>
      <c r="K879" s="541"/>
      <c r="L879" s="538" t="s">
        <v>247</v>
      </c>
      <c r="M879" s="539"/>
      <c r="N879" s="540" t="str">
        <f>$F$6</f>
        <v>Anodized</v>
      </c>
      <c r="O879" s="540"/>
    </row>
    <row r="880" spans="3:15" ht="25.15" customHeight="1">
      <c r="C880" s="541"/>
      <c r="D880" s="541"/>
      <c r="E880" s="541"/>
      <c r="F880" s="541"/>
      <c r="G880" s="541"/>
      <c r="H880" s="541"/>
      <c r="I880" s="541"/>
      <c r="J880" s="541"/>
      <c r="K880" s="541"/>
      <c r="L880" s="538" t="s">
        <v>178</v>
      </c>
      <c r="M880" s="539"/>
      <c r="N880" s="540" t="str">
        <f>$K$6</f>
        <v>Silver</v>
      </c>
      <c r="O880" s="540"/>
    </row>
    <row r="881" spans="3:15" ht="25.15" customHeight="1">
      <c r="C881" s="541"/>
      <c r="D881" s="541"/>
      <c r="E881" s="541"/>
      <c r="F881" s="541"/>
      <c r="G881" s="541"/>
      <c r="H881" s="541"/>
      <c r="I881" s="541"/>
      <c r="J881" s="541"/>
      <c r="K881" s="541"/>
      <c r="L881" s="538" t="s">
        <v>248</v>
      </c>
      <c r="M881" s="539"/>
      <c r="N881" s="542" t="s">
        <v>256</v>
      </c>
      <c r="O881" s="540"/>
    </row>
    <row r="882" spans="3:15" ht="25.15" customHeight="1">
      <c r="C882" s="541"/>
      <c r="D882" s="541"/>
      <c r="E882" s="541"/>
      <c r="F882" s="541"/>
      <c r="G882" s="541"/>
      <c r="H882" s="541"/>
      <c r="I882" s="541"/>
      <c r="J882" s="541"/>
      <c r="K882" s="541"/>
      <c r="L882" s="538" t="s">
        <v>249</v>
      </c>
      <c r="M882" s="539"/>
      <c r="N882" s="540" t="str">
        <f>CONCATENATE('BD Team'!H88," X ",'BD Team'!I88)</f>
        <v xml:space="preserve"> X </v>
      </c>
      <c r="O882" s="540"/>
    </row>
    <row r="883" spans="3:15" ht="25.15" customHeight="1">
      <c r="C883" s="541"/>
      <c r="D883" s="541"/>
      <c r="E883" s="541"/>
      <c r="F883" s="541"/>
      <c r="G883" s="541"/>
      <c r="H883" s="541"/>
      <c r="I883" s="541"/>
      <c r="J883" s="541"/>
      <c r="K883" s="541"/>
      <c r="L883" s="538" t="s">
        <v>250</v>
      </c>
      <c r="M883" s="539"/>
      <c r="N883" s="543">
        <f>'BD Team'!J88</f>
        <v>0</v>
      </c>
      <c r="O883" s="543"/>
    </row>
    <row r="884" spans="3:15" ht="25.15" customHeight="1">
      <c r="C884" s="541"/>
      <c r="D884" s="541"/>
      <c r="E884" s="541"/>
      <c r="F884" s="541"/>
      <c r="G884" s="541"/>
      <c r="H884" s="541"/>
      <c r="I884" s="541"/>
      <c r="J884" s="541"/>
      <c r="K884" s="541"/>
      <c r="L884" s="538" t="s">
        <v>251</v>
      </c>
      <c r="M884" s="539"/>
      <c r="N884" s="543">
        <f>'BD Team'!C88</f>
        <v>0</v>
      </c>
      <c r="O884" s="540"/>
    </row>
    <row r="885" spans="3:15" ht="25.15" customHeight="1">
      <c r="C885" s="541"/>
      <c r="D885" s="541"/>
      <c r="E885" s="541"/>
      <c r="F885" s="541"/>
      <c r="G885" s="541"/>
      <c r="H885" s="541"/>
      <c r="I885" s="541"/>
      <c r="J885" s="541"/>
      <c r="K885" s="541"/>
      <c r="L885" s="538" t="s">
        <v>252</v>
      </c>
      <c r="M885" s="539"/>
      <c r="N885" s="543">
        <f>'BD Team'!E88</f>
        <v>0</v>
      </c>
      <c r="O885" s="540"/>
    </row>
    <row r="886" spans="3:15" ht="25.15" customHeight="1">
      <c r="C886" s="541"/>
      <c r="D886" s="541"/>
      <c r="E886" s="541"/>
      <c r="F886" s="541"/>
      <c r="G886" s="541"/>
      <c r="H886" s="541"/>
      <c r="I886" s="541"/>
      <c r="J886" s="541"/>
      <c r="K886" s="541"/>
      <c r="L886" s="538" t="s">
        <v>253</v>
      </c>
      <c r="M886" s="539"/>
      <c r="N886" s="543">
        <f>'BD Team'!F88</f>
        <v>0</v>
      </c>
      <c r="O886" s="540"/>
    </row>
    <row r="887" spans="3:15">
      <c r="C887" s="544"/>
      <c r="D887" s="544"/>
      <c r="E887" s="544"/>
      <c r="F887" s="544"/>
      <c r="G887" s="544"/>
      <c r="H887" s="544"/>
      <c r="I887" s="544"/>
      <c r="J887" s="544"/>
      <c r="K887" s="544"/>
      <c r="L887" s="544"/>
      <c r="M887" s="544"/>
      <c r="N887" s="544"/>
      <c r="O887" s="544"/>
    </row>
    <row r="888" spans="3:15" ht="25.15" customHeight="1">
      <c r="C888" s="538" t="s">
        <v>254</v>
      </c>
      <c r="D888" s="539"/>
      <c r="E888" s="289">
        <f>'BD Team'!B89</f>
        <v>0</v>
      </c>
      <c r="F888" s="288" t="s">
        <v>255</v>
      </c>
      <c r="G888" s="543">
        <f>'BD Team'!D89</f>
        <v>0</v>
      </c>
      <c r="H888" s="540"/>
      <c r="I888" s="540"/>
      <c r="J888" s="540"/>
      <c r="K888" s="540"/>
      <c r="L888" s="540"/>
      <c r="M888" s="540"/>
      <c r="N888" s="540"/>
      <c r="O888" s="540"/>
    </row>
    <row r="889" spans="3:15" ht="25.15" customHeight="1">
      <c r="C889" s="541"/>
      <c r="D889" s="541"/>
      <c r="E889" s="541"/>
      <c r="F889" s="541"/>
      <c r="G889" s="541"/>
      <c r="H889" s="541"/>
      <c r="I889" s="541"/>
      <c r="J889" s="541"/>
      <c r="K889" s="541"/>
      <c r="L889" s="538" t="s">
        <v>127</v>
      </c>
      <c r="M889" s="539"/>
      <c r="N889" s="550">
        <f>'BD Team'!G89</f>
        <v>0</v>
      </c>
      <c r="O889" s="542"/>
    </row>
    <row r="890" spans="3:15" ht="25.15" customHeight="1">
      <c r="C890" s="541"/>
      <c r="D890" s="541"/>
      <c r="E890" s="541"/>
      <c r="F890" s="541"/>
      <c r="G890" s="541"/>
      <c r="H890" s="541"/>
      <c r="I890" s="541"/>
      <c r="J890" s="541"/>
      <c r="K890" s="541"/>
      <c r="L890" s="538" t="s">
        <v>247</v>
      </c>
      <c r="M890" s="539"/>
      <c r="N890" s="540" t="str">
        <f>$F$6</f>
        <v>Anodized</v>
      </c>
      <c r="O890" s="540"/>
    </row>
    <row r="891" spans="3:15" ht="25.15" customHeight="1">
      <c r="C891" s="541"/>
      <c r="D891" s="541"/>
      <c r="E891" s="541"/>
      <c r="F891" s="541"/>
      <c r="G891" s="541"/>
      <c r="H891" s="541"/>
      <c r="I891" s="541"/>
      <c r="J891" s="541"/>
      <c r="K891" s="541"/>
      <c r="L891" s="538" t="s">
        <v>178</v>
      </c>
      <c r="M891" s="539"/>
      <c r="N891" s="540" t="str">
        <f>$K$6</f>
        <v>Silver</v>
      </c>
      <c r="O891" s="540"/>
    </row>
    <row r="892" spans="3:15" ht="25.15" customHeight="1">
      <c r="C892" s="541"/>
      <c r="D892" s="541"/>
      <c r="E892" s="541"/>
      <c r="F892" s="541"/>
      <c r="G892" s="541"/>
      <c r="H892" s="541"/>
      <c r="I892" s="541"/>
      <c r="J892" s="541"/>
      <c r="K892" s="541"/>
      <c r="L892" s="538" t="s">
        <v>248</v>
      </c>
      <c r="M892" s="539"/>
      <c r="N892" s="542" t="s">
        <v>256</v>
      </c>
      <c r="O892" s="540"/>
    </row>
    <row r="893" spans="3:15" ht="25.15" customHeight="1">
      <c r="C893" s="541"/>
      <c r="D893" s="541"/>
      <c r="E893" s="541"/>
      <c r="F893" s="541"/>
      <c r="G893" s="541"/>
      <c r="H893" s="541"/>
      <c r="I893" s="541"/>
      <c r="J893" s="541"/>
      <c r="K893" s="541"/>
      <c r="L893" s="538" t="s">
        <v>249</v>
      </c>
      <c r="M893" s="539"/>
      <c r="N893" s="540" t="str">
        <f>CONCATENATE('BD Team'!H89," X ",'BD Team'!I89)</f>
        <v xml:space="preserve"> X </v>
      </c>
      <c r="O893" s="540"/>
    </row>
    <row r="894" spans="3:15" ht="25.15" customHeight="1">
      <c r="C894" s="541"/>
      <c r="D894" s="541"/>
      <c r="E894" s="541"/>
      <c r="F894" s="541"/>
      <c r="G894" s="541"/>
      <c r="H894" s="541"/>
      <c r="I894" s="541"/>
      <c r="J894" s="541"/>
      <c r="K894" s="541"/>
      <c r="L894" s="538" t="s">
        <v>250</v>
      </c>
      <c r="M894" s="539"/>
      <c r="N894" s="543">
        <f>'BD Team'!J89</f>
        <v>0</v>
      </c>
      <c r="O894" s="543"/>
    </row>
    <row r="895" spans="3:15" ht="25.15" customHeight="1">
      <c r="C895" s="541"/>
      <c r="D895" s="541"/>
      <c r="E895" s="541"/>
      <c r="F895" s="541"/>
      <c r="G895" s="541"/>
      <c r="H895" s="541"/>
      <c r="I895" s="541"/>
      <c r="J895" s="541"/>
      <c r="K895" s="541"/>
      <c r="L895" s="538" t="s">
        <v>251</v>
      </c>
      <c r="M895" s="539"/>
      <c r="N895" s="543">
        <f>'BD Team'!C89</f>
        <v>0</v>
      </c>
      <c r="O895" s="540"/>
    </row>
    <row r="896" spans="3:15" ht="25.15" customHeight="1">
      <c r="C896" s="541"/>
      <c r="D896" s="541"/>
      <c r="E896" s="541"/>
      <c r="F896" s="541"/>
      <c r="G896" s="541"/>
      <c r="H896" s="541"/>
      <c r="I896" s="541"/>
      <c r="J896" s="541"/>
      <c r="K896" s="541"/>
      <c r="L896" s="538" t="s">
        <v>252</v>
      </c>
      <c r="M896" s="539"/>
      <c r="N896" s="543">
        <f>'BD Team'!E89</f>
        <v>0</v>
      </c>
      <c r="O896" s="540"/>
    </row>
    <row r="897" spans="3:15" ht="25.15" customHeight="1">
      <c r="C897" s="541"/>
      <c r="D897" s="541"/>
      <c r="E897" s="541"/>
      <c r="F897" s="541"/>
      <c r="G897" s="541"/>
      <c r="H897" s="541"/>
      <c r="I897" s="541"/>
      <c r="J897" s="541"/>
      <c r="K897" s="541"/>
      <c r="L897" s="538" t="s">
        <v>253</v>
      </c>
      <c r="M897" s="539"/>
      <c r="N897" s="543">
        <f>'BD Team'!F89</f>
        <v>0</v>
      </c>
      <c r="O897" s="540"/>
    </row>
    <row r="898" spans="3:15">
      <c r="C898" s="544"/>
      <c r="D898" s="544"/>
      <c r="E898" s="544"/>
      <c r="F898" s="544"/>
      <c r="G898" s="544"/>
      <c r="H898" s="544"/>
      <c r="I898" s="544"/>
      <c r="J898" s="544"/>
      <c r="K898" s="544"/>
      <c r="L898" s="544"/>
      <c r="M898" s="544"/>
      <c r="N898" s="544"/>
      <c r="O898" s="544"/>
    </row>
    <row r="899" spans="3:15" ht="25.15" customHeight="1">
      <c r="C899" s="538" t="s">
        <v>254</v>
      </c>
      <c r="D899" s="539"/>
      <c r="E899" s="289">
        <f>'BD Team'!B90</f>
        <v>0</v>
      </c>
      <c r="F899" s="288" t="s">
        <v>255</v>
      </c>
      <c r="G899" s="543">
        <f>'BD Team'!D90</f>
        <v>0</v>
      </c>
      <c r="H899" s="540"/>
      <c r="I899" s="540"/>
      <c r="J899" s="540"/>
      <c r="K899" s="540"/>
      <c r="L899" s="540"/>
      <c r="M899" s="540"/>
      <c r="N899" s="540"/>
      <c r="O899" s="540"/>
    </row>
    <row r="900" spans="3:15" ht="25.15" customHeight="1">
      <c r="C900" s="541"/>
      <c r="D900" s="541"/>
      <c r="E900" s="541"/>
      <c r="F900" s="541"/>
      <c r="G900" s="541"/>
      <c r="H900" s="541"/>
      <c r="I900" s="541"/>
      <c r="J900" s="541"/>
      <c r="K900" s="541"/>
      <c r="L900" s="538" t="s">
        <v>127</v>
      </c>
      <c r="M900" s="539"/>
      <c r="N900" s="550">
        <f>'BD Team'!G90</f>
        <v>0</v>
      </c>
      <c r="O900" s="542"/>
    </row>
    <row r="901" spans="3:15" ht="25.15" customHeight="1">
      <c r="C901" s="541"/>
      <c r="D901" s="541"/>
      <c r="E901" s="541"/>
      <c r="F901" s="541"/>
      <c r="G901" s="541"/>
      <c r="H901" s="541"/>
      <c r="I901" s="541"/>
      <c r="J901" s="541"/>
      <c r="K901" s="541"/>
      <c r="L901" s="538" t="s">
        <v>247</v>
      </c>
      <c r="M901" s="539"/>
      <c r="N901" s="540" t="str">
        <f>$F$6</f>
        <v>Anodized</v>
      </c>
      <c r="O901" s="540"/>
    </row>
    <row r="902" spans="3:15" ht="25.15" customHeight="1">
      <c r="C902" s="541"/>
      <c r="D902" s="541"/>
      <c r="E902" s="541"/>
      <c r="F902" s="541"/>
      <c r="G902" s="541"/>
      <c r="H902" s="541"/>
      <c r="I902" s="541"/>
      <c r="J902" s="541"/>
      <c r="K902" s="541"/>
      <c r="L902" s="538" t="s">
        <v>178</v>
      </c>
      <c r="M902" s="539"/>
      <c r="N902" s="540" t="str">
        <f>$K$6</f>
        <v>Silver</v>
      </c>
      <c r="O902" s="540"/>
    </row>
    <row r="903" spans="3:15" ht="25.15" customHeight="1">
      <c r="C903" s="541"/>
      <c r="D903" s="541"/>
      <c r="E903" s="541"/>
      <c r="F903" s="541"/>
      <c r="G903" s="541"/>
      <c r="H903" s="541"/>
      <c r="I903" s="541"/>
      <c r="J903" s="541"/>
      <c r="K903" s="541"/>
      <c r="L903" s="538" t="s">
        <v>248</v>
      </c>
      <c r="M903" s="539"/>
      <c r="N903" s="542" t="s">
        <v>256</v>
      </c>
      <c r="O903" s="540"/>
    </row>
    <row r="904" spans="3:15" ht="25.15" customHeight="1">
      <c r="C904" s="541"/>
      <c r="D904" s="541"/>
      <c r="E904" s="541"/>
      <c r="F904" s="541"/>
      <c r="G904" s="541"/>
      <c r="H904" s="541"/>
      <c r="I904" s="541"/>
      <c r="J904" s="541"/>
      <c r="K904" s="541"/>
      <c r="L904" s="538" t="s">
        <v>249</v>
      </c>
      <c r="M904" s="539"/>
      <c r="N904" s="540" t="str">
        <f>CONCATENATE('BD Team'!H90," X ",'BD Team'!I90)</f>
        <v xml:space="preserve"> X </v>
      </c>
      <c r="O904" s="540"/>
    </row>
    <row r="905" spans="3:15" ht="25.15" customHeight="1">
      <c r="C905" s="541"/>
      <c r="D905" s="541"/>
      <c r="E905" s="541"/>
      <c r="F905" s="541"/>
      <c r="G905" s="541"/>
      <c r="H905" s="541"/>
      <c r="I905" s="541"/>
      <c r="J905" s="541"/>
      <c r="K905" s="541"/>
      <c r="L905" s="538" t="s">
        <v>250</v>
      </c>
      <c r="M905" s="539"/>
      <c r="N905" s="543">
        <f>'BD Team'!J90</f>
        <v>0</v>
      </c>
      <c r="O905" s="543"/>
    </row>
    <row r="906" spans="3:15" ht="25.15" customHeight="1">
      <c r="C906" s="541"/>
      <c r="D906" s="541"/>
      <c r="E906" s="541"/>
      <c r="F906" s="541"/>
      <c r="G906" s="541"/>
      <c r="H906" s="541"/>
      <c r="I906" s="541"/>
      <c r="J906" s="541"/>
      <c r="K906" s="541"/>
      <c r="L906" s="538" t="s">
        <v>251</v>
      </c>
      <c r="M906" s="539"/>
      <c r="N906" s="543">
        <f>'BD Team'!C90</f>
        <v>0</v>
      </c>
      <c r="O906" s="540"/>
    </row>
    <row r="907" spans="3:15" ht="25.15" customHeight="1">
      <c r="C907" s="541"/>
      <c r="D907" s="541"/>
      <c r="E907" s="541"/>
      <c r="F907" s="541"/>
      <c r="G907" s="541"/>
      <c r="H907" s="541"/>
      <c r="I907" s="541"/>
      <c r="J907" s="541"/>
      <c r="K907" s="541"/>
      <c r="L907" s="538" t="s">
        <v>252</v>
      </c>
      <c r="M907" s="539"/>
      <c r="N907" s="543">
        <f>'BD Team'!E90</f>
        <v>0</v>
      </c>
      <c r="O907" s="540"/>
    </row>
    <row r="908" spans="3:15" ht="25.15" customHeight="1">
      <c r="C908" s="541"/>
      <c r="D908" s="541"/>
      <c r="E908" s="541"/>
      <c r="F908" s="541"/>
      <c r="G908" s="541"/>
      <c r="H908" s="541"/>
      <c r="I908" s="541"/>
      <c r="J908" s="541"/>
      <c r="K908" s="541"/>
      <c r="L908" s="538" t="s">
        <v>253</v>
      </c>
      <c r="M908" s="539"/>
      <c r="N908" s="543">
        <f>'BD Team'!F90</f>
        <v>0</v>
      </c>
      <c r="O908" s="540"/>
    </row>
    <row r="909" spans="3:15">
      <c r="C909" s="544"/>
      <c r="D909" s="544"/>
      <c r="E909" s="544"/>
      <c r="F909" s="544"/>
      <c r="G909" s="544"/>
      <c r="H909" s="544"/>
      <c r="I909" s="544"/>
      <c r="J909" s="544"/>
      <c r="K909" s="544"/>
      <c r="L909" s="544"/>
      <c r="M909" s="544"/>
      <c r="N909" s="544"/>
      <c r="O909" s="544"/>
    </row>
    <row r="910" spans="3:15" ht="25.15" customHeight="1">
      <c r="C910" s="538" t="s">
        <v>254</v>
      </c>
      <c r="D910" s="539"/>
      <c r="E910" s="289">
        <f>'BD Team'!B91</f>
        <v>0</v>
      </c>
      <c r="F910" s="288" t="s">
        <v>255</v>
      </c>
      <c r="G910" s="543">
        <f>'BD Team'!D91</f>
        <v>0</v>
      </c>
      <c r="H910" s="540"/>
      <c r="I910" s="540"/>
      <c r="J910" s="540"/>
      <c r="K910" s="540"/>
      <c r="L910" s="540"/>
      <c r="M910" s="540"/>
      <c r="N910" s="540"/>
      <c r="O910" s="540"/>
    </row>
    <row r="911" spans="3:15" ht="25.15" customHeight="1">
      <c r="C911" s="541"/>
      <c r="D911" s="541"/>
      <c r="E911" s="541"/>
      <c r="F911" s="541"/>
      <c r="G911" s="541"/>
      <c r="H911" s="541"/>
      <c r="I911" s="541"/>
      <c r="J911" s="541"/>
      <c r="K911" s="541"/>
      <c r="L911" s="538" t="s">
        <v>127</v>
      </c>
      <c r="M911" s="539"/>
      <c r="N911" s="550">
        <f>'BD Team'!G91</f>
        <v>0</v>
      </c>
      <c r="O911" s="542"/>
    </row>
    <row r="912" spans="3:15" ht="25.15" customHeight="1">
      <c r="C912" s="541"/>
      <c r="D912" s="541"/>
      <c r="E912" s="541"/>
      <c r="F912" s="541"/>
      <c r="G912" s="541"/>
      <c r="H912" s="541"/>
      <c r="I912" s="541"/>
      <c r="J912" s="541"/>
      <c r="K912" s="541"/>
      <c r="L912" s="538" t="s">
        <v>247</v>
      </c>
      <c r="M912" s="539"/>
      <c r="N912" s="540" t="str">
        <f>$F$6</f>
        <v>Anodized</v>
      </c>
      <c r="O912" s="540"/>
    </row>
    <row r="913" spans="3:15" ht="25.15" customHeight="1">
      <c r="C913" s="541"/>
      <c r="D913" s="541"/>
      <c r="E913" s="541"/>
      <c r="F913" s="541"/>
      <c r="G913" s="541"/>
      <c r="H913" s="541"/>
      <c r="I913" s="541"/>
      <c r="J913" s="541"/>
      <c r="K913" s="541"/>
      <c r="L913" s="538" t="s">
        <v>178</v>
      </c>
      <c r="M913" s="539"/>
      <c r="N913" s="540" t="str">
        <f>$K$6</f>
        <v>Silver</v>
      </c>
      <c r="O913" s="540"/>
    </row>
    <row r="914" spans="3:15" ht="25.15" customHeight="1">
      <c r="C914" s="541"/>
      <c r="D914" s="541"/>
      <c r="E914" s="541"/>
      <c r="F914" s="541"/>
      <c r="G914" s="541"/>
      <c r="H914" s="541"/>
      <c r="I914" s="541"/>
      <c r="J914" s="541"/>
      <c r="K914" s="541"/>
      <c r="L914" s="538" t="s">
        <v>248</v>
      </c>
      <c r="M914" s="539"/>
      <c r="N914" s="542" t="s">
        <v>256</v>
      </c>
      <c r="O914" s="540"/>
    </row>
    <row r="915" spans="3:15" ht="25.15" customHeight="1">
      <c r="C915" s="541"/>
      <c r="D915" s="541"/>
      <c r="E915" s="541"/>
      <c r="F915" s="541"/>
      <c r="G915" s="541"/>
      <c r="H915" s="541"/>
      <c r="I915" s="541"/>
      <c r="J915" s="541"/>
      <c r="K915" s="541"/>
      <c r="L915" s="538" t="s">
        <v>249</v>
      </c>
      <c r="M915" s="539"/>
      <c r="N915" s="540" t="str">
        <f>CONCATENATE('BD Team'!H91," X ",'BD Team'!I91)</f>
        <v xml:space="preserve"> X </v>
      </c>
      <c r="O915" s="540"/>
    </row>
    <row r="916" spans="3:15" ht="25.15" customHeight="1">
      <c r="C916" s="541"/>
      <c r="D916" s="541"/>
      <c r="E916" s="541"/>
      <c r="F916" s="541"/>
      <c r="G916" s="541"/>
      <c r="H916" s="541"/>
      <c r="I916" s="541"/>
      <c r="J916" s="541"/>
      <c r="K916" s="541"/>
      <c r="L916" s="538" t="s">
        <v>250</v>
      </c>
      <c r="M916" s="539"/>
      <c r="N916" s="543">
        <f>'BD Team'!J91</f>
        <v>0</v>
      </c>
      <c r="O916" s="543"/>
    </row>
    <row r="917" spans="3:15" ht="25.15" customHeight="1">
      <c r="C917" s="541"/>
      <c r="D917" s="541"/>
      <c r="E917" s="541"/>
      <c r="F917" s="541"/>
      <c r="G917" s="541"/>
      <c r="H917" s="541"/>
      <c r="I917" s="541"/>
      <c r="J917" s="541"/>
      <c r="K917" s="541"/>
      <c r="L917" s="538" t="s">
        <v>251</v>
      </c>
      <c r="M917" s="539"/>
      <c r="N917" s="543">
        <f>'BD Team'!C91</f>
        <v>0</v>
      </c>
      <c r="O917" s="540"/>
    </row>
    <row r="918" spans="3:15" ht="25.15" customHeight="1">
      <c r="C918" s="541"/>
      <c r="D918" s="541"/>
      <c r="E918" s="541"/>
      <c r="F918" s="541"/>
      <c r="G918" s="541"/>
      <c r="H918" s="541"/>
      <c r="I918" s="541"/>
      <c r="J918" s="541"/>
      <c r="K918" s="541"/>
      <c r="L918" s="538" t="s">
        <v>252</v>
      </c>
      <c r="M918" s="539"/>
      <c r="N918" s="543">
        <f>'BD Team'!E91</f>
        <v>0</v>
      </c>
      <c r="O918" s="540"/>
    </row>
    <row r="919" spans="3:15" ht="25.15" customHeight="1">
      <c r="C919" s="541"/>
      <c r="D919" s="541"/>
      <c r="E919" s="541"/>
      <c r="F919" s="541"/>
      <c r="G919" s="541"/>
      <c r="H919" s="541"/>
      <c r="I919" s="541"/>
      <c r="J919" s="541"/>
      <c r="K919" s="541"/>
      <c r="L919" s="538" t="s">
        <v>253</v>
      </c>
      <c r="M919" s="539"/>
      <c r="N919" s="543">
        <f>'BD Team'!F91</f>
        <v>0</v>
      </c>
      <c r="O919" s="540"/>
    </row>
    <row r="920" spans="3:15">
      <c r="C920" s="544"/>
      <c r="D920" s="544"/>
      <c r="E920" s="544"/>
      <c r="F920" s="544"/>
      <c r="G920" s="544"/>
      <c r="H920" s="544"/>
      <c r="I920" s="544"/>
      <c r="J920" s="544"/>
      <c r="K920" s="544"/>
      <c r="L920" s="544"/>
      <c r="M920" s="544"/>
      <c r="N920" s="544"/>
      <c r="O920" s="544"/>
    </row>
    <row r="921" spans="3:15" ht="25.15" customHeight="1">
      <c r="C921" s="538" t="s">
        <v>254</v>
      </c>
      <c r="D921" s="539"/>
      <c r="E921" s="289">
        <f>'BD Team'!B92</f>
        <v>0</v>
      </c>
      <c r="F921" s="288" t="s">
        <v>255</v>
      </c>
      <c r="G921" s="543">
        <f>'BD Team'!D92</f>
        <v>0</v>
      </c>
      <c r="H921" s="540"/>
      <c r="I921" s="540"/>
      <c r="J921" s="540"/>
      <c r="K921" s="540"/>
      <c r="L921" s="540"/>
      <c r="M921" s="540"/>
      <c r="N921" s="540"/>
      <c r="O921" s="540"/>
    </row>
    <row r="922" spans="3:15" ht="25.15" customHeight="1">
      <c r="C922" s="541"/>
      <c r="D922" s="541"/>
      <c r="E922" s="541"/>
      <c r="F922" s="541"/>
      <c r="G922" s="541"/>
      <c r="H922" s="541"/>
      <c r="I922" s="541"/>
      <c r="J922" s="541"/>
      <c r="K922" s="541"/>
      <c r="L922" s="538" t="s">
        <v>127</v>
      </c>
      <c r="M922" s="539"/>
      <c r="N922" s="550">
        <f>'BD Team'!G92</f>
        <v>0</v>
      </c>
      <c r="O922" s="542"/>
    </row>
    <row r="923" spans="3:15" ht="25.15" customHeight="1">
      <c r="C923" s="541"/>
      <c r="D923" s="541"/>
      <c r="E923" s="541"/>
      <c r="F923" s="541"/>
      <c r="G923" s="541"/>
      <c r="H923" s="541"/>
      <c r="I923" s="541"/>
      <c r="J923" s="541"/>
      <c r="K923" s="541"/>
      <c r="L923" s="538" t="s">
        <v>247</v>
      </c>
      <c r="M923" s="539"/>
      <c r="N923" s="540" t="str">
        <f>$F$6</f>
        <v>Anodized</v>
      </c>
      <c r="O923" s="540"/>
    </row>
    <row r="924" spans="3:15" ht="25.15" customHeight="1">
      <c r="C924" s="541"/>
      <c r="D924" s="541"/>
      <c r="E924" s="541"/>
      <c r="F924" s="541"/>
      <c r="G924" s="541"/>
      <c r="H924" s="541"/>
      <c r="I924" s="541"/>
      <c r="J924" s="541"/>
      <c r="K924" s="541"/>
      <c r="L924" s="538" t="s">
        <v>178</v>
      </c>
      <c r="M924" s="539"/>
      <c r="N924" s="540" t="str">
        <f>$K$6</f>
        <v>Silver</v>
      </c>
      <c r="O924" s="540"/>
    </row>
    <row r="925" spans="3:15" ht="25.15" customHeight="1">
      <c r="C925" s="541"/>
      <c r="D925" s="541"/>
      <c r="E925" s="541"/>
      <c r="F925" s="541"/>
      <c r="G925" s="541"/>
      <c r="H925" s="541"/>
      <c r="I925" s="541"/>
      <c r="J925" s="541"/>
      <c r="K925" s="541"/>
      <c r="L925" s="538" t="s">
        <v>248</v>
      </c>
      <c r="M925" s="539"/>
      <c r="N925" s="542" t="s">
        <v>256</v>
      </c>
      <c r="O925" s="540"/>
    </row>
    <row r="926" spans="3:15" ht="25.15" customHeight="1">
      <c r="C926" s="541"/>
      <c r="D926" s="541"/>
      <c r="E926" s="541"/>
      <c r="F926" s="541"/>
      <c r="G926" s="541"/>
      <c r="H926" s="541"/>
      <c r="I926" s="541"/>
      <c r="J926" s="541"/>
      <c r="K926" s="541"/>
      <c r="L926" s="538" t="s">
        <v>249</v>
      </c>
      <c r="M926" s="539"/>
      <c r="N926" s="540" t="str">
        <f>CONCATENATE('BD Team'!H92," X ",'BD Team'!I92)</f>
        <v xml:space="preserve"> X </v>
      </c>
      <c r="O926" s="540"/>
    </row>
    <row r="927" spans="3:15" ht="25.15" customHeight="1">
      <c r="C927" s="541"/>
      <c r="D927" s="541"/>
      <c r="E927" s="541"/>
      <c r="F927" s="541"/>
      <c r="G927" s="541"/>
      <c r="H927" s="541"/>
      <c r="I927" s="541"/>
      <c r="J927" s="541"/>
      <c r="K927" s="541"/>
      <c r="L927" s="538" t="s">
        <v>250</v>
      </c>
      <c r="M927" s="539"/>
      <c r="N927" s="543">
        <f>'BD Team'!J92</f>
        <v>0</v>
      </c>
      <c r="O927" s="543"/>
    </row>
    <row r="928" spans="3:15" ht="25.15" customHeight="1">
      <c r="C928" s="541"/>
      <c r="D928" s="541"/>
      <c r="E928" s="541"/>
      <c r="F928" s="541"/>
      <c r="G928" s="541"/>
      <c r="H928" s="541"/>
      <c r="I928" s="541"/>
      <c r="J928" s="541"/>
      <c r="K928" s="541"/>
      <c r="L928" s="538" t="s">
        <v>251</v>
      </c>
      <c r="M928" s="539"/>
      <c r="N928" s="543">
        <f>'BD Team'!C92</f>
        <v>0</v>
      </c>
      <c r="O928" s="540"/>
    </row>
    <row r="929" spans="3:15" ht="25.15" customHeight="1">
      <c r="C929" s="541"/>
      <c r="D929" s="541"/>
      <c r="E929" s="541"/>
      <c r="F929" s="541"/>
      <c r="G929" s="541"/>
      <c r="H929" s="541"/>
      <c r="I929" s="541"/>
      <c r="J929" s="541"/>
      <c r="K929" s="541"/>
      <c r="L929" s="538" t="s">
        <v>252</v>
      </c>
      <c r="M929" s="539"/>
      <c r="N929" s="543">
        <f>'BD Team'!E92</f>
        <v>0</v>
      </c>
      <c r="O929" s="540"/>
    </row>
    <row r="930" spans="3:15" ht="25.15" customHeight="1">
      <c r="C930" s="541"/>
      <c r="D930" s="541"/>
      <c r="E930" s="541"/>
      <c r="F930" s="541"/>
      <c r="G930" s="541"/>
      <c r="H930" s="541"/>
      <c r="I930" s="541"/>
      <c r="J930" s="541"/>
      <c r="K930" s="541"/>
      <c r="L930" s="538" t="s">
        <v>253</v>
      </c>
      <c r="M930" s="539"/>
      <c r="N930" s="543">
        <f>'BD Team'!F92</f>
        <v>0</v>
      </c>
      <c r="O930" s="540"/>
    </row>
    <row r="931" spans="3:15">
      <c r="C931" s="544"/>
      <c r="D931" s="544"/>
      <c r="E931" s="544"/>
      <c r="F931" s="544"/>
      <c r="G931" s="544"/>
      <c r="H931" s="544"/>
      <c r="I931" s="544"/>
      <c r="J931" s="544"/>
      <c r="K931" s="544"/>
      <c r="L931" s="544"/>
      <c r="M931" s="544"/>
      <c r="N931" s="544"/>
      <c r="O931" s="544"/>
    </row>
    <row r="932" spans="3:15" ht="25.15" customHeight="1">
      <c r="C932" s="538" t="s">
        <v>254</v>
      </c>
      <c r="D932" s="539"/>
      <c r="E932" s="289">
        <f>'BD Team'!B93</f>
        <v>0</v>
      </c>
      <c r="F932" s="288" t="s">
        <v>255</v>
      </c>
      <c r="G932" s="543">
        <f>'BD Team'!D93</f>
        <v>0</v>
      </c>
      <c r="H932" s="540"/>
      <c r="I932" s="540"/>
      <c r="J932" s="540"/>
      <c r="K932" s="540"/>
      <c r="L932" s="540"/>
      <c r="M932" s="540"/>
      <c r="N932" s="540"/>
      <c r="O932" s="540"/>
    </row>
    <row r="933" spans="3:15" ht="25.15" customHeight="1">
      <c r="C933" s="541"/>
      <c r="D933" s="541"/>
      <c r="E933" s="541"/>
      <c r="F933" s="541"/>
      <c r="G933" s="541"/>
      <c r="H933" s="541"/>
      <c r="I933" s="541"/>
      <c r="J933" s="541"/>
      <c r="K933" s="541"/>
      <c r="L933" s="538" t="s">
        <v>127</v>
      </c>
      <c r="M933" s="539"/>
      <c r="N933" s="550">
        <f>'BD Team'!G93</f>
        <v>0</v>
      </c>
      <c r="O933" s="542"/>
    </row>
    <row r="934" spans="3:15" ht="25.15" customHeight="1">
      <c r="C934" s="541"/>
      <c r="D934" s="541"/>
      <c r="E934" s="541"/>
      <c r="F934" s="541"/>
      <c r="G934" s="541"/>
      <c r="H934" s="541"/>
      <c r="I934" s="541"/>
      <c r="J934" s="541"/>
      <c r="K934" s="541"/>
      <c r="L934" s="538" t="s">
        <v>247</v>
      </c>
      <c r="M934" s="539"/>
      <c r="N934" s="540" t="str">
        <f>$F$6</f>
        <v>Anodized</v>
      </c>
      <c r="O934" s="540"/>
    </row>
    <row r="935" spans="3:15" ht="25.15" customHeight="1">
      <c r="C935" s="541"/>
      <c r="D935" s="541"/>
      <c r="E935" s="541"/>
      <c r="F935" s="541"/>
      <c r="G935" s="541"/>
      <c r="H935" s="541"/>
      <c r="I935" s="541"/>
      <c r="J935" s="541"/>
      <c r="K935" s="541"/>
      <c r="L935" s="538" t="s">
        <v>178</v>
      </c>
      <c r="M935" s="539"/>
      <c r="N935" s="540" t="str">
        <f>$K$6</f>
        <v>Silver</v>
      </c>
      <c r="O935" s="540"/>
    </row>
    <row r="936" spans="3:15" ht="25.15" customHeight="1">
      <c r="C936" s="541"/>
      <c r="D936" s="541"/>
      <c r="E936" s="541"/>
      <c r="F936" s="541"/>
      <c r="G936" s="541"/>
      <c r="H936" s="541"/>
      <c r="I936" s="541"/>
      <c r="J936" s="541"/>
      <c r="K936" s="541"/>
      <c r="L936" s="538" t="s">
        <v>248</v>
      </c>
      <c r="M936" s="539"/>
      <c r="N936" s="542" t="s">
        <v>256</v>
      </c>
      <c r="O936" s="540"/>
    </row>
    <row r="937" spans="3:15" ht="25.15" customHeight="1">
      <c r="C937" s="541"/>
      <c r="D937" s="541"/>
      <c r="E937" s="541"/>
      <c r="F937" s="541"/>
      <c r="G937" s="541"/>
      <c r="H937" s="541"/>
      <c r="I937" s="541"/>
      <c r="J937" s="541"/>
      <c r="K937" s="541"/>
      <c r="L937" s="538" t="s">
        <v>249</v>
      </c>
      <c r="M937" s="539"/>
      <c r="N937" s="540" t="str">
        <f>CONCATENATE('BD Team'!H93," X ",'BD Team'!I93)</f>
        <v xml:space="preserve"> X </v>
      </c>
      <c r="O937" s="540"/>
    </row>
    <row r="938" spans="3:15" ht="25.15" customHeight="1">
      <c r="C938" s="541"/>
      <c r="D938" s="541"/>
      <c r="E938" s="541"/>
      <c r="F938" s="541"/>
      <c r="G938" s="541"/>
      <c r="H938" s="541"/>
      <c r="I938" s="541"/>
      <c r="J938" s="541"/>
      <c r="K938" s="541"/>
      <c r="L938" s="538" t="s">
        <v>250</v>
      </c>
      <c r="M938" s="539"/>
      <c r="N938" s="543">
        <f>'BD Team'!J93</f>
        <v>0</v>
      </c>
      <c r="O938" s="543"/>
    </row>
    <row r="939" spans="3:15" ht="25.15" customHeight="1">
      <c r="C939" s="541"/>
      <c r="D939" s="541"/>
      <c r="E939" s="541"/>
      <c r="F939" s="541"/>
      <c r="G939" s="541"/>
      <c r="H939" s="541"/>
      <c r="I939" s="541"/>
      <c r="J939" s="541"/>
      <c r="K939" s="541"/>
      <c r="L939" s="538" t="s">
        <v>251</v>
      </c>
      <c r="M939" s="539"/>
      <c r="N939" s="543">
        <f>'BD Team'!C93</f>
        <v>0</v>
      </c>
      <c r="O939" s="540"/>
    </row>
    <row r="940" spans="3:15" ht="25.15" customHeight="1">
      <c r="C940" s="541"/>
      <c r="D940" s="541"/>
      <c r="E940" s="541"/>
      <c r="F940" s="541"/>
      <c r="G940" s="541"/>
      <c r="H940" s="541"/>
      <c r="I940" s="541"/>
      <c r="J940" s="541"/>
      <c r="K940" s="541"/>
      <c r="L940" s="538" t="s">
        <v>252</v>
      </c>
      <c r="M940" s="539"/>
      <c r="N940" s="543">
        <f>'BD Team'!E93</f>
        <v>0</v>
      </c>
      <c r="O940" s="540"/>
    </row>
    <row r="941" spans="3:15" ht="25.15" customHeight="1">
      <c r="C941" s="541"/>
      <c r="D941" s="541"/>
      <c r="E941" s="541"/>
      <c r="F941" s="541"/>
      <c r="G941" s="541"/>
      <c r="H941" s="541"/>
      <c r="I941" s="541"/>
      <c r="J941" s="541"/>
      <c r="K941" s="541"/>
      <c r="L941" s="538" t="s">
        <v>253</v>
      </c>
      <c r="M941" s="539"/>
      <c r="N941" s="543">
        <f>'BD Team'!F93</f>
        <v>0</v>
      </c>
      <c r="O941" s="540"/>
    </row>
    <row r="942" spans="3:15">
      <c r="C942" s="544"/>
      <c r="D942" s="544"/>
      <c r="E942" s="544"/>
      <c r="F942" s="544"/>
      <c r="G942" s="544"/>
      <c r="H942" s="544"/>
      <c r="I942" s="544"/>
      <c r="J942" s="544"/>
      <c r="K942" s="544"/>
      <c r="L942" s="544"/>
      <c r="M942" s="544"/>
      <c r="N942" s="544"/>
      <c r="O942" s="544"/>
    </row>
    <row r="943" spans="3:15" ht="25.15" customHeight="1">
      <c r="C943" s="538" t="s">
        <v>254</v>
      </c>
      <c r="D943" s="539"/>
      <c r="E943" s="289">
        <f>'BD Team'!B94</f>
        <v>0</v>
      </c>
      <c r="F943" s="288" t="s">
        <v>255</v>
      </c>
      <c r="G943" s="543">
        <f>'BD Team'!D94</f>
        <v>0</v>
      </c>
      <c r="H943" s="540"/>
      <c r="I943" s="540"/>
      <c r="J943" s="540"/>
      <c r="K943" s="540"/>
      <c r="L943" s="540"/>
      <c r="M943" s="540"/>
      <c r="N943" s="540"/>
      <c r="O943" s="540"/>
    </row>
    <row r="944" spans="3:15" ht="25.15" customHeight="1">
      <c r="C944" s="541"/>
      <c r="D944" s="541"/>
      <c r="E944" s="541"/>
      <c r="F944" s="541"/>
      <c r="G944" s="541"/>
      <c r="H944" s="541"/>
      <c r="I944" s="541"/>
      <c r="J944" s="541"/>
      <c r="K944" s="541"/>
      <c r="L944" s="538" t="s">
        <v>127</v>
      </c>
      <c r="M944" s="539"/>
      <c r="N944" s="550">
        <f>'BD Team'!G94</f>
        <v>0</v>
      </c>
      <c r="O944" s="542"/>
    </row>
    <row r="945" spans="3:15" ht="25.15" customHeight="1">
      <c r="C945" s="541"/>
      <c r="D945" s="541"/>
      <c r="E945" s="541"/>
      <c r="F945" s="541"/>
      <c r="G945" s="541"/>
      <c r="H945" s="541"/>
      <c r="I945" s="541"/>
      <c r="J945" s="541"/>
      <c r="K945" s="541"/>
      <c r="L945" s="538" t="s">
        <v>247</v>
      </c>
      <c r="M945" s="539"/>
      <c r="N945" s="540" t="str">
        <f>$F$6</f>
        <v>Anodized</v>
      </c>
      <c r="O945" s="540"/>
    </row>
    <row r="946" spans="3:15" ht="25.15" customHeight="1">
      <c r="C946" s="541"/>
      <c r="D946" s="541"/>
      <c r="E946" s="541"/>
      <c r="F946" s="541"/>
      <c r="G946" s="541"/>
      <c r="H946" s="541"/>
      <c r="I946" s="541"/>
      <c r="J946" s="541"/>
      <c r="K946" s="541"/>
      <c r="L946" s="538" t="s">
        <v>178</v>
      </c>
      <c r="M946" s="539"/>
      <c r="N946" s="540" t="str">
        <f>$K$6</f>
        <v>Silver</v>
      </c>
      <c r="O946" s="540"/>
    </row>
    <row r="947" spans="3:15" ht="25.15" customHeight="1">
      <c r="C947" s="541"/>
      <c r="D947" s="541"/>
      <c r="E947" s="541"/>
      <c r="F947" s="541"/>
      <c r="G947" s="541"/>
      <c r="H947" s="541"/>
      <c r="I947" s="541"/>
      <c r="J947" s="541"/>
      <c r="K947" s="541"/>
      <c r="L947" s="538" t="s">
        <v>248</v>
      </c>
      <c r="M947" s="539"/>
      <c r="N947" s="542" t="s">
        <v>256</v>
      </c>
      <c r="O947" s="540"/>
    </row>
    <row r="948" spans="3:15" ht="25.15" customHeight="1">
      <c r="C948" s="541"/>
      <c r="D948" s="541"/>
      <c r="E948" s="541"/>
      <c r="F948" s="541"/>
      <c r="G948" s="541"/>
      <c r="H948" s="541"/>
      <c r="I948" s="541"/>
      <c r="J948" s="541"/>
      <c r="K948" s="541"/>
      <c r="L948" s="538" t="s">
        <v>249</v>
      </c>
      <c r="M948" s="539"/>
      <c r="N948" s="540" t="str">
        <f>CONCATENATE('BD Team'!H94," X ",'BD Team'!I94)</f>
        <v xml:space="preserve"> X </v>
      </c>
      <c r="O948" s="540"/>
    </row>
    <row r="949" spans="3:15" ht="25.15" customHeight="1">
      <c r="C949" s="541"/>
      <c r="D949" s="541"/>
      <c r="E949" s="541"/>
      <c r="F949" s="541"/>
      <c r="G949" s="541"/>
      <c r="H949" s="541"/>
      <c r="I949" s="541"/>
      <c r="J949" s="541"/>
      <c r="K949" s="541"/>
      <c r="L949" s="538" t="s">
        <v>250</v>
      </c>
      <c r="M949" s="539"/>
      <c r="N949" s="543">
        <f>'BD Team'!J94</f>
        <v>0</v>
      </c>
      <c r="O949" s="543"/>
    </row>
    <row r="950" spans="3:15" ht="25.15" customHeight="1">
      <c r="C950" s="541"/>
      <c r="D950" s="541"/>
      <c r="E950" s="541"/>
      <c r="F950" s="541"/>
      <c r="G950" s="541"/>
      <c r="H950" s="541"/>
      <c r="I950" s="541"/>
      <c r="J950" s="541"/>
      <c r="K950" s="541"/>
      <c r="L950" s="538" t="s">
        <v>251</v>
      </c>
      <c r="M950" s="539"/>
      <c r="N950" s="543">
        <f>'BD Team'!C94</f>
        <v>0</v>
      </c>
      <c r="O950" s="540"/>
    </row>
    <row r="951" spans="3:15" ht="25.15" customHeight="1">
      <c r="C951" s="541"/>
      <c r="D951" s="541"/>
      <c r="E951" s="541"/>
      <c r="F951" s="541"/>
      <c r="G951" s="541"/>
      <c r="H951" s="541"/>
      <c r="I951" s="541"/>
      <c r="J951" s="541"/>
      <c r="K951" s="541"/>
      <c r="L951" s="538" t="s">
        <v>252</v>
      </c>
      <c r="M951" s="539"/>
      <c r="N951" s="543">
        <f>'BD Team'!E94</f>
        <v>0</v>
      </c>
      <c r="O951" s="540"/>
    </row>
    <row r="952" spans="3:15" ht="25.15" customHeight="1">
      <c r="C952" s="541"/>
      <c r="D952" s="541"/>
      <c r="E952" s="541"/>
      <c r="F952" s="541"/>
      <c r="G952" s="541"/>
      <c r="H952" s="541"/>
      <c r="I952" s="541"/>
      <c r="J952" s="541"/>
      <c r="K952" s="541"/>
      <c r="L952" s="538" t="s">
        <v>253</v>
      </c>
      <c r="M952" s="539"/>
      <c r="N952" s="543">
        <f>'BD Team'!F94</f>
        <v>0</v>
      </c>
      <c r="O952" s="540"/>
    </row>
    <row r="953" spans="3:15">
      <c r="C953" s="544"/>
      <c r="D953" s="544"/>
      <c r="E953" s="544"/>
      <c r="F953" s="544"/>
      <c r="G953" s="544"/>
      <c r="H953" s="544"/>
      <c r="I953" s="544"/>
      <c r="J953" s="544"/>
      <c r="K953" s="544"/>
      <c r="L953" s="544"/>
      <c r="M953" s="544"/>
      <c r="N953" s="544"/>
      <c r="O953" s="544"/>
    </row>
    <row r="954" spans="3:15" ht="25.15" customHeight="1">
      <c r="C954" s="538" t="s">
        <v>254</v>
      </c>
      <c r="D954" s="539"/>
      <c r="E954" s="289">
        <f>'BD Team'!B95</f>
        <v>0</v>
      </c>
      <c r="F954" s="288" t="s">
        <v>255</v>
      </c>
      <c r="G954" s="543">
        <f>'BD Team'!D95</f>
        <v>0</v>
      </c>
      <c r="H954" s="540"/>
      <c r="I954" s="540"/>
      <c r="J954" s="540"/>
      <c r="K954" s="540"/>
      <c r="L954" s="540"/>
      <c r="M954" s="540"/>
      <c r="N954" s="540"/>
      <c r="O954" s="540"/>
    </row>
    <row r="955" spans="3:15" ht="25.15" customHeight="1">
      <c r="C955" s="541"/>
      <c r="D955" s="541"/>
      <c r="E955" s="541"/>
      <c r="F955" s="541"/>
      <c r="G955" s="541"/>
      <c r="H955" s="541"/>
      <c r="I955" s="541"/>
      <c r="J955" s="541"/>
      <c r="K955" s="541"/>
      <c r="L955" s="538" t="s">
        <v>127</v>
      </c>
      <c r="M955" s="539"/>
      <c r="N955" s="550">
        <f>'BD Team'!G95</f>
        <v>0</v>
      </c>
      <c r="O955" s="542"/>
    </row>
    <row r="956" spans="3:15" ht="25.15" customHeight="1">
      <c r="C956" s="541"/>
      <c r="D956" s="541"/>
      <c r="E956" s="541"/>
      <c r="F956" s="541"/>
      <c r="G956" s="541"/>
      <c r="H956" s="541"/>
      <c r="I956" s="541"/>
      <c r="J956" s="541"/>
      <c r="K956" s="541"/>
      <c r="L956" s="538" t="s">
        <v>247</v>
      </c>
      <c r="M956" s="539"/>
      <c r="N956" s="540" t="str">
        <f>$F$6</f>
        <v>Anodized</v>
      </c>
      <c r="O956" s="540"/>
    </row>
    <row r="957" spans="3:15" ht="25.15" customHeight="1">
      <c r="C957" s="541"/>
      <c r="D957" s="541"/>
      <c r="E957" s="541"/>
      <c r="F957" s="541"/>
      <c r="G957" s="541"/>
      <c r="H957" s="541"/>
      <c r="I957" s="541"/>
      <c r="J957" s="541"/>
      <c r="K957" s="541"/>
      <c r="L957" s="538" t="s">
        <v>178</v>
      </c>
      <c r="M957" s="539"/>
      <c r="N957" s="540" t="str">
        <f>$K$6</f>
        <v>Silver</v>
      </c>
      <c r="O957" s="540"/>
    </row>
    <row r="958" spans="3:15" ht="25.15" customHeight="1">
      <c r="C958" s="541"/>
      <c r="D958" s="541"/>
      <c r="E958" s="541"/>
      <c r="F958" s="541"/>
      <c r="G958" s="541"/>
      <c r="H958" s="541"/>
      <c r="I958" s="541"/>
      <c r="J958" s="541"/>
      <c r="K958" s="541"/>
      <c r="L958" s="538" t="s">
        <v>248</v>
      </c>
      <c r="M958" s="539"/>
      <c r="N958" s="542" t="s">
        <v>256</v>
      </c>
      <c r="O958" s="540"/>
    </row>
    <row r="959" spans="3:15" ht="25.15" customHeight="1">
      <c r="C959" s="541"/>
      <c r="D959" s="541"/>
      <c r="E959" s="541"/>
      <c r="F959" s="541"/>
      <c r="G959" s="541"/>
      <c r="H959" s="541"/>
      <c r="I959" s="541"/>
      <c r="J959" s="541"/>
      <c r="K959" s="541"/>
      <c r="L959" s="538" t="s">
        <v>249</v>
      </c>
      <c r="M959" s="539"/>
      <c r="N959" s="540" t="str">
        <f>CONCATENATE('BD Team'!H95," X ",'BD Team'!I95)</f>
        <v xml:space="preserve"> X </v>
      </c>
      <c r="O959" s="540"/>
    </row>
    <row r="960" spans="3:15" ht="25.15" customHeight="1">
      <c r="C960" s="541"/>
      <c r="D960" s="541"/>
      <c r="E960" s="541"/>
      <c r="F960" s="541"/>
      <c r="G960" s="541"/>
      <c r="H960" s="541"/>
      <c r="I960" s="541"/>
      <c r="J960" s="541"/>
      <c r="K960" s="541"/>
      <c r="L960" s="538" t="s">
        <v>250</v>
      </c>
      <c r="M960" s="539"/>
      <c r="N960" s="543">
        <f>'BD Team'!J95</f>
        <v>0</v>
      </c>
      <c r="O960" s="543"/>
    </row>
    <row r="961" spans="3:15" ht="25.15" customHeight="1">
      <c r="C961" s="541"/>
      <c r="D961" s="541"/>
      <c r="E961" s="541"/>
      <c r="F961" s="541"/>
      <c r="G961" s="541"/>
      <c r="H961" s="541"/>
      <c r="I961" s="541"/>
      <c r="J961" s="541"/>
      <c r="K961" s="541"/>
      <c r="L961" s="538" t="s">
        <v>251</v>
      </c>
      <c r="M961" s="539"/>
      <c r="N961" s="543">
        <f>'BD Team'!C95</f>
        <v>0</v>
      </c>
      <c r="O961" s="540"/>
    </row>
    <row r="962" spans="3:15" ht="25.15" customHeight="1">
      <c r="C962" s="541"/>
      <c r="D962" s="541"/>
      <c r="E962" s="541"/>
      <c r="F962" s="541"/>
      <c r="G962" s="541"/>
      <c r="H962" s="541"/>
      <c r="I962" s="541"/>
      <c r="J962" s="541"/>
      <c r="K962" s="541"/>
      <c r="L962" s="538" t="s">
        <v>252</v>
      </c>
      <c r="M962" s="539"/>
      <c r="N962" s="543">
        <f>'BD Team'!E95</f>
        <v>0</v>
      </c>
      <c r="O962" s="540"/>
    </row>
    <row r="963" spans="3:15" ht="25.15" customHeight="1">
      <c r="C963" s="541"/>
      <c r="D963" s="541"/>
      <c r="E963" s="541"/>
      <c r="F963" s="541"/>
      <c r="G963" s="541"/>
      <c r="H963" s="541"/>
      <c r="I963" s="541"/>
      <c r="J963" s="541"/>
      <c r="K963" s="541"/>
      <c r="L963" s="538" t="s">
        <v>253</v>
      </c>
      <c r="M963" s="539"/>
      <c r="N963" s="543">
        <f>'BD Team'!F95</f>
        <v>0</v>
      </c>
      <c r="O963" s="540"/>
    </row>
    <row r="964" spans="3:15">
      <c r="C964" s="544"/>
      <c r="D964" s="544"/>
      <c r="E964" s="544"/>
      <c r="F964" s="544"/>
      <c r="G964" s="544"/>
      <c r="H964" s="544"/>
      <c r="I964" s="544"/>
      <c r="J964" s="544"/>
      <c r="K964" s="544"/>
      <c r="L964" s="544"/>
      <c r="M964" s="544"/>
      <c r="N964" s="544"/>
      <c r="O964" s="544"/>
    </row>
    <row r="965" spans="3:15" ht="25.15" customHeight="1">
      <c r="C965" s="538" t="s">
        <v>254</v>
      </c>
      <c r="D965" s="539"/>
      <c r="E965" s="289">
        <f>'BD Team'!B96</f>
        <v>0</v>
      </c>
      <c r="F965" s="288" t="s">
        <v>255</v>
      </c>
      <c r="G965" s="543">
        <f>'BD Team'!D96</f>
        <v>0</v>
      </c>
      <c r="H965" s="540"/>
      <c r="I965" s="540"/>
      <c r="J965" s="540"/>
      <c r="K965" s="540"/>
      <c r="L965" s="540"/>
      <c r="M965" s="540"/>
      <c r="N965" s="540"/>
      <c r="O965" s="540"/>
    </row>
    <row r="966" spans="3:15" ht="25.15" customHeight="1">
      <c r="C966" s="541"/>
      <c r="D966" s="541"/>
      <c r="E966" s="541"/>
      <c r="F966" s="541"/>
      <c r="G966" s="541"/>
      <c r="H966" s="541"/>
      <c r="I966" s="541"/>
      <c r="J966" s="541"/>
      <c r="K966" s="541"/>
      <c r="L966" s="538" t="s">
        <v>127</v>
      </c>
      <c r="M966" s="539"/>
      <c r="N966" s="550">
        <f>'BD Team'!G96</f>
        <v>0</v>
      </c>
      <c r="O966" s="542"/>
    </row>
    <row r="967" spans="3:15" ht="25.15" customHeight="1">
      <c r="C967" s="541"/>
      <c r="D967" s="541"/>
      <c r="E967" s="541"/>
      <c r="F967" s="541"/>
      <c r="G967" s="541"/>
      <c r="H967" s="541"/>
      <c r="I967" s="541"/>
      <c r="J967" s="541"/>
      <c r="K967" s="541"/>
      <c r="L967" s="538" t="s">
        <v>247</v>
      </c>
      <c r="M967" s="539"/>
      <c r="N967" s="540" t="str">
        <f>$F$6</f>
        <v>Anodized</v>
      </c>
      <c r="O967" s="540"/>
    </row>
    <row r="968" spans="3:15" ht="25.15" customHeight="1">
      <c r="C968" s="541"/>
      <c r="D968" s="541"/>
      <c r="E968" s="541"/>
      <c r="F968" s="541"/>
      <c r="G968" s="541"/>
      <c r="H968" s="541"/>
      <c r="I968" s="541"/>
      <c r="J968" s="541"/>
      <c r="K968" s="541"/>
      <c r="L968" s="538" t="s">
        <v>178</v>
      </c>
      <c r="M968" s="539"/>
      <c r="N968" s="540" t="str">
        <f>$K$6</f>
        <v>Silver</v>
      </c>
      <c r="O968" s="540"/>
    </row>
    <row r="969" spans="3:15" ht="25.15" customHeight="1">
      <c r="C969" s="541"/>
      <c r="D969" s="541"/>
      <c r="E969" s="541"/>
      <c r="F969" s="541"/>
      <c r="G969" s="541"/>
      <c r="H969" s="541"/>
      <c r="I969" s="541"/>
      <c r="J969" s="541"/>
      <c r="K969" s="541"/>
      <c r="L969" s="538" t="s">
        <v>248</v>
      </c>
      <c r="M969" s="539"/>
      <c r="N969" s="542" t="s">
        <v>256</v>
      </c>
      <c r="O969" s="540"/>
    </row>
    <row r="970" spans="3:15" ht="25.15" customHeight="1">
      <c r="C970" s="541"/>
      <c r="D970" s="541"/>
      <c r="E970" s="541"/>
      <c r="F970" s="541"/>
      <c r="G970" s="541"/>
      <c r="H970" s="541"/>
      <c r="I970" s="541"/>
      <c r="J970" s="541"/>
      <c r="K970" s="541"/>
      <c r="L970" s="538" t="s">
        <v>249</v>
      </c>
      <c r="M970" s="539"/>
      <c r="N970" s="540" t="str">
        <f>CONCATENATE('BD Team'!H96," X ",'BD Team'!I96)</f>
        <v xml:space="preserve"> X </v>
      </c>
      <c r="O970" s="540"/>
    </row>
    <row r="971" spans="3:15" ht="25.15" customHeight="1">
      <c r="C971" s="541"/>
      <c r="D971" s="541"/>
      <c r="E971" s="541"/>
      <c r="F971" s="541"/>
      <c r="G971" s="541"/>
      <c r="H971" s="541"/>
      <c r="I971" s="541"/>
      <c r="J971" s="541"/>
      <c r="K971" s="541"/>
      <c r="L971" s="538" t="s">
        <v>250</v>
      </c>
      <c r="M971" s="539"/>
      <c r="N971" s="543">
        <f>'BD Team'!J96</f>
        <v>0</v>
      </c>
      <c r="O971" s="543"/>
    </row>
    <row r="972" spans="3:15" ht="25.15" customHeight="1">
      <c r="C972" s="541"/>
      <c r="D972" s="541"/>
      <c r="E972" s="541"/>
      <c r="F972" s="541"/>
      <c r="G972" s="541"/>
      <c r="H972" s="541"/>
      <c r="I972" s="541"/>
      <c r="J972" s="541"/>
      <c r="K972" s="541"/>
      <c r="L972" s="538" t="s">
        <v>251</v>
      </c>
      <c r="M972" s="539"/>
      <c r="N972" s="543">
        <f>'BD Team'!C96</f>
        <v>0</v>
      </c>
      <c r="O972" s="540"/>
    </row>
    <row r="973" spans="3:15" ht="25.15" customHeight="1">
      <c r="C973" s="541"/>
      <c r="D973" s="541"/>
      <c r="E973" s="541"/>
      <c r="F973" s="541"/>
      <c r="G973" s="541"/>
      <c r="H973" s="541"/>
      <c r="I973" s="541"/>
      <c r="J973" s="541"/>
      <c r="K973" s="541"/>
      <c r="L973" s="538" t="s">
        <v>252</v>
      </c>
      <c r="M973" s="539"/>
      <c r="N973" s="543">
        <f>'BD Team'!E96</f>
        <v>0</v>
      </c>
      <c r="O973" s="540"/>
    </row>
    <row r="974" spans="3:15" ht="25.15" customHeight="1">
      <c r="C974" s="541"/>
      <c r="D974" s="541"/>
      <c r="E974" s="541"/>
      <c r="F974" s="541"/>
      <c r="G974" s="541"/>
      <c r="H974" s="541"/>
      <c r="I974" s="541"/>
      <c r="J974" s="541"/>
      <c r="K974" s="541"/>
      <c r="L974" s="538" t="s">
        <v>253</v>
      </c>
      <c r="M974" s="539"/>
      <c r="N974" s="543">
        <f>'BD Team'!F96</f>
        <v>0</v>
      </c>
      <c r="O974" s="540"/>
    </row>
    <row r="975" spans="3:15">
      <c r="C975" s="544"/>
      <c r="D975" s="544"/>
      <c r="E975" s="544"/>
      <c r="F975" s="544"/>
      <c r="G975" s="544"/>
      <c r="H975" s="544"/>
      <c r="I975" s="544"/>
      <c r="J975" s="544"/>
      <c r="K975" s="544"/>
      <c r="L975" s="544"/>
      <c r="M975" s="544"/>
      <c r="N975" s="544"/>
      <c r="O975" s="544"/>
    </row>
    <row r="976" spans="3:15" ht="25.15" customHeight="1">
      <c r="C976" s="538" t="s">
        <v>254</v>
      </c>
      <c r="D976" s="539"/>
      <c r="E976" s="289">
        <f>'BD Team'!B97</f>
        <v>0</v>
      </c>
      <c r="F976" s="288" t="s">
        <v>255</v>
      </c>
      <c r="G976" s="543">
        <f>'BD Team'!D97</f>
        <v>0</v>
      </c>
      <c r="H976" s="540"/>
      <c r="I976" s="540"/>
      <c r="J976" s="540"/>
      <c r="K976" s="540"/>
      <c r="L976" s="540"/>
      <c r="M976" s="540"/>
      <c r="N976" s="540"/>
      <c r="O976" s="540"/>
    </row>
    <row r="977" spans="3:15" ht="25.15" customHeight="1">
      <c r="C977" s="541"/>
      <c r="D977" s="541"/>
      <c r="E977" s="541"/>
      <c r="F977" s="541"/>
      <c r="G977" s="541"/>
      <c r="H977" s="541"/>
      <c r="I977" s="541"/>
      <c r="J977" s="541"/>
      <c r="K977" s="541"/>
      <c r="L977" s="538" t="s">
        <v>127</v>
      </c>
      <c r="M977" s="539"/>
      <c r="N977" s="550">
        <f>'BD Team'!G97</f>
        <v>0</v>
      </c>
      <c r="O977" s="542"/>
    </row>
    <row r="978" spans="3:15" ht="25.15" customHeight="1">
      <c r="C978" s="541"/>
      <c r="D978" s="541"/>
      <c r="E978" s="541"/>
      <c r="F978" s="541"/>
      <c r="G978" s="541"/>
      <c r="H978" s="541"/>
      <c r="I978" s="541"/>
      <c r="J978" s="541"/>
      <c r="K978" s="541"/>
      <c r="L978" s="538" t="s">
        <v>247</v>
      </c>
      <c r="M978" s="539"/>
      <c r="N978" s="540" t="str">
        <f>$F$6</f>
        <v>Anodized</v>
      </c>
      <c r="O978" s="540"/>
    </row>
    <row r="979" spans="3:15" ht="25.15" customHeight="1">
      <c r="C979" s="541"/>
      <c r="D979" s="541"/>
      <c r="E979" s="541"/>
      <c r="F979" s="541"/>
      <c r="G979" s="541"/>
      <c r="H979" s="541"/>
      <c r="I979" s="541"/>
      <c r="J979" s="541"/>
      <c r="K979" s="541"/>
      <c r="L979" s="538" t="s">
        <v>178</v>
      </c>
      <c r="M979" s="539"/>
      <c r="N979" s="540" t="str">
        <f>$K$6</f>
        <v>Silver</v>
      </c>
      <c r="O979" s="540"/>
    </row>
    <row r="980" spans="3:15" ht="25.15" customHeight="1">
      <c r="C980" s="541"/>
      <c r="D980" s="541"/>
      <c r="E980" s="541"/>
      <c r="F980" s="541"/>
      <c r="G980" s="541"/>
      <c r="H980" s="541"/>
      <c r="I980" s="541"/>
      <c r="J980" s="541"/>
      <c r="K980" s="541"/>
      <c r="L980" s="538" t="s">
        <v>248</v>
      </c>
      <c r="M980" s="539"/>
      <c r="N980" s="542" t="s">
        <v>256</v>
      </c>
      <c r="O980" s="540"/>
    </row>
    <row r="981" spans="3:15" ht="25.15" customHeight="1">
      <c r="C981" s="541"/>
      <c r="D981" s="541"/>
      <c r="E981" s="541"/>
      <c r="F981" s="541"/>
      <c r="G981" s="541"/>
      <c r="H981" s="541"/>
      <c r="I981" s="541"/>
      <c r="J981" s="541"/>
      <c r="K981" s="541"/>
      <c r="L981" s="538" t="s">
        <v>249</v>
      </c>
      <c r="M981" s="539"/>
      <c r="N981" s="540" t="str">
        <f>CONCATENATE('BD Team'!H97," X ",'BD Team'!I97)</f>
        <v xml:space="preserve"> X </v>
      </c>
      <c r="O981" s="540"/>
    </row>
    <row r="982" spans="3:15" ht="25.15" customHeight="1">
      <c r="C982" s="541"/>
      <c r="D982" s="541"/>
      <c r="E982" s="541"/>
      <c r="F982" s="541"/>
      <c r="G982" s="541"/>
      <c r="H982" s="541"/>
      <c r="I982" s="541"/>
      <c r="J982" s="541"/>
      <c r="K982" s="541"/>
      <c r="L982" s="538" t="s">
        <v>250</v>
      </c>
      <c r="M982" s="539"/>
      <c r="N982" s="543">
        <f>'BD Team'!J97</f>
        <v>0</v>
      </c>
      <c r="O982" s="543"/>
    </row>
    <row r="983" spans="3:15" ht="25.15" customHeight="1">
      <c r="C983" s="541"/>
      <c r="D983" s="541"/>
      <c r="E983" s="541"/>
      <c r="F983" s="541"/>
      <c r="G983" s="541"/>
      <c r="H983" s="541"/>
      <c r="I983" s="541"/>
      <c r="J983" s="541"/>
      <c r="K983" s="541"/>
      <c r="L983" s="538" t="s">
        <v>251</v>
      </c>
      <c r="M983" s="539"/>
      <c r="N983" s="543">
        <f>'BD Team'!C97</f>
        <v>0</v>
      </c>
      <c r="O983" s="540"/>
    </row>
    <row r="984" spans="3:15" ht="25.15" customHeight="1">
      <c r="C984" s="541"/>
      <c r="D984" s="541"/>
      <c r="E984" s="541"/>
      <c r="F984" s="541"/>
      <c r="G984" s="541"/>
      <c r="H984" s="541"/>
      <c r="I984" s="541"/>
      <c r="J984" s="541"/>
      <c r="K984" s="541"/>
      <c r="L984" s="538" t="s">
        <v>252</v>
      </c>
      <c r="M984" s="539"/>
      <c r="N984" s="543">
        <f>'BD Team'!E97</f>
        <v>0</v>
      </c>
      <c r="O984" s="540"/>
    </row>
    <row r="985" spans="3:15" ht="25.15" customHeight="1">
      <c r="C985" s="541"/>
      <c r="D985" s="541"/>
      <c r="E985" s="541"/>
      <c r="F985" s="541"/>
      <c r="G985" s="541"/>
      <c r="H985" s="541"/>
      <c r="I985" s="541"/>
      <c r="J985" s="541"/>
      <c r="K985" s="541"/>
      <c r="L985" s="538" t="s">
        <v>253</v>
      </c>
      <c r="M985" s="539"/>
      <c r="N985" s="543">
        <f>'BD Team'!F97</f>
        <v>0</v>
      </c>
      <c r="O985" s="540"/>
    </row>
    <row r="986" spans="3:15">
      <c r="C986" s="544"/>
      <c r="D986" s="544"/>
      <c r="E986" s="544"/>
      <c r="F986" s="544"/>
      <c r="G986" s="544"/>
      <c r="H986" s="544"/>
      <c r="I986" s="544"/>
      <c r="J986" s="544"/>
      <c r="K986" s="544"/>
      <c r="L986" s="544"/>
      <c r="M986" s="544"/>
      <c r="N986" s="544"/>
      <c r="O986" s="544"/>
    </row>
    <row r="987" spans="3:15" ht="25.15" customHeight="1">
      <c r="C987" s="538" t="s">
        <v>254</v>
      </c>
      <c r="D987" s="539"/>
      <c r="E987" s="289">
        <f>'BD Team'!B98</f>
        <v>0</v>
      </c>
      <c r="F987" s="288" t="s">
        <v>255</v>
      </c>
      <c r="G987" s="543">
        <f>'BD Team'!D98</f>
        <v>0</v>
      </c>
      <c r="H987" s="540"/>
      <c r="I987" s="540"/>
      <c r="J987" s="540"/>
      <c r="K987" s="540"/>
      <c r="L987" s="540"/>
      <c r="M987" s="540"/>
      <c r="N987" s="540"/>
      <c r="O987" s="540"/>
    </row>
    <row r="988" spans="3:15" ht="25.15" customHeight="1">
      <c r="C988" s="541"/>
      <c r="D988" s="541"/>
      <c r="E988" s="541"/>
      <c r="F988" s="541"/>
      <c r="G988" s="541"/>
      <c r="H988" s="541"/>
      <c r="I988" s="541"/>
      <c r="J988" s="541"/>
      <c r="K988" s="541"/>
      <c r="L988" s="538" t="s">
        <v>127</v>
      </c>
      <c r="M988" s="539"/>
      <c r="N988" s="550">
        <f>'BD Team'!G98</f>
        <v>0</v>
      </c>
      <c r="O988" s="542"/>
    </row>
    <row r="989" spans="3:15" ht="25.15" customHeight="1">
      <c r="C989" s="541"/>
      <c r="D989" s="541"/>
      <c r="E989" s="541"/>
      <c r="F989" s="541"/>
      <c r="G989" s="541"/>
      <c r="H989" s="541"/>
      <c r="I989" s="541"/>
      <c r="J989" s="541"/>
      <c r="K989" s="541"/>
      <c r="L989" s="538" t="s">
        <v>247</v>
      </c>
      <c r="M989" s="539"/>
      <c r="N989" s="540" t="str">
        <f>$F$6</f>
        <v>Anodized</v>
      </c>
      <c r="O989" s="540"/>
    </row>
    <row r="990" spans="3:15" ht="25.15" customHeight="1">
      <c r="C990" s="541"/>
      <c r="D990" s="541"/>
      <c r="E990" s="541"/>
      <c r="F990" s="541"/>
      <c r="G990" s="541"/>
      <c r="H990" s="541"/>
      <c r="I990" s="541"/>
      <c r="J990" s="541"/>
      <c r="K990" s="541"/>
      <c r="L990" s="538" t="s">
        <v>178</v>
      </c>
      <c r="M990" s="539"/>
      <c r="N990" s="540" t="str">
        <f>$K$6</f>
        <v>Silver</v>
      </c>
      <c r="O990" s="540"/>
    </row>
    <row r="991" spans="3:15" ht="25.15" customHeight="1">
      <c r="C991" s="541"/>
      <c r="D991" s="541"/>
      <c r="E991" s="541"/>
      <c r="F991" s="541"/>
      <c r="G991" s="541"/>
      <c r="H991" s="541"/>
      <c r="I991" s="541"/>
      <c r="J991" s="541"/>
      <c r="K991" s="541"/>
      <c r="L991" s="538" t="s">
        <v>248</v>
      </c>
      <c r="M991" s="539"/>
      <c r="N991" s="542" t="s">
        <v>256</v>
      </c>
      <c r="O991" s="540"/>
    </row>
    <row r="992" spans="3:15" ht="25.15" customHeight="1">
      <c r="C992" s="541"/>
      <c r="D992" s="541"/>
      <c r="E992" s="541"/>
      <c r="F992" s="541"/>
      <c r="G992" s="541"/>
      <c r="H992" s="541"/>
      <c r="I992" s="541"/>
      <c r="J992" s="541"/>
      <c r="K992" s="541"/>
      <c r="L992" s="538" t="s">
        <v>249</v>
      </c>
      <c r="M992" s="539"/>
      <c r="N992" s="540" t="str">
        <f>CONCATENATE('BD Team'!H98," X ",'BD Team'!I98)</f>
        <v xml:space="preserve"> X </v>
      </c>
      <c r="O992" s="540"/>
    </row>
    <row r="993" spans="3:15" ht="25.15" customHeight="1">
      <c r="C993" s="541"/>
      <c r="D993" s="541"/>
      <c r="E993" s="541"/>
      <c r="F993" s="541"/>
      <c r="G993" s="541"/>
      <c r="H993" s="541"/>
      <c r="I993" s="541"/>
      <c r="J993" s="541"/>
      <c r="K993" s="541"/>
      <c r="L993" s="538" t="s">
        <v>250</v>
      </c>
      <c r="M993" s="539"/>
      <c r="N993" s="543">
        <f>'BD Team'!J98</f>
        <v>0</v>
      </c>
      <c r="O993" s="543"/>
    </row>
    <row r="994" spans="3:15" ht="25.15" customHeight="1">
      <c r="C994" s="541"/>
      <c r="D994" s="541"/>
      <c r="E994" s="541"/>
      <c r="F994" s="541"/>
      <c r="G994" s="541"/>
      <c r="H994" s="541"/>
      <c r="I994" s="541"/>
      <c r="J994" s="541"/>
      <c r="K994" s="541"/>
      <c r="L994" s="538" t="s">
        <v>251</v>
      </c>
      <c r="M994" s="539"/>
      <c r="N994" s="543">
        <f>'BD Team'!C98</f>
        <v>0</v>
      </c>
      <c r="O994" s="540"/>
    </row>
    <row r="995" spans="3:15" ht="25.15" customHeight="1">
      <c r="C995" s="541"/>
      <c r="D995" s="541"/>
      <c r="E995" s="541"/>
      <c r="F995" s="541"/>
      <c r="G995" s="541"/>
      <c r="H995" s="541"/>
      <c r="I995" s="541"/>
      <c r="J995" s="541"/>
      <c r="K995" s="541"/>
      <c r="L995" s="538" t="s">
        <v>252</v>
      </c>
      <c r="M995" s="539"/>
      <c r="N995" s="543">
        <f>'BD Team'!E98</f>
        <v>0</v>
      </c>
      <c r="O995" s="540"/>
    </row>
    <row r="996" spans="3:15" ht="25.15" customHeight="1">
      <c r="C996" s="541"/>
      <c r="D996" s="541"/>
      <c r="E996" s="541"/>
      <c r="F996" s="541"/>
      <c r="G996" s="541"/>
      <c r="H996" s="541"/>
      <c r="I996" s="541"/>
      <c r="J996" s="541"/>
      <c r="K996" s="541"/>
      <c r="L996" s="538" t="s">
        <v>253</v>
      </c>
      <c r="M996" s="539"/>
      <c r="N996" s="543">
        <f>'BD Team'!F98</f>
        <v>0</v>
      </c>
      <c r="O996" s="540"/>
    </row>
    <row r="997" spans="3:15">
      <c r="C997" s="544"/>
      <c r="D997" s="544"/>
      <c r="E997" s="544"/>
      <c r="F997" s="544"/>
      <c r="G997" s="544"/>
      <c r="H997" s="544"/>
      <c r="I997" s="544"/>
      <c r="J997" s="544"/>
      <c r="K997" s="544"/>
      <c r="L997" s="544"/>
      <c r="M997" s="544"/>
      <c r="N997" s="544"/>
      <c r="O997" s="544"/>
    </row>
    <row r="998" spans="3:15" ht="25.15" customHeight="1">
      <c r="C998" s="538" t="s">
        <v>254</v>
      </c>
      <c r="D998" s="539"/>
      <c r="E998" s="289">
        <f>'BD Team'!B99</f>
        <v>0</v>
      </c>
      <c r="F998" s="288" t="s">
        <v>255</v>
      </c>
      <c r="G998" s="543">
        <f>'BD Team'!D99</f>
        <v>0</v>
      </c>
      <c r="H998" s="540"/>
      <c r="I998" s="540"/>
      <c r="J998" s="540"/>
      <c r="K998" s="540"/>
      <c r="L998" s="540"/>
      <c r="M998" s="540"/>
      <c r="N998" s="540"/>
      <c r="O998" s="540"/>
    </row>
    <row r="999" spans="3:15" ht="25.15" customHeight="1">
      <c r="C999" s="541"/>
      <c r="D999" s="541"/>
      <c r="E999" s="541"/>
      <c r="F999" s="541"/>
      <c r="G999" s="541"/>
      <c r="H999" s="541"/>
      <c r="I999" s="541"/>
      <c r="J999" s="541"/>
      <c r="K999" s="541"/>
      <c r="L999" s="538" t="s">
        <v>127</v>
      </c>
      <c r="M999" s="539"/>
      <c r="N999" s="550">
        <f>'BD Team'!G99</f>
        <v>0</v>
      </c>
      <c r="O999" s="542"/>
    </row>
    <row r="1000" spans="3:15" ht="25.15" customHeight="1">
      <c r="C1000" s="541"/>
      <c r="D1000" s="541"/>
      <c r="E1000" s="541"/>
      <c r="F1000" s="541"/>
      <c r="G1000" s="541"/>
      <c r="H1000" s="541"/>
      <c r="I1000" s="541"/>
      <c r="J1000" s="541"/>
      <c r="K1000" s="541"/>
      <c r="L1000" s="538" t="s">
        <v>247</v>
      </c>
      <c r="M1000" s="539"/>
      <c r="N1000" s="540" t="str">
        <f>$F$6</f>
        <v>Anodized</v>
      </c>
      <c r="O1000" s="540"/>
    </row>
    <row r="1001" spans="3:15" ht="25.15" customHeight="1">
      <c r="C1001" s="541"/>
      <c r="D1001" s="541"/>
      <c r="E1001" s="541"/>
      <c r="F1001" s="541"/>
      <c r="G1001" s="541"/>
      <c r="H1001" s="541"/>
      <c r="I1001" s="541"/>
      <c r="J1001" s="541"/>
      <c r="K1001" s="541"/>
      <c r="L1001" s="538" t="s">
        <v>178</v>
      </c>
      <c r="M1001" s="539"/>
      <c r="N1001" s="540" t="str">
        <f>$K$6</f>
        <v>Silver</v>
      </c>
      <c r="O1001" s="540"/>
    </row>
    <row r="1002" spans="3:15" ht="25.15" customHeight="1">
      <c r="C1002" s="541"/>
      <c r="D1002" s="541"/>
      <c r="E1002" s="541"/>
      <c r="F1002" s="541"/>
      <c r="G1002" s="541"/>
      <c r="H1002" s="541"/>
      <c r="I1002" s="541"/>
      <c r="J1002" s="541"/>
      <c r="K1002" s="541"/>
      <c r="L1002" s="538" t="s">
        <v>248</v>
      </c>
      <c r="M1002" s="539"/>
      <c r="N1002" s="542" t="s">
        <v>256</v>
      </c>
      <c r="O1002" s="540"/>
    </row>
    <row r="1003" spans="3:15" ht="25.15" customHeight="1">
      <c r="C1003" s="541"/>
      <c r="D1003" s="541"/>
      <c r="E1003" s="541"/>
      <c r="F1003" s="541"/>
      <c r="G1003" s="541"/>
      <c r="H1003" s="541"/>
      <c r="I1003" s="541"/>
      <c r="J1003" s="541"/>
      <c r="K1003" s="541"/>
      <c r="L1003" s="538" t="s">
        <v>249</v>
      </c>
      <c r="M1003" s="539"/>
      <c r="N1003" s="540" t="str">
        <f>CONCATENATE('BD Team'!H99," X ",'BD Team'!I99)</f>
        <v xml:space="preserve"> X </v>
      </c>
      <c r="O1003" s="540"/>
    </row>
    <row r="1004" spans="3:15" ht="25.15" customHeight="1">
      <c r="C1004" s="541"/>
      <c r="D1004" s="541"/>
      <c r="E1004" s="541"/>
      <c r="F1004" s="541"/>
      <c r="G1004" s="541"/>
      <c r="H1004" s="541"/>
      <c r="I1004" s="541"/>
      <c r="J1004" s="541"/>
      <c r="K1004" s="541"/>
      <c r="L1004" s="538" t="s">
        <v>250</v>
      </c>
      <c r="M1004" s="539"/>
      <c r="N1004" s="543">
        <f>'BD Team'!J99</f>
        <v>0</v>
      </c>
      <c r="O1004" s="543"/>
    </row>
    <row r="1005" spans="3:15" ht="25.15" customHeight="1">
      <c r="C1005" s="541"/>
      <c r="D1005" s="541"/>
      <c r="E1005" s="541"/>
      <c r="F1005" s="541"/>
      <c r="G1005" s="541"/>
      <c r="H1005" s="541"/>
      <c r="I1005" s="541"/>
      <c r="J1005" s="541"/>
      <c r="K1005" s="541"/>
      <c r="L1005" s="538" t="s">
        <v>251</v>
      </c>
      <c r="M1005" s="539"/>
      <c r="N1005" s="543">
        <f>'BD Team'!C99</f>
        <v>0</v>
      </c>
      <c r="O1005" s="540"/>
    </row>
    <row r="1006" spans="3:15" ht="25.15" customHeight="1">
      <c r="C1006" s="541"/>
      <c r="D1006" s="541"/>
      <c r="E1006" s="541"/>
      <c r="F1006" s="541"/>
      <c r="G1006" s="541"/>
      <c r="H1006" s="541"/>
      <c r="I1006" s="541"/>
      <c r="J1006" s="541"/>
      <c r="K1006" s="541"/>
      <c r="L1006" s="538" t="s">
        <v>252</v>
      </c>
      <c r="M1006" s="539"/>
      <c r="N1006" s="543">
        <f>'BD Team'!E99</f>
        <v>0</v>
      </c>
      <c r="O1006" s="540"/>
    </row>
    <row r="1007" spans="3:15" ht="25.15" customHeight="1">
      <c r="C1007" s="541"/>
      <c r="D1007" s="541"/>
      <c r="E1007" s="541"/>
      <c r="F1007" s="541"/>
      <c r="G1007" s="541"/>
      <c r="H1007" s="541"/>
      <c r="I1007" s="541"/>
      <c r="J1007" s="541"/>
      <c r="K1007" s="541"/>
      <c r="L1007" s="538" t="s">
        <v>253</v>
      </c>
      <c r="M1007" s="539"/>
      <c r="N1007" s="543">
        <f>'BD Team'!F99</f>
        <v>0</v>
      </c>
      <c r="O1007" s="540"/>
    </row>
    <row r="1008" spans="3:15">
      <c r="C1008" s="544"/>
      <c r="D1008" s="544"/>
      <c r="E1008" s="544"/>
      <c r="F1008" s="544"/>
      <c r="G1008" s="544"/>
      <c r="H1008" s="544"/>
      <c r="I1008" s="544"/>
      <c r="J1008" s="544"/>
      <c r="K1008" s="544"/>
      <c r="L1008" s="544"/>
      <c r="M1008" s="544"/>
      <c r="N1008" s="544"/>
      <c r="O1008" s="544"/>
    </row>
    <row r="1009" spans="3:15" ht="25.15" customHeight="1">
      <c r="C1009" s="538" t="s">
        <v>254</v>
      </c>
      <c r="D1009" s="539"/>
      <c r="E1009" s="289">
        <f>'BD Team'!B100</f>
        <v>0</v>
      </c>
      <c r="F1009" s="288" t="s">
        <v>255</v>
      </c>
      <c r="G1009" s="543">
        <f>'BD Team'!D100</f>
        <v>0</v>
      </c>
      <c r="H1009" s="540"/>
      <c r="I1009" s="540"/>
      <c r="J1009" s="540"/>
      <c r="K1009" s="540"/>
      <c r="L1009" s="540"/>
      <c r="M1009" s="540"/>
      <c r="N1009" s="540"/>
      <c r="O1009" s="540"/>
    </row>
    <row r="1010" spans="3:15" ht="25.15" customHeight="1">
      <c r="C1010" s="541"/>
      <c r="D1010" s="541"/>
      <c r="E1010" s="541"/>
      <c r="F1010" s="541"/>
      <c r="G1010" s="541"/>
      <c r="H1010" s="541"/>
      <c r="I1010" s="541"/>
      <c r="J1010" s="541"/>
      <c r="K1010" s="541"/>
      <c r="L1010" s="538" t="s">
        <v>127</v>
      </c>
      <c r="M1010" s="539"/>
      <c r="N1010" s="550">
        <f>'BD Team'!G100</f>
        <v>0</v>
      </c>
      <c r="O1010" s="542"/>
    </row>
    <row r="1011" spans="3:15" ht="25.15" customHeight="1">
      <c r="C1011" s="541"/>
      <c r="D1011" s="541"/>
      <c r="E1011" s="541"/>
      <c r="F1011" s="541"/>
      <c r="G1011" s="541"/>
      <c r="H1011" s="541"/>
      <c r="I1011" s="541"/>
      <c r="J1011" s="541"/>
      <c r="K1011" s="541"/>
      <c r="L1011" s="538" t="s">
        <v>247</v>
      </c>
      <c r="M1011" s="539"/>
      <c r="N1011" s="540" t="str">
        <f>$F$6</f>
        <v>Anodized</v>
      </c>
      <c r="O1011" s="540"/>
    </row>
    <row r="1012" spans="3:15" ht="25.15" customHeight="1">
      <c r="C1012" s="541"/>
      <c r="D1012" s="541"/>
      <c r="E1012" s="541"/>
      <c r="F1012" s="541"/>
      <c r="G1012" s="541"/>
      <c r="H1012" s="541"/>
      <c r="I1012" s="541"/>
      <c r="J1012" s="541"/>
      <c r="K1012" s="541"/>
      <c r="L1012" s="538" t="s">
        <v>178</v>
      </c>
      <c r="M1012" s="539"/>
      <c r="N1012" s="540" t="str">
        <f>$K$6</f>
        <v>Silver</v>
      </c>
      <c r="O1012" s="540"/>
    </row>
    <row r="1013" spans="3:15" ht="25.15" customHeight="1">
      <c r="C1013" s="541"/>
      <c r="D1013" s="541"/>
      <c r="E1013" s="541"/>
      <c r="F1013" s="541"/>
      <c r="G1013" s="541"/>
      <c r="H1013" s="541"/>
      <c r="I1013" s="541"/>
      <c r="J1013" s="541"/>
      <c r="K1013" s="541"/>
      <c r="L1013" s="538" t="s">
        <v>248</v>
      </c>
      <c r="M1013" s="539"/>
      <c r="N1013" s="542" t="s">
        <v>256</v>
      </c>
      <c r="O1013" s="540"/>
    </row>
    <row r="1014" spans="3:15" ht="25.15" customHeight="1">
      <c r="C1014" s="541"/>
      <c r="D1014" s="541"/>
      <c r="E1014" s="541"/>
      <c r="F1014" s="541"/>
      <c r="G1014" s="541"/>
      <c r="H1014" s="541"/>
      <c r="I1014" s="541"/>
      <c r="J1014" s="541"/>
      <c r="K1014" s="541"/>
      <c r="L1014" s="538" t="s">
        <v>249</v>
      </c>
      <c r="M1014" s="539"/>
      <c r="N1014" s="540" t="str">
        <f>CONCATENATE('BD Team'!H100," X ",'BD Team'!I100)</f>
        <v xml:space="preserve"> X </v>
      </c>
      <c r="O1014" s="540"/>
    </row>
    <row r="1015" spans="3:15" ht="25.15" customHeight="1">
      <c r="C1015" s="541"/>
      <c r="D1015" s="541"/>
      <c r="E1015" s="541"/>
      <c r="F1015" s="541"/>
      <c r="G1015" s="541"/>
      <c r="H1015" s="541"/>
      <c r="I1015" s="541"/>
      <c r="J1015" s="541"/>
      <c r="K1015" s="541"/>
      <c r="L1015" s="538" t="s">
        <v>250</v>
      </c>
      <c r="M1015" s="539"/>
      <c r="N1015" s="543">
        <f>'BD Team'!J100</f>
        <v>0</v>
      </c>
      <c r="O1015" s="543"/>
    </row>
    <row r="1016" spans="3:15" ht="25.15" customHeight="1">
      <c r="C1016" s="541"/>
      <c r="D1016" s="541"/>
      <c r="E1016" s="541"/>
      <c r="F1016" s="541"/>
      <c r="G1016" s="541"/>
      <c r="H1016" s="541"/>
      <c r="I1016" s="541"/>
      <c r="J1016" s="541"/>
      <c r="K1016" s="541"/>
      <c r="L1016" s="538" t="s">
        <v>251</v>
      </c>
      <c r="M1016" s="539"/>
      <c r="N1016" s="543">
        <f>'BD Team'!C100</f>
        <v>0</v>
      </c>
      <c r="O1016" s="540"/>
    </row>
    <row r="1017" spans="3:15" ht="25.15" customHeight="1">
      <c r="C1017" s="541"/>
      <c r="D1017" s="541"/>
      <c r="E1017" s="541"/>
      <c r="F1017" s="541"/>
      <c r="G1017" s="541"/>
      <c r="H1017" s="541"/>
      <c r="I1017" s="541"/>
      <c r="J1017" s="541"/>
      <c r="K1017" s="541"/>
      <c r="L1017" s="538" t="s">
        <v>252</v>
      </c>
      <c r="M1017" s="539"/>
      <c r="N1017" s="543">
        <f>'BD Team'!E100</f>
        <v>0</v>
      </c>
      <c r="O1017" s="540"/>
    </row>
    <row r="1018" spans="3:15" ht="25.15" customHeight="1">
      <c r="C1018" s="541"/>
      <c r="D1018" s="541"/>
      <c r="E1018" s="541"/>
      <c r="F1018" s="541"/>
      <c r="G1018" s="541"/>
      <c r="H1018" s="541"/>
      <c r="I1018" s="541"/>
      <c r="J1018" s="541"/>
      <c r="K1018" s="541"/>
      <c r="L1018" s="538" t="s">
        <v>253</v>
      </c>
      <c r="M1018" s="539"/>
      <c r="N1018" s="543">
        <f>'BD Team'!F100</f>
        <v>0</v>
      </c>
      <c r="O1018" s="540"/>
    </row>
    <row r="1019" spans="3:15">
      <c r="C1019" s="544"/>
      <c r="D1019" s="544"/>
      <c r="E1019" s="544"/>
      <c r="F1019" s="544"/>
      <c r="G1019" s="544"/>
      <c r="H1019" s="544"/>
      <c r="I1019" s="544"/>
      <c r="J1019" s="544"/>
      <c r="K1019" s="544"/>
      <c r="L1019" s="544"/>
      <c r="M1019" s="544"/>
      <c r="N1019" s="544"/>
      <c r="O1019" s="544"/>
    </row>
    <row r="1020" spans="3:15" ht="25.15" customHeight="1">
      <c r="C1020" s="538" t="s">
        <v>254</v>
      </c>
      <c r="D1020" s="539"/>
      <c r="E1020" s="289">
        <f>'BD Team'!B101</f>
        <v>0</v>
      </c>
      <c r="F1020" s="288" t="s">
        <v>255</v>
      </c>
      <c r="G1020" s="543">
        <f>'BD Team'!D101</f>
        <v>0</v>
      </c>
      <c r="H1020" s="540"/>
      <c r="I1020" s="540"/>
      <c r="J1020" s="540"/>
      <c r="K1020" s="540"/>
      <c r="L1020" s="540"/>
      <c r="M1020" s="540"/>
      <c r="N1020" s="540"/>
      <c r="O1020" s="540"/>
    </row>
    <row r="1021" spans="3:15" ht="25.15" customHeight="1">
      <c r="C1021" s="541"/>
      <c r="D1021" s="541"/>
      <c r="E1021" s="541"/>
      <c r="F1021" s="541"/>
      <c r="G1021" s="541"/>
      <c r="H1021" s="541"/>
      <c r="I1021" s="541"/>
      <c r="J1021" s="541"/>
      <c r="K1021" s="541"/>
      <c r="L1021" s="538" t="s">
        <v>127</v>
      </c>
      <c r="M1021" s="539"/>
      <c r="N1021" s="550">
        <f>'BD Team'!G101</f>
        <v>0</v>
      </c>
      <c r="O1021" s="542"/>
    </row>
    <row r="1022" spans="3:15" ht="25.15" customHeight="1">
      <c r="C1022" s="541"/>
      <c r="D1022" s="541"/>
      <c r="E1022" s="541"/>
      <c r="F1022" s="541"/>
      <c r="G1022" s="541"/>
      <c r="H1022" s="541"/>
      <c r="I1022" s="541"/>
      <c r="J1022" s="541"/>
      <c r="K1022" s="541"/>
      <c r="L1022" s="538" t="s">
        <v>247</v>
      </c>
      <c r="M1022" s="539"/>
      <c r="N1022" s="540" t="str">
        <f>$F$6</f>
        <v>Anodized</v>
      </c>
      <c r="O1022" s="540"/>
    </row>
    <row r="1023" spans="3:15" ht="25.15" customHeight="1">
      <c r="C1023" s="541"/>
      <c r="D1023" s="541"/>
      <c r="E1023" s="541"/>
      <c r="F1023" s="541"/>
      <c r="G1023" s="541"/>
      <c r="H1023" s="541"/>
      <c r="I1023" s="541"/>
      <c r="J1023" s="541"/>
      <c r="K1023" s="541"/>
      <c r="L1023" s="538" t="s">
        <v>178</v>
      </c>
      <c r="M1023" s="539"/>
      <c r="N1023" s="540" t="str">
        <f>$K$6</f>
        <v>Silver</v>
      </c>
      <c r="O1023" s="540"/>
    </row>
    <row r="1024" spans="3:15" ht="25.15" customHeight="1">
      <c r="C1024" s="541"/>
      <c r="D1024" s="541"/>
      <c r="E1024" s="541"/>
      <c r="F1024" s="541"/>
      <c r="G1024" s="541"/>
      <c r="H1024" s="541"/>
      <c r="I1024" s="541"/>
      <c r="J1024" s="541"/>
      <c r="K1024" s="541"/>
      <c r="L1024" s="538" t="s">
        <v>248</v>
      </c>
      <c r="M1024" s="539"/>
      <c r="N1024" s="542" t="s">
        <v>256</v>
      </c>
      <c r="O1024" s="540"/>
    </row>
    <row r="1025" spans="3:15" ht="25.15" customHeight="1">
      <c r="C1025" s="541"/>
      <c r="D1025" s="541"/>
      <c r="E1025" s="541"/>
      <c r="F1025" s="541"/>
      <c r="G1025" s="541"/>
      <c r="H1025" s="541"/>
      <c r="I1025" s="541"/>
      <c r="J1025" s="541"/>
      <c r="K1025" s="541"/>
      <c r="L1025" s="538" t="s">
        <v>249</v>
      </c>
      <c r="M1025" s="539"/>
      <c r="N1025" s="540" t="str">
        <f>CONCATENATE('BD Team'!H101," X ",'BD Team'!I101)</f>
        <v xml:space="preserve"> X </v>
      </c>
      <c r="O1025" s="540"/>
    </row>
    <row r="1026" spans="3:15" ht="25.15" customHeight="1">
      <c r="C1026" s="541"/>
      <c r="D1026" s="541"/>
      <c r="E1026" s="541"/>
      <c r="F1026" s="541"/>
      <c r="G1026" s="541"/>
      <c r="H1026" s="541"/>
      <c r="I1026" s="541"/>
      <c r="J1026" s="541"/>
      <c r="K1026" s="541"/>
      <c r="L1026" s="538" t="s">
        <v>250</v>
      </c>
      <c r="M1026" s="539"/>
      <c r="N1026" s="543">
        <f>'BD Team'!J101</f>
        <v>0</v>
      </c>
      <c r="O1026" s="543"/>
    </row>
    <row r="1027" spans="3:15" ht="25.15" customHeight="1">
      <c r="C1027" s="541"/>
      <c r="D1027" s="541"/>
      <c r="E1027" s="541"/>
      <c r="F1027" s="541"/>
      <c r="G1027" s="541"/>
      <c r="H1027" s="541"/>
      <c r="I1027" s="541"/>
      <c r="J1027" s="541"/>
      <c r="K1027" s="541"/>
      <c r="L1027" s="538" t="s">
        <v>251</v>
      </c>
      <c r="M1027" s="539"/>
      <c r="N1027" s="543">
        <f>'BD Team'!C101</f>
        <v>0</v>
      </c>
      <c r="O1027" s="540"/>
    </row>
    <row r="1028" spans="3:15" ht="25.15" customHeight="1">
      <c r="C1028" s="541"/>
      <c r="D1028" s="541"/>
      <c r="E1028" s="541"/>
      <c r="F1028" s="541"/>
      <c r="G1028" s="541"/>
      <c r="H1028" s="541"/>
      <c r="I1028" s="541"/>
      <c r="J1028" s="541"/>
      <c r="K1028" s="541"/>
      <c r="L1028" s="538" t="s">
        <v>252</v>
      </c>
      <c r="M1028" s="539"/>
      <c r="N1028" s="543">
        <f>'BD Team'!E101</f>
        <v>0</v>
      </c>
      <c r="O1028" s="540"/>
    </row>
    <row r="1029" spans="3:15" ht="25.15" customHeight="1">
      <c r="C1029" s="541"/>
      <c r="D1029" s="541"/>
      <c r="E1029" s="541"/>
      <c r="F1029" s="541"/>
      <c r="G1029" s="541"/>
      <c r="H1029" s="541"/>
      <c r="I1029" s="541"/>
      <c r="J1029" s="541"/>
      <c r="K1029" s="541"/>
      <c r="L1029" s="538" t="s">
        <v>253</v>
      </c>
      <c r="M1029" s="539"/>
      <c r="N1029" s="543">
        <f>'BD Team'!F101</f>
        <v>0</v>
      </c>
      <c r="O1029" s="540"/>
    </row>
    <row r="1030" spans="3:15">
      <c r="C1030" s="544"/>
      <c r="D1030" s="544"/>
      <c r="E1030" s="544"/>
      <c r="F1030" s="544"/>
      <c r="G1030" s="544"/>
      <c r="H1030" s="544"/>
      <c r="I1030" s="544"/>
      <c r="J1030" s="544"/>
      <c r="K1030" s="544"/>
      <c r="L1030" s="544"/>
      <c r="M1030" s="544"/>
      <c r="N1030" s="544"/>
      <c r="O1030" s="544"/>
    </row>
    <row r="1031" spans="3:15" ht="25.15" customHeight="1">
      <c r="C1031" s="538" t="s">
        <v>254</v>
      </c>
      <c r="D1031" s="539"/>
      <c r="E1031" s="289">
        <f>'BD Team'!B102</f>
        <v>0</v>
      </c>
      <c r="F1031" s="288" t="s">
        <v>255</v>
      </c>
      <c r="G1031" s="543">
        <f>'BD Team'!D102</f>
        <v>0</v>
      </c>
      <c r="H1031" s="540"/>
      <c r="I1031" s="540"/>
      <c r="J1031" s="540"/>
      <c r="K1031" s="540"/>
      <c r="L1031" s="540"/>
      <c r="M1031" s="540"/>
      <c r="N1031" s="540"/>
      <c r="O1031" s="540"/>
    </row>
    <row r="1032" spans="3:15" ht="25.15" customHeight="1">
      <c r="C1032" s="541"/>
      <c r="D1032" s="541"/>
      <c r="E1032" s="541"/>
      <c r="F1032" s="541"/>
      <c r="G1032" s="541"/>
      <c r="H1032" s="541"/>
      <c r="I1032" s="541"/>
      <c r="J1032" s="541"/>
      <c r="K1032" s="541"/>
      <c r="L1032" s="538" t="s">
        <v>127</v>
      </c>
      <c r="M1032" s="539"/>
      <c r="N1032" s="550">
        <f>'BD Team'!G102</f>
        <v>0</v>
      </c>
      <c r="O1032" s="542"/>
    </row>
    <row r="1033" spans="3:15" ht="25.15" customHeight="1">
      <c r="C1033" s="541"/>
      <c r="D1033" s="541"/>
      <c r="E1033" s="541"/>
      <c r="F1033" s="541"/>
      <c r="G1033" s="541"/>
      <c r="H1033" s="541"/>
      <c r="I1033" s="541"/>
      <c r="J1033" s="541"/>
      <c r="K1033" s="541"/>
      <c r="L1033" s="538" t="s">
        <v>247</v>
      </c>
      <c r="M1033" s="539"/>
      <c r="N1033" s="540" t="str">
        <f>$F$6</f>
        <v>Anodized</v>
      </c>
      <c r="O1033" s="540"/>
    </row>
    <row r="1034" spans="3:15" ht="25.15" customHeight="1">
      <c r="C1034" s="541"/>
      <c r="D1034" s="541"/>
      <c r="E1034" s="541"/>
      <c r="F1034" s="541"/>
      <c r="G1034" s="541"/>
      <c r="H1034" s="541"/>
      <c r="I1034" s="541"/>
      <c r="J1034" s="541"/>
      <c r="K1034" s="541"/>
      <c r="L1034" s="538" t="s">
        <v>178</v>
      </c>
      <c r="M1034" s="539"/>
      <c r="N1034" s="540" t="str">
        <f>$K$6</f>
        <v>Silver</v>
      </c>
      <c r="O1034" s="540"/>
    </row>
    <row r="1035" spans="3:15" ht="25.15" customHeight="1">
      <c r="C1035" s="541"/>
      <c r="D1035" s="541"/>
      <c r="E1035" s="541"/>
      <c r="F1035" s="541"/>
      <c r="G1035" s="541"/>
      <c r="H1035" s="541"/>
      <c r="I1035" s="541"/>
      <c r="J1035" s="541"/>
      <c r="K1035" s="541"/>
      <c r="L1035" s="538" t="s">
        <v>248</v>
      </c>
      <c r="M1035" s="539"/>
      <c r="N1035" s="542" t="s">
        <v>256</v>
      </c>
      <c r="O1035" s="540"/>
    </row>
    <row r="1036" spans="3:15" ht="25.15" customHeight="1">
      <c r="C1036" s="541"/>
      <c r="D1036" s="541"/>
      <c r="E1036" s="541"/>
      <c r="F1036" s="541"/>
      <c r="G1036" s="541"/>
      <c r="H1036" s="541"/>
      <c r="I1036" s="541"/>
      <c r="J1036" s="541"/>
      <c r="K1036" s="541"/>
      <c r="L1036" s="538" t="s">
        <v>249</v>
      </c>
      <c r="M1036" s="539"/>
      <c r="N1036" s="540" t="str">
        <f>CONCATENATE('BD Team'!H102," X ",'BD Team'!I102)</f>
        <v xml:space="preserve"> X </v>
      </c>
      <c r="O1036" s="540"/>
    </row>
    <row r="1037" spans="3:15" ht="25.15" customHeight="1">
      <c r="C1037" s="541"/>
      <c r="D1037" s="541"/>
      <c r="E1037" s="541"/>
      <c r="F1037" s="541"/>
      <c r="G1037" s="541"/>
      <c r="H1037" s="541"/>
      <c r="I1037" s="541"/>
      <c r="J1037" s="541"/>
      <c r="K1037" s="541"/>
      <c r="L1037" s="538" t="s">
        <v>250</v>
      </c>
      <c r="M1037" s="539"/>
      <c r="N1037" s="543">
        <f>'BD Team'!J102</f>
        <v>0</v>
      </c>
      <c r="O1037" s="543"/>
    </row>
    <row r="1038" spans="3:15" ht="25.15" customHeight="1">
      <c r="C1038" s="541"/>
      <c r="D1038" s="541"/>
      <c r="E1038" s="541"/>
      <c r="F1038" s="541"/>
      <c r="G1038" s="541"/>
      <c r="H1038" s="541"/>
      <c r="I1038" s="541"/>
      <c r="J1038" s="541"/>
      <c r="K1038" s="541"/>
      <c r="L1038" s="538" t="s">
        <v>251</v>
      </c>
      <c r="M1038" s="539"/>
      <c r="N1038" s="543">
        <f>'BD Team'!C102</f>
        <v>0</v>
      </c>
      <c r="O1038" s="540"/>
    </row>
    <row r="1039" spans="3:15" ht="25.15" customHeight="1">
      <c r="C1039" s="541"/>
      <c r="D1039" s="541"/>
      <c r="E1039" s="541"/>
      <c r="F1039" s="541"/>
      <c r="G1039" s="541"/>
      <c r="H1039" s="541"/>
      <c r="I1039" s="541"/>
      <c r="J1039" s="541"/>
      <c r="K1039" s="541"/>
      <c r="L1039" s="538" t="s">
        <v>252</v>
      </c>
      <c r="M1039" s="539"/>
      <c r="N1039" s="543">
        <f>'BD Team'!E102</f>
        <v>0</v>
      </c>
      <c r="O1039" s="540"/>
    </row>
    <row r="1040" spans="3:15" ht="25.15" customHeight="1">
      <c r="C1040" s="541"/>
      <c r="D1040" s="541"/>
      <c r="E1040" s="541"/>
      <c r="F1040" s="541"/>
      <c r="G1040" s="541"/>
      <c r="H1040" s="541"/>
      <c r="I1040" s="541"/>
      <c r="J1040" s="541"/>
      <c r="K1040" s="541"/>
      <c r="L1040" s="538" t="s">
        <v>253</v>
      </c>
      <c r="M1040" s="539"/>
      <c r="N1040" s="543">
        <f>'BD Team'!F102</f>
        <v>0</v>
      </c>
      <c r="O1040" s="540"/>
    </row>
    <row r="1041" spans="3:15">
      <c r="C1041" s="544"/>
      <c r="D1041" s="544"/>
      <c r="E1041" s="544"/>
      <c r="F1041" s="544"/>
      <c r="G1041" s="544"/>
      <c r="H1041" s="544"/>
      <c r="I1041" s="544"/>
      <c r="J1041" s="544"/>
      <c r="K1041" s="544"/>
      <c r="L1041" s="544"/>
      <c r="M1041" s="544"/>
      <c r="N1041" s="544"/>
      <c r="O1041" s="544"/>
    </row>
    <row r="1042" spans="3:15" ht="25.15" customHeight="1">
      <c r="C1042" s="538" t="s">
        <v>254</v>
      </c>
      <c r="D1042" s="539"/>
      <c r="E1042" s="289">
        <f>'BD Team'!B103</f>
        <v>0</v>
      </c>
      <c r="F1042" s="288" t="s">
        <v>255</v>
      </c>
      <c r="G1042" s="543">
        <f>'BD Team'!D103</f>
        <v>0</v>
      </c>
      <c r="H1042" s="540"/>
      <c r="I1042" s="540"/>
      <c r="J1042" s="540"/>
      <c r="K1042" s="540"/>
      <c r="L1042" s="540"/>
      <c r="M1042" s="540"/>
      <c r="N1042" s="540"/>
      <c r="O1042" s="540"/>
    </row>
    <row r="1043" spans="3:15" ht="25.15" customHeight="1">
      <c r="C1043" s="541"/>
      <c r="D1043" s="541"/>
      <c r="E1043" s="541"/>
      <c r="F1043" s="541"/>
      <c r="G1043" s="541"/>
      <c r="H1043" s="541"/>
      <c r="I1043" s="541"/>
      <c r="J1043" s="541"/>
      <c r="K1043" s="541"/>
      <c r="L1043" s="538" t="s">
        <v>127</v>
      </c>
      <c r="M1043" s="539"/>
      <c r="N1043" s="550">
        <f>'BD Team'!G103</f>
        <v>0</v>
      </c>
      <c r="O1043" s="542"/>
    </row>
    <row r="1044" spans="3:15" ht="25.15" customHeight="1">
      <c r="C1044" s="541"/>
      <c r="D1044" s="541"/>
      <c r="E1044" s="541"/>
      <c r="F1044" s="541"/>
      <c r="G1044" s="541"/>
      <c r="H1044" s="541"/>
      <c r="I1044" s="541"/>
      <c r="J1044" s="541"/>
      <c r="K1044" s="541"/>
      <c r="L1044" s="538" t="s">
        <v>247</v>
      </c>
      <c r="M1044" s="539"/>
      <c r="N1044" s="540" t="str">
        <f>$F$6</f>
        <v>Anodized</v>
      </c>
      <c r="O1044" s="540"/>
    </row>
    <row r="1045" spans="3:15" ht="25.15" customHeight="1">
      <c r="C1045" s="541"/>
      <c r="D1045" s="541"/>
      <c r="E1045" s="541"/>
      <c r="F1045" s="541"/>
      <c r="G1045" s="541"/>
      <c r="H1045" s="541"/>
      <c r="I1045" s="541"/>
      <c r="J1045" s="541"/>
      <c r="K1045" s="541"/>
      <c r="L1045" s="538" t="s">
        <v>178</v>
      </c>
      <c r="M1045" s="539"/>
      <c r="N1045" s="540" t="str">
        <f>$K$6</f>
        <v>Silver</v>
      </c>
      <c r="O1045" s="540"/>
    </row>
    <row r="1046" spans="3:15" ht="25.15" customHeight="1">
      <c r="C1046" s="541"/>
      <c r="D1046" s="541"/>
      <c r="E1046" s="541"/>
      <c r="F1046" s="541"/>
      <c r="G1046" s="541"/>
      <c r="H1046" s="541"/>
      <c r="I1046" s="541"/>
      <c r="J1046" s="541"/>
      <c r="K1046" s="541"/>
      <c r="L1046" s="538" t="s">
        <v>248</v>
      </c>
      <c r="M1046" s="539"/>
      <c r="N1046" s="542" t="s">
        <v>256</v>
      </c>
      <c r="O1046" s="540"/>
    </row>
    <row r="1047" spans="3:15" ht="25.15" customHeight="1">
      <c r="C1047" s="541"/>
      <c r="D1047" s="541"/>
      <c r="E1047" s="541"/>
      <c r="F1047" s="541"/>
      <c r="G1047" s="541"/>
      <c r="H1047" s="541"/>
      <c r="I1047" s="541"/>
      <c r="J1047" s="541"/>
      <c r="K1047" s="541"/>
      <c r="L1047" s="538" t="s">
        <v>249</v>
      </c>
      <c r="M1047" s="539"/>
      <c r="N1047" s="540" t="str">
        <f>CONCATENATE('BD Team'!H103," X ",'BD Team'!I103)</f>
        <v xml:space="preserve"> X </v>
      </c>
      <c r="O1047" s="540"/>
    </row>
    <row r="1048" spans="3:15" ht="25.15" customHeight="1">
      <c r="C1048" s="541"/>
      <c r="D1048" s="541"/>
      <c r="E1048" s="541"/>
      <c r="F1048" s="541"/>
      <c r="G1048" s="541"/>
      <c r="H1048" s="541"/>
      <c r="I1048" s="541"/>
      <c r="J1048" s="541"/>
      <c r="K1048" s="541"/>
      <c r="L1048" s="538" t="s">
        <v>250</v>
      </c>
      <c r="M1048" s="539"/>
      <c r="N1048" s="543">
        <f>'BD Team'!J103</f>
        <v>0</v>
      </c>
      <c r="O1048" s="543"/>
    </row>
    <row r="1049" spans="3:15" ht="25.15" customHeight="1">
      <c r="C1049" s="541"/>
      <c r="D1049" s="541"/>
      <c r="E1049" s="541"/>
      <c r="F1049" s="541"/>
      <c r="G1049" s="541"/>
      <c r="H1049" s="541"/>
      <c r="I1049" s="541"/>
      <c r="J1049" s="541"/>
      <c r="K1049" s="541"/>
      <c r="L1049" s="538" t="s">
        <v>251</v>
      </c>
      <c r="M1049" s="539"/>
      <c r="N1049" s="543">
        <f>'BD Team'!C103</f>
        <v>0</v>
      </c>
      <c r="O1049" s="540"/>
    </row>
    <row r="1050" spans="3:15" ht="25.15" customHeight="1">
      <c r="C1050" s="541"/>
      <c r="D1050" s="541"/>
      <c r="E1050" s="541"/>
      <c r="F1050" s="541"/>
      <c r="G1050" s="541"/>
      <c r="H1050" s="541"/>
      <c r="I1050" s="541"/>
      <c r="J1050" s="541"/>
      <c r="K1050" s="541"/>
      <c r="L1050" s="538" t="s">
        <v>252</v>
      </c>
      <c r="M1050" s="539"/>
      <c r="N1050" s="543">
        <f>'BD Team'!E103</f>
        <v>0</v>
      </c>
      <c r="O1050" s="540"/>
    </row>
    <row r="1051" spans="3:15" ht="25.15" customHeight="1">
      <c r="C1051" s="541"/>
      <c r="D1051" s="541"/>
      <c r="E1051" s="541"/>
      <c r="F1051" s="541"/>
      <c r="G1051" s="541"/>
      <c r="H1051" s="541"/>
      <c r="I1051" s="541"/>
      <c r="J1051" s="541"/>
      <c r="K1051" s="541"/>
      <c r="L1051" s="538" t="s">
        <v>253</v>
      </c>
      <c r="M1051" s="539"/>
      <c r="N1051" s="543">
        <f>'BD Team'!F103</f>
        <v>0</v>
      </c>
      <c r="O1051" s="540"/>
    </row>
    <row r="1052" spans="3:15">
      <c r="C1052" s="544"/>
      <c r="D1052" s="544"/>
      <c r="E1052" s="544"/>
      <c r="F1052" s="544"/>
      <c r="G1052" s="544"/>
      <c r="H1052" s="544"/>
      <c r="I1052" s="544"/>
      <c r="J1052" s="544"/>
      <c r="K1052" s="544"/>
      <c r="L1052" s="544"/>
      <c r="M1052" s="544"/>
      <c r="N1052" s="544"/>
      <c r="O1052" s="544"/>
    </row>
    <row r="1053" spans="3:15" ht="25.15" customHeight="1">
      <c r="C1053" s="538" t="s">
        <v>254</v>
      </c>
      <c r="D1053" s="539"/>
      <c r="E1053" s="289">
        <f>'BD Team'!B104</f>
        <v>0</v>
      </c>
      <c r="F1053" s="288" t="s">
        <v>255</v>
      </c>
      <c r="G1053" s="543">
        <f>'BD Team'!D104</f>
        <v>0</v>
      </c>
      <c r="H1053" s="540"/>
      <c r="I1053" s="540"/>
      <c r="J1053" s="540"/>
      <c r="K1053" s="540"/>
      <c r="L1053" s="540"/>
      <c r="M1053" s="540"/>
      <c r="N1053" s="540"/>
      <c r="O1053" s="540"/>
    </row>
    <row r="1054" spans="3:15" ht="25.15" customHeight="1">
      <c r="C1054" s="541"/>
      <c r="D1054" s="541"/>
      <c r="E1054" s="541"/>
      <c r="F1054" s="541"/>
      <c r="G1054" s="541"/>
      <c r="H1054" s="541"/>
      <c r="I1054" s="541"/>
      <c r="J1054" s="541"/>
      <c r="K1054" s="541"/>
      <c r="L1054" s="538" t="s">
        <v>127</v>
      </c>
      <c r="M1054" s="539"/>
      <c r="N1054" s="550">
        <f>'BD Team'!G104</f>
        <v>0</v>
      </c>
      <c r="O1054" s="542"/>
    </row>
    <row r="1055" spans="3:15" ht="25.15" customHeight="1">
      <c r="C1055" s="541"/>
      <c r="D1055" s="541"/>
      <c r="E1055" s="541"/>
      <c r="F1055" s="541"/>
      <c r="G1055" s="541"/>
      <c r="H1055" s="541"/>
      <c r="I1055" s="541"/>
      <c r="J1055" s="541"/>
      <c r="K1055" s="541"/>
      <c r="L1055" s="538" t="s">
        <v>247</v>
      </c>
      <c r="M1055" s="539"/>
      <c r="N1055" s="540" t="str">
        <f>$F$6</f>
        <v>Anodized</v>
      </c>
      <c r="O1055" s="540"/>
    </row>
    <row r="1056" spans="3:15" ht="25.15" customHeight="1">
      <c r="C1056" s="541"/>
      <c r="D1056" s="541"/>
      <c r="E1056" s="541"/>
      <c r="F1056" s="541"/>
      <c r="G1056" s="541"/>
      <c r="H1056" s="541"/>
      <c r="I1056" s="541"/>
      <c r="J1056" s="541"/>
      <c r="K1056" s="541"/>
      <c r="L1056" s="538" t="s">
        <v>178</v>
      </c>
      <c r="M1056" s="539"/>
      <c r="N1056" s="540" t="str">
        <f>$K$6</f>
        <v>Silver</v>
      </c>
      <c r="O1056" s="540"/>
    </row>
    <row r="1057" spans="3:15" ht="25.15" customHeight="1">
      <c r="C1057" s="541"/>
      <c r="D1057" s="541"/>
      <c r="E1057" s="541"/>
      <c r="F1057" s="541"/>
      <c r="G1057" s="541"/>
      <c r="H1057" s="541"/>
      <c r="I1057" s="541"/>
      <c r="J1057" s="541"/>
      <c r="K1057" s="541"/>
      <c r="L1057" s="538" t="s">
        <v>248</v>
      </c>
      <c r="M1057" s="539"/>
      <c r="N1057" s="542" t="s">
        <v>256</v>
      </c>
      <c r="O1057" s="540"/>
    </row>
    <row r="1058" spans="3:15" ht="25.15" customHeight="1">
      <c r="C1058" s="541"/>
      <c r="D1058" s="541"/>
      <c r="E1058" s="541"/>
      <c r="F1058" s="541"/>
      <c r="G1058" s="541"/>
      <c r="H1058" s="541"/>
      <c r="I1058" s="541"/>
      <c r="J1058" s="541"/>
      <c r="K1058" s="541"/>
      <c r="L1058" s="538" t="s">
        <v>249</v>
      </c>
      <c r="M1058" s="539"/>
      <c r="N1058" s="540" t="str">
        <f>CONCATENATE('BD Team'!H104," X ",'BD Team'!I104)</f>
        <v xml:space="preserve"> X </v>
      </c>
      <c r="O1058" s="540"/>
    </row>
    <row r="1059" spans="3:15" ht="25.15" customHeight="1">
      <c r="C1059" s="541"/>
      <c r="D1059" s="541"/>
      <c r="E1059" s="541"/>
      <c r="F1059" s="541"/>
      <c r="G1059" s="541"/>
      <c r="H1059" s="541"/>
      <c r="I1059" s="541"/>
      <c r="J1059" s="541"/>
      <c r="K1059" s="541"/>
      <c r="L1059" s="538" t="s">
        <v>250</v>
      </c>
      <c r="M1059" s="539"/>
      <c r="N1059" s="543">
        <f>'BD Team'!J104</f>
        <v>0</v>
      </c>
      <c r="O1059" s="543"/>
    </row>
    <row r="1060" spans="3:15" ht="25.15" customHeight="1">
      <c r="C1060" s="541"/>
      <c r="D1060" s="541"/>
      <c r="E1060" s="541"/>
      <c r="F1060" s="541"/>
      <c r="G1060" s="541"/>
      <c r="H1060" s="541"/>
      <c r="I1060" s="541"/>
      <c r="J1060" s="541"/>
      <c r="K1060" s="541"/>
      <c r="L1060" s="538" t="s">
        <v>251</v>
      </c>
      <c r="M1060" s="539"/>
      <c r="N1060" s="543">
        <f>'BD Team'!C104</f>
        <v>0</v>
      </c>
      <c r="O1060" s="540"/>
    </row>
    <row r="1061" spans="3:15" ht="25.15" customHeight="1">
      <c r="C1061" s="541"/>
      <c r="D1061" s="541"/>
      <c r="E1061" s="541"/>
      <c r="F1061" s="541"/>
      <c r="G1061" s="541"/>
      <c r="H1061" s="541"/>
      <c r="I1061" s="541"/>
      <c r="J1061" s="541"/>
      <c r="K1061" s="541"/>
      <c r="L1061" s="538" t="s">
        <v>252</v>
      </c>
      <c r="M1061" s="539"/>
      <c r="N1061" s="543">
        <f>'BD Team'!E104</f>
        <v>0</v>
      </c>
      <c r="O1061" s="540"/>
    </row>
    <row r="1062" spans="3:15" ht="25.15" customHeight="1">
      <c r="C1062" s="541"/>
      <c r="D1062" s="541"/>
      <c r="E1062" s="541"/>
      <c r="F1062" s="541"/>
      <c r="G1062" s="541"/>
      <c r="H1062" s="541"/>
      <c r="I1062" s="541"/>
      <c r="J1062" s="541"/>
      <c r="K1062" s="541"/>
      <c r="L1062" s="538" t="s">
        <v>253</v>
      </c>
      <c r="M1062" s="539"/>
      <c r="N1062" s="543">
        <f>'BD Team'!F104</f>
        <v>0</v>
      </c>
      <c r="O1062" s="540"/>
    </row>
    <row r="1063" spans="3:15">
      <c r="C1063" s="544"/>
      <c r="D1063" s="544"/>
      <c r="E1063" s="544"/>
      <c r="F1063" s="544"/>
      <c r="G1063" s="544"/>
      <c r="H1063" s="544"/>
      <c r="I1063" s="544"/>
      <c r="J1063" s="544"/>
      <c r="K1063" s="544"/>
      <c r="L1063" s="544"/>
      <c r="M1063" s="544"/>
      <c r="N1063" s="544"/>
      <c r="O1063" s="544"/>
    </row>
    <row r="1064" spans="3:15" ht="25.15" customHeight="1">
      <c r="C1064" s="538" t="s">
        <v>254</v>
      </c>
      <c r="D1064" s="539"/>
      <c r="E1064" s="289">
        <f>'BD Team'!B105</f>
        <v>0</v>
      </c>
      <c r="F1064" s="288" t="s">
        <v>255</v>
      </c>
      <c r="G1064" s="543">
        <f>'BD Team'!D105</f>
        <v>0</v>
      </c>
      <c r="H1064" s="540"/>
      <c r="I1064" s="540"/>
      <c r="J1064" s="540"/>
      <c r="K1064" s="540"/>
      <c r="L1064" s="540"/>
      <c r="M1064" s="540"/>
      <c r="N1064" s="540"/>
      <c r="O1064" s="540"/>
    </row>
    <row r="1065" spans="3:15" ht="25.15" customHeight="1">
      <c r="C1065" s="541"/>
      <c r="D1065" s="541"/>
      <c r="E1065" s="541"/>
      <c r="F1065" s="541"/>
      <c r="G1065" s="541"/>
      <c r="H1065" s="541"/>
      <c r="I1065" s="541"/>
      <c r="J1065" s="541"/>
      <c r="K1065" s="541"/>
      <c r="L1065" s="538" t="s">
        <v>127</v>
      </c>
      <c r="M1065" s="539"/>
      <c r="N1065" s="550">
        <f>'BD Team'!G105</f>
        <v>0</v>
      </c>
      <c r="O1065" s="542"/>
    </row>
    <row r="1066" spans="3:15" ht="25.15" customHeight="1">
      <c r="C1066" s="541"/>
      <c r="D1066" s="541"/>
      <c r="E1066" s="541"/>
      <c r="F1066" s="541"/>
      <c r="G1066" s="541"/>
      <c r="H1066" s="541"/>
      <c r="I1066" s="541"/>
      <c r="J1066" s="541"/>
      <c r="K1066" s="541"/>
      <c r="L1066" s="538" t="s">
        <v>247</v>
      </c>
      <c r="M1066" s="539"/>
      <c r="N1066" s="540" t="str">
        <f>$F$6</f>
        <v>Anodized</v>
      </c>
      <c r="O1066" s="540"/>
    </row>
    <row r="1067" spans="3:15" ht="25.15" customHeight="1">
      <c r="C1067" s="541"/>
      <c r="D1067" s="541"/>
      <c r="E1067" s="541"/>
      <c r="F1067" s="541"/>
      <c r="G1067" s="541"/>
      <c r="H1067" s="541"/>
      <c r="I1067" s="541"/>
      <c r="J1067" s="541"/>
      <c r="K1067" s="541"/>
      <c r="L1067" s="538" t="s">
        <v>178</v>
      </c>
      <c r="M1067" s="539"/>
      <c r="N1067" s="540" t="str">
        <f>$K$6</f>
        <v>Silver</v>
      </c>
      <c r="O1067" s="540"/>
    </row>
    <row r="1068" spans="3:15" ht="25.15" customHeight="1">
      <c r="C1068" s="541"/>
      <c r="D1068" s="541"/>
      <c r="E1068" s="541"/>
      <c r="F1068" s="541"/>
      <c r="G1068" s="541"/>
      <c r="H1068" s="541"/>
      <c r="I1068" s="541"/>
      <c r="J1068" s="541"/>
      <c r="K1068" s="541"/>
      <c r="L1068" s="538" t="s">
        <v>248</v>
      </c>
      <c r="M1068" s="539"/>
      <c r="N1068" s="542" t="s">
        <v>256</v>
      </c>
      <c r="O1068" s="540"/>
    </row>
    <row r="1069" spans="3:15" ht="25.15" customHeight="1">
      <c r="C1069" s="541"/>
      <c r="D1069" s="541"/>
      <c r="E1069" s="541"/>
      <c r="F1069" s="541"/>
      <c r="G1069" s="541"/>
      <c r="H1069" s="541"/>
      <c r="I1069" s="541"/>
      <c r="J1069" s="541"/>
      <c r="K1069" s="541"/>
      <c r="L1069" s="538" t="s">
        <v>249</v>
      </c>
      <c r="M1069" s="539"/>
      <c r="N1069" s="540" t="str">
        <f>CONCATENATE('BD Team'!H105," X ",'BD Team'!I105)</f>
        <v xml:space="preserve"> X </v>
      </c>
      <c r="O1069" s="540"/>
    </row>
    <row r="1070" spans="3:15" ht="25.15" customHeight="1">
      <c r="C1070" s="541"/>
      <c r="D1070" s="541"/>
      <c r="E1070" s="541"/>
      <c r="F1070" s="541"/>
      <c r="G1070" s="541"/>
      <c r="H1070" s="541"/>
      <c r="I1070" s="541"/>
      <c r="J1070" s="541"/>
      <c r="K1070" s="541"/>
      <c r="L1070" s="538" t="s">
        <v>250</v>
      </c>
      <c r="M1070" s="539"/>
      <c r="N1070" s="543">
        <f>'BD Team'!J105</f>
        <v>0</v>
      </c>
      <c r="O1070" s="543"/>
    </row>
    <row r="1071" spans="3:15" ht="25.15" customHeight="1">
      <c r="C1071" s="541"/>
      <c r="D1071" s="541"/>
      <c r="E1071" s="541"/>
      <c r="F1071" s="541"/>
      <c r="G1071" s="541"/>
      <c r="H1071" s="541"/>
      <c r="I1071" s="541"/>
      <c r="J1071" s="541"/>
      <c r="K1071" s="541"/>
      <c r="L1071" s="538" t="s">
        <v>251</v>
      </c>
      <c r="M1071" s="539"/>
      <c r="N1071" s="543">
        <f>'BD Team'!C105</f>
        <v>0</v>
      </c>
      <c r="O1071" s="540"/>
    </row>
    <row r="1072" spans="3:15" ht="25.15" customHeight="1">
      <c r="C1072" s="541"/>
      <c r="D1072" s="541"/>
      <c r="E1072" s="541"/>
      <c r="F1072" s="541"/>
      <c r="G1072" s="541"/>
      <c r="H1072" s="541"/>
      <c r="I1072" s="541"/>
      <c r="J1072" s="541"/>
      <c r="K1072" s="541"/>
      <c r="L1072" s="538" t="s">
        <v>252</v>
      </c>
      <c r="M1072" s="539"/>
      <c r="N1072" s="543">
        <f>'BD Team'!E105</f>
        <v>0</v>
      </c>
      <c r="O1072" s="540"/>
    </row>
    <row r="1073" spans="3:15" ht="25.15" customHeight="1">
      <c r="C1073" s="541"/>
      <c r="D1073" s="541"/>
      <c r="E1073" s="541"/>
      <c r="F1073" s="541"/>
      <c r="G1073" s="541"/>
      <c r="H1073" s="541"/>
      <c r="I1073" s="541"/>
      <c r="J1073" s="541"/>
      <c r="K1073" s="541"/>
      <c r="L1073" s="538" t="s">
        <v>253</v>
      </c>
      <c r="M1073" s="539"/>
      <c r="N1073" s="543">
        <f>'BD Team'!F105</f>
        <v>0</v>
      </c>
      <c r="O1073" s="540"/>
    </row>
    <row r="1074" spans="3:15">
      <c r="C1074" s="544"/>
      <c r="D1074" s="544"/>
      <c r="E1074" s="544"/>
      <c r="F1074" s="544"/>
      <c r="G1074" s="544"/>
      <c r="H1074" s="544"/>
      <c r="I1074" s="544"/>
      <c r="J1074" s="544"/>
      <c r="K1074" s="544"/>
      <c r="L1074" s="544"/>
      <c r="M1074" s="544"/>
      <c r="N1074" s="544"/>
      <c r="O1074" s="544"/>
    </row>
    <row r="1075" spans="3:15" ht="25.15" customHeight="1">
      <c r="C1075" s="538" t="s">
        <v>254</v>
      </c>
      <c r="D1075" s="539"/>
      <c r="E1075" s="289">
        <f>'BD Team'!B106</f>
        <v>0</v>
      </c>
      <c r="F1075" s="288" t="s">
        <v>255</v>
      </c>
      <c r="G1075" s="543">
        <f>'BD Team'!D106</f>
        <v>0</v>
      </c>
      <c r="H1075" s="540"/>
      <c r="I1075" s="540"/>
      <c r="J1075" s="540"/>
      <c r="K1075" s="540"/>
      <c r="L1075" s="540"/>
      <c r="M1075" s="540"/>
      <c r="N1075" s="540"/>
      <c r="O1075" s="540"/>
    </row>
    <row r="1076" spans="3:15" ht="25.15" customHeight="1">
      <c r="C1076" s="541"/>
      <c r="D1076" s="541"/>
      <c r="E1076" s="541"/>
      <c r="F1076" s="541"/>
      <c r="G1076" s="541"/>
      <c r="H1076" s="541"/>
      <c r="I1076" s="541"/>
      <c r="J1076" s="541"/>
      <c r="K1076" s="541"/>
      <c r="L1076" s="538" t="s">
        <v>127</v>
      </c>
      <c r="M1076" s="539"/>
      <c r="N1076" s="550">
        <f>'BD Team'!G106</f>
        <v>0</v>
      </c>
      <c r="O1076" s="542"/>
    </row>
    <row r="1077" spans="3:15" ht="25.15" customHeight="1">
      <c r="C1077" s="541"/>
      <c r="D1077" s="541"/>
      <c r="E1077" s="541"/>
      <c r="F1077" s="541"/>
      <c r="G1077" s="541"/>
      <c r="H1077" s="541"/>
      <c r="I1077" s="541"/>
      <c r="J1077" s="541"/>
      <c r="K1077" s="541"/>
      <c r="L1077" s="538" t="s">
        <v>247</v>
      </c>
      <c r="M1077" s="539"/>
      <c r="N1077" s="540" t="str">
        <f>$F$6</f>
        <v>Anodized</v>
      </c>
      <c r="O1077" s="540"/>
    </row>
    <row r="1078" spans="3:15" ht="25.15" customHeight="1">
      <c r="C1078" s="541"/>
      <c r="D1078" s="541"/>
      <c r="E1078" s="541"/>
      <c r="F1078" s="541"/>
      <c r="G1078" s="541"/>
      <c r="H1078" s="541"/>
      <c r="I1078" s="541"/>
      <c r="J1078" s="541"/>
      <c r="K1078" s="541"/>
      <c r="L1078" s="538" t="s">
        <v>178</v>
      </c>
      <c r="M1078" s="539"/>
      <c r="N1078" s="540" t="str">
        <f>$K$6</f>
        <v>Silver</v>
      </c>
      <c r="O1078" s="540"/>
    </row>
    <row r="1079" spans="3:15" ht="25.15" customHeight="1">
      <c r="C1079" s="541"/>
      <c r="D1079" s="541"/>
      <c r="E1079" s="541"/>
      <c r="F1079" s="541"/>
      <c r="G1079" s="541"/>
      <c r="H1079" s="541"/>
      <c r="I1079" s="541"/>
      <c r="J1079" s="541"/>
      <c r="K1079" s="541"/>
      <c r="L1079" s="538" t="s">
        <v>248</v>
      </c>
      <c r="M1079" s="539"/>
      <c r="N1079" s="542" t="s">
        <v>256</v>
      </c>
      <c r="O1079" s="540"/>
    </row>
    <row r="1080" spans="3:15" ht="25.15" customHeight="1">
      <c r="C1080" s="541"/>
      <c r="D1080" s="541"/>
      <c r="E1080" s="541"/>
      <c r="F1080" s="541"/>
      <c r="G1080" s="541"/>
      <c r="H1080" s="541"/>
      <c r="I1080" s="541"/>
      <c r="J1080" s="541"/>
      <c r="K1080" s="541"/>
      <c r="L1080" s="538" t="s">
        <v>249</v>
      </c>
      <c r="M1080" s="539"/>
      <c r="N1080" s="540" t="str">
        <f>CONCATENATE('BD Team'!H106," X ",'BD Team'!I106)</f>
        <v xml:space="preserve"> X </v>
      </c>
      <c r="O1080" s="540"/>
    </row>
    <row r="1081" spans="3:15" ht="25.15" customHeight="1">
      <c r="C1081" s="541"/>
      <c r="D1081" s="541"/>
      <c r="E1081" s="541"/>
      <c r="F1081" s="541"/>
      <c r="G1081" s="541"/>
      <c r="H1081" s="541"/>
      <c r="I1081" s="541"/>
      <c r="J1081" s="541"/>
      <c r="K1081" s="541"/>
      <c r="L1081" s="538" t="s">
        <v>250</v>
      </c>
      <c r="M1081" s="539"/>
      <c r="N1081" s="543">
        <f>'BD Team'!J106</f>
        <v>0</v>
      </c>
      <c r="O1081" s="543"/>
    </row>
    <row r="1082" spans="3:15" ht="25.15" customHeight="1">
      <c r="C1082" s="541"/>
      <c r="D1082" s="541"/>
      <c r="E1082" s="541"/>
      <c r="F1082" s="541"/>
      <c r="G1082" s="541"/>
      <c r="H1082" s="541"/>
      <c r="I1082" s="541"/>
      <c r="J1082" s="541"/>
      <c r="K1082" s="541"/>
      <c r="L1082" s="538" t="s">
        <v>251</v>
      </c>
      <c r="M1082" s="539"/>
      <c r="N1082" s="543">
        <f>'BD Team'!C106</f>
        <v>0</v>
      </c>
      <c r="O1082" s="540"/>
    </row>
    <row r="1083" spans="3:15" ht="25.15" customHeight="1">
      <c r="C1083" s="541"/>
      <c r="D1083" s="541"/>
      <c r="E1083" s="541"/>
      <c r="F1083" s="541"/>
      <c r="G1083" s="541"/>
      <c r="H1083" s="541"/>
      <c r="I1083" s="541"/>
      <c r="J1083" s="541"/>
      <c r="K1083" s="541"/>
      <c r="L1083" s="538" t="s">
        <v>252</v>
      </c>
      <c r="M1083" s="539"/>
      <c r="N1083" s="543">
        <f>'BD Team'!E106</f>
        <v>0</v>
      </c>
      <c r="O1083" s="540"/>
    </row>
    <row r="1084" spans="3:15" ht="25.15" customHeight="1">
      <c r="C1084" s="541"/>
      <c r="D1084" s="541"/>
      <c r="E1084" s="541"/>
      <c r="F1084" s="541"/>
      <c r="G1084" s="541"/>
      <c r="H1084" s="541"/>
      <c r="I1084" s="541"/>
      <c r="J1084" s="541"/>
      <c r="K1084" s="541"/>
      <c r="L1084" s="538" t="s">
        <v>253</v>
      </c>
      <c r="M1084" s="539"/>
      <c r="N1084" s="543">
        <f>'BD Team'!F106</f>
        <v>0</v>
      </c>
      <c r="O1084" s="540"/>
    </row>
    <row r="1085" spans="3:15">
      <c r="C1085" s="544"/>
      <c r="D1085" s="544"/>
      <c r="E1085" s="544"/>
      <c r="F1085" s="544"/>
      <c r="G1085" s="544"/>
      <c r="H1085" s="544"/>
      <c r="I1085" s="544"/>
      <c r="J1085" s="544"/>
      <c r="K1085" s="544"/>
      <c r="L1085" s="544"/>
      <c r="M1085" s="544"/>
      <c r="N1085" s="544"/>
      <c r="O1085" s="544"/>
    </row>
    <row r="1086" spans="3:15" ht="25.15" customHeight="1">
      <c r="C1086" s="538" t="s">
        <v>254</v>
      </c>
      <c r="D1086" s="539"/>
      <c r="E1086" s="289">
        <f>'BD Team'!B107</f>
        <v>0</v>
      </c>
      <c r="F1086" s="288" t="s">
        <v>255</v>
      </c>
      <c r="G1086" s="543">
        <f>'BD Team'!D107</f>
        <v>0</v>
      </c>
      <c r="H1086" s="540"/>
      <c r="I1086" s="540"/>
      <c r="J1086" s="540"/>
      <c r="K1086" s="540"/>
      <c r="L1086" s="540"/>
      <c r="M1086" s="540"/>
      <c r="N1086" s="540"/>
      <c r="O1086" s="540"/>
    </row>
    <row r="1087" spans="3:15" ht="25.15" customHeight="1">
      <c r="C1087" s="541"/>
      <c r="D1087" s="541"/>
      <c r="E1087" s="541"/>
      <c r="F1087" s="541"/>
      <c r="G1087" s="541"/>
      <c r="H1087" s="541"/>
      <c r="I1087" s="541"/>
      <c r="J1087" s="541"/>
      <c r="K1087" s="541"/>
      <c r="L1087" s="538" t="s">
        <v>127</v>
      </c>
      <c r="M1087" s="539"/>
      <c r="N1087" s="550">
        <f>'BD Team'!G107</f>
        <v>0</v>
      </c>
      <c r="O1087" s="542"/>
    </row>
    <row r="1088" spans="3:15" ht="25.15" customHeight="1">
      <c r="C1088" s="541"/>
      <c r="D1088" s="541"/>
      <c r="E1088" s="541"/>
      <c r="F1088" s="541"/>
      <c r="G1088" s="541"/>
      <c r="H1088" s="541"/>
      <c r="I1088" s="541"/>
      <c r="J1088" s="541"/>
      <c r="K1088" s="541"/>
      <c r="L1088" s="538" t="s">
        <v>247</v>
      </c>
      <c r="M1088" s="539"/>
      <c r="N1088" s="540" t="str">
        <f>$F$6</f>
        <v>Anodized</v>
      </c>
      <c r="O1088" s="540"/>
    </row>
    <row r="1089" spans="3:15" ht="25.15" customHeight="1">
      <c r="C1089" s="541"/>
      <c r="D1089" s="541"/>
      <c r="E1089" s="541"/>
      <c r="F1089" s="541"/>
      <c r="G1089" s="541"/>
      <c r="H1089" s="541"/>
      <c r="I1089" s="541"/>
      <c r="J1089" s="541"/>
      <c r="K1089" s="541"/>
      <c r="L1089" s="538" t="s">
        <v>178</v>
      </c>
      <c r="M1089" s="539"/>
      <c r="N1089" s="540" t="str">
        <f>$K$6</f>
        <v>Silver</v>
      </c>
      <c r="O1089" s="540"/>
    </row>
    <row r="1090" spans="3:15" ht="25.15" customHeight="1">
      <c r="C1090" s="541"/>
      <c r="D1090" s="541"/>
      <c r="E1090" s="541"/>
      <c r="F1090" s="541"/>
      <c r="G1090" s="541"/>
      <c r="H1090" s="541"/>
      <c r="I1090" s="541"/>
      <c r="J1090" s="541"/>
      <c r="K1090" s="541"/>
      <c r="L1090" s="538" t="s">
        <v>248</v>
      </c>
      <c r="M1090" s="539"/>
      <c r="N1090" s="542" t="s">
        <v>256</v>
      </c>
      <c r="O1090" s="540"/>
    </row>
    <row r="1091" spans="3:15" ht="25.15" customHeight="1">
      <c r="C1091" s="541"/>
      <c r="D1091" s="541"/>
      <c r="E1091" s="541"/>
      <c r="F1091" s="541"/>
      <c r="G1091" s="541"/>
      <c r="H1091" s="541"/>
      <c r="I1091" s="541"/>
      <c r="J1091" s="541"/>
      <c r="K1091" s="541"/>
      <c r="L1091" s="538" t="s">
        <v>249</v>
      </c>
      <c r="M1091" s="539"/>
      <c r="N1091" s="540" t="str">
        <f>CONCATENATE('BD Team'!H107," X ",'BD Team'!I107)</f>
        <v xml:space="preserve"> X </v>
      </c>
      <c r="O1091" s="540"/>
    </row>
    <row r="1092" spans="3:15" ht="25.15" customHeight="1">
      <c r="C1092" s="541"/>
      <c r="D1092" s="541"/>
      <c r="E1092" s="541"/>
      <c r="F1092" s="541"/>
      <c r="G1092" s="541"/>
      <c r="H1092" s="541"/>
      <c r="I1092" s="541"/>
      <c r="J1092" s="541"/>
      <c r="K1092" s="541"/>
      <c r="L1092" s="538" t="s">
        <v>250</v>
      </c>
      <c r="M1092" s="539"/>
      <c r="N1092" s="543">
        <f>'BD Team'!J107</f>
        <v>0</v>
      </c>
      <c r="O1092" s="543"/>
    </row>
    <row r="1093" spans="3:15" ht="25.15" customHeight="1">
      <c r="C1093" s="541"/>
      <c r="D1093" s="541"/>
      <c r="E1093" s="541"/>
      <c r="F1093" s="541"/>
      <c r="G1093" s="541"/>
      <c r="H1093" s="541"/>
      <c r="I1093" s="541"/>
      <c r="J1093" s="541"/>
      <c r="K1093" s="541"/>
      <c r="L1093" s="538" t="s">
        <v>251</v>
      </c>
      <c r="M1093" s="539"/>
      <c r="N1093" s="543">
        <f>'BD Team'!C107</f>
        <v>0</v>
      </c>
      <c r="O1093" s="540"/>
    </row>
    <row r="1094" spans="3:15" ht="25.15" customHeight="1">
      <c r="C1094" s="541"/>
      <c r="D1094" s="541"/>
      <c r="E1094" s="541"/>
      <c r="F1094" s="541"/>
      <c r="G1094" s="541"/>
      <c r="H1094" s="541"/>
      <c r="I1094" s="541"/>
      <c r="J1094" s="541"/>
      <c r="K1094" s="541"/>
      <c r="L1094" s="538" t="s">
        <v>252</v>
      </c>
      <c r="M1094" s="539"/>
      <c r="N1094" s="543">
        <f>'BD Team'!E107</f>
        <v>0</v>
      </c>
      <c r="O1094" s="540"/>
    </row>
    <row r="1095" spans="3:15" ht="25.15" customHeight="1">
      <c r="C1095" s="541"/>
      <c r="D1095" s="541"/>
      <c r="E1095" s="541"/>
      <c r="F1095" s="541"/>
      <c r="G1095" s="541"/>
      <c r="H1095" s="541"/>
      <c r="I1095" s="541"/>
      <c r="J1095" s="541"/>
      <c r="K1095" s="541"/>
      <c r="L1095" s="538" t="s">
        <v>253</v>
      </c>
      <c r="M1095" s="539"/>
      <c r="N1095" s="543">
        <f>'BD Team'!F107</f>
        <v>0</v>
      </c>
      <c r="O1095" s="540"/>
    </row>
    <row r="1096" spans="3:15">
      <c r="C1096" s="544"/>
      <c r="D1096" s="544"/>
      <c r="E1096" s="544"/>
      <c r="F1096" s="544"/>
      <c r="G1096" s="544"/>
      <c r="H1096" s="544"/>
      <c r="I1096" s="544"/>
      <c r="J1096" s="544"/>
      <c r="K1096" s="544"/>
      <c r="L1096" s="544"/>
      <c r="M1096" s="544"/>
      <c r="N1096" s="544"/>
      <c r="O1096" s="544"/>
    </row>
    <row r="1097" spans="3:15" ht="25.15" customHeight="1">
      <c r="C1097" s="538" t="s">
        <v>254</v>
      </c>
      <c r="D1097" s="539"/>
      <c r="E1097" s="289">
        <f>'BD Team'!B108</f>
        <v>0</v>
      </c>
      <c r="F1097" s="288" t="s">
        <v>255</v>
      </c>
      <c r="G1097" s="543">
        <f>'BD Team'!D108</f>
        <v>0</v>
      </c>
      <c r="H1097" s="540"/>
      <c r="I1097" s="540"/>
      <c r="J1097" s="540"/>
      <c r="K1097" s="540"/>
      <c r="L1097" s="540"/>
      <c r="M1097" s="540"/>
      <c r="N1097" s="540"/>
      <c r="O1097" s="540"/>
    </row>
    <row r="1098" spans="3:15" ht="25.15" customHeight="1">
      <c r="C1098" s="541"/>
      <c r="D1098" s="541"/>
      <c r="E1098" s="541"/>
      <c r="F1098" s="541"/>
      <c r="G1098" s="541"/>
      <c r="H1098" s="541"/>
      <c r="I1098" s="541"/>
      <c r="J1098" s="541"/>
      <c r="K1098" s="541"/>
      <c r="L1098" s="538" t="s">
        <v>127</v>
      </c>
      <c r="M1098" s="539"/>
      <c r="N1098" s="550">
        <f>'BD Team'!G108</f>
        <v>0</v>
      </c>
      <c r="O1098" s="542"/>
    </row>
    <row r="1099" spans="3:15" ht="25.15" customHeight="1">
      <c r="C1099" s="541"/>
      <c r="D1099" s="541"/>
      <c r="E1099" s="541"/>
      <c r="F1099" s="541"/>
      <c r="G1099" s="541"/>
      <c r="H1099" s="541"/>
      <c r="I1099" s="541"/>
      <c r="J1099" s="541"/>
      <c r="K1099" s="541"/>
      <c r="L1099" s="538" t="s">
        <v>247</v>
      </c>
      <c r="M1099" s="539"/>
      <c r="N1099" s="540" t="str">
        <f>$F$6</f>
        <v>Anodized</v>
      </c>
      <c r="O1099" s="540"/>
    </row>
    <row r="1100" spans="3:15" ht="25.15" customHeight="1">
      <c r="C1100" s="541"/>
      <c r="D1100" s="541"/>
      <c r="E1100" s="541"/>
      <c r="F1100" s="541"/>
      <c r="G1100" s="541"/>
      <c r="H1100" s="541"/>
      <c r="I1100" s="541"/>
      <c r="J1100" s="541"/>
      <c r="K1100" s="541"/>
      <c r="L1100" s="538" t="s">
        <v>178</v>
      </c>
      <c r="M1100" s="539"/>
      <c r="N1100" s="540" t="str">
        <f>$K$6</f>
        <v>Silver</v>
      </c>
      <c r="O1100" s="540"/>
    </row>
    <row r="1101" spans="3:15" ht="25.15" customHeight="1">
      <c r="C1101" s="541"/>
      <c r="D1101" s="541"/>
      <c r="E1101" s="541"/>
      <c r="F1101" s="541"/>
      <c r="G1101" s="541"/>
      <c r="H1101" s="541"/>
      <c r="I1101" s="541"/>
      <c r="J1101" s="541"/>
      <c r="K1101" s="541"/>
      <c r="L1101" s="538" t="s">
        <v>248</v>
      </c>
      <c r="M1101" s="539"/>
      <c r="N1101" s="542" t="s">
        <v>256</v>
      </c>
      <c r="O1101" s="540"/>
    </row>
    <row r="1102" spans="3:15" ht="25.15" customHeight="1">
      <c r="C1102" s="541"/>
      <c r="D1102" s="541"/>
      <c r="E1102" s="541"/>
      <c r="F1102" s="541"/>
      <c r="G1102" s="541"/>
      <c r="H1102" s="541"/>
      <c r="I1102" s="541"/>
      <c r="J1102" s="541"/>
      <c r="K1102" s="541"/>
      <c r="L1102" s="538" t="s">
        <v>249</v>
      </c>
      <c r="M1102" s="539"/>
      <c r="N1102" s="540" t="str">
        <f>CONCATENATE('BD Team'!H108," X ",'BD Team'!I108)</f>
        <v xml:space="preserve"> X </v>
      </c>
      <c r="O1102" s="540"/>
    </row>
    <row r="1103" spans="3:15" ht="25.15" customHeight="1">
      <c r="C1103" s="541"/>
      <c r="D1103" s="541"/>
      <c r="E1103" s="541"/>
      <c r="F1103" s="541"/>
      <c r="G1103" s="541"/>
      <c r="H1103" s="541"/>
      <c r="I1103" s="541"/>
      <c r="J1103" s="541"/>
      <c r="K1103" s="541"/>
      <c r="L1103" s="538" t="s">
        <v>250</v>
      </c>
      <c r="M1103" s="539"/>
      <c r="N1103" s="543">
        <f>'BD Team'!J108</f>
        <v>0</v>
      </c>
      <c r="O1103" s="543"/>
    </row>
    <row r="1104" spans="3:15" ht="25.15" customHeight="1">
      <c r="C1104" s="541"/>
      <c r="D1104" s="541"/>
      <c r="E1104" s="541"/>
      <c r="F1104" s="541"/>
      <c r="G1104" s="541"/>
      <c r="H1104" s="541"/>
      <c r="I1104" s="541"/>
      <c r="J1104" s="541"/>
      <c r="K1104" s="541"/>
      <c r="L1104" s="538" t="s">
        <v>251</v>
      </c>
      <c r="M1104" s="539"/>
      <c r="N1104" s="543">
        <f>'BD Team'!C108</f>
        <v>0</v>
      </c>
      <c r="O1104" s="540"/>
    </row>
    <row r="1105" spans="3:15" ht="25.15" customHeight="1">
      <c r="C1105" s="541"/>
      <c r="D1105" s="541"/>
      <c r="E1105" s="541"/>
      <c r="F1105" s="541"/>
      <c r="G1105" s="541"/>
      <c r="H1105" s="541"/>
      <c r="I1105" s="541"/>
      <c r="J1105" s="541"/>
      <c r="K1105" s="541"/>
      <c r="L1105" s="538" t="s">
        <v>252</v>
      </c>
      <c r="M1105" s="539"/>
      <c r="N1105" s="543">
        <f>'BD Team'!E108</f>
        <v>0</v>
      </c>
      <c r="O1105" s="540"/>
    </row>
    <row r="1106" spans="3:15" ht="25.15" customHeight="1">
      <c r="C1106" s="541"/>
      <c r="D1106" s="541"/>
      <c r="E1106" s="541"/>
      <c r="F1106" s="541"/>
      <c r="G1106" s="541"/>
      <c r="H1106" s="541"/>
      <c r="I1106" s="541"/>
      <c r="J1106" s="541"/>
      <c r="K1106" s="541"/>
      <c r="L1106" s="538" t="s">
        <v>253</v>
      </c>
      <c r="M1106" s="539"/>
      <c r="N1106" s="543">
        <f>'BD Team'!F108</f>
        <v>0</v>
      </c>
      <c r="O1106" s="540"/>
    </row>
    <row r="1107" spans="3:15">
      <c r="C1107" s="544"/>
      <c r="D1107" s="544"/>
      <c r="E1107" s="544"/>
      <c r="F1107" s="544"/>
      <c r="G1107" s="544"/>
      <c r="H1107" s="544"/>
      <c r="I1107" s="544"/>
      <c r="J1107" s="544"/>
      <c r="K1107" s="544"/>
      <c r="L1107" s="544"/>
      <c r="M1107" s="544"/>
      <c r="N1107" s="544"/>
      <c r="O1107" s="544"/>
    </row>
  </sheetData>
  <mergeCells count="2219">
    <mergeCell ref="C1085:O1085"/>
    <mergeCell ref="C1096:O1096"/>
    <mergeCell ref="C1107:O1107"/>
    <mergeCell ref="C766:O766"/>
    <mergeCell ref="C777:O777"/>
    <mergeCell ref="C788:O788"/>
    <mergeCell ref="C799:O799"/>
    <mergeCell ref="C810:O810"/>
    <mergeCell ref="C821:O821"/>
    <mergeCell ref="C832:O832"/>
    <mergeCell ref="C843:O843"/>
    <mergeCell ref="C854:O854"/>
    <mergeCell ref="C865:O865"/>
    <mergeCell ref="C876:O876"/>
    <mergeCell ref="C887:O887"/>
    <mergeCell ref="C898:O898"/>
    <mergeCell ref="C909:O909"/>
    <mergeCell ref="C920:O920"/>
    <mergeCell ref="C931:O931"/>
    <mergeCell ref="C1086:D1086"/>
    <mergeCell ref="G1086:O1086"/>
    <mergeCell ref="C1087:K1095"/>
    <mergeCell ref="L1087:M1087"/>
    <mergeCell ref="N1087:O1087"/>
    <mergeCell ref="L1088:M1088"/>
    <mergeCell ref="N1088:O1088"/>
    <mergeCell ref="L1089:M1089"/>
    <mergeCell ref="N1089:O1089"/>
    <mergeCell ref="L1090:M1090"/>
    <mergeCell ref="C1097:D1097"/>
    <mergeCell ref="G1097:O1097"/>
    <mergeCell ref="C1098:K1106"/>
    <mergeCell ref="B1:P1"/>
    <mergeCell ref="C953:O953"/>
    <mergeCell ref="C964:O964"/>
    <mergeCell ref="C975:O975"/>
    <mergeCell ref="C986:O986"/>
    <mergeCell ref="C997:O997"/>
    <mergeCell ref="C1008:O1008"/>
    <mergeCell ref="C1019:O1019"/>
    <mergeCell ref="C1030:O1030"/>
    <mergeCell ref="C1041:O1041"/>
    <mergeCell ref="C1052:O1052"/>
    <mergeCell ref="C1063:O1063"/>
    <mergeCell ref="C1074:O1074"/>
    <mergeCell ref="L560:M560"/>
    <mergeCell ref="N560:O560"/>
    <mergeCell ref="L561:M561"/>
    <mergeCell ref="N561:O561"/>
    <mergeCell ref="L562:M562"/>
    <mergeCell ref="N562:O562"/>
    <mergeCell ref="L563:M563"/>
    <mergeCell ref="N563:O563"/>
    <mergeCell ref="L564:M564"/>
    <mergeCell ref="C942:O942"/>
    <mergeCell ref="C579:O579"/>
    <mergeCell ref="C590:O590"/>
    <mergeCell ref="C601:O601"/>
    <mergeCell ref="C612:O612"/>
    <mergeCell ref="C623:O623"/>
    <mergeCell ref="C733:O733"/>
    <mergeCell ref="C744:O744"/>
    <mergeCell ref="C755:O755"/>
    <mergeCell ref="C745:D745"/>
    <mergeCell ref="L752:M752"/>
    <mergeCell ref="N752:O752"/>
    <mergeCell ref="L753:M753"/>
    <mergeCell ref="N753:O753"/>
    <mergeCell ref="L754:M754"/>
    <mergeCell ref="N754:O754"/>
    <mergeCell ref="C734:D734"/>
    <mergeCell ref="G734:O734"/>
    <mergeCell ref="C735:K743"/>
    <mergeCell ref="L735:M735"/>
    <mergeCell ref="N735:O735"/>
    <mergeCell ref="L736:M736"/>
    <mergeCell ref="N736:O736"/>
    <mergeCell ref="L737:M737"/>
    <mergeCell ref="N737:O737"/>
    <mergeCell ref="N749:O749"/>
    <mergeCell ref="L750:M750"/>
    <mergeCell ref="N750:O750"/>
    <mergeCell ref="L751:M751"/>
    <mergeCell ref="N751:O751"/>
    <mergeCell ref="L738:M738"/>
    <mergeCell ref="N738:O738"/>
    <mergeCell ref="L739:M739"/>
    <mergeCell ref="N739:O739"/>
    <mergeCell ref="L740:M740"/>
    <mergeCell ref="N740:O740"/>
    <mergeCell ref="L741:M741"/>
    <mergeCell ref="N741:O741"/>
    <mergeCell ref="L742:M742"/>
    <mergeCell ref="N742:O742"/>
    <mergeCell ref="C392:O392"/>
    <mergeCell ref="C403:O403"/>
    <mergeCell ref="C414:O414"/>
    <mergeCell ref="C425:O425"/>
    <mergeCell ref="C436:O436"/>
    <mergeCell ref="C447:O447"/>
    <mergeCell ref="C458:O458"/>
    <mergeCell ref="C469:O469"/>
    <mergeCell ref="C480:O480"/>
    <mergeCell ref="C491:O491"/>
    <mergeCell ref="C502:O502"/>
    <mergeCell ref="C513:O513"/>
    <mergeCell ref="C524:O524"/>
    <mergeCell ref="C535:O535"/>
    <mergeCell ref="C546:O546"/>
    <mergeCell ref="C557:O557"/>
    <mergeCell ref="C568:O568"/>
    <mergeCell ref="C558:D558"/>
    <mergeCell ref="G558:O558"/>
    <mergeCell ref="C559:K567"/>
    <mergeCell ref="L559:M559"/>
    <mergeCell ref="N559:O559"/>
    <mergeCell ref="L565:M565"/>
    <mergeCell ref="N565:O565"/>
    <mergeCell ref="L566:M566"/>
    <mergeCell ref="N566:O566"/>
    <mergeCell ref="L567:M567"/>
    <mergeCell ref="N567:O567"/>
    <mergeCell ref="N400:O400"/>
    <mergeCell ref="L401:M401"/>
    <mergeCell ref="N401:O401"/>
    <mergeCell ref="L402:M402"/>
    <mergeCell ref="C634:O634"/>
    <mergeCell ref="C645:O645"/>
    <mergeCell ref="C656:O656"/>
    <mergeCell ref="C667:O667"/>
    <mergeCell ref="C678:O678"/>
    <mergeCell ref="C689:O689"/>
    <mergeCell ref="C700:O700"/>
    <mergeCell ref="C711:O711"/>
    <mergeCell ref="C722:O722"/>
    <mergeCell ref="N564:O564"/>
    <mergeCell ref="C205:O205"/>
    <mergeCell ref="C216:O216"/>
    <mergeCell ref="C227:O227"/>
    <mergeCell ref="C238:O238"/>
    <mergeCell ref="C249:O249"/>
    <mergeCell ref="C260:O260"/>
    <mergeCell ref="C271:O271"/>
    <mergeCell ref="C282:O282"/>
    <mergeCell ref="C293:O293"/>
    <mergeCell ref="C304:O304"/>
    <mergeCell ref="C315:O315"/>
    <mergeCell ref="C326:O326"/>
    <mergeCell ref="C337:O337"/>
    <mergeCell ref="C348:O348"/>
    <mergeCell ref="C359:O359"/>
    <mergeCell ref="C370:O370"/>
    <mergeCell ref="C381:O381"/>
    <mergeCell ref="N213:O213"/>
    <mergeCell ref="L214:M214"/>
    <mergeCell ref="N214:O214"/>
    <mergeCell ref="L215:M215"/>
    <mergeCell ref="C206:D206"/>
    <mergeCell ref="L207:M207"/>
    <mergeCell ref="N207:O207"/>
    <mergeCell ref="L208:M208"/>
    <mergeCell ref="N208:O208"/>
    <mergeCell ref="L209:M209"/>
    <mergeCell ref="N209:O209"/>
    <mergeCell ref="C40:O40"/>
    <mergeCell ref="C51:O51"/>
    <mergeCell ref="C62:O62"/>
    <mergeCell ref="C73:O73"/>
    <mergeCell ref="C84:O84"/>
    <mergeCell ref="C95:O95"/>
    <mergeCell ref="C106:O106"/>
    <mergeCell ref="C117:O117"/>
    <mergeCell ref="C128:O128"/>
    <mergeCell ref="C139:O139"/>
    <mergeCell ref="C150:O150"/>
    <mergeCell ref="C161:O161"/>
    <mergeCell ref="C172:O172"/>
    <mergeCell ref="C183:O183"/>
    <mergeCell ref="C194:O194"/>
    <mergeCell ref="N48:O48"/>
    <mergeCell ref="L49:M49"/>
    <mergeCell ref="N49:O49"/>
    <mergeCell ref="L50:M50"/>
    <mergeCell ref="N50:O50"/>
    <mergeCell ref="C41:D41"/>
    <mergeCell ref="N46:O46"/>
    <mergeCell ref="L47:M47"/>
    <mergeCell ref="N47:O47"/>
    <mergeCell ref="L60:M60"/>
    <mergeCell ref="N60:O60"/>
    <mergeCell ref="L61:M61"/>
    <mergeCell ref="N61:O61"/>
    <mergeCell ref="C52:D52"/>
    <mergeCell ref="G41:O41"/>
    <mergeCell ref="L1098:M1098"/>
    <mergeCell ref="N1098:O1098"/>
    <mergeCell ref="L1099:M1099"/>
    <mergeCell ref="N1099:O1099"/>
    <mergeCell ref="L1100:M1100"/>
    <mergeCell ref="N1100:O1100"/>
    <mergeCell ref="L1101:M1101"/>
    <mergeCell ref="N1101:O1101"/>
    <mergeCell ref="L1102:M1102"/>
    <mergeCell ref="N1102:O1102"/>
    <mergeCell ref="C1075:D1075"/>
    <mergeCell ref="G1075:O1075"/>
    <mergeCell ref="C1076:K1084"/>
    <mergeCell ref="L1076:M1076"/>
    <mergeCell ref="N1076:O1076"/>
    <mergeCell ref="L1077:M1077"/>
    <mergeCell ref="N1077:O1077"/>
    <mergeCell ref="L1078:M1078"/>
    <mergeCell ref="N1078:O1078"/>
    <mergeCell ref="L1079:M1079"/>
    <mergeCell ref="N1079:O1079"/>
    <mergeCell ref="L1080:M1080"/>
    <mergeCell ref="N1080:O1080"/>
    <mergeCell ref="L1081:M1081"/>
    <mergeCell ref="G206:O206"/>
    <mergeCell ref="C207:K215"/>
    <mergeCell ref="N1081:O1081"/>
    <mergeCell ref="L1082:M1082"/>
    <mergeCell ref="L1103:M1103"/>
    <mergeCell ref="N1103:O1103"/>
    <mergeCell ref="L1104:M1104"/>
    <mergeCell ref="N1104:O1104"/>
    <mergeCell ref="L1105:M1105"/>
    <mergeCell ref="N1105:O1105"/>
    <mergeCell ref="L1106:M1106"/>
    <mergeCell ref="N1106:O1106"/>
    <mergeCell ref="N1090:O1090"/>
    <mergeCell ref="L1091:M1091"/>
    <mergeCell ref="N1091:O1091"/>
    <mergeCell ref="L1092:M1092"/>
    <mergeCell ref="N1092:O1092"/>
    <mergeCell ref="L1093:M1093"/>
    <mergeCell ref="N1093:O1093"/>
    <mergeCell ref="L1094:M1094"/>
    <mergeCell ref="N1094:O1094"/>
    <mergeCell ref="L1095:M1095"/>
    <mergeCell ref="N1095:O1095"/>
    <mergeCell ref="N1082:O1082"/>
    <mergeCell ref="L1083:M1083"/>
    <mergeCell ref="N1083:O1083"/>
    <mergeCell ref="L1084:M1084"/>
    <mergeCell ref="N1084:O1084"/>
    <mergeCell ref="C1064:D1064"/>
    <mergeCell ref="G1064:O1064"/>
    <mergeCell ref="C1065:K1073"/>
    <mergeCell ref="L1065:M1065"/>
    <mergeCell ref="N1065:O1065"/>
    <mergeCell ref="L1066:M1066"/>
    <mergeCell ref="N1066:O1066"/>
    <mergeCell ref="L1067:M1067"/>
    <mergeCell ref="N1067:O1067"/>
    <mergeCell ref="L1068:M1068"/>
    <mergeCell ref="N1068:O1068"/>
    <mergeCell ref="L1069:M1069"/>
    <mergeCell ref="N1069:O1069"/>
    <mergeCell ref="L1070:M1070"/>
    <mergeCell ref="N1070:O1070"/>
    <mergeCell ref="L1071:M1071"/>
    <mergeCell ref="N1071:O1071"/>
    <mergeCell ref="L1072:M1072"/>
    <mergeCell ref="N1072:O1072"/>
    <mergeCell ref="L1073:M1073"/>
    <mergeCell ref="N1073:O1073"/>
    <mergeCell ref="C1053:D1053"/>
    <mergeCell ref="G1053:O1053"/>
    <mergeCell ref="C1054:K1062"/>
    <mergeCell ref="L1054:M1054"/>
    <mergeCell ref="N1054:O1054"/>
    <mergeCell ref="L1055:M1055"/>
    <mergeCell ref="N1055:O1055"/>
    <mergeCell ref="L1056:M1056"/>
    <mergeCell ref="N1056:O1056"/>
    <mergeCell ref="L1057:M1057"/>
    <mergeCell ref="N1057:O1057"/>
    <mergeCell ref="L1058:M1058"/>
    <mergeCell ref="N1058:O1058"/>
    <mergeCell ref="L1059:M1059"/>
    <mergeCell ref="N1059:O1059"/>
    <mergeCell ref="L1060:M1060"/>
    <mergeCell ref="N1060:O1060"/>
    <mergeCell ref="L1061:M1061"/>
    <mergeCell ref="N1061:O1061"/>
    <mergeCell ref="L1062:M1062"/>
    <mergeCell ref="N1062:O1062"/>
    <mergeCell ref="C1042:D1042"/>
    <mergeCell ref="G1042:O1042"/>
    <mergeCell ref="C1043:K1051"/>
    <mergeCell ref="L1043:M1043"/>
    <mergeCell ref="N1043:O1043"/>
    <mergeCell ref="L1044:M1044"/>
    <mergeCell ref="N1044:O1044"/>
    <mergeCell ref="L1045:M1045"/>
    <mergeCell ref="N1045:O1045"/>
    <mergeCell ref="L1046:M1046"/>
    <mergeCell ref="N1046:O1046"/>
    <mergeCell ref="L1047:M1047"/>
    <mergeCell ref="N1047:O1047"/>
    <mergeCell ref="L1048:M1048"/>
    <mergeCell ref="N1048:O1048"/>
    <mergeCell ref="L1049:M1049"/>
    <mergeCell ref="N1049:O1049"/>
    <mergeCell ref="L1050:M1050"/>
    <mergeCell ref="N1050:O1050"/>
    <mergeCell ref="L1051:M1051"/>
    <mergeCell ref="N1051:O1051"/>
    <mergeCell ref="C1031:D1031"/>
    <mergeCell ref="G1031:O1031"/>
    <mergeCell ref="C1032:K1040"/>
    <mergeCell ref="L1032:M1032"/>
    <mergeCell ref="N1032:O1032"/>
    <mergeCell ref="L1033:M1033"/>
    <mergeCell ref="N1033:O1033"/>
    <mergeCell ref="L1034:M1034"/>
    <mergeCell ref="N1034:O1034"/>
    <mergeCell ref="L1035:M1035"/>
    <mergeCell ref="N1035:O1035"/>
    <mergeCell ref="L1036:M1036"/>
    <mergeCell ref="N1036:O1036"/>
    <mergeCell ref="L1037:M1037"/>
    <mergeCell ref="N1037:O1037"/>
    <mergeCell ref="L1038:M1038"/>
    <mergeCell ref="N1038:O1038"/>
    <mergeCell ref="L1039:M1039"/>
    <mergeCell ref="N1039:O1039"/>
    <mergeCell ref="L1040:M1040"/>
    <mergeCell ref="N1040:O1040"/>
    <mergeCell ref="C1020:D1020"/>
    <mergeCell ref="G1020:O1020"/>
    <mergeCell ref="C1021:K1029"/>
    <mergeCell ref="L1021:M1021"/>
    <mergeCell ref="N1021:O1021"/>
    <mergeCell ref="L1022:M1022"/>
    <mergeCell ref="N1022:O1022"/>
    <mergeCell ref="L1023:M1023"/>
    <mergeCell ref="N1023:O1023"/>
    <mergeCell ref="L1024:M1024"/>
    <mergeCell ref="N1024:O1024"/>
    <mergeCell ref="L1025:M1025"/>
    <mergeCell ref="N1025:O1025"/>
    <mergeCell ref="L1026:M1026"/>
    <mergeCell ref="N1026:O1026"/>
    <mergeCell ref="L1027:M1027"/>
    <mergeCell ref="N1027:O1027"/>
    <mergeCell ref="L1028:M1028"/>
    <mergeCell ref="N1028:O1028"/>
    <mergeCell ref="L1029:M1029"/>
    <mergeCell ref="N1029:O1029"/>
    <mergeCell ref="C1009:D1009"/>
    <mergeCell ref="G1009:O1009"/>
    <mergeCell ref="C1010:K1018"/>
    <mergeCell ref="L1010:M1010"/>
    <mergeCell ref="N1010:O1010"/>
    <mergeCell ref="L1011:M1011"/>
    <mergeCell ref="N1011:O1011"/>
    <mergeCell ref="L1012:M1012"/>
    <mergeCell ref="N1012:O1012"/>
    <mergeCell ref="L1013:M1013"/>
    <mergeCell ref="N1013:O1013"/>
    <mergeCell ref="L1014:M1014"/>
    <mergeCell ref="N1014:O1014"/>
    <mergeCell ref="L1015:M1015"/>
    <mergeCell ref="N1015:O1015"/>
    <mergeCell ref="L1016:M1016"/>
    <mergeCell ref="N1016:O1016"/>
    <mergeCell ref="L1017:M1017"/>
    <mergeCell ref="N1017:O1017"/>
    <mergeCell ref="L1018:M1018"/>
    <mergeCell ref="N1018:O1018"/>
    <mergeCell ref="C998:D998"/>
    <mergeCell ref="G998:O998"/>
    <mergeCell ref="C999:K1007"/>
    <mergeCell ref="L999:M999"/>
    <mergeCell ref="N999:O999"/>
    <mergeCell ref="L1000:M1000"/>
    <mergeCell ref="N1000:O1000"/>
    <mergeCell ref="L1001:M1001"/>
    <mergeCell ref="N1001:O1001"/>
    <mergeCell ref="L1002:M1002"/>
    <mergeCell ref="N1002:O1002"/>
    <mergeCell ref="L1003:M1003"/>
    <mergeCell ref="N1003:O1003"/>
    <mergeCell ref="L1004:M1004"/>
    <mergeCell ref="N1004:O1004"/>
    <mergeCell ref="L1005:M1005"/>
    <mergeCell ref="N1005:O1005"/>
    <mergeCell ref="L1006:M1006"/>
    <mergeCell ref="N1006:O1006"/>
    <mergeCell ref="L1007:M1007"/>
    <mergeCell ref="N1007:O1007"/>
    <mergeCell ref="C987:D987"/>
    <mergeCell ref="G987:O987"/>
    <mergeCell ref="C988:K996"/>
    <mergeCell ref="L988:M988"/>
    <mergeCell ref="N988:O988"/>
    <mergeCell ref="L989:M989"/>
    <mergeCell ref="N989:O989"/>
    <mergeCell ref="L990:M990"/>
    <mergeCell ref="N990:O990"/>
    <mergeCell ref="L991:M991"/>
    <mergeCell ref="N991:O991"/>
    <mergeCell ref="L992:M992"/>
    <mergeCell ref="N992:O992"/>
    <mergeCell ref="L993:M993"/>
    <mergeCell ref="N993:O993"/>
    <mergeCell ref="L994:M994"/>
    <mergeCell ref="N994:O994"/>
    <mergeCell ref="L995:M995"/>
    <mergeCell ref="N995:O995"/>
    <mergeCell ref="L996:M996"/>
    <mergeCell ref="N996:O996"/>
    <mergeCell ref="C976:D976"/>
    <mergeCell ref="G976:O976"/>
    <mergeCell ref="C977:K985"/>
    <mergeCell ref="L977:M977"/>
    <mergeCell ref="N977:O977"/>
    <mergeCell ref="L978:M978"/>
    <mergeCell ref="N978:O978"/>
    <mergeCell ref="L979:M979"/>
    <mergeCell ref="N979:O979"/>
    <mergeCell ref="L980:M980"/>
    <mergeCell ref="N980:O980"/>
    <mergeCell ref="L981:M981"/>
    <mergeCell ref="N981:O981"/>
    <mergeCell ref="L982:M982"/>
    <mergeCell ref="N982:O982"/>
    <mergeCell ref="L983:M983"/>
    <mergeCell ref="N983:O983"/>
    <mergeCell ref="L984:M984"/>
    <mergeCell ref="N984:O984"/>
    <mergeCell ref="L985:M985"/>
    <mergeCell ref="N985:O985"/>
    <mergeCell ref="C965:D965"/>
    <mergeCell ref="G965:O965"/>
    <mergeCell ref="C966:K974"/>
    <mergeCell ref="L966:M966"/>
    <mergeCell ref="N966:O966"/>
    <mergeCell ref="L967:M967"/>
    <mergeCell ref="N967:O967"/>
    <mergeCell ref="L968:M968"/>
    <mergeCell ref="N968:O968"/>
    <mergeCell ref="L969:M969"/>
    <mergeCell ref="N969:O969"/>
    <mergeCell ref="L970:M970"/>
    <mergeCell ref="N970:O970"/>
    <mergeCell ref="L971:M971"/>
    <mergeCell ref="N971:O971"/>
    <mergeCell ref="L972:M972"/>
    <mergeCell ref="N972:O972"/>
    <mergeCell ref="L973:M973"/>
    <mergeCell ref="N973:O973"/>
    <mergeCell ref="L974:M974"/>
    <mergeCell ref="N974:O974"/>
    <mergeCell ref="C954:D954"/>
    <mergeCell ref="G954:O954"/>
    <mergeCell ref="C955:K963"/>
    <mergeCell ref="L955:M955"/>
    <mergeCell ref="N955:O955"/>
    <mergeCell ref="L956:M956"/>
    <mergeCell ref="N956:O956"/>
    <mergeCell ref="L957:M957"/>
    <mergeCell ref="N957:O957"/>
    <mergeCell ref="L958:M958"/>
    <mergeCell ref="N958:O958"/>
    <mergeCell ref="L959:M959"/>
    <mergeCell ref="N959:O959"/>
    <mergeCell ref="L960:M960"/>
    <mergeCell ref="N960:O960"/>
    <mergeCell ref="L961:M961"/>
    <mergeCell ref="N961:O961"/>
    <mergeCell ref="L962:M962"/>
    <mergeCell ref="N962:O962"/>
    <mergeCell ref="L963:M963"/>
    <mergeCell ref="N963:O963"/>
    <mergeCell ref="C943:D943"/>
    <mergeCell ref="G943:O943"/>
    <mergeCell ref="C944:K952"/>
    <mergeCell ref="L944:M944"/>
    <mergeCell ref="N944:O944"/>
    <mergeCell ref="L945:M945"/>
    <mergeCell ref="N945:O945"/>
    <mergeCell ref="L946:M946"/>
    <mergeCell ref="N946:O946"/>
    <mergeCell ref="L947:M947"/>
    <mergeCell ref="N947:O947"/>
    <mergeCell ref="L948:M948"/>
    <mergeCell ref="N948:O948"/>
    <mergeCell ref="L949:M949"/>
    <mergeCell ref="N949:O949"/>
    <mergeCell ref="L950:M950"/>
    <mergeCell ref="N950:O950"/>
    <mergeCell ref="L951:M951"/>
    <mergeCell ref="N951:O951"/>
    <mergeCell ref="L952:M952"/>
    <mergeCell ref="N952:O952"/>
    <mergeCell ref="C932:D932"/>
    <mergeCell ref="G932:O932"/>
    <mergeCell ref="C933:K941"/>
    <mergeCell ref="L933:M933"/>
    <mergeCell ref="N933:O933"/>
    <mergeCell ref="L934:M934"/>
    <mergeCell ref="N934:O934"/>
    <mergeCell ref="L935:M935"/>
    <mergeCell ref="N935:O935"/>
    <mergeCell ref="L936:M936"/>
    <mergeCell ref="N936:O936"/>
    <mergeCell ref="L937:M937"/>
    <mergeCell ref="N937:O937"/>
    <mergeCell ref="L938:M938"/>
    <mergeCell ref="N938:O938"/>
    <mergeCell ref="L939:M939"/>
    <mergeCell ref="N939:O939"/>
    <mergeCell ref="L940:M940"/>
    <mergeCell ref="N940:O940"/>
    <mergeCell ref="L941:M941"/>
    <mergeCell ref="N941:O941"/>
    <mergeCell ref="C921:D921"/>
    <mergeCell ref="G921:O921"/>
    <mergeCell ref="C922:K930"/>
    <mergeCell ref="L922:M922"/>
    <mergeCell ref="N922:O922"/>
    <mergeCell ref="L923:M923"/>
    <mergeCell ref="N923:O923"/>
    <mergeCell ref="L924:M924"/>
    <mergeCell ref="N924:O924"/>
    <mergeCell ref="L925:M925"/>
    <mergeCell ref="N925:O925"/>
    <mergeCell ref="L926:M926"/>
    <mergeCell ref="N926:O926"/>
    <mergeCell ref="L927:M927"/>
    <mergeCell ref="N927:O927"/>
    <mergeCell ref="L928:M928"/>
    <mergeCell ref="N928:O928"/>
    <mergeCell ref="L929:M929"/>
    <mergeCell ref="N929:O929"/>
    <mergeCell ref="L930:M930"/>
    <mergeCell ref="N930:O930"/>
    <mergeCell ref="C910:D910"/>
    <mergeCell ref="G910:O910"/>
    <mergeCell ref="C911:K919"/>
    <mergeCell ref="L911:M911"/>
    <mergeCell ref="N911:O911"/>
    <mergeCell ref="L912:M912"/>
    <mergeCell ref="N912:O912"/>
    <mergeCell ref="L913:M913"/>
    <mergeCell ref="N913:O913"/>
    <mergeCell ref="L914:M914"/>
    <mergeCell ref="N914:O914"/>
    <mergeCell ref="L915:M915"/>
    <mergeCell ref="N915:O915"/>
    <mergeCell ref="L916:M916"/>
    <mergeCell ref="N916:O916"/>
    <mergeCell ref="L917:M917"/>
    <mergeCell ref="N917:O917"/>
    <mergeCell ref="L918:M918"/>
    <mergeCell ref="N918:O918"/>
    <mergeCell ref="L919:M919"/>
    <mergeCell ref="N919:O919"/>
    <mergeCell ref="C899:D899"/>
    <mergeCell ref="G899:O899"/>
    <mergeCell ref="C900:K908"/>
    <mergeCell ref="L900:M900"/>
    <mergeCell ref="N900:O900"/>
    <mergeCell ref="L901:M901"/>
    <mergeCell ref="N901:O901"/>
    <mergeCell ref="L902:M902"/>
    <mergeCell ref="N902:O902"/>
    <mergeCell ref="L903:M903"/>
    <mergeCell ref="N903:O903"/>
    <mergeCell ref="L904:M904"/>
    <mergeCell ref="N904:O904"/>
    <mergeCell ref="L905:M905"/>
    <mergeCell ref="N905:O905"/>
    <mergeCell ref="L906:M906"/>
    <mergeCell ref="N906:O906"/>
    <mergeCell ref="L907:M907"/>
    <mergeCell ref="N907:O907"/>
    <mergeCell ref="L908:M908"/>
    <mergeCell ref="N908:O908"/>
    <mergeCell ref="C888:D888"/>
    <mergeCell ref="G888:O888"/>
    <mergeCell ref="C889:K897"/>
    <mergeCell ref="L889:M889"/>
    <mergeCell ref="N889:O889"/>
    <mergeCell ref="L890:M890"/>
    <mergeCell ref="N890:O890"/>
    <mergeCell ref="L891:M891"/>
    <mergeCell ref="N891:O891"/>
    <mergeCell ref="L892:M892"/>
    <mergeCell ref="N892:O892"/>
    <mergeCell ref="L893:M893"/>
    <mergeCell ref="N893:O893"/>
    <mergeCell ref="L894:M894"/>
    <mergeCell ref="N894:O894"/>
    <mergeCell ref="L895:M895"/>
    <mergeCell ref="N895:O895"/>
    <mergeCell ref="L896:M896"/>
    <mergeCell ref="N896:O896"/>
    <mergeCell ref="L897:M897"/>
    <mergeCell ref="N897:O897"/>
    <mergeCell ref="C877:D877"/>
    <mergeCell ref="G877:O877"/>
    <mergeCell ref="C878:K886"/>
    <mergeCell ref="L878:M878"/>
    <mergeCell ref="N878:O878"/>
    <mergeCell ref="L879:M879"/>
    <mergeCell ref="N879:O879"/>
    <mergeCell ref="L880:M880"/>
    <mergeCell ref="N880:O880"/>
    <mergeCell ref="L881:M881"/>
    <mergeCell ref="N881:O881"/>
    <mergeCell ref="L882:M882"/>
    <mergeCell ref="N882:O882"/>
    <mergeCell ref="L883:M883"/>
    <mergeCell ref="N883:O883"/>
    <mergeCell ref="L884:M884"/>
    <mergeCell ref="N884:O884"/>
    <mergeCell ref="L885:M885"/>
    <mergeCell ref="N885:O885"/>
    <mergeCell ref="L886:M886"/>
    <mergeCell ref="N886:O886"/>
    <mergeCell ref="C866:D866"/>
    <mergeCell ref="G866:O866"/>
    <mergeCell ref="C867:K875"/>
    <mergeCell ref="L867:M867"/>
    <mergeCell ref="N867:O867"/>
    <mergeCell ref="L868:M868"/>
    <mergeCell ref="N868:O868"/>
    <mergeCell ref="L869:M869"/>
    <mergeCell ref="N869:O869"/>
    <mergeCell ref="L870:M870"/>
    <mergeCell ref="N870:O870"/>
    <mergeCell ref="L871:M871"/>
    <mergeCell ref="N871:O871"/>
    <mergeCell ref="L872:M872"/>
    <mergeCell ref="N872:O872"/>
    <mergeCell ref="L873:M873"/>
    <mergeCell ref="N873:O873"/>
    <mergeCell ref="L874:M874"/>
    <mergeCell ref="N874:O874"/>
    <mergeCell ref="L875:M875"/>
    <mergeCell ref="N875:O875"/>
    <mergeCell ref="C855:D855"/>
    <mergeCell ref="G855:O855"/>
    <mergeCell ref="C856:K864"/>
    <mergeCell ref="L856:M856"/>
    <mergeCell ref="N856:O856"/>
    <mergeCell ref="L857:M857"/>
    <mergeCell ref="N857:O857"/>
    <mergeCell ref="L858:M858"/>
    <mergeCell ref="N858:O858"/>
    <mergeCell ref="L859:M859"/>
    <mergeCell ref="N859:O859"/>
    <mergeCell ref="L860:M860"/>
    <mergeCell ref="N860:O860"/>
    <mergeCell ref="L861:M861"/>
    <mergeCell ref="N861:O861"/>
    <mergeCell ref="L862:M862"/>
    <mergeCell ref="N862:O862"/>
    <mergeCell ref="L863:M863"/>
    <mergeCell ref="N863:O863"/>
    <mergeCell ref="L864:M864"/>
    <mergeCell ref="N864:O864"/>
    <mergeCell ref="C844:D844"/>
    <mergeCell ref="G844:O844"/>
    <mergeCell ref="C845:K853"/>
    <mergeCell ref="L845:M845"/>
    <mergeCell ref="N845:O845"/>
    <mergeCell ref="L846:M846"/>
    <mergeCell ref="N846:O846"/>
    <mergeCell ref="L847:M847"/>
    <mergeCell ref="N847:O847"/>
    <mergeCell ref="L848:M848"/>
    <mergeCell ref="N848:O848"/>
    <mergeCell ref="L849:M849"/>
    <mergeCell ref="N849:O849"/>
    <mergeCell ref="L850:M850"/>
    <mergeCell ref="N850:O850"/>
    <mergeCell ref="L851:M851"/>
    <mergeCell ref="N851:O851"/>
    <mergeCell ref="L852:M852"/>
    <mergeCell ref="N852:O852"/>
    <mergeCell ref="L853:M853"/>
    <mergeCell ref="N853:O853"/>
    <mergeCell ref="C833:D833"/>
    <mergeCell ref="G833:O833"/>
    <mergeCell ref="C834:K842"/>
    <mergeCell ref="L834:M834"/>
    <mergeCell ref="N834:O834"/>
    <mergeCell ref="L835:M835"/>
    <mergeCell ref="N835:O835"/>
    <mergeCell ref="L836:M836"/>
    <mergeCell ref="N836:O836"/>
    <mergeCell ref="L837:M837"/>
    <mergeCell ref="N837:O837"/>
    <mergeCell ref="L838:M838"/>
    <mergeCell ref="N838:O838"/>
    <mergeCell ref="L839:M839"/>
    <mergeCell ref="N839:O839"/>
    <mergeCell ref="L840:M840"/>
    <mergeCell ref="N840:O840"/>
    <mergeCell ref="L841:M841"/>
    <mergeCell ref="N841:O841"/>
    <mergeCell ref="L842:M842"/>
    <mergeCell ref="N842:O842"/>
    <mergeCell ref="C822:D822"/>
    <mergeCell ref="G822:O822"/>
    <mergeCell ref="C823:K831"/>
    <mergeCell ref="L823:M823"/>
    <mergeCell ref="N823:O823"/>
    <mergeCell ref="L824:M824"/>
    <mergeCell ref="N824:O824"/>
    <mergeCell ref="L825:M825"/>
    <mergeCell ref="N825:O825"/>
    <mergeCell ref="L826:M826"/>
    <mergeCell ref="N826:O826"/>
    <mergeCell ref="L827:M827"/>
    <mergeCell ref="N827:O827"/>
    <mergeCell ref="L828:M828"/>
    <mergeCell ref="N828:O828"/>
    <mergeCell ref="L829:M829"/>
    <mergeCell ref="N829:O829"/>
    <mergeCell ref="L830:M830"/>
    <mergeCell ref="N830:O830"/>
    <mergeCell ref="L831:M831"/>
    <mergeCell ref="N831:O831"/>
    <mergeCell ref="C811:D811"/>
    <mergeCell ref="G811:O811"/>
    <mergeCell ref="C812:K820"/>
    <mergeCell ref="L812:M812"/>
    <mergeCell ref="N812:O812"/>
    <mergeCell ref="L813:M813"/>
    <mergeCell ref="N813:O813"/>
    <mergeCell ref="L814:M814"/>
    <mergeCell ref="N814:O814"/>
    <mergeCell ref="L815:M815"/>
    <mergeCell ref="N815:O815"/>
    <mergeCell ref="L816:M816"/>
    <mergeCell ref="N816:O816"/>
    <mergeCell ref="L817:M817"/>
    <mergeCell ref="N817:O817"/>
    <mergeCell ref="L818:M818"/>
    <mergeCell ref="N818:O818"/>
    <mergeCell ref="L819:M819"/>
    <mergeCell ref="N819:O819"/>
    <mergeCell ref="L820:M820"/>
    <mergeCell ref="N820:O820"/>
    <mergeCell ref="C800:D800"/>
    <mergeCell ref="G800:O800"/>
    <mergeCell ref="C801:K809"/>
    <mergeCell ref="L801:M801"/>
    <mergeCell ref="N801:O801"/>
    <mergeCell ref="L802:M802"/>
    <mergeCell ref="N802:O802"/>
    <mergeCell ref="L803:M803"/>
    <mergeCell ref="N803:O803"/>
    <mergeCell ref="L804:M804"/>
    <mergeCell ref="N804:O804"/>
    <mergeCell ref="L805:M805"/>
    <mergeCell ref="N805:O805"/>
    <mergeCell ref="L806:M806"/>
    <mergeCell ref="N806:O806"/>
    <mergeCell ref="L807:M807"/>
    <mergeCell ref="N807:O807"/>
    <mergeCell ref="L808:M808"/>
    <mergeCell ref="N808:O808"/>
    <mergeCell ref="L809:M809"/>
    <mergeCell ref="N809:O809"/>
    <mergeCell ref="C789:D789"/>
    <mergeCell ref="G789:O789"/>
    <mergeCell ref="C790:K798"/>
    <mergeCell ref="L790:M790"/>
    <mergeCell ref="N790:O790"/>
    <mergeCell ref="L791:M791"/>
    <mergeCell ref="N791:O791"/>
    <mergeCell ref="L792:M792"/>
    <mergeCell ref="N792:O792"/>
    <mergeCell ref="L793:M793"/>
    <mergeCell ref="N793:O793"/>
    <mergeCell ref="L794:M794"/>
    <mergeCell ref="N794:O794"/>
    <mergeCell ref="L795:M795"/>
    <mergeCell ref="N795:O795"/>
    <mergeCell ref="L796:M796"/>
    <mergeCell ref="N796:O796"/>
    <mergeCell ref="L797:M797"/>
    <mergeCell ref="N797:O797"/>
    <mergeCell ref="L798:M798"/>
    <mergeCell ref="N798:O798"/>
    <mergeCell ref="C778:D778"/>
    <mergeCell ref="G778:O778"/>
    <mergeCell ref="C779:K787"/>
    <mergeCell ref="L779:M779"/>
    <mergeCell ref="N779:O779"/>
    <mergeCell ref="L780:M780"/>
    <mergeCell ref="N780:O780"/>
    <mergeCell ref="L781:M781"/>
    <mergeCell ref="N781:O781"/>
    <mergeCell ref="L782:M782"/>
    <mergeCell ref="N782:O782"/>
    <mergeCell ref="L783:M783"/>
    <mergeCell ref="N783:O783"/>
    <mergeCell ref="L784:M784"/>
    <mergeCell ref="N784:O784"/>
    <mergeCell ref="L785:M785"/>
    <mergeCell ref="N785:O785"/>
    <mergeCell ref="L786:M786"/>
    <mergeCell ref="N786:O786"/>
    <mergeCell ref="L787:M787"/>
    <mergeCell ref="N787:O787"/>
    <mergeCell ref="C767:D767"/>
    <mergeCell ref="G767:O767"/>
    <mergeCell ref="C768:K776"/>
    <mergeCell ref="L768:M768"/>
    <mergeCell ref="N768:O768"/>
    <mergeCell ref="L769:M769"/>
    <mergeCell ref="N769:O769"/>
    <mergeCell ref="L770:M770"/>
    <mergeCell ref="N770:O770"/>
    <mergeCell ref="L771:M771"/>
    <mergeCell ref="N771:O771"/>
    <mergeCell ref="L772:M772"/>
    <mergeCell ref="N772:O772"/>
    <mergeCell ref="L773:M773"/>
    <mergeCell ref="N773:O773"/>
    <mergeCell ref="L774:M774"/>
    <mergeCell ref="N774:O774"/>
    <mergeCell ref="L775:M775"/>
    <mergeCell ref="N775:O775"/>
    <mergeCell ref="L776:M776"/>
    <mergeCell ref="N776:O776"/>
    <mergeCell ref="C756:D756"/>
    <mergeCell ref="G756:O756"/>
    <mergeCell ref="C757:K765"/>
    <mergeCell ref="L757:M757"/>
    <mergeCell ref="N757:O757"/>
    <mergeCell ref="L758:M758"/>
    <mergeCell ref="N758:O758"/>
    <mergeCell ref="L759:M759"/>
    <mergeCell ref="N759:O759"/>
    <mergeCell ref="L760:M760"/>
    <mergeCell ref="N760:O760"/>
    <mergeCell ref="L761:M761"/>
    <mergeCell ref="N761:O761"/>
    <mergeCell ref="L762:M762"/>
    <mergeCell ref="N762:O762"/>
    <mergeCell ref="L763:M763"/>
    <mergeCell ref="N763:O763"/>
    <mergeCell ref="L764:M764"/>
    <mergeCell ref="N764:O764"/>
    <mergeCell ref="L765:M765"/>
    <mergeCell ref="N765:O765"/>
    <mergeCell ref="L743:M743"/>
    <mergeCell ref="N743:O743"/>
    <mergeCell ref="L747:M747"/>
    <mergeCell ref="N747:O747"/>
    <mergeCell ref="L748:M748"/>
    <mergeCell ref="N748:O748"/>
    <mergeCell ref="L749:M749"/>
    <mergeCell ref="C723:D723"/>
    <mergeCell ref="G723:O723"/>
    <mergeCell ref="C724:K732"/>
    <mergeCell ref="L724:M724"/>
    <mergeCell ref="N724:O724"/>
    <mergeCell ref="L725:M725"/>
    <mergeCell ref="N725:O725"/>
    <mergeCell ref="L726:M726"/>
    <mergeCell ref="N726:O726"/>
    <mergeCell ref="L727:M727"/>
    <mergeCell ref="N727:O727"/>
    <mergeCell ref="L728:M728"/>
    <mergeCell ref="N728:O728"/>
    <mergeCell ref="L729:M729"/>
    <mergeCell ref="N729:O729"/>
    <mergeCell ref="L730:M730"/>
    <mergeCell ref="N730:O730"/>
    <mergeCell ref="L731:M731"/>
    <mergeCell ref="N731:O731"/>
    <mergeCell ref="L732:M732"/>
    <mergeCell ref="N732:O732"/>
    <mergeCell ref="G745:O745"/>
    <mergeCell ref="C746:K754"/>
    <mergeCell ref="L746:M746"/>
    <mergeCell ref="N746:O746"/>
    <mergeCell ref="C712:D712"/>
    <mergeCell ref="G712:O712"/>
    <mergeCell ref="C713:K721"/>
    <mergeCell ref="L713:M713"/>
    <mergeCell ref="N713:O713"/>
    <mergeCell ref="L714:M714"/>
    <mergeCell ref="N714:O714"/>
    <mergeCell ref="L715:M715"/>
    <mergeCell ref="N715:O715"/>
    <mergeCell ref="L716:M716"/>
    <mergeCell ref="N716:O716"/>
    <mergeCell ref="L717:M717"/>
    <mergeCell ref="N717:O717"/>
    <mergeCell ref="L718:M718"/>
    <mergeCell ref="N718:O718"/>
    <mergeCell ref="L719:M719"/>
    <mergeCell ref="N719:O719"/>
    <mergeCell ref="L720:M720"/>
    <mergeCell ref="N720:O720"/>
    <mergeCell ref="L721:M721"/>
    <mergeCell ref="N721:O721"/>
    <mergeCell ref="C701:D701"/>
    <mergeCell ref="G701:O701"/>
    <mergeCell ref="C702:K710"/>
    <mergeCell ref="L702:M702"/>
    <mergeCell ref="N702:O702"/>
    <mergeCell ref="L703:M703"/>
    <mergeCell ref="N703:O703"/>
    <mergeCell ref="L704:M704"/>
    <mergeCell ref="N704:O704"/>
    <mergeCell ref="L705:M705"/>
    <mergeCell ref="N705:O705"/>
    <mergeCell ref="L706:M706"/>
    <mergeCell ref="N706:O706"/>
    <mergeCell ref="L707:M707"/>
    <mergeCell ref="N707:O707"/>
    <mergeCell ref="L708:M708"/>
    <mergeCell ref="N708:O708"/>
    <mergeCell ref="L709:M709"/>
    <mergeCell ref="N709:O709"/>
    <mergeCell ref="L710:M710"/>
    <mergeCell ref="N710:O710"/>
    <mergeCell ref="C690:D690"/>
    <mergeCell ref="G690:O690"/>
    <mergeCell ref="C691:K699"/>
    <mergeCell ref="L691:M691"/>
    <mergeCell ref="N691:O691"/>
    <mergeCell ref="L692:M692"/>
    <mergeCell ref="N692:O692"/>
    <mergeCell ref="L693:M693"/>
    <mergeCell ref="N693:O693"/>
    <mergeCell ref="L694:M694"/>
    <mergeCell ref="N694:O694"/>
    <mergeCell ref="L695:M695"/>
    <mergeCell ref="N695:O695"/>
    <mergeCell ref="L696:M696"/>
    <mergeCell ref="N696:O696"/>
    <mergeCell ref="L697:M697"/>
    <mergeCell ref="N697:O697"/>
    <mergeCell ref="L698:M698"/>
    <mergeCell ref="N698:O698"/>
    <mergeCell ref="L699:M699"/>
    <mergeCell ref="N699:O699"/>
    <mergeCell ref="C679:D679"/>
    <mergeCell ref="G679:O679"/>
    <mergeCell ref="C680:K688"/>
    <mergeCell ref="L680:M680"/>
    <mergeCell ref="N680:O680"/>
    <mergeCell ref="L681:M681"/>
    <mergeCell ref="N681:O681"/>
    <mergeCell ref="L682:M682"/>
    <mergeCell ref="N682:O682"/>
    <mergeCell ref="L683:M683"/>
    <mergeCell ref="N683:O683"/>
    <mergeCell ref="L684:M684"/>
    <mergeCell ref="N684:O684"/>
    <mergeCell ref="L685:M685"/>
    <mergeCell ref="N685:O685"/>
    <mergeCell ref="L686:M686"/>
    <mergeCell ref="N686:O686"/>
    <mergeCell ref="L687:M687"/>
    <mergeCell ref="N687:O687"/>
    <mergeCell ref="L688:M688"/>
    <mergeCell ref="N688:O688"/>
    <mergeCell ref="C668:D668"/>
    <mergeCell ref="G668:O668"/>
    <mergeCell ref="C669:K677"/>
    <mergeCell ref="L669:M669"/>
    <mergeCell ref="N669:O669"/>
    <mergeCell ref="L670:M670"/>
    <mergeCell ref="N670:O670"/>
    <mergeCell ref="L671:M671"/>
    <mergeCell ref="N671:O671"/>
    <mergeCell ref="L672:M672"/>
    <mergeCell ref="N672:O672"/>
    <mergeCell ref="L673:M673"/>
    <mergeCell ref="N673:O673"/>
    <mergeCell ref="L674:M674"/>
    <mergeCell ref="N674:O674"/>
    <mergeCell ref="L675:M675"/>
    <mergeCell ref="N675:O675"/>
    <mergeCell ref="L676:M676"/>
    <mergeCell ref="N676:O676"/>
    <mergeCell ref="L677:M677"/>
    <mergeCell ref="N677:O677"/>
    <mergeCell ref="C657:D657"/>
    <mergeCell ref="G657:O657"/>
    <mergeCell ref="C658:K666"/>
    <mergeCell ref="L658:M658"/>
    <mergeCell ref="N658:O658"/>
    <mergeCell ref="L659:M659"/>
    <mergeCell ref="N659:O659"/>
    <mergeCell ref="L660:M660"/>
    <mergeCell ref="N660:O660"/>
    <mergeCell ref="L661:M661"/>
    <mergeCell ref="N661:O661"/>
    <mergeCell ref="L662:M662"/>
    <mergeCell ref="N662:O662"/>
    <mergeCell ref="L663:M663"/>
    <mergeCell ref="N663:O663"/>
    <mergeCell ref="L664:M664"/>
    <mergeCell ref="N664:O664"/>
    <mergeCell ref="L665:M665"/>
    <mergeCell ref="N665:O665"/>
    <mergeCell ref="L666:M666"/>
    <mergeCell ref="N666:O666"/>
    <mergeCell ref="C646:D646"/>
    <mergeCell ref="G646:O646"/>
    <mergeCell ref="C647:K655"/>
    <mergeCell ref="L647:M647"/>
    <mergeCell ref="N647:O647"/>
    <mergeCell ref="L648:M648"/>
    <mergeCell ref="N648:O648"/>
    <mergeCell ref="L649:M649"/>
    <mergeCell ref="N649:O649"/>
    <mergeCell ref="L650:M650"/>
    <mergeCell ref="N650:O650"/>
    <mergeCell ref="L651:M651"/>
    <mergeCell ref="N651:O651"/>
    <mergeCell ref="L652:M652"/>
    <mergeCell ref="N652:O652"/>
    <mergeCell ref="L653:M653"/>
    <mergeCell ref="N653:O653"/>
    <mergeCell ref="L654:M654"/>
    <mergeCell ref="N654:O654"/>
    <mergeCell ref="L655:M655"/>
    <mergeCell ref="N655:O655"/>
    <mergeCell ref="C635:D635"/>
    <mergeCell ref="G635:O635"/>
    <mergeCell ref="C636:K644"/>
    <mergeCell ref="L636:M636"/>
    <mergeCell ref="N636:O636"/>
    <mergeCell ref="L637:M637"/>
    <mergeCell ref="N637:O637"/>
    <mergeCell ref="L638:M638"/>
    <mergeCell ref="N638:O638"/>
    <mergeCell ref="L639:M639"/>
    <mergeCell ref="N639:O639"/>
    <mergeCell ref="L640:M640"/>
    <mergeCell ref="N640:O640"/>
    <mergeCell ref="L641:M641"/>
    <mergeCell ref="N641:O641"/>
    <mergeCell ref="L642:M642"/>
    <mergeCell ref="N642:O642"/>
    <mergeCell ref="L643:M643"/>
    <mergeCell ref="N643:O643"/>
    <mergeCell ref="L644:M644"/>
    <mergeCell ref="N644:O644"/>
    <mergeCell ref="C624:D624"/>
    <mergeCell ref="G624:O624"/>
    <mergeCell ref="C625:K633"/>
    <mergeCell ref="L625:M625"/>
    <mergeCell ref="N625:O625"/>
    <mergeCell ref="L626:M626"/>
    <mergeCell ref="N626:O626"/>
    <mergeCell ref="L627:M627"/>
    <mergeCell ref="N627:O627"/>
    <mergeCell ref="L628:M628"/>
    <mergeCell ref="N628:O628"/>
    <mergeCell ref="L629:M629"/>
    <mergeCell ref="N629:O629"/>
    <mergeCell ref="L630:M630"/>
    <mergeCell ref="N630:O630"/>
    <mergeCell ref="L631:M631"/>
    <mergeCell ref="N631:O631"/>
    <mergeCell ref="L632:M632"/>
    <mergeCell ref="N632:O632"/>
    <mergeCell ref="L633:M633"/>
    <mergeCell ref="N633:O633"/>
    <mergeCell ref="C613:D613"/>
    <mergeCell ref="G613:O613"/>
    <mergeCell ref="C614:K622"/>
    <mergeCell ref="L614:M614"/>
    <mergeCell ref="N614:O614"/>
    <mergeCell ref="L615:M615"/>
    <mergeCell ref="N615:O615"/>
    <mergeCell ref="L616:M616"/>
    <mergeCell ref="N616:O616"/>
    <mergeCell ref="L617:M617"/>
    <mergeCell ref="N617:O617"/>
    <mergeCell ref="L618:M618"/>
    <mergeCell ref="N618:O618"/>
    <mergeCell ref="L619:M619"/>
    <mergeCell ref="N619:O619"/>
    <mergeCell ref="L620:M620"/>
    <mergeCell ref="N620:O620"/>
    <mergeCell ref="L621:M621"/>
    <mergeCell ref="N621:O621"/>
    <mergeCell ref="L622:M622"/>
    <mergeCell ref="N622:O622"/>
    <mergeCell ref="C602:D602"/>
    <mergeCell ref="G602:O602"/>
    <mergeCell ref="C603:K611"/>
    <mergeCell ref="L603:M603"/>
    <mergeCell ref="N603:O603"/>
    <mergeCell ref="L604:M604"/>
    <mergeCell ref="N604:O604"/>
    <mergeCell ref="L605:M605"/>
    <mergeCell ref="N605:O605"/>
    <mergeCell ref="L606:M606"/>
    <mergeCell ref="N606:O606"/>
    <mergeCell ref="L607:M607"/>
    <mergeCell ref="N607:O607"/>
    <mergeCell ref="L608:M608"/>
    <mergeCell ref="N608:O608"/>
    <mergeCell ref="L609:M609"/>
    <mergeCell ref="N609:O609"/>
    <mergeCell ref="L610:M610"/>
    <mergeCell ref="N610:O610"/>
    <mergeCell ref="L611:M611"/>
    <mergeCell ref="N611:O611"/>
    <mergeCell ref="C591:D591"/>
    <mergeCell ref="G591:O591"/>
    <mergeCell ref="C592:K600"/>
    <mergeCell ref="L592:M592"/>
    <mergeCell ref="N592:O592"/>
    <mergeCell ref="L593:M593"/>
    <mergeCell ref="N593:O593"/>
    <mergeCell ref="L594:M594"/>
    <mergeCell ref="N594:O594"/>
    <mergeCell ref="L595:M595"/>
    <mergeCell ref="N595:O595"/>
    <mergeCell ref="L596:M596"/>
    <mergeCell ref="N596:O596"/>
    <mergeCell ref="L597:M597"/>
    <mergeCell ref="N597:O597"/>
    <mergeCell ref="L598:M598"/>
    <mergeCell ref="N598:O598"/>
    <mergeCell ref="L599:M599"/>
    <mergeCell ref="N599:O599"/>
    <mergeCell ref="L600:M600"/>
    <mergeCell ref="N600:O600"/>
    <mergeCell ref="C580:D580"/>
    <mergeCell ref="G580:O580"/>
    <mergeCell ref="C581:K589"/>
    <mergeCell ref="L581:M581"/>
    <mergeCell ref="N581:O581"/>
    <mergeCell ref="L582:M582"/>
    <mergeCell ref="N582:O582"/>
    <mergeCell ref="L583:M583"/>
    <mergeCell ref="N583:O583"/>
    <mergeCell ref="L584:M584"/>
    <mergeCell ref="N584:O584"/>
    <mergeCell ref="L585:M585"/>
    <mergeCell ref="N585:O585"/>
    <mergeCell ref="L586:M586"/>
    <mergeCell ref="N586:O586"/>
    <mergeCell ref="L587:M587"/>
    <mergeCell ref="N587:O587"/>
    <mergeCell ref="L588:M588"/>
    <mergeCell ref="N588:O588"/>
    <mergeCell ref="L589:M589"/>
    <mergeCell ref="N589:O589"/>
    <mergeCell ref="C569:D569"/>
    <mergeCell ref="G569:O569"/>
    <mergeCell ref="C570:K578"/>
    <mergeCell ref="L570:M570"/>
    <mergeCell ref="N570:O570"/>
    <mergeCell ref="L571:M571"/>
    <mergeCell ref="N571:O571"/>
    <mergeCell ref="L572:M572"/>
    <mergeCell ref="N572:O572"/>
    <mergeCell ref="L573:M573"/>
    <mergeCell ref="N573:O573"/>
    <mergeCell ref="L574:M574"/>
    <mergeCell ref="N574:O574"/>
    <mergeCell ref="L575:M575"/>
    <mergeCell ref="N575:O575"/>
    <mergeCell ref="L576:M576"/>
    <mergeCell ref="N576:O576"/>
    <mergeCell ref="L577:M577"/>
    <mergeCell ref="N577:O577"/>
    <mergeCell ref="L578:M578"/>
    <mergeCell ref="N578:O578"/>
    <mergeCell ref="N2:O2"/>
    <mergeCell ref="C2:L2"/>
    <mergeCell ref="L14:M14"/>
    <mergeCell ref="G6:H6"/>
    <mergeCell ref="K6:L6"/>
    <mergeCell ref="N5:O5"/>
    <mergeCell ref="C3:E3"/>
    <mergeCell ref="C4:E4"/>
    <mergeCell ref="C5:E5"/>
    <mergeCell ref="G4:H4"/>
    <mergeCell ref="K4:L4"/>
    <mergeCell ref="F5:L5"/>
    <mergeCell ref="F3:L3"/>
    <mergeCell ref="N3:O3"/>
    <mergeCell ref="C6:E6"/>
    <mergeCell ref="N6:O6"/>
    <mergeCell ref="I4:J4"/>
    <mergeCell ref="I6:J6"/>
    <mergeCell ref="C7:O7"/>
    <mergeCell ref="N17:O17"/>
    <mergeCell ref="G8:O8"/>
    <mergeCell ref="C19:D19"/>
    <mergeCell ref="G19:O19"/>
    <mergeCell ref="C20:K28"/>
    <mergeCell ref="L20:M20"/>
    <mergeCell ref="N20:O20"/>
    <mergeCell ref="L21:M21"/>
    <mergeCell ref="N21:O21"/>
    <mergeCell ref="L22:M22"/>
    <mergeCell ref="N12:O12"/>
    <mergeCell ref="L15:M15"/>
    <mergeCell ref="L16:M16"/>
    <mergeCell ref="L17:M17"/>
    <mergeCell ref="N9:O9"/>
    <mergeCell ref="N10:O10"/>
    <mergeCell ref="N11:O11"/>
    <mergeCell ref="C8:D8"/>
    <mergeCell ref="C9:K17"/>
    <mergeCell ref="N13:O13"/>
    <mergeCell ref="N14:O14"/>
    <mergeCell ref="N15:O15"/>
    <mergeCell ref="N16:O16"/>
    <mergeCell ref="L9:M9"/>
    <mergeCell ref="L10:M10"/>
    <mergeCell ref="L11:M11"/>
    <mergeCell ref="L12:M12"/>
    <mergeCell ref="L13:M13"/>
    <mergeCell ref="C18:O18"/>
    <mergeCell ref="L36:M36"/>
    <mergeCell ref="N36:O36"/>
    <mergeCell ref="L37:M37"/>
    <mergeCell ref="L26:M26"/>
    <mergeCell ref="N26:O26"/>
    <mergeCell ref="L27:M27"/>
    <mergeCell ref="N27:O27"/>
    <mergeCell ref="L28:M28"/>
    <mergeCell ref="N28:O28"/>
    <mergeCell ref="N22:O22"/>
    <mergeCell ref="L23:M23"/>
    <mergeCell ref="N23:O23"/>
    <mergeCell ref="L24:M24"/>
    <mergeCell ref="N24:O24"/>
    <mergeCell ref="L25:M25"/>
    <mergeCell ref="N25:O25"/>
    <mergeCell ref="C29:O29"/>
    <mergeCell ref="C30:D30"/>
    <mergeCell ref="G30:O30"/>
    <mergeCell ref="G52:O52"/>
    <mergeCell ref="C53:K61"/>
    <mergeCell ref="L53:M53"/>
    <mergeCell ref="N53:O53"/>
    <mergeCell ref="L54:M54"/>
    <mergeCell ref="N54:O54"/>
    <mergeCell ref="L55:M55"/>
    <mergeCell ref="N55:O55"/>
    <mergeCell ref="L56:M56"/>
    <mergeCell ref="N56:O56"/>
    <mergeCell ref="L57:M57"/>
    <mergeCell ref="N57:O57"/>
    <mergeCell ref="L58:M58"/>
    <mergeCell ref="N58:O58"/>
    <mergeCell ref="L59:M59"/>
    <mergeCell ref="L46:M46"/>
    <mergeCell ref="N37:O37"/>
    <mergeCell ref="L38:M38"/>
    <mergeCell ref="N38:O38"/>
    <mergeCell ref="L39:M39"/>
    <mergeCell ref="N39:O39"/>
    <mergeCell ref="C31:K39"/>
    <mergeCell ref="L31:M31"/>
    <mergeCell ref="N31:O31"/>
    <mergeCell ref="L32:M32"/>
    <mergeCell ref="N32:O32"/>
    <mergeCell ref="L33:M33"/>
    <mergeCell ref="N33:O33"/>
    <mergeCell ref="L34:M34"/>
    <mergeCell ref="N34:O34"/>
    <mergeCell ref="L35:M35"/>
    <mergeCell ref="N35:O35"/>
    <mergeCell ref="N70:O70"/>
    <mergeCell ref="C42:K50"/>
    <mergeCell ref="L42:M42"/>
    <mergeCell ref="N42:O42"/>
    <mergeCell ref="L43:M43"/>
    <mergeCell ref="N43:O43"/>
    <mergeCell ref="L44:M44"/>
    <mergeCell ref="N44:O44"/>
    <mergeCell ref="L45:M45"/>
    <mergeCell ref="N45:O45"/>
    <mergeCell ref="L71:M71"/>
    <mergeCell ref="N71:O71"/>
    <mergeCell ref="L72:M72"/>
    <mergeCell ref="N72:O72"/>
    <mergeCell ref="C63:D63"/>
    <mergeCell ref="G63:O63"/>
    <mergeCell ref="C64:K72"/>
    <mergeCell ref="L64:M64"/>
    <mergeCell ref="N64:O64"/>
    <mergeCell ref="L65:M65"/>
    <mergeCell ref="N65:O65"/>
    <mergeCell ref="L66:M66"/>
    <mergeCell ref="N66:O66"/>
    <mergeCell ref="L67:M67"/>
    <mergeCell ref="N67:O67"/>
    <mergeCell ref="L68:M68"/>
    <mergeCell ref="N68:O68"/>
    <mergeCell ref="L69:M69"/>
    <mergeCell ref="N69:O69"/>
    <mergeCell ref="L70:M70"/>
    <mergeCell ref="L48:M48"/>
    <mergeCell ref="N59:O59"/>
    <mergeCell ref="N81:O81"/>
    <mergeCell ref="L82:M82"/>
    <mergeCell ref="N82:O82"/>
    <mergeCell ref="L83:M83"/>
    <mergeCell ref="N83:O83"/>
    <mergeCell ref="C74:D74"/>
    <mergeCell ref="G74:O74"/>
    <mergeCell ref="C75:K83"/>
    <mergeCell ref="L75:M75"/>
    <mergeCell ref="N75:O75"/>
    <mergeCell ref="L76:M76"/>
    <mergeCell ref="N76:O76"/>
    <mergeCell ref="L77:M77"/>
    <mergeCell ref="N77:O77"/>
    <mergeCell ref="L78:M78"/>
    <mergeCell ref="N78:O78"/>
    <mergeCell ref="L79:M79"/>
    <mergeCell ref="N79:O79"/>
    <mergeCell ref="L80:M80"/>
    <mergeCell ref="N80:O80"/>
    <mergeCell ref="L81:M81"/>
    <mergeCell ref="N92:O92"/>
    <mergeCell ref="L93:M93"/>
    <mergeCell ref="N93:O93"/>
    <mergeCell ref="L94:M94"/>
    <mergeCell ref="N94:O94"/>
    <mergeCell ref="C85:D85"/>
    <mergeCell ref="G85:O85"/>
    <mergeCell ref="C86:K94"/>
    <mergeCell ref="L86:M86"/>
    <mergeCell ref="N86:O86"/>
    <mergeCell ref="L87:M87"/>
    <mergeCell ref="N87:O87"/>
    <mergeCell ref="L88:M88"/>
    <mergeCell ref="N88:O88"/>
    <mergeCell ref="L89:M89"/>
    <mergeCell ref="N89:O89"/>
    <mergeCell ref="L90:M90"/>
    <mergeCell ref="N90:O90"/>
    <mergeCell ref="L91:M91"/>
    <mergeCell ref="N91:O91"/>
    <mergeCell ref="L92:M92"/>
    <mergeCell ref="N103:O103"/>
    <mergeCell ref="L104:M104"/>
    <mergeCell ref="N104:O104"/>
    <mergeCell ref="L105:M105"/>
    <mergeCell ref="N105:O105"/>
    <mergeCell ref="C96:D96"/>
    <mergeCell ref="G96:O96"/>
    <mergeCell ref="C97:K105"/>
    <mergeCell ref="L97:M97"/>
    <mergeCell ref="N97:O97"/>
    <mergeCell ref="L98:M98"/>
    <mergeCell ref="N98:O98"/>
    <mergeCell ref="L99:M99"/>
    <mergeCell ref="N99:O99"/>
    <mergeCell ref="L100:M100"/>
    <mergeCell ref="N100:O100"/>
    <mergeCell ref="L101:M101"/>
    <mergeCell ref="N101:O101"/>
    <mergeCell ref="L102:M102"/>
    <mergeCell ref="N102:O102"/>
    <mergeCell ref="L103:M103"/>
    <mergeCell ref="N114:O114"/>
    <mergeCell ref="L115:M115"/>
    <mergeCell ref="N115:O115"/>
    <mergeCell ref="L116:M116"/>
    <mergeCell ref="N116:O116"/>
    <mergeCell ref="C107:D107"/>
    <mergeCell ref="G107:O107"/>
    <mergeCell ref="C108:K116"/>
    <mergeCell ref="L108:M108"/>
    <mergeCell ref="N108:O108"/>
    <mergeCell ref="L109:M109"/>
    <mergeCell ref="N109:O109"/>
    <mergeCell ref="L110:M110"/>
    <mergeCell ref="N110:O110"/>
    <mergeCell ref="L111:M111"/>
    <mergeCell ref="N111:O111"/>
    <mergeCell ref="L112:M112"/>
    <mergeCell ref="N112:O112"/>
    <mergeCell ref="L113:M113"/>
    <mergeCell ref="N113:O113"/>
    <mergeCell ref="L114:M114"/>
    <mergeCell ref="N125:O125"/>
    <mergeCell ref="L126:M126"/>
    <mergeCell ref="N126:O126"/>
    <mergeCell ref="L127:M127"/>
    <mergeCell ref="N127:O127"/>
    <mergeCell ref="C118:D118"/>
    <mergeCell ref="G118:O118"/>
    <mergeCell ref="C119:K127"/>
    <mergeCell ref="L119:M119"/>
    <mergeCell ref="N119:O119"/>
    <mergeCell ref="L120:M120"/>
    <mergeCell ref="N120:O120"/>
    <mergeCell ref="L121:M121"/>
    <mergeCell ref="N121:O121"/>
    <mergeCell ref="L122:M122"/>
    <mergeCell ref="N122:O122"/>
    <mergeCell ref="L123:M123"/>
    <mergeCell ref="N123:O123"/>
    <mergeCell ref="L124:M124"/>
    <mergeCell ref="N124:O124"/>
    <mergeCell ref="L125:M125"/>
    <mergeCell ref="N136:O136"/>
    <mergeCell ref="L137:M137"/>
    <mergeCell ref="N137:O137"/>
    <mergeCell ref="L138:M138"/>
    <mergeCell ref="N138:O138"/>
    <mergeCell ref="C129:D129"/>
    <mergeCell ref="G129:O129"/>
    <mergeCell ref="C130:K138"/>
    <mergeCell ref="L130:M130"/>
    <mergeCell ref="N130:O130"/>
    <mergeCell ref="L131:M131"/>
    <mergeCell ref="N131:O131"/>
    <mergeCell ref="L132:M132"/>
    <mergeCell ref="N132:O132"/>
    <mergeCell ref="L133:M133"/>
    <mergeCell ref="N133:O133"/>
    <mergeCell ref="L134:M134"/>
    <mergeCell ref="N134:O134"/>
    <mergeCell ref="L135:M135"/>
    <mergeCell ref="N135:O135"/>
    <mergeCell ref="L136:M136"/>
    <mergeCell ref="N147:O147"/>
    <mergeCell ref="L148:M148"/>
    <mergeCell ref="N148:O148"/>
    <mergeCell ref="L149:M149"/>
    <mergeCell ref="N149:O149"/>
    <mergeCell ref="C140:D140"/>
    <mergeCell ref="G140:O140"/>
    <mergeCell ref="C141:K149"/>
    <mergeCell ref="L141:M141"/>
    <mergeCell ref="N141:O141"/>
    <mergeCell ref="L142:M142"/>
    <mergeCell ref="N142:O142"/>
    <mergeCell ref="L143:M143"/>
    <mergeCell ref="N143:O143"/>
    <mergeCell ref="L144:M144"/>
    <mergeCell ref="N144:O144"/>
    <mergeCell ref="L145:M145"/>
    <mergeCell ref="N145:O145"/>
    <mergeCell ref="L146:M146"/>
    <mergeCell ref="N146:O146"/>
    <mergeCell ref="L147:M147"/>
    <mergeCell ref="N158:O158"/>
    <mergeCell ref="L159:M159"/>
    <mergeCell ref="N159:O159"/>
    <mergeCell ref="L160:M160"/>
    <mergeCell ref="N160:O160"/>
    <mergeCell ref="C151:D151"/>
    <mergeCell ref="G151:O151"/>
    <mergeCell ref="C152:K160"/>
    <mergeCell ref="L152:M152"/>
    <mergeCell ref="N152:O152"/>
    <mergeCell ref="L153:M153"/>
    <mergeCell ref="N153:O153"/>
    <mergeCell ref="L154:M154"/>
    <mergeCell ref="N154:O154"/>
    <mergeCell ref="L155:M155"/>
    <mergeCell ref="N155:O155"/>
    <mergeCell ref="L156:M156"/>
    <mergeCell ref="N156:O156"/>
    <mergeCell ref="L157:M157"/>
    <mergeCell ref="N157:O157"/>
    <mergeCell ref="L158:M158"/>
    <mergeCell ref="N169:O169"/>
    <mergeCell ref="L170:M170"/>
    <mergeCell ref="N170:O170"/>
    <mergeCell ref="L171:M171"/>
    <mergeCell ref="N171:O171"/>
    <mergeCell ref="C162:D162"/>
    <mergeCell ref="G162:O162"/>
    <mergeCell ref="C163:K171"/>
    <mergeCell ref="L163:M163"/>
    <mergeCell ref="N163:O163"/>
    <mergeCell ref="L164:M164"/>
    <mergeCell ref="N164:O164"/>
    <mergeCell ref="L165:M165"/>
    <mergeCell ref="N165:O165"/>
    <mergeCell ref="L166:M166"/>
    <mergeCell ref="N166:O166"/>
    <mergeCell ref="L167:M167"/>
    <mergeCell ref="N167:O167"/>
    <mergeCell ref="L168:M168"/>
    <mergeCell ref="N168:O168"/>
    <mergeCell ref="L169:M169"/>
    <mergeCell ref="N180:O180"/>
    <mergeCell ref="L181:M181"/>
    <mergeCell ref="N181:O181"/>
    <mergeCell ref="L182:M182"/>
    <mergeCell ref="N182:O182"/>
    <mergeCell ref="C173:D173"/>
    <mergeCell ref="G173:O173"/>
    <mergeCell ref="C174:K182"/>
    <mergeCell ref="L174:M174"/>
    <mergeCell ref="N174:O174"/>
    <mergeCell ref="L175:M175"/>
    <mergeCell ref="N175:O175"/>
    <mergeCell ref="L176:M176"/>
    <mergeCell ref="N176:O176"/>
    <mergeCell ref="L177:M177"/>
    <mergeCell ref="N177:O177"/>
    <mergeCell ref="L178:M178"/>
    <mergeCell ref="N178:O178"/>
    <mergeCell ref="L179:M179"/>
    <mergeCell ref="N179:O179"/>
    <mergeCell ref="L180:M180"/>
    <mergeCell ref="N191:O191"/>
    <mergeCell ref="L192:M192"/>
    <mergeCell ref="N192:O192"/>
    <mergeCell ref="L193:M193"/>
    <mergeCell ref="N193:O193"/>
    <mergeCell ref="C184:D184"/>
    <mergeCell ref="G184:O184"/>
    <mergeCell ref="C185:K193"/>
    <mergeCell ref="L185:M185"/>
    <mergeCell ref="N185:O185"/>
    <mergeCell ref="L186:M186"/>
    <mergeCell ref="N186:O186"/>
    <mergeCell ref="L187:M187"/>
    <mergeCell ref="N187:O187"/>
    <mergeCell ref="L188:M188"/>
    <mergeCell ref="N188:O188"/>
    <mergeCell ref="L189:M189"/>
    <mergeCell ref="N189:O189"/>
    <mergeCell ref="L190:M190"/>
    <mergeCell ref="N190:O190"/>
    <mergeCell ref="L191:M191"/>
    <mergeCell ref="N202:O202"/>
    <mergeCell ref="L203:M203"/>
    <mergeCell ref="N203:O203"/>
    <mergeCell ref="L204:M204"/>
    <mergeCell ref="N204:O204"/>
    <mergeCell ref="C195:D195"/>
    <mergeCell ref="G195:O195"/>
    <mergeCell ref="C196:K204"/>
    <mergeCell ref="L196:M196"/>
    <mergeCell ref="N196:O196"/>
    <mergeCell ref="L197:M197"/>
    <mergeCell ref="N197:O197"/>
    <mergeCell ref="L198:M198"/>
    <mergeCell ref="N198:O198"/>
    <mergeCell ref="L199:M199"/>
    <mergeCell ref="N199:O199"/>
    <mergeCell ref="L200:M200"/>
    <mergeCell ref="N200:O200"/>
    <mergeCell ref="L201:M201"/>
    <mergeCell ref="N201:O201"/>
    <mergeCell ref="L202:M202"/>
    <mergeCell ref="N210:O210"/>
    <mergeCell ref="L211:M211"/>
    <mergeCell ref="N211:O211"/>
    <mergeCell ref="L212:M212"/>
    <mergeCell ref="N212:O212"/>
    <mergeCell ref="L213:M213"/>
    <mergeCell ref="N224:O224"/>
    <mergeCell ref="L225:M225"/>
    <mergeCell ref="N225:O225"/>
    <mergeCell ref="L226:M226"/>
    <mergeCell ref="N226:O226"/>
    <mergeCell ref="C217:D217"/>
    <mergeCell ref="G217:O217"/>
    <mergeCell ref="C218:K226"/>
    <mergeCell ref="L218:M218"/>
    <mergeCell ref="N218:O218"/>
    <mergeCell ref="L219:M219"/>
    <mergeCell ref="N219:O219"/>
    <mergeCell ref="L220:M220"/>
    <mergeCell ref="N220:O220"/>
    <mergeCell ref="L221:M221"/>
    <mergeCell ref="N221:O221"/>
    <mergeCell ref="L222:M222"/>
    <mergeCell ref="N222:O222"/>
    <mergeCell ref="L223:M223"/>
    <mergeCell ref="N223:O223"/>
    <mergeCell ref="L224:M224"/>
    <mergeCell ref="N215:O215"/>
    <mergeCell ref="L210:M210"/>
    <mergeCell ref="N235:O235"/>
    <mergeCell ref="L236:M236"/>
    <mergeCell ref="N236:O236"/>
    <mergeCell ref="L237:M237"/>
    <mergeCell ref="N237:O237"/>
    <mergeCell ref="C228:D228"/>
    <mergeCell ref="G228:O228"/>
    <mergeCell ref="C229:K237"/>
    <mergeCell ref="L229:M229"/>
    <mergeCell ref="N229:O229"/>
    <mergeCell ref="L230:M230"/>
    <mergeCell ref="N230:O230"/>
    <mergeCell ref="L231:M231"/>
    <mergeCell ref="N231:O231"/>
    <mergeCell ref="L232:M232"/>
    <mergeCell ref="N232:O232"/>
    <mergeCell ref="L233:M233"/>
    <mergeCell ref="N233:O233"/>
    <mergeCell ref="L234:M234"/>
    <mergeCell ref="N234:O234"/>
    <mergeCell ref="L235:M235"/>
    <mergeCell ref="N246:O246"/>
    <mergeCell ref="L247:M247"/>
    <mergeCell ref="N247:O247"/>
    <mergeCell ref="L248:M248"/>
    <mergeCell ref="N248:O248"/>
    <mergeCell ref="C239:D239"/>
    <mergeCell ref="G239:O239"/>
    <mergeCell ref="C240:K248"/>
    <mergeCell ref="L240:M240"/>
    <mergeCell ref="N240:O240"/>
    <mergeCell ref="L241:M241"/>
    <mergeCell ref="N241:O241"/>
    <mergeCell ref="L242:M242"/>
    <mergeCell ref="N242:O242"/>
    <mergeCell ref="L243:M243"/>
    <mergeCell ref="N243:O243"/>
    <mergeCell ref="L244:M244"/>
    <mergeCell ref="N244:O244"/>
    <mergeCell ref="L245:M245"/>
    <mergeCell ref="N245:O245"/>
    <mergeCell ref="L246:M246"/>
    <mergeCell ref="N257:O257"/>
    <mergeCell ref="L258:M258"/>
    <mergeCell ref="N258:O258"/>
    <mergeCell ref="L259:M259"/>
    <mergeCell ref="N259:O259"/>
    <mergeCell ref="C250:D250"/>
    <mergeCell ref="G250:O250"/>
    <mergeCell ref="C251:K259"/>
    <mergeCell ref="L251:M251"/>
    <mergeCell ref="N251:O251"/>
    <mergeCell ref="L252:M252"/>
    <mergeCell ref="N252:O252"/>
    <mergeCell ref="L253:M253"/>
    <mergeCell ref="N253:O253"/>
    <mergeCell ref="L254:M254"/>
    <mergeCell ref="N254:O254"/>
    <mergeCell ref="L255:M255"/>
    <mergeCell ref="N255:O255"/>
    <mergeCell ref="L256:M256"/>
    <mergeCell ref="N256:O256"/>
    <mergeCell ref="L257:M257"/>
    <mergeCell ref="N268:O268"/>
    <mergeCell ref="L269:M269"/>
    <mergeCell ref="N269:O269"/>
    <mergeCell ref="L270:M270"/>
    <mergeCell ref="N270:O270"/>
    <mergeCell ref="C261:D261"/>
    <mergeCell ref="G261:O261"/>
    <mergeCell ref="C262:K270"/>
    <mergeCell ref="L262:M262"/>
    <mergeCell ref="N262:O262"/>
    <mergeCell ref="L263:M263"/>
    <mergeCell ref="N263:O263"/>
    <mergeCell ref="L264:M264"/>
    <mergeCell ref="N264:O264"/>
    <mergeCell ref="L265:M265"/>
    <mergeCell ref="N265:O265"/>
    <mergeCell ref="L266:M266"/>
    <mergeCell ref="N266:O266"/>
    <mergeCell ref="L267:M267"/>
    <mergeCell ref="N267:O267"/>
    <mergeCell ref="L268:M268"/>
    <mergeCell ref="N279:O279"/>
    <mergeCell ref="L280:M280"/>
    <mergeCell ref="N280:O280"/>
    <mergeCell ref="L281:M281"/>
    <mergeCell ref="N281:O281"/>
    <mergeCell ref="C272:D272"/>
    <mergeCell ref="G272:O272"/>
    <mergeCell ref="C273:K281"/>
    <mergeCell ref="L273:M273"/>
    <mergeCell ref="N273:O273"/>
    <mergeCell ref="L274:M274"/>
    <mergeCell ref="N274:O274"/>
    <mergeCell ref="L275:M275"/>
    <mergeCell ref="N275:O275"/>
    <mergeCell ref="L276:M276"/>
    <mergeCell ref="N276:O276"/>
    <mergeCell ref="L277:M277"/>
    <mergeCell ref="N277:O277"/>
    <mergeCell ref="L278:M278"/>
    <mergeCell ref="N278:O278"/>
    <mergeCell ref="L279:M279"/>
    <mergeCell ref="N290:O290"/>
    <mergeCell ref="L291:M291"/>
    <mergeCell ref="N291:O291"/>
    <mergeCell ref="L292:M292"/>
    <mergeCell ref="N292:O292"/>
    <mergeCell ref="C283:D283"/>
    <mergeCell ref="G283:O283"/>
    <mergeCell ref="C284:K292"/>
    <mergeCell ref="L284:M284"/>
    <mergeCell ref="N284:O284"/>
    <mergeCell ref="L285:M285"/>
    <mergeCell ref="N285:O285"/>
    <mergeCell ref="L286:M286"/>
    <mergeCell ref="N286:O286"/>
    <mergeCell ref="L287:M287"/>
    <mergeCell ref="N287:O287"/>
    <mergeCell ref="L288:M288"/>
    <mergeCell ref="N288:O288"/>
    <mergeCell ref="L289:M289"/>
    <mergeCell ref="N289:O289"/>
    <mergeCell ref="L290:M290"/>
    <mergeCell ref="N301:O301"/>
    <mergeCell ref="L302:M302"/>
    <mergeCell ref="N302:O302"/>
    <mergeCell ref="L303:M303"/>
    <mergeCell ref="N303:O303"/>
    <mergeCell ref="C294:D294"/>
    <mergeCell ref="G294:O294"/>
    <mergeCell ref="C295:K303"/>
    <mergeCell ref="L295:M295"/>
    <mergeCell ref="N295:O295"/>
    <mergeCell ref="L296:M296"/>
    <mergeCell ref="N296:O296"/>
    <mergeCell ref="L297:M297"/>
    <mergeCell ref="N297:O297"/>
    <mergeCell ref="L298:M298"/>
    <mergeCell ref="N298:O298"/>
    <mergeCell ref="L299:M299"/>
    <mergeCell ref="N299:O299"/>
    <mergeCell ref="L300:M300"/>
    <mergeCell ref="N300:O300"/>
    <mergeCell ref="L301:M301"/>
    <mergeCell ref="N312:O312"/>
    <mergeCell ref="L313:M313"/>
    <mergeCell ref="N313:O313"/>
    <mergeCell ref="L314:M314"/>
    <mergeCell ref="N314:O314"/>
    <mergeCell ref="C305:D305"/>
    <mergeCell ref="G305:O305"/>
    <mergeCell ref="C306:K314"/>
    <mergeCell ref="L306:M306"/>
    <mergeCell ref="N306:O306"/>
    <mergeCell ref="L307:M307"/>
    <mergeCell ref="N307:O307"/>
    <mergeCell ref="L308:M308"/>
    <mergeCell ref="N308:O308"/>
    <mergeCell ref="L309:M309"/>
    <mergeCell ref="N309:O309"/>
    <mergeCell ref="L310:M310"/>
    <mergeCell ref="N310:O310"/>
    <mergeCell ref="L311:M311"/>
    <mergeCell ref="N311:O311"/>
    <mergeCell ref="L312:M312"/>
    <mergeCell ref="N323:O323"/>
    <mergeCell ref="L324:M324"/>
    <mergeCell ref="N324:O324"/>
    <mergeCell ref="L325:M325"/>
    <mergeCell ref="N325:O325"/>
    <mergeCell ref="C316:D316"/>
    <mergeCell ref="G316:O316"/>
    <mergeCell ref="C317:K325"/>
    <mergeCell ref="L317:M317"/>
    <mergeCell ref="N317:O317"/>
    <mergeCell ref="L318:M318"/>
    <mergeCell ref="N318:O318"/>
    <mergeCell ref="L319:M319"/>
    <mergeCell ref="N319:O319"/>
    <mergeCell ref="L320:M320"/>
    <mergeCell ref="N320:O320"/>
    <mergeCell ref="L321:M321"/>
    <mergeCell ref="N321:O321"/>
    <mergeCell ref="L322:M322"/>
    <mergeCell ref="N322:O322"/>
    <mergeCell ref="L323:M323"/>
    <mergeCell ref="N334:O334"/>
    <mergeCell ref="L335:M335"/>
    <mergeCell ref="N335:O335"/>
    <mergeCell ref="L336:M336"/>
    <mergeCell ref="N336:O336"/>
    <mergeCell ref="C327:D327"/>
    <mergeCell ref="G327:O327"/>
    <mergeCell ref="C328:K336"/>
    <mergeCell ref="L328:M328"/>
    <mergeCell ref="N328:O328"/>
    <mergeCell ref="L329:M329"/>
    <mergeCell ref="N329:O329"/>
    <mergeCell ref="L330:M330"/>
    <mergeCell ref="N330:O330"/>
    <mergeCell ref="L331:M331"/>
    <mergeCell ref="N331:O331"/>
    <mergeCell ref="L332:M332"/>
    <mergeCell ref="N332:O332"/>
    <mergeCell ref="L333:M333"/>
    <mergeCell ref="N333:O333"/>
    <mergeCell ref="L334:M334"/>
    <mergeCell ref="N345:O345"/>
    <mergeCell ref="L346:M346"/>
    <mergeCell ref="N346:O346"/>
    <mergeCell ref="L347:M347"/>
    <mergeCell ref="N347:O347"/>
    <mergeCell ref="C338:D338"/>
    <mergeCell ref="G338:O338"/>
    <mergeCell ref="C339:K347"/>
    <mergeCell ref="L339:M339"/>
    <mergeCell ref="N339:O339"/>
    <mergeCell ref="L340:M340"/>
    <mergeCell ref="N340:O340"/>
    <mergeCell ref="L341:M341"/>
    <mergeCell ref="N341:O341"/>
    <mergeCell ref="L342:M342"/>
    <mergeCell ref="N342:O342"/>
    <mergeCell ref="L343:M343"/>
    <mergeCell ref="N343:O343"/>
    <mergeCell ref="L344:M344"/>
    <mergeCell ref="N344:O344"/>
    <mergeCell ref="L345:M345"/>
    <mergeCell ref="N356:O356"/>
    <mergeCell ref="L357:M357"/>
    <mergeCell ref="N357:O357"/>
    <mergeCell ref="L358:M358"/>
    <mergeCell ref="N358:O358"/>
    <mergeCell ref="C349:D349"/>
    <mergeCell ref="G349:O349"/>
    <mergeCell ref="C350:K358"/>
    <mergeCell ref="L350:M350"/>
    <mergeCell ref="N350:O350"/>
    <mergeCell ref="L351:M351"/>
    <mergeCell ref="N351:O351"/>
    <mergeCell ref="L352:M352"/>
    <mergeCell ref="N352:O352"/>
    <mergeCell ref="L353:M353"/>
    <mergeCell ref="N353:O353"/>
    <mergeCell ref="L354:M354"/>
    <mergeCell ref="N354:O354"/>
    <mergeCell ref="L355:M355"/>
    <mergeCell ref="N355:O355"/>
    <mergeCell ref="L356:M356"/>
    <mergeCell ref="N367:O367"/>
    <mergeCell ref="L368:M368"/>
    <mergeCell ref="N368:O368"/>
    <mergeCell ref="L369:M369"/>
    <mergeCell ref="N369:O369"/>
    <mergeCell ref="C360:D360"/>
    <mergeCell ref="G360:O360"/>
    <mergeCell ref="C361:K369"/>
    <mergeCell ref="L361:M361"/>
    <mergeCell ref="N361:O361"/>
    <mergeCell ref="L362:M362"/>
    <mergeCell ref="N362:O362"/>
    <mergeCell ref="L363:M363"/>
    <mergeCell ref="N363:O363"/>
    <mergeCell ref="L364:M364"/>
    <mergeCell ref="N364:O364"/>
    <mergeCell ref="L365:M365"/>
    <mergeCell ref="N365:O365"/>
    <mergeCell ref="L366:M366"/>
    <mergeCell ref="N366:O366"/>
    <mergeCell ref="L367:M367"/>
    <mergeCell ref="N378:O378"/>
    <mergeCell ref="L379:M379"/>
    <mergeCell ref="N379:O379"/>
    <mergeCell ref="L380:M380"/>
    <mergeCell ref="N380:O380"/>
    <mergeCell ref="C371:D371"/>
    <mergeCell ref="G371:O371"/>
    <mergeCell ref="C372:K380"/>
    <mergeCell ref="L372:M372"/>
    <mergeCell ref="N372:O372"/>
    <mergeCell ref="L373:M373"/>
    <mergeCell ref="N373:O373"/>
    <mergeCell ref="L374:M374"/>
    <mergeCell ref="N374:O374"/>
    <mergeCell ref="L375:M375"/>
    <mergeCell ref="N375:O375"/>
    <mergeCell ref="L376:M376"/>
    <mergeCell ref="N376:O376"/>
    <mergeCell ref="L377:M377"/>
    <mergeCell ref="N377:O377"/>
    <mergeCell ref="L378:M378"/>
    <mergeCell ref="N389:O389"/>
    <mergeCell ref="L390:M390"/>
    <mergeCell ref="N390:O390"/>
    <mergeCell ref="L391:M391"/>
    <mergeCell ref="N391:O391"/>
    <mergeCell ref="C382:D382"/>
    <mergeCell ref="G382:O382"/>
    <mergeCell ref="C383:K391"/>
    <mergeCell ref="L383:M383"/>
    <mergeCell ref="N383:O383"/>
    <mergeCell ref="L384:M384"/>
    <mergeCell ref="N384:O384"/>
    <mergeCell ref="L385:M385"/>
    <mergeCell ref="N385:O385"/>
    <mergeCell ref="L386:M386"/>
    <mergeCell ref="N386:O386"/>
    <mergeCell ref="L387:M387"/>
    <mergeCell ref="N387:O387"/>
    <mergeCell ref="L388:M388"/>
    <mergeCell ref="N388:O388"/>
    <mergeCell ref="L389:M389"/>
    <mergeCell ref="N402:O402"/>
    <mergeCell ref="C393:D393"/>
    <mergeCell ref="G393:O393"/>
    <mergeCell ref="C394:K402"/>
    <mergeCell ref="L394:M394"/>
    <mergeCell ref="N394:O394"/>
    <mergeCell ref="L395:M395"/>
    <mergeCell ref="N395:O395"/>
    <mergeCell ref="L396:M396"/>
    <mergeCell ref="N396:O396"/>
    <mergeCell ref="L397:M397"/>
    <mergeCell ref="N397:O397"/>
    <mergeCell ref="L398:M398"/>
    <mergeCell ref="N398:O398"/>
    <mergeCell ref="L399:M399"/>
    <mergeCell ref="N399:O399"/>
    <mergeCell ref="L400:M400"/>
    <mergeCell ref="N411:O411"/>
    <mergeCell ref="L412:M412"/>
    <mergeCell ref="N412:O412"/>
    <mergeCell ref="L413:M413"/>
    <mergeCell ref="N413:O413"/>
    <mergeCell ref="C404:D404"/>
    <mergeCell ref="G404:O404"/>
    <mergeCell ref="C405:K413"/>
    <mergeCell ref="L405:M405"/>
    <mergeCell ref="N405:O405"/>
    <mergeCell ref="L406:M406"/>
    <mergeCell ref="N406:O406"/>
    <mergeCell ref="L407:M407"/>
    <mergeCell ref="N407:O407"/>
    <mergeCell ref="L408:M408"/>
    <mergeCell ref="N408:O408"/>
    <mergeCell ref="L409:M409"/>
    <mergeCell ref="N409:O409"/>
    <mergeCell ref="L410:M410"/>
    <mergeCell ref="N410:O410"/>
    <mergeCell ref="L411:M411"/>
    <mergeCell ref="N422:O422"/>
    <mergeCell ref="L423:M423"/>
    <mergeCell ref="N423:O423"/>
    <mergeCell ref="L424:M424"/>
    <mergeCell ref="N424:O424"/>
    <mergeCell ref="C415:D415"/>
    <mergeCell ref="G415:O415"/>
    <mergeCell ref="C416:K424"/>
    <mergeCell ref="L416:M416"/>
    <mergeCell ref="N416:O416"/>
    <mergeCell ref="L417:M417"/>
    <mergeCell ref="N417:O417"/>
    <mergeCell ref="L418:M418"/>
    <mergeCell ref="N418:O418"/>
    <mergeCell ref="L419:M419"/>
    <mergeCell ref="N419:O419"/>
    <mergeCell ref="L420:M420"/>
    <mergeCell ref="N420:O420"/>
    <mergeCell ref="L421:M421"/>
    <mergeCell ref="N421:O421"/>
    <mergeCell ref="L422:M422"/>
    <mergeCell ref="N433:O433"/>
    <mergeCell ref="L434:M434"/>
    <mergeCell ref="N434:O434"/>
    <mergeCell ref="L435:M435"/>
    <mergeCell ref="N435:O435"/>
    <mergeCell ref="C426:D426"/>
    <mergeCell ref="G426:O426"/>
    <mergeCell ref="C427:K435"/>
    <mergeCell ref="L427:M427"/>
    <mergeCell ref="N427:O427"/>
    <mergeCell ref="L428:M428"/>
    <mergeCell ref="N428:O428"/>
    <mergeCell ref="L429:M429"/>
    <mergeCell ref="N429:O429"/>
    <mergeCell ref="L430:M430"/>
    <mergeCell ref="N430:O430"/>
    <mergeCell ref="L431:M431"/>
    <mergeCell ref="N431:O431"/>
    <mergeCell ref="L432:M432"/>
    <mergeCell ref="N432:O432"/>
    <mergeCell ref="L433:M433"/>
    <mergeCell ref="N444:O444"/>
    <mergeCell ref="L445:M445"/>
    <mergeCell ref="N445:O445"/>
    <mergeCell ref="L446:M446"/>
    <mergeCell ref="N446:O446"/>
    <mergeCell ref="C437:D437"/>
    <mergeCell ref="G437:O437"/>
    <mergeCell ref="C438:K446"/>
    <mergeCell ref="L438:M438"/>
    <mergeCell ref="N438:O438"/>
    <mergeCell ref="L439:M439"/>
    <mergeCell ref="N439:O439"/>
    <mergeCell ref="L440:M440"/>
    <mergeCell ref="N440:O440"/>
    <mergeCell ref="L441:M441"/>
    <mergeCell ref="N441:O441"/>
    <mergeCell ref="L442:M442"/>
    <mergeCell ref="N442:O442"/>
    <mergeCell ref="L443:M443"/>
    <mergeCell ref="N443:O443"/>
    <mergeCell ref="L444:M444"/>
    <mergeCell ref="N455:O455"/>
    <mergeCell ref="L456:M456"/>
    <mergeCell ref="N456:O456"/>
    <mergeCell ref="L457:M457"/>
    <mergeCell ref="N457:O457"/>
    <mergeCell ref="C448:D448"/>
    <mergeCell ref="G448:O448"/>
    <mergeCell ref="C449:K457"/>
    <mergeCell ref="L449:M449"/>
    <mergeCell ref="N449:O449"/>
    <mergeCell ref="L450:M450"/>
    <mergeCell ref="N450:O450"/>
    <mergeCell ref="L451:M451"/>
    <mergeCell ref="N451:O451"/>
    <mergeCell ref="L452:M452"/>
    <mergeCell ref="N452:O452"/>
    <mergeCell ref="L453:M453"/>
    <mergeCell ref="N453:O453"/>
    <mergeCell ref="L454:M454"/>
    <mergeCell ref="N454:O454"/>
    <mergeCell ref="L455:M455"/>
    <mergeCell ref="N466:O466"/>
    <mergeCell ref="L467:M467"/>
    <mergeCell ref="N467:O467"/>
    <mergeCell ref="L468:M468"/>
    <mergeCell ref="N468:O468"/>
    <mergeCell ref="C459:D459"/>
    <mergeCell ref="G459:O459"/>
    <mergeCell ref="C460:K468"/>
    <mergeCell ref="L460:M460"/>
    <mergeCell ref="N460:O460"/>
    <mergeCell ref="L461:M461"/>
    <mergeCell ref="N461:O461"/>
    <mergeCell ref="L462:M462"/>
    <mergeCell ref="N462:O462"/>
    <mergeCell ref="L463:M463"/>
    <mergeCell ref="N463:O463"/>
    <mergeCell ref="L464:M464"/>
    <mergeCell ref="N464:O464"/>
    <mergeCell ref="L465:M465"/>
    <mergeCell ref="N465:O465"/>
    <mergeCell ref="L466:M466"/>
    <mergeCell ref="N477:O477"/>
    <mergeCell ref="L478:M478"/>
    <mergeCell ref="N478:O478"/>
    <mergeCell ref="L479:M479"/>
    <mergeCell ref="N479:O479"/>
    <mergeCell ref="C470:D470"/>
    <mergeCell ref="G470:O470"/>
    <mergeCell ref="C471:K479"/>
    <mergeCell ref="L471:M471"/>
    <mergeCell ref="N471:O471"/>
    <mergeCell ref="L472:M472"/>
    <mergeCell ref="N472:O472"/>
    <mergeCell ref="L473:M473"/>
    <mergeCell ref="N473:O473"/>
    <mergeCell ref="L474:M474"/>
    <mergeCell ref="N474:O474"/>
    <mergeCell ref="L475:M475"/>
    <mergeCell ref="N475:O475"/>
    <mergeCell ref="L476:M476"/>
    <mergeCell ref="N476:O476"/>
    <mergeCell ref="L477:M477"/>
    <mergeCell ref="N488:O488"/>
    <mergeCell ref="L489:M489"/>
    <mergeCell ref="N489:O489"/>
    <mergeCell ref="L490:M490"/>
    <mergeCell ref="N490:O490"/>
    <mergeCell ref="C481:D481"/>
    <mergeCell ref="G481:O481"/>
    <mergeCell ref="C482:K490"/>
    <mergeCell ref="L482:M482"/>
    <mergeCell ref="N482:O482"/>
    <mergeCell ref="L483:M483"/>
    <mergeCell ref="N483:O483"/>
    <mergeCell ref="L484:M484"/>
    <mergeCell ref="N484:O484"/>
    <mergeCell ref="L485:M485"/>
    <mergeCell ref="N485:O485"/>
    <mergeCell ref="L486:M486"/>
    <mergeCell ref="N486:O486"/>
    <mergeCell ref="L487:M487"/>
    <mergeCell ref="N487:O487"/>
    <mergeCell ref="L488:M488"/>
    <mergeCell ref="N499:O499"/>
    <mergeCell ref="L500:M500"/>
    <mergeCell ref="N500:O500"/>
    <mergeCell ref="L501:M501"/>
    <mergeCell ref="N501:O501"/>
    <mergeCell ref="C492:D492"/>
    <mergeCell ref="G492:O492"/>
    <mergeCell ref="C493:K501"/>
    <mergeCell ref="L493:M493"/>
    <mergeCell ref="N493:O493"/>
    <mergeCell ref="L494:M494"/>
    <mergeCell ref="N494:O494"/>
    <mergeCell ref="L495:M495"/>
    <mergeCell ref="N495:O495"/>
    <mergeCell ref="L496:M496"/>
    <mergeCell ref="N496:O496"/>
    <mergeCell ref="L497:M497"/>
    <mergeCell ref="N497:O497"/>
    <mergeCell ref="L498:M498"/>
    <mergeCell ref="N498:O498"/>
    <mergeCell ref="L499:M499"/>
    <mergeCell ref="N510:O510"/>
    <mergeCell ref="L511:M511"/>
    <mergeCell ref="N511:O511"/>
    <mergeCell ref="L512:M512"/>
    <mergeCell ref="N512:O512"/>
    <mergeCell ref="C503:D503"/>
    <mergeCell ref="G503:O503"/>
    <mergeCell ref="C504:K512"/>
    <mergeCell ref="L504:M504"/>
    <mergeCell ref="N504:O504"/>
    <mergeCell ref="L505:M505"/>
    <mergeCell ref="N505:O505"/>
    <mergeCell ref="L506:M506"/>
    <mergeCell ref="N506:O506"/>
    <mergeCell ref="L507:M507"/>
    <mergeCell ref="N507:O507"/>
    <mergeCell ref="L508:M508"/>
    <mergeCell ref="N508:O508"/>
    <mergeCell ref="L509:M509"/>
    <mergeCell ref="N509:O509"/>
    <mergeCell ref="L510:M510"/>
    <mergeCell ref="N521:O521"/>
    <mergeCell ref="L522:M522"/>
    <mergeCell ref="N522:O522"/>
    <mergeCell ref="L523:M523"/>
    <mergeCell ref="N523:O523"/>
    <mergeCell ref="C514:D514"/>
    <mergeCell ref="G514:O514"/>
    <mergeCell ref="C515:K523"/>
    <mergeCell ref="L515:M515"/>
    <mergeCell ref="N515:O515"/>
    <mergeCell ref="L516:M516"/>
    <mergeCell ref="N516:O516"/>
    <mergeCell ref="L517:M517"/>
    <mergeCell ref="N517:O517"/>
    <mergeCell ref="L518:M518"/>
    <mergeCell ref="N518:O518"/>
    <mergeCell ref="L519:M519"/>
    <mergeCell ref="N519:O519"/>
    <mergeCell ref="L520:M520"/>
    <mergeCell ref="N520:O520"/>
    <mergeCell ref="L521:M521"/>
    <mergeCell ref="L539:M539"/>
    <mergeCell ref="N539:O539"/>
    <mergeCell ref="L540:M540"/>
    <mergeCell ref="N540:O540"/>
    <mergeCell ref="L541:M541"/>
    <mergeCell ref="N541:O541"/>
    <mergeCell ref="L542:M542"/>
    <mergeCell ref="N542:O542"/>
    <mergeCell ref="L543:M543"/>
    <mergeCell ref="N532:O532"/>
    <mergeCell ref="L533:M533"/>
    <mergeCell ref="N533:O533"/>
    <mergeCell ref="L534:M534"/>
    <mergeCell ref="N534:O534"/>
    <mergeCell ref="N543:O543"/>
    <mergeCell ref="C525:D525"/>
    <mergeCell ref="G525:O525"/>
    <mergeCell ref="C526:K534"/>
    <mergeCell ref="L526:M526"/>
    <mergeCell ref="N526:O526"/>
    <mergeCell ref="L527:M527"/>
    <mergeCell ref="N527:O527"/>
    <mergeCell ref="L528:M528"/>
    <mergeCell ref="N528:O528"/>
    <mergeCell ref="L529:M529"/>
    <mergeCell ref="N529:O529"/>
    <mergeCell ref="L530:M530"/>
    <mergeCell ref="N530:O530"/>
    <mergeCell ref="L531:M531"/>
    <mergeCell ref="N531:O531"/>
    <mergeCell ref="L532:M532"/>
    <mergeCell ref="L544:M544"/>
    <mergeCell ref="N544:O544"/>
    <mergeCell ref="L545:M545"/>
    <mergeCell ref="N545:O545"/>
    <mergeCell ref="C536:D536"/>
    <mergeCell ref="G536:O536"/>
    <mergeCell ref="C537:K545"/>
    <mergeCell ref="L537:M537"/>
    <mergeCell ref="N554:O554"/>
    <mergeCell ref="L555:M555"/>
    <mergeCell ref="N555:O555"/>
    <mergeCell ref="L556:M556"/>
    <mergeCell ref="N556:O556"/>
    <mergeCell ref="C547:D547"/>
    <mergeCell ref="G547:O547"/>
    <mergeCell ref="C548:K556"/>
    <mergeCell ref="L548:M548"/>
    <mergeCell ref="N548:O548"/>
    <mergeCell ref="L549:M549"/>
    <mergeCell ref="N549:O549"/>
    <mergeCell ref="L550:M550"/>
    <mergeCell ref="N550:O550"/>
    <mergeCell ref="L551:M551"/>
    <mergeCell ref="N551:O551"/>
    <mergeCell ref="L552:M552"/>
    <mergeCell ref="N552:O552"/>
    <mergeCell ref="L553:M553"/>
    <mergeCell ref="N553:O553"/>
    <mergeCell ref="L554:M554"/>
    <mergeCell ref="N537:O537"/>
    <mergeCell ref="L538:M538"/>
    <mergeCell ref="N538:O538"/>
  </mergeCells>
  <dataValidations disablePrompts="1" count="1">
    <dataValidation type="list" allowBlank="1" showInputMessage="1" showErrorMessage="1" sqref="N12:O12 N23:O23 N34:O34 N45:O45 N56:O56 N67:O67 N78:O78 N89:O89 N100:O100 N111:O111 N122:O122 N133:O133 N144:O144 N155:O155 N166:O166 N177:O177 N188:O188 N199:O199 N210:O210 N221:O221 N232:O232 N243:O243 N254:O254 N265:O265 N276:O276 N287:O287 N298:O298 N309:O309 N320:O320 N331:O331 N342:O342 N353:O353 N364:O364 N375:O375 N386:O386 N397:O397 N408:O408 N419:O419 N430:O430 N441:O441 N452:O452 N463:O463 N474:O474 N485:O485 N496:O496 N507:O507 N518:O518 N529:O529 N540:O540 N551:O551 N562:O562 N573:O573 N584:O584 N595:O595 N606:O606 N617:O617 N628:O628 N639:O639 N650:O650 N661:O661 N672:O672 N683:O683 N694:O694 N705:O705 N716:O716 N727:O727 N738:O738 N749:O749 N760:O760 N771:O771 N782:O782 N793:O793 N804:O804 N815:O815 N826:O826 N837:O837 N848:O848 N859:O859 N870:O870 N881:O881 N892:O892 N903:O903 N914:O914 N925:O925 N936:O936 N947:O947 N958:O958 N969:O969 N980:O980 N991:O991 N1002:O1002 N1013:O1013 N1024:O1024 N1035:O1035 N1046:O1046 N1057:O1057 N1068:O1068 N1079:O1079 N1090:O1090 N1101:O1101">
      <formula1>$P$2:$P$3</formula1>
    </dataValidation>
  </dataValidations>
  <printOptions horizontalCentered="1"/>
  <pageMargins left="0.70866141732283472" right="0.70866141732283472" top="0.98425196850393704" bottom="0.74803149606299213" header="0.31496062992125984" footer="0.31496062992125984"/>
  <pageSetup paperSize="9" scale="62" fitToHeight="50" orientation="portrait" r:id="rId1"/>
  <headerFooter>
    <oddHeader>&amp;C&amp;G</oddHeader>
    <oddFooter>&amp;C&amp;G&amp;R&amp;P of &amp;N</oddFooter>
  </headerFooter>
  <rowBreaks count="24" manualBreakCount="24">
    <brk id="51" min="2" max="14" man="1"/>
    <brk id="95" min="2" max="14" man="1"/>
    <brk id="139" min="2" max="14" man="1"/>
    <brk id="183" min="2" max="14" man="1"/>
    <brk id="227" min="2" max="14" man="1"/>
    <brk id="271" min="2" max="14" man="1"/>
    <brk id="315" min="2" max="14" man="1"/>
    <brk id="359" min="2" max="14" man="1"/>
    <brk id="403" min="2" max="14" man="1"/>
    <brk id="447" min="2" max="14" man="1"/>
    <brk id="491" min="2" max="14" man="1"/>
    <brk id="535" min="2" max="14" man="1"/>
    <brk id="579" min="2" max="14" man="1"/>
    <brk id="623" min="2" max="14" man="1"/>
    <brk id="667" min="2" max="14" man="1"/>
    <brk id="711" min="2" max="14" man="1"/>
    <brk id="755" min="2" max="14" man="1"/>
    <brk id="799" min="2" max="14" man="1"/>
    <brk id="843" min="2" max="14" man="1"/>
    <brk id="887" min="2" max="14" man="1"/>
    <brk id="931" min="2" max="14" man="1"/>
    <brk id="975" min="2" max="14" man="1"/>
    <brk id="1019" min="2" max="14" man="1"/>
    <brk id="1063" min="2" max="14" man="1"/>
  </rowBreaks>
  <drawing r:id="rId2"/>
  <legacyDrawingHF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B9:T62"/>
  <sheetViews>
    <sheetView topLeftCell="A4" workbookViewId="0">
      <selection activeCell="G16" sqref="G16"/>
    </sheetView>
  </sheetViews>
  <sheetFormatPr defaultRowHeight="12.75"/>
  <cols>
    <col min="2" max="2" width="21.7109375" bestFit="1" customWidth="1"/>
    <col min="3" max="3" width="10.28515625" bestFit="1" customWidth="1"/>
    <col min="5" max="5" width="11.140625" bestFit="1" customWidth="1"/>
    <col min="6" max="6" width="11.5703125" bestFit="1" customWidth="1"/>
    <col min="8" max="8" width="11.28515625" bestFit="1" customWidth="1"/>
    <col min="10" max="10" width="10.28515625" bestFit="1" customWidth="1"/>
    <col min="11" max="11" width="10.140625" bestFit="1" customWidth="1"/>
    <col min="12" max="12" width="7.7109375" bestFit="1" customWidth="1"/>
    <col min="13" max="13" width="10.85546875" bestFit="1" customWidth="1"/>
    <col min="14" max="14" width="11.140625" bestFit="1" customWidth="1"/>
    <col min="16" max="16" width="10.28515625" bestFit="1" customWidth="1"/>
    <col min="17" max="17" width="10.140625" bestFit="1" customWidth="1"/>
    <col min="18" max="18" width="7.7109375" bestFit="1" customWidth="1"/>
    <col min="19" max="19" width="10.85546875" bestFit="1" customWidth="1"/>
    <col min="20" max="20" width="11.140625" bestFit="1" customWidth="1"/>
  </cols>
  <sheetData>
    <row r="9" spans="2:20" ht="15" customHeight="1">
      <c r="B9" s="555" t="str">
        <f>CONCATENATE(C10,"+",C11,"+",C12,"+",C13,"+",C14)</f>
        <v>8mm CTG+28MM+10MM CTG++</v>
      </c>
      <c r="C9" s="556"/>
      <c r="D9" s="556"/>
      <c r="E9" s="556"/>
      <c r="F9" s="556"/>
      <c r="G9" t="s">
        <v>263</v>
      </c>
      <c r="H9">
        <f>E24</f>
        <v>4250.4134400000003</v>
      </c>
      <c r="J9" s="555" t="str">
        <f>CONCATENATE(K10,"+",K11,"+",K12,"+",K13,"+",K14)</f>
        <v>8mm CTG+28MM+10MM CTG++</v>
      </c>
      <c r="K9" s="556"/>
      <c r="L9" s="556"/>
      <c r="M9" s="556"/>
      <c r="N9" s="556"/>
      <c r="P9" s="555" t="str">
        <f>CONCATENATE(Q10,"+",Q11,"+",Q12,"+",Q13,"+",Q14)</f>
        <v>8mm CTG+12MM+8MM CTG++</v>
      </c>
      <c r="Q9" s="556"/>
      <c r="R9" s="556"/>
      <c r="S9" s="556"/>
      <c r="T9" s="556"/>
    </row>
    <row r="10" spans="2:20" ht="15">
      <c r="B10" s="105" t="s">
        <v>121</v>
      </c>
      <c r="C10" s="225" t="s">
        <v>266</v>
      </c>
      <c r="D10" s="105" t="s">
        <v>101</v>
      </c>
      <c r="E10" s="105">
        <v>990</v>
      </c>
      <c r="F10" s="105"/>
      <c r="G10" s="226" t="s">
        <v>264</v>
      </c>
      <c r="H10">
        <f>E43</f>
        <v>3341.52</v>
      </c>
      <c r="J10" s="230" t="s">
        <v>121</v>
      </c>
      <c r="K10" s="225" t="s">
        <v>266</v>
      </c>
      <c r="L10" s="230" t="s">
        <v>101</v>
      </c>
      <c r="M10" s="230">
        <v>990</v>
      </c>
      <c r="N10" s="230"/>
      <c r="P10" s="230" t="s">
        <v>121</v>
      </c>
      <c r="Q10" s="225" t="s">
        <v>266</v>
      </c>
      <c r="R10" s="230" t="s">
        <v>101</v>
      </c>
      <c r="S10" s="230">
        <v>990</v>
      </c>
      <c r="T10" s="230"/>
    </row>
    <row r="11" spans="2:20" ht="15">
      <c r="B11" s="105" t="s">
        <v>121</v>
      </c>
      <c r="C11" s="225" t="s">
        <v>267</v>
      </c>
      <c r="D11" s="106"/>
      <c r="E11" s="105">
        <v>1000</v>
      </c>
      <c r="F11" s="105"/>
      <c r="G11" t="s">
        <v>265</v>
      </c>
      <c r="H11">
        <f>E61</f>
        <v>3274.6895999999997</v>
      </c>
      <c r="J11" s="230" t="s">
        <v>121</v>
      </c>
      <c r="K11" s="225" t="s">
        <v>267</v>
      </c>
      <c r="L11" s="106"/>
      <c r="M11" s="230">
        <v>1000</v>
      </c>
      <c r="N11" s="230"/>
      <c r="P11" s="230" t="s">
        <v>121</v>
      </c>
      <c r="Q11" s="235" t="s">
        <v>270</v>
      </c>
      <c r="R11" s="106"/>
      <c r="S11" s="230">
        <v>1000</v>
      </c>
      <c r="T11" s="230"/>
    </row>
    <row r="12" spans="2:20" ht="15">
      <c r="B12" s="105" t="s">
        <v>121</v>
      </c>
      <c r="C12" s="225" t="s">
        <v>268</v>
      </c>
      <c r="D12" s="126" t="s">
        <v>132</v>
      </c>
      <c r="E12" s="105">
        <v>1190</v>
      </c>
      <c r="F12" s="105"/>
      <c r="G12" s="226" t="s">
        <v>274</v>
      </c>
      <c r="H12">
        <f>M43</f>
        <v>4343.9760000000006</v>
      </c>
      <c r="J12" s="230" t="s">
        <v>121</v>
      </c>
      <c r="K12" s="225" t="s">
        <v>268</v>
      </c>
      <c r="L12" s="231" t="s">
        <v>132</v>
      </c>
      <c r="M12" s="230">
        <v>1190</v>
      </c>
      <c r="N12" s="230"/>
      <c r="P12" s="230" t="s">
        <v>121</v>
      </c>
      <c r="Q12" s="235" t="s">
        <v>277</v>
      </c>
      <c r="R12" s="231" t="s">
        <v>132</v>
      </c>
      <c r="S12" s="230">
        <v>990</v>
      </c>
      <c r="T12" s="230"/>
    </row>
    <row r="13" spans="2:20" ht="15">
      <c r="B13" s="105" t="s">
        <v>121</v>
      </c>
      <c r="C13" s="105"/>
      <c r="D13" s="105"/>
      <c r="E13" s="105"/>
      <c r="F13" s="105"/>
      <c r="G13" s="236" t="s">
        <v>275</v>
      </c>
      <c r="H13">
        <f>M61</f>
        <v>4277.1455999999998</v>
      </c>
      <c r="J13" s="230" t="s">
        <v>121</v>
      </c>
      <c r="K13" s="230"/>
      <c r="L13" s="230"/>
      <c r="M13" s="230"/>
      <c r="N13" s="230"/>
      <c r="P13" s="230" t="s">
        <v>121</v>
      </c>
      <c r="Q13" s="230"/>
      <c r="R13" s="230"/>
      <c r="S13" s="230"/>
      <c r="T13" s="230"/>
    </row>
    <row r="14" spans="2:20" ht="15">
      <c r="B14" s="105" t="s">
        <v>121</v>
      </c>
      <c r="C14" s="105"/>
      <c r="D14" s="126" t="s">
        <v>133</v>
      </c>
      <c r="E14" s="105"/>
      <c r="F14" s="105"/>
      <c r="G14" s="237" t="s">
        <v>276</v>
      </c>
      <c r="H14">
        <f>S24</f>
        <v>3983.09184</v>
      </c>
      <c r="J14" s="230" t="s">
        <v>121</v>
      </c>
      <c r="K14" s="230"/>
      <c r="L14" s="231" t="s">
        <v>133</v>
      </c>
      <c r="M14" s="230"/>
      <c r="N14" s="230"/>
      <c r="P14" s="230" t="s">
        <v>121</v>
      </c>
      <c r="Q14" s="230"/>
      <c r="R14" s="231" t="s">
        <v>133</v>
      </c>
      <c r="S14" s="230"/>
      <c r="T14" s="230"/>
    </row>
    <row r="15" spans="2:20" ht="15">
      <c r="B15" s="126" t="s">
        <v>129</v>
      </c>
      <c r="C15" s="124"/>
      <c r="D15" s="124"/>
      <c r="E15" s="124"/>
      <c r="F15" s="124"/>
      <c r="G15" s="243" t="s">
        <v>280</v>
      </c>
      <c r="H15">
        <f>S43</f>
        <v>5319.6998400000002</v>
      </c>
      <c r="J15" s="231" t="s">
        <v>129</v>
      </c>
      <c r="K15" s="230"/>
      <c r="L15" s="230"/>
      <c r="M15" s="230"/>
      <c r="N15" s="230"/>
      <c r="P15" s="231" t="s">
        <v>129</v>
      </c>
      <c r="Q15" s="230"/>
      <c r="R15" s="230"/>
      <c r="S15" s="230"/>
      <c r="T15" s="230"/>
    </row>
    <row r="16" spans="2:20" ht="15">
      <c r="B16" s="126" t="s">
        <v>134</v>
      </c>
      <c r="C16" s="124"/>
      <c r="D16" s="227">
        <v>0.05</v>
      </c>
      <c r="E16" s="124">
        <f>SUM(E10:E15)*D16</f>
        <v>159</v>
      </c>
      <c r="F16" s="124"/>
      <c r="J16" s="231" t="s">
        <v>134</v>
      </c>
      <c r="K16" s="230"/>
      <c r="L16" s="227">
        <v>0.05</v>
      </c>
      <c r="M16" s="230">
        <f>SUM(M10:M15)*L16</f>
        <v>159</v>
      </c>
      <c r="N16" s="230"/>
      <c r="P16" s="231" t="s">
        <v>134</v>
      </c>
      <c r="Q16" s="230"/>
      <c r="R16" s="227">
        <v>0.05</v>
      </c>
      <c r="S16" s="230">
        <f>SUM(S10:S15)*R16</f>
        <v>149</v>
      </c>
      <c r="T16" s="230"/>
    </row>
    <row r="17" spans="2:20" ht="15">
      <c r="B17" s="126" t="s">
        <v>130</v>
      </c>
      <c r="C17" s="124"/>
      <c r="D17" s="124"/>
      <c r="E17" s="124"/>
      <c r="F17" s="124"/>
      <c r="J17" s="231" t="s">
        <v>130</v>
      </c>
      <c r="K17" s="230"/>
      <c r="L17" s="230"/>
      <c r="M17" s="230"/>
      <c r="N17" s="230"/>
      <c r="P17" s="231" t="s">
        <v>130</v>
      </c>
      <c r="Q17" s="230"/>
      <c r="R17" s="230"/>
      <c r="S17" s="230"/>
      <c r="T17" s="230"/>
    </row>
    <row r="18" spans="2:20" ht="15">
      <c r="B18" s="126" t="s">
        <v>131</v>
      </c>
      <c r="C18" s="105"/>
      <c r="D18" s="105"/>
      <c r="E18" s="105"/>
      <c r="F18" s="105"/>
      <c r="J18" s="231" t="s">
        <v>131</v>
      </c>
      <c r="K18" s="230"/>
      <c r="L18" s="230"/>
      <c r="M18" s="230"/>
      <c r="N18" s="230"/>
      <c r="P18" s="231" t="s">
        <v>131</v>
      </c>
      <c r="Q18" s="230"/>
      <c r="R18" s="230"/>
      <c r="S18" s="230"/>
      <c r="T18" s="230"/>
    </row>
    <row r="19" spans="2:20" ht="15">
      <c r="B19" s="557" t="s">
        <v>102</v>
      </c>
      <c r="C19" s="557"/>
      <c r="D19" s="557"/>
      <c r="E19" s="107">
        <f>SUM(E10:E18)</f>
        <v>3339</v>
      </c>
      <c r="F19" s="107"/>
      <c r="J19" s="557" t="s">
        <v>102</v>
      </c>
      <c r="K19" s="557"/>
      <c r="L19" s="557"/>
      <c r="M19" s="233">
        <f>SUM(M10:M18)</f>
        <v>3339</v>
      </c>
      <c r="N19" s="233"/>
      <c r="P19" s="557" t="s">
        <v>102</v>
      </c>
      <c r="Q19" s="557"/>
      <c r="R19" s="557"/>
      <c r="S19" s="233">
        <f>SUM(S10:S18)</f>
        <v>3129</v>
      </c>
      <c r="T19" s="233"/>
    </row>
    <row r="20" spans="2:20" ht="15">
      <c r="B20" s="553" t="s">
        <v>87</v>
      </c>
      <c r="C20" s="552"/>
      <c r="D20" s="106">
        <v>0.02</v>
      </c>
      <c r="E20" s="105">
        <f>E19*D20</f>
        <v>66.78</v>
      </c>
      <c r="F20" s="105"/>
      <c r="J20" s="553" t="s">
        <v>87</v>
      </c>
      <c r="K20" s="552"/>
      <c r="L20" s="106">
        <v>0.02</v>
      </c>
      <c r="M20" s="230">
        <f>M19*L20</f>
        <v>66.78</v>
      </c>
      <c r="N20" s="230"/>
      <c r="P20" s="553" t="s">
        <v>87</v>
      </c>
      <c r="Q20" s="552"/>
      <c r="R20" s="106">
        <v>0.02</v>
      </c>
      <c r="S20" s="230">
        <f>S19*R20</f>
        <v>62.58</v>
      </c>
      <c r="T20" s="230"/>
    </row>
    <row r="21" spans="2:20" ht="15">
      <c r="B21" s="552" t="s">
        <v>122</v>
      </c>
      <c r="C21" s="552"/>
      <c r="D21" s="106">
        <v>0.04</v>
      </c>
      <c r="E21" s="105">
        <f>SUM(E19:E20)*D21</f>
        <v>136.2312</v>
      </c>
      <c r="F21" s="105"/>
      <c r="J21" s="552" t="s">
        <v>122</v>
      </c>
      <c r="K21" s="552"/>
      <c r="L21" s="106">
        <v>0.04</v>
      </c>
      <c r="M21" s="230">
        <f>SUM(M19:M20)*L21</f>
        <v>136.2312</v>
      </c>
      <c r="N21" s="230"/>
      <c r="P21" s="552" t="s">
        <v>122</v>
      </c>
      <c r="Q21" s="552"/>
      <c r="R21" s="106">
        <v>0.04</v>
      </c>
      <c r="S21" s="230">
        <f>SUM(S19:S20)*R21</f>
        <v>127.6632</v>
      </c>
      <c r="T21" s="230"/>
    </row>
    <row r="22" spans="2:20" ht="15">
      <c r="B22" s="552" t="s">
        <v>4</v>
      </c>
      <c r="C22" s="552"/>
      <c r="D22" s="106">
        <v>0.2</v>
      </c>
      <c r="E22" s="124">
        <f>SUM(E19:E21)*D22</f>
        <v>708.40224000000012</v>
      </c>
      <c r="F22" s="124"/>
      <c r="J22" s="552" t="s">
        <v>4</v>
      </c>
      <c r="K22" s="552"/>
      <c r="L22" s="106">
        <v>0.2</v>
      </c>
      <c r="M22" s="230">
        <f>SUM(M19:M21)*L22</f>
        <v>708.40224000000012</v>
      </c>
      <c r="N22" s="230"/>
      <c r="P22" s="552" t="s">
        <v>4</v>
      </c>
      <c r="Q22" s="552"/>
      <c r="R22" s="106">
        <v>0.2</v>
      </c>
      <c r="S22" s="230">
        <f>SUM(S19:S21)*R22</f>
        <v>663.84864000000005</v>
      </c>
      <c r="T22" s="230"/>
    </row>
    <row r="23" spans="2:20" ht="15">
      <c r="B23" s="553" t="s">
        <v>128</v>
      </c>
      <c r="C23" s="552"/>
      <c r="D23" s="106">
        <v>0</v>
      </c>
      <c r="E23" s="105">
        <f>SUM(E19:E22)*D23</f>
        <v>0</v>
      </c>
      <c r="F23" s="105"/>
      <c r="J23" s="553" t="s">
        <v>128</v>
      </c>
      <c r="K23" s="552"/>
      <c r="L23" s="106">
        <v>0</v>
      </c>
      <c r="M23" s="230">
        <f>SUM(M19:M22)*L23</f>
        <v>0</v>
      </c>
      <c r="N23" s="230"/>
      <c r="P23" s="553" t="s">
        <v>128</v>
      </c>
      <c r="Q23" s="552"/>
      <c r="R23" s="106">
        <v>0</v>
      </c>
      <c r="S23" s="230">
        <f>SUM(S19:S22)*R23</f>
        <v>0</v>
      </c>
      <c r="T23" s="230"/>
    </row>
    <row r="24" spans="2:20" ht="15">
      <c r="B24" s="554" t="s">
        <v>123</v>
      </c>
      <c r="C24" s="554"/>
      <c r="D24" s="554"/>
      <c r="E24" s="108">
        <f>SUM(E19:E23)</f>
        <v>4250.4134400000003</v>
      </c>
      <c r="F24" s="109" t="s">
        <v>124</v>
      </c>
      <c r="J24" s="554" t="s">
        <v>123</v>
      </c>
      <c r="K24" s="554"/>
      <c r="L24" s="554"/>
      <c r="M24" s="108">
        <f>SUM(M19:M23)</f>
        <v>4250.4134400000003</v>
      </c>
      <c r="N24" s="232" t="s">
        <v>124</v>
      </c>
      <c r="P24" s="554" t="s">
        <v>123</v>
      </c>
      <c r="Q24" s="554"/>
      <c r="R24" s="554"/>
      <c r="S24" s="108">
        <f>SUM(S19:S23)</f>
        <v>3983.09184</v>
      </c>
      <c r="T24" s="232" t="s">
        <v>124</v>
      </c>
    </row>
    <row r="25" spans="2:20" ht="15">
      <c r="B25" s="552"/>
      <c r="C25" s="552"/>
      <c r="D25" s="105"/>
      <c r="E25" s="110">
        <f>E24/10.764</f>
        <v>394.87304347826091</v>
      </c>
      <c r="F25" s="111" t="s">
        <v>125</v>
      </c>
      <c r="J25" s="552"/>
      <c r="K25" s="552"/>
      <c r="L25" s="230"/>
      <c r="M25" s="110">
        <f>M24/10.764</f>
        <v>394.87304347826091</v>
      </c>
      <c r="N25" s="111" t="s">
        <v>125</v>
      </c>
      <c r="P25" s="552"/>
      <c r="Q25" s="552"/>
      <c r="R25" s="230"/>
      <c r="S25" s="110">
        <f>S24/10.764</f>
        <v>370.03826086956525</v>
      </c>
      <c r="T25" s="111" t="s">
        <v>125</v>
      </c>
    </row>
    <row r="28" spans="2:20" ht="15">
      <c r="B28" s="555" t="str">
        <f>CONCATENATE(C29,"+",C30,"+",C31,"+",C32,"+",C33)</f>
        <v>6mm CTG+12MM+6mm CTG++</v>
      </c>
      <c r="C28" s="556"/>
      <c r="D28" s="556"/>
      <c r="E28" s="556"/>
      <c r="F28" s="556"/>
      <c r="J28" s="555" t="str">
        <f>CONCATENATE(K29,"+",K30,"+",K31,"+",K32,"+",K33)</f>
        <v>6mm CTG+12MM+6mm CTG++</v>
      </c>
      <c r="K28" s="556"/>
      <c r="L28" s="556"/>
      <c r="M28" s="556"/>
      <c r="N28" s="556"/>
      <c r="P28" s="555" t="str">
        <f>CONCATENATE(Q29,"+",Q30,"+",Q31,"+",Q32,"+",Q33)</f>
        <v>8mm CTG+1.52mm pvb+8MM CTG++</v>
      </c>
      <c r="Q28" s="556"/>
      <c r="R28" s="556"/>
      <c r="S28" s="556"/>
      <c r="T28" s="556"/>
    </row>
    <row r="29" spans="2:20" ht="15">
      <c r="B29" s="221" t="s">
        <v>121</v>
      </c>
      <c r="C29" s="225" t="s">
        <v>269</v>
      </c>
      <c r="D29" s="221" t="s">
        <v>101</v>
      </c>
      <c r="E29" s="221">
        <v>750</v>
      </c>
      <c r="F29" s="221"/>
      <c r="J29" s="230" t="s">
        <v>121</v>
      </c>
      <c r="K29" s="225" t="s">
        <v>269</v>
      </c>
      <c r="L29" s="230" t="s">
        <v>101</v>
      </c>
      <c r="M29" s="230">
        <v>750</v>
      </c>
      <c r="N29" s="230"/>
      <c r="P29" s="230" t="s">
        <v>121</v>
      </c>
      <c r="Q29" s="225" t="s">
        <v>266</v>
      </c>
      <c r="R29" s="230" t="s">
        <v>101</v>
      </c>
      <c r="S29" s="230">
        <v>990</v>
      </c>
      <c r="T29" s="230"/>
    </row>
    <row r="30" spans="2:20" ht="15">
      <c r="B30" s="221" t="s">
        <v>121</v>
      </c>
      <c r="C30" s="225" t="s">
        <v>270</v>
      </c>
      <c r="D30" s="106"/>
      <c r="E30" s="221">
        <v>1000</v>
      </c>
      <c r="F30" s="221"/>
      <c r="J30" s="230" t="s">
        <v>121</v>
      </c>
      <c r="K30" s="225" t="s">
        <v>270</v>
      </c>
      <c r="L30" s="106"/>
      <c r="M30" s="230">
        <v>1000</v>
      </c>
      <c r="N30" s="230"/>
      <c r="P30" s="230" t="s">
        <v>121</v>
      </c>
      <c r="Q30" s="235" t="s">
        <v>279</v>
      </c>
      <c r="R30" s="106"/>
      <c r="S30" s="230">
        <v>2000</v>
      </c>
      <c r="T30" s="230"/>
    </row>
    <row r="31" spans="2:20" ht="15">
      <c r="B31" s="221" t="s">
        <v>121</v>
      </c>
      <c r="C31" s="225" t="s">
        <v>269</v>
      </c>
      <c r="D31" s="222" t="s">
        <v>132</v>
      </c>
      <c r="E31" s="221">
        <v>750</v>
      </c>
      <c r="F31" s="221"/>
      <c r="J31" s="230" t="s">
        <v>121</v>
      </c>
      <c r="K31" s="225" t="s">
        <v>269</v>
      </c>
      <c r="L31" s="231" t="s">
        <v>132</v>
      </c>
      <c r="M31" s="230">
        <v>750</v>
      </c>
      <c r="N31" s="230"/>
      <c r="P31" s="230" t="s">
        <v>121</v>
      </c>
      <c r="Q31" s="235" t="s">
        <v>277</v>
      </c>
      <c r="R31" s="231" t="s">
        <v>132</v>
      </c>
      <c r="S31" s="230">
        <v>990</v>
      </c>
      <c r="T31" s="230"/>
    </row>
    <row r="32" spans="2:20" ht="15">
      <c r="B32" s="221" t="s">
        <v>121</v>
      </c>
      <c r="C32" s="221"/>
      <c r="D32" s="221"/>
      <c r="E32" s="221"/>
      <c r="F32" s="221"/>
      <c r="J32" s="230" t="s">
        <v>121</v>
      </c>
      <c r="K32" s="230"/>
      <c r="L32" s="230"/>
      <c r="M32" s="230"/>
      <c r="N32" s="230"/>
      <c r="P32" s="230" t="s">
        <v>121</v>
      </c>
      <c r="Q32" s="230"/>
      <c r="R32" s="230"/>
      <c r="S32" s="230"/>
      <c r="T32" s="230"/>
    </row>
    <row r="33" spans="2:20" ht="15">
      <c r="B33" s="221" t="s">
        <v>121</v>
      </c>
      <c r="C33" s="221"/>
      <c r="D33" s="222" t="s">
        <v>133</v>
      </c>
      <c r="E33" s="221"/>
      <c r="F33" s="221"/>
      <c r="J33" s="230" t="s">
        <v>121</v>
      </c>
      <c r="K33" s="230"/>
      <c r="L33" s="231" t="s">
        <v>133</v>
      </c>
      <c r="M33" s="230"/>
      <c r="N33" s="230"/>
      <c r="P33" s="230" t="s">
        <v>121</v>
      </c>
      <c r="Q33" s="230"/>
      <c r="R33" s="231" t="s">
        <v>133</v>
      </c>
      <c r="S33" s="230"/>
      <c r="T33" s="230"/>
    </row>
    <row r="34" spans="2:20" ht="15">
      <c r="B34" s="222" t="s">
        <v>129</v>
      </c>
      <c r="C34" s="221"/>
      <c r="D34" s="221"/>
      <c r="E34" s="221"/>
      <c r="F34" s="221"/>
      <c r="J34" s="235" t="s">
        <v>273</v>
      </c>
      <c r="K34" s="230"/>
      <c r="L34" s="230"/>
      <c r="M34" s="230">
        <v>750</v>
      </c>
      <c r="N34" s="230"/>
      <c r="P34" s="231" t="s">
        <v>129</v>
      </c>
      <c r="Q34" s="230"/>
      <c r="R34" s="230"/>
      <c r="S34" s="230"/>
      <c r="T34" s="230"/>
    </row>
    <row r="35" spans="2:20" ht="15">
      <c r="B35" s="222" t="s">
        <v>134</v>
      </c>
      <c r="C35" s="221"/>
      <c r="D35" s="227">
        <v>0.05</v>
      </c>
      <c r="E35" s="221">
        <f>SUM(E29:E34)*D35</f>
        <v>125</v>
      </c>
      <c r="F35" s="221"/>
      <c r="J35" s="231" t="s">
        <v>134</v>
      </c>
      <c r="K35" s="230"/>
      <c r="L35" s="227">
        <v>0.05</v>
      </c>
      <c r="M35" s="230">
        <f>SUM(M29:M34)*L35</f>
        <v>162.5</v>
      </c>
      <c r="N35" s="230"/>
      <c r="P35" s="231" t="s">
        <v>134</v>
      </c>
      <c r="Q35" s="230"/>
      <c r="R35" s="227">
        <v>0.05</v>
      </c>
      <c r="S35" s="230">
        <f>SUM(S29:S34)*R35</f>
        <v>199</v>
      </c>
      <c r="T35" s="230"/>
    </row>
    <row r="36" spans="2:20" ht="15">
      <c r="B36" s="222" t="s">
        <v>130</v>
      </c>
      <c r="C36" s="221"/>
      <c r="D36" s="221"/>
      <c r="E36" s="221"/>
      <c r="F36" s="221"/>
      <c r="J36" s="231" t="s">
        <v>130</v>
      </c>
      <c r="K36" s="230"/>
      <c r="L36" s="230"/>
      <c r="M36" s="230"/>
      <c r="N36" s="230"/>
      <c r="P36" s="231" t="s">
        <v>130</v>
      </c>
      <c r="Q36" s="230"/>
      <c r="R36" s="230"/>
      <c r="S36" s="230"/>
      <c r="T36" s="230"/>
    </row>
    <row r="37" spans="2:20" ht="15">
      <c r="B37" s="222" t="s">
        <v>131</v>
      </c>
      <c r="C37" s="221"/>
      <c r="D37" s="221"/>
      <c r="E37" s="221"/>
      <c r="F37" s="221"/>
      <c r="J37" s="231" t="s">
        <v>131</v>
      </c>
      <c r="K37" s="230"/>
      <c r="L37" s="230"/>
      <c r="M37" s="230"/>
      <c r="N37" s="230"/>
      <c r="P37" s="231" t="s">
        <v>131</v>
      </c>
      <c r="Q37" s="230"/>
      <c r="R37" s="230"/>
      <c r="S37" s="230"/>
      <c r="T37" s="230"/>
    </row>
    <row r="38" spans="2:20" ht="15">
      <c r="B38" s="557" t="s">
        <v>102</v>
      </c>
      <c r="C38" s="557"/>
      <c r="D38" s="557"/>
      <c r="E38" s="224">
        <f>SUM(E29:E37)</f>
        <v>2625</v>
      </c>
      <c r="F38" s="224"/>
      <c r="J38" s="557" t="s">
        <v>102</v>
      </c>
      <c r="K38" s="557"/>
      <c r="L38" s="557"/>
      <c r="M38" s="233">
        <f>SUM(M29:M37)</f>
        <v>3412.5</v>
      </c>
      <c r="N38" s="233"/>
      <c r="P38" s="557" t="s">
        <v>102</v>
      </c>
      <c r="Q38" s="557"/>
      <c r="R38" s="557"/>
      <c r="S38" s="233">
        <f>SUM(S29:S37)</f>
        <v>4179</v>
      </c>
      <c r="T38" s="233"/>
    </row>
    <row r="39" spans="2:20" ht="15">
      <c r="B39" s="553" t="s">
        <v>87</v>
      </c>
      <c r="C39" s="552"/>
      <c r="D39" s="106">
        <v>0.02</v>
      </c>
      <c r="E39" s="221">
        <f>E38*D39</f>
        <v>52.5</v>
      </c>
      <c r="F39" s="221"/>
      <c r="J39" s="553" t="s">
        <v>87</v>
      </c>
      <c r="K39" s="552"/>
      <c r="L39" s="106">
        <v>0.02</v>
      </c>
      <c r="M39" s="230">
        <f>M38*L39</f>
        <v>68.25</v>
      </c>
      <c r="N39" s="230"/>
      <c r="P39" s="553" t="s">
        <v>87</v>
      </c>
      <c r="Q39" s="552"/>
      <c r="R39" s="106">
        <v>0.02</v>
      </c>
      <c r="S39" s="230">
        <f>S38*R39</f>
        <v>83.58</v>
      </c>
      <c r="T39" s="230"/>
    </row>
    <row r="40" spans="2:20" ht="15">
      <c r="B40" s="552" t="s">
        <v>122</v>
      </c>
      <c r="C40" s="552"/>
      <c r="D40" s="106">
        <v>0.04</v>
      </c>
      <c r="E40" s="221">
        <f>SUM(E38:E39)*D40</f>
        <v>107.10000000000001</v>
      </c>
      <c r="F40" s="221"/>
      <c r="J40" s="552" t="s">
        <v>122</v>
      </c>
      <c r="K40" s="552"/>
      <c r="L40" s="106">
        <v>0.04</v>
      </c>
      <c r="M40" s="230">
        <f>SUM(M38:M39)*L40</f>
        <v>139.22999999999999</v>
      </c>
      <c r="N40" s="230"/>
      <c r="P40" s="552" t="s">
        <v>122</v>
      </c>
      <c r="Q40" s="552"/>
      <c r="R40" s="106">
        <v>0.04</v>
      </c>
      <c r="S40" s="230">
        <f>SUM(S38:S39)*R40</f>
        <v>170.50319999999999</v>
      </c>
      <c r="T40" s="230"/>
    </row>
    <row r="41" spans="2:20" ht="15">
      <c r="B41" s="552" t="s">
        <v>4</v>
      </c>
      <c r="C41" s="552"/>
      <c r="D41" s="106">
        <v>0.2</v>
      </c>
      <c r="E41" s="221">
        <f>SUM(E38:E40)*D41</f>
        <v>556.91999999999996</v>
      </c>
      <c r="F41" s="221"/>
      <c r="J41" s="552" t="s">
        <v>4</v>
      </c>
      <c r="K41" s="552"/>
      <c r="L41" s="106">
        <v>0.2</v>
      </c>
      <c r="M41" s="230">
        <f>SUM(M38:M40)*L41</f>
        <v>723.99600000000009</v>
      </c>
      <c r="N41" s="230"/>
      <c r="P41" s="552" t="s">
        <v>4</v>
      </c>
      <c r="Q41" s="552"/>
      <c r="R41" s="106">
        <v>0.2</v>
      </c>
      <c r="S41" s="230">
        <f>SUM(S38:S40)*R41</f>
        <v>886.61664000000007</v>
      </c>
      <c r="T41" s="230"/>
    </row>
    <row r="42" spans="2:20" ht="15">
      <c r="B42" s="553" t="s">
        <v>128</v>
      </c>
      <c r="C42" s="552"/>
      <c r="D42" s="106">
        <v>0</v>
      </c>
      <c r="E42" s="221">
        <f>SUM(E38:E41)*D42</f>
        <v>0</v>
      </c>
      <c r="F42" s="221"/>
      <c r="J42" s="553" t="s">
        <v>128</v>
      </c>
      <c r="K42" s="552"/>
      <c r="L42" s="106">
        <v>0</v>
      </c>
      <c r="M42" s="230">
        <f>SUM(M38:M41)*L42</f>
        <v>0</v>
      </c>
      <c r="N42" s="230"/>
      <c r="P42" s="553" t="s">
        <v>128</v>
      </c>
      <c r="Q42" s="552"/>
      <c r="R42" s="106">
        <v>0</v>
      </c>
      <c r="S42" s="230">
        <f>SUM(S38:S41)*R42</f>
        <v>0</v>
      </c>
      <c r="T42" s="230"/>
    </row>
    <row r="43" spans="2:20" ht="15">
      <c r="B43" s="554" t="s">
        <v>123</v>
      </c>
      <c r="C43" s="554"/>
      <c r="D43" s="554"/>
      <c r="E43" s="108">
        <f>SUM(E38:E42)</f>
        <v>3341.52</v>
      </c>
      <c r="F43" s="223" t="s">
        <v>124</v>
      </c>
      <c r="J43" s="554" t="s">
        <v>123</v>
      </c>
      <c r="K43" s="554"/>
      <c r="L43" s="554"/>
      <c r="M43" s="108">
        <f>SUM(M38:M42)</f>
        <v>4343.9760000000006</v>
      </c>
      <c r="N43" s="232" t="s">
        <v>124</v>
      </c>
      <c r="P43" s="554" t="s">
        <v>123</v>
      </c>
      <c r="Q43" s="554"/>
      <c r="R43" s="554"/>
      <c r="S43" s="108">
        <f>SUM(S38:S42)</f>
        <v>5319.6998400000002</v>
      </c>
      <c r="T43" s="232" t="s">
        <v>124</v>
      </c>
    </row>
    <row r="44" spans="2:20" ht="15">
      <c r="B44" s="552"/>
      <c r="C44" s="552"/>
      <c r="D44" s="221"/>
      <c r="E44" s="110">
        <f>E43/10.764</f>
        <v>310.43478260869568</v>
      </c>
      <c r="F44" s="111" t="s">
        <v>125</v>
      </c>
      <c r="J44" s="552"/>
      <c r="K44" s="552"/>
      <c r="L44" s="230"/>
      <c r="M44" s="110">
        <f>M43/10.764</f>
        <v>403.56521739130443</v>
      </c>
      <c r="N44" s="111" t="s">
        <v>125</v>
      </c>
      <c r="P44" s="552"/>
      <c r="Q44" s="552"/>
      <c r="R44" s="230"/>
      <c r="S44" s="110">
        <f>S43/10.764</f>
        <v>494.21217391304356</v>
      </c>
      <c r="T44" s="111" t="s">
        <v>125</v>
      </c>
    </row>
    <row r="46" spans="2:20" ht="15">
      <c r="B46" s="555" t="str">
        <f>CONCATENATE(C47,"+",C48,"+",C49,"+",C50,"+",C51)</f>
        <v>6mm CTG+10MM+5mm CTG++</v>
      </c>
      <c r="C46" s="556"/>
      <c r="D46" s="556"/>
      <c r="E46" s="556"/>
      <c r="F46" s="556"/>
      <c r="J46" s="555" t="str">
        <f>CONCATENATE(K47,"+",K48,"+",K49,"+",K50,"+",K51)</f>
        <v>6mm CTG+10MM+5mm CTG++</v>
      </c>
      <c r="K46" s="556"/>
      <c r="L46" s="556"/>
      <c r="M46" s="556"/>
      <c r="N46" s="556"/>
    </row>
    <row r="47" spans="2:20" ht="15">
      <c r="B47" s="221" t="s">
        <v>121</v>
      </c>
      <c r="C47" s="225" t="s">
        <v>269</v>
      </c>
      <c r="D47" s="221" t="s">
        <v>101</v>
      </c>
      <c r="E47" s="221">
        <v>750</v>
      </c>
      <c r="F47" s="221"/>
      <c r="J47" s="230" t="s">
        <v>121</v>
      </c>
      <c r="K47" s="225" t="s">
        <v>269</v>
      </c>
      <c r="L47" s="230" t="s">
        <v>101</v>
      </c>
      <c r="M47" s="230">
        <v>750</v>
      </c>
      <c r="N47" s="230"/>
    </row>
    <row r="48" spans="2:20" ht="15">
      <c r="B48" s="221" t="s">
        <v>121</v>
      </c>
      <c r="C48" s="225" t="s">
        <v>271</v>
      </c>
      <c r="D48" s="106"/>
      <c r="E48" s="221">
        <v>1000</v>
      </c>
      <c r="F48" s="221"/>
      <c r="J48" s="230" t="s">
        <v>121</v>
      </c>
      <c r="K48" s="225" t="s">
        <v>271</v>
      </c>
      <c r="L48" s="106"/>
      <c r="M48" s="230">
        <v>1000</v>
      </c>
      <c r="N48" s="230"/>
    </row>
    <row r="49" spans="2:14" ht="15">
      <c r="B49" s="221" t="s">
        <v>121</v>
      </c>
      <c r="C49" s="225" t="s">
        <v>272</v>
      </c>
      <c r="D49" s="222" t="s">
        <v>132</v>
      </c>
      <c r="E49" s="221">
        <v>700</v>
      </c>
      <c r="F49" s="221"/>
      <c r="J49" s="230" t="s">
        <v>121</v>
      </c>
      <c r="K49" s="225" t="s">
        <v>272</v>
      </c>
      <c r="L49" s="231" t="s">
        <v>132</v>
      </c>
      <c r="M49" s="230">
        <v>700</v>
      </c>
      <c r="N49" s="230"/>
    </row>
    <row r="50" spans="2:14" ht="15">
      <c r="B50" s="221" t="s">
        <v>121</v>
      </c>
      <c r="C50" s="221"/>
      <c r="D50" s="221"/>
      <c r="E50" s="221"/>
      <c r="F50" s="221"/>
      <c r="J50" s="230" t="s">
        <v>121</v>
      </c>
      <c r="K50" s="230"/>
      <c r="L50" s="230"/>
      <c r="M50" s="230"/>
      <c r="N50" s="230"/>
    </row>
    <row r="51" spans="2:14" ht="15">
      <c r="B51" s="221" t="s">
        <v>121</v>
      </c>
      <c r="C51" s="221"/>
      <c r="D51" s="222" t="s">
        <v>133</v>
      </c>
      <c r="E51" s="221"/>
      <c r="F51" s="221"/>
      <c r="J51" s="230" t="s">
        <v>121</v>
      </c>
      <c r="K51" s="230"/>
      <c r="L51" s="231" t="s">
        <v>133</v>
      </c>
      <c r="M51" s="230"/>
      <c r="N51" s="230"/>
    </row>
    <row r="52" spans="2:14" ht="15">
      <c r="B52" s="222" t="s">
        <v>129</v>
      </c>
      <c r="C52" s="221"/>
      <c r="D52" s="221"/>
      <c r="E52" s="221"/>
      <c r="F52" s="221"/>
      <c r="J52" s="235" t="s">
        <v>273</v>
      </c>
      <c r="K52" s="230"/>
      <c r="L52" s="230"/>
      <c r="M52" s="230">
        <v>750</v>
      </c>
      <c r="N52" s="230"/>
    </row>
    <row r="53" spans="2:14" ht="15">
      <c r="B53" s="222" t="s">
        <v>134</v>
      </c>
      <c r="C53" s="221"/>
      <c r="D53" s="227">
        <v>0.05</v>
      </c>
      <c r="E53" s="221">
        <f>SUM(E47:E52)*D53</f>
        <v>122.5</v>
      </c>
      <c r="F53" s="221"/>
      <c r="J53" s="231" t="s">
        <v>134</v>
      </c>
      <c r="K53" s="230"/>
      <c r="L53" s="227">
        <v>0.05</v>
      </c>
      <c r="M53" s="230">
        <f>SUM(M47:M52)*L53</f>
        <v>160</v>
      </c>
      <c r="N53" s="230"/>
    </row>
    <row r="54" spans="2:14" ht="15">
      <c r="B54" s="222" t="s">
        <v>130</v>
      </c>
      <c r="C54" s="221"/>
      <c r="D54" s="221"/>
      <c r="E54" s="221"/>
      <c r="F54" s="221"/>
      <c r="J54" s="231" t="s">
        <v>130</v>
      </c>
      <c r="K54" s="230"/>
      <c r="L54" s="230"/>
      <c r="M54" s="230"/>
      <c r="N54" s="230"/>
    </row>
    <row r="55" spans="2:14" ht="15">
      <c r="B55" s="222" t="s">
        <v>131</v>
      </c>
      <c r="C55" s="221"/>
      <c r="D55" s="221"/>
      <c r="E55" s="221"/>
      <c r="F55" s="221"/>
      <c r="J55" s="231" t="s">
        <v>131</v>
      </c>
      <c r="K55" s="230"/>
      <c r="L55" s="230"/>
      <c r="M55" s="230"/>
      <c r="N55" s="230"/>
    </row>
    <row r="56" spans="2:14" ht="15">
      <c r="B56" s="557" t="s">
        <v>102</v>
      </c>
      <c r="C56" s="557"/>
      <c r="D56" s="557"/>
      <c r="E56" s="224">
        <f>SUM(E47:E55)</f>
        <v>2572.5</v>
      </c>
      <c r="F56" s="224"/>
      <c r="J56" s="557" t="s">
        <v>102</v>
      </c>
      <c r="K56" s="557"/>
      <c r="L56" s="557"/>
      <c r="M56" s="233">
        <f>SUM(M47:M55)</f>
        <v>3360</v>
      </c>
      <c r="N56" s="233"/>
    </row>
    <row r="57" spans="2:14" ht="15">
      <c r="B57" s="553" t="s">
        <v>87</v>
      </c>
      <c r="C57" s="552"/>
      <c r="D57" s="106">
        <v>0.02</v>
      </c>
      <c r="E57" s="221">
        <f>E56*D57</f>
        <v>51.45</v>
      </c>
      <c r="F57" s="221"/>
      <c r="J57" s="553" t="s">
        <v>87</v>
      </c>
      <c r="K57" s="552"/>
      <c r="L57" s="106">
        <v>0.02</v>
      </c>
      <c r="M57" s="230">
        <f>M56*L57</f>
        <v>67.2</v>
      </c>
      <c r="N57" s="230"/>
    </row>
    <row r="58" spans="2:14" ht="15">
      <c r="B58" s="552" t="s">
        <v>122</v>
      </c>
      <c r="C58" s="552"/>
      <c r="D58" s="106">
        <v>0.04</v>
      </c>
      <c r="E58" s="221">
        <f>SUM(E56:E57)*D58</f>
        <v>104.958</v>
      </c>
      <c r="F58" s="221"/>
      <c r="J58" s="552" t="s">
        <v>122</v>
      </c>
      <c r="K58" s="552"/>
      <c r="L58" s="106">
        <v>0.04</v>
      </c>
      <c r="M58" s="230">
        <f>SUM(M56:M57)*L58</f>
        <v>137.08799999999999</v>
      </c>
      <c r="N58" s="230"/>
    </row>
    <row r="59" spans="2:14" ht="15">
      <c r="B59" s="552" t="s">
        <v>4</v>
      </c>
      <c r="C59" s="552"/>
      <c r="D59" s="106">
        <v>0.2</v>
      </c>
      <c r="E59" s="221">
        <f>SUM(E56:E58)*D59</f>
        <v>545.78160000000003</v>
      </c>
      <c r="F59" s="221"/>
      <c r="J59" s="552" t="s">
        <v>4</v>
      </c>
      <c r="K59" s="552"/>
      <c r="L59" s="106">
        <v>0.2</v>
      </c>
      <c r="M59" s="230">
        <f>SUM(M56:M58)*L59</f>
        <v>712.85760000000005</v>
      </c>
      <c r="N59" s="230"/>
    </row>
    <row r="60" spans="2:14" ht="15">
      <c r="B60" s="553" t="s">
        <v>128</v>
      </c>
      <c r="C60" s="552"/>
      <c r="D60" s="106">
        <v>0</v>
      </c>
      <c r="E60" s="221">
        <f>SUM(E56:E59)*D60</f>
        <v>0</v>
      </c>
      <c r="F60" s="221"/>
      <c r="J60" s="553" t="s">
        <v>128</v>
      </c>
      <c r="K60" s="552"/>
      <c r="L60" s="106">
        <v>0</v>
      </c>
      <c r="M60" s="230">
        <f>SUM(M56:M59)*L60</f>
        <v>0</v>
      </c>
      <c r="N60" s="230"/>
    </row>
    <row r="61" spans="2:14" ht="15">
      <c r="B61" s="554" t="s">
        <v>123</v>
      </c>
      <c r="C61" s="554"/>
      <c r="D61" s="554"/>
      <c r="E61" s="108">
        <f>SUM(E56:E60)</f>
        <v>3274.6895999999997</v>
      </c>
      <c r="F61" s="223" t="s">
        <v>124</v>
      </c>
      <c r="J61" s="554" t="s">
        <v>123</v>
      </c>
      <c r="K61" s="554"/>
      <c r="L61" s="554"/>
      <c r="M61" s="108">
        <f>SUM(M56:M60)</f>
        <v>4277.1455999999998</v>
      </c>
      <c r="N61" s="232" t="s">
        <v>124</v>
      </c>
    </row>
    <row r="62" spans="2:14" ht="15">
      <c r="B62" s="552"/>
      <c r="C62" s="552"/>
      <c r="D62" s="221"/>
      <c r="E62" s="110">
        <f>E61/10.764</f>
        <v>304.22608695652173</v>
      </c>
      <c r="F62" s="111" t="s">
        <v>125</v>
      </c>
      <c r="J62" s="552"/>
      <c r="K62" s="552"/>
      <c r="L62" s="230"/>
      <c r="M62" s="110">
        <f>M61/10.764</f>
        <v>397.35652173913047</v>
      </c>
      <c r="N62" s="111" t="s">
        <v>125</v>
      </c>
    </row>
  </sheetData>
  <mergeCells count="64">
    <mergeCell ref="P41:Q41"/>
    <mergeCell ref="P42:Q42"/>
    <mergeCell ref="P43:R43"/>
    <mergeCell ref="P44:Q44"/>
    <mergeCell ref="J59:K59"/>
    <mergeCell ref="J46:N46"/>
    <mergeCell ref="J56:L56"/>
    <mergeCell ref="J57:K57"/>
    <mergeCell ref="J58:K58"/>
    <mergeCell ref="J60:K60"/>
    <mergeCell ref="J61:L61"/>
    <mergeCell ref="J62:K62"/>
    <mergeCell ref="P9:T9"/>
    <mergeCell ref="P19:R19"/>
    <mergeCell ref="P20:Q20"/>
    <mergeCell ref="P21:Q21"/>
    <mergeCell ref="P22:Q22"/>
    <mergeCell ref="P23:Q23"/>
    <mergeCell ref="P24:R24"/>
    <mergeCell ref="P25:Q25"/>
    <mergeCell ref="P28:T28"/>
    <mergeCell ref="P38:R38"/>
    <mergeCell ref="P39:Q39"/>
    <mergeCell ref="P40:Q40"/>
    <mergeCell ref="J44:K44"/>
    <mergeCell ref="J39:K39"/>
    <mergeCell ref="J40:K40"/>
    <mergeCell ref="J41:K41"/>
    <mergeCell ref="J42:K42"/>
    <mergeCell ref="J43:L43"/>
    <mergeCell ref="J23:K23"/>
    <mergeCell ref="J24:L24"/>
    <mergeCell ref="J25:K25"/>
    <mergeCell ref="J28:N28"/>
    <mergeCell ref="J38:L38"/>
    <mergeCell ref="J9:N9"/>
    <mergeCell ref="J19:L19"/>
    <mergeCell ref="J20:K20"/>
    <mergeCell ref="J21:K21"/>
    <mergeCell ref="J22:K22"/>
    <mergeCell ref="B62:C62"/>
    <mergeCell ref="B57:C57"/>
    <mergeCell ref="B58:C58"/>
    <mergeCell ref="B59:C59"/>
    <mergeCell ref="B60:C60"/>
    <mergeCell ref="B61:D61"/>
    <mergeCell ref="B42:C42"/>
    <mergeCell ref="B43:D43"/>
    <mergeCell ref="B44:C44"/>
    <mergeCell ref="B46:F46"/>
    <mergeCell ref="B56:D56"/>
    <mergeCell ref="B28:F28"/>
    <mergeCell ref="B38:D38"/>
    <mergeCell ref="B39:C39"/>
    <mergeCell ref="B40:C40"/>
    <mergeCell ref="B41:C41"/>
    <mergeCell ref="B25:C25"/>
    <mergeCell ref="B21:C21"/>
    <mergeCell ref="B23:C23"/>
    <mergeCell ref="B24:D24"/>
    <mergeCell ref="B9:F9"/>
    <mergeCell ref="B19:D19"/>
    <mergeCell ref="B20:C20"/>
    <mergeCell ref="B22:C2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E9"/>
  <sheetViews>
    <sheetView workbookViewId="0">
      <selection activeCell="E9" sqref="E9"/>
    </sheetView>
  </sheetViews>
  <sheetFormatPr defaultRowHeight="12.75"/>
  <cols>
    <col min="3" max="3" width="22" customWidth="1"/>
    <col min="4" max="4" width="5.140625" bestFit="1" customWidth="1"/>
    <col min="5" max="5" width="12.5703125" bestFit="1" customWidth="1"/>
    <col min="6" max="6" width="10" bestFit="1" customWidth="1"/>
    <col min="8" max="8" width="14.28515625" bestFit="1" customWidth="1"/>
    <col min="9" max="10" width="18.5703125" bestFit="1" customWidth="1"/>
    <col min="11" max="11" width="10.7109375" bestFit="1" customWidth="1"/>
  </cols>
  <sheetData>
    <row r="4" spans="3:5">
      <c r="C4" t="s">
        <v>391</v>
      </c>
      <c r="D4" t="s">
        <v>393</v>
      </c>
      <c r="E4" s="309">
        <f>ROUND(Pricing!T104,0.1)</f>
        <v>408</v>
      </c>
    </row>
    <row r="5" spans="3:5">
      <c r="C5" s="236" t="s">
        <v>397</v>
      </c>
      <c r="D5" s="236" t="s">
        <v>395</v>
      </c>
      <c r="E5" s="309">
        <f>ROUND(Pricing!U104,0.1)/40</f>
        <v>12.225</v>
      </c>
    </row>
    <row r="6" spans="3:5">
      <c r="C6" s="236" t="s">
        <v>83</v>
      </c>
      <c r="D6" s="236" t="s">
        <v>394</v>
      </c>
      <c r="E6" s="309">
        <f>ROUND(Pricing!V104,0.1)</f>
        <v>25</v>
      </c>
    </row>
    <row r="7" spans="3:5">
      <c r="C7" s="236" t="s">
        <v>401</v>
      </c>
      <c r="D7" s="236" t="s">
        <v>393</v>
      </c>
      <c r="E7" s="309">
        <f>ROUND(Pricing!W104,0.1)</f>
        <v>408</v>
      </c>
    </row>
    <row r="8" spans="3:5">
      <c r="C8" s="236" t="s">
        <v>398</v>
      </c>
      <c r="D8" s="236" t="s">
        <v>393</v>
      </c>
      <c r="E8" s="309">
        <f>ROUND(Pricing!X104,0.1)</f>
        <v>816</v>
      </c>
    </row>
    <row r="9" spans="3:5">
      <c r="C9" t="s">
        <v>223</v>
      </c>
      <c r="D9" s="236" t="s">
        <v>396</v>
      </c>
      <c r="E9" s="309">
        <f>ROUND(Pricing!Y104,0.1)</f>
        <v>245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U17"/>
  <sheetViews>
    <sheetView topLeftCell="A2" workbookViewId="0">
      <selection activeCell="A18" sqref="A18:XFD38"/>
    </sheetView>
  </sheetViews>
  <sheetFormatPr defaultRowHeight="15"/>
  <cols>
    <col min="1" max="1" width="21.28515625" style="317" customWidth="1"/>
    <col min="2" max="2" width="19" style="317" customWidth="1"/>
    <col min="3" max="3" width="24.7109375" style="317" customWidth="1"/>
    <col min="4" max="4" width="13.85546875" style="317" customWidth="1"/>
    <col min="5" max="5" width="14.42578125" style="317" customWidth="1"/>
    <col min="6" max="6" width="11.85546875" style="317" customWidth="1"/>
    <col min="7" max="7" width="12.140625" style="317" bestFit="1" customWidth="1"/>
    <col min="8" max="8" width="14.85546875" style="317" bestFit="1" customWidth="1"/>
    <col min="9" max="11" width="9.140625" style="317"/>
    <col min="12" max="12" width="15.140625" style="317" customWidth="1"/>
    <col min="13" max="13" width="17.7109375" style="317" customWidth="1"/>
    <col min="14" max="14" width="19.140625" style="317" customWidth="1"/>
    <col min="15" max="15" width="19.5703125" style="317" customWidth="1"/>
    <col min="16" max="16" width="18.85546875" style="317" customWidth="1"/>
    <col min="17" max="17" width="22.7109375" style="317" customWidth="1"/>
    <col min="18" max="18" width="20.28515625" style="317" customWidth="1"/>
    <col min="19" max="19" width="15" style="317" customWidth="1"/>
    <col min="20" max="20" width="16.42578125" style="317" customWidth="1"/>
    <col min="21" max="21" width="22.42578125" style="317" customWidth="1"/>
    <col min="22" max="16384" width="9.140625" style="317"/>
  </cols>
  <sheetData>
    <row r="1" spans="1:21" s="315" customFormat="1" ht="33.75" customHeight="1">
      <c r="A1" s="315" t="s">
        <v>408</v>
      </c>
      <c r="B1" s="315" t="s">
        <v>206</v>
      </c>
      <c r="C1" s="315" t="s">
        <v>73</v>
      </c>
      <c r="D1" s="315" t="s">
        <v>106</v>
      </c>
      <c r="E1" s="315" t="s">
        <v>112</v>
      </c>
      <c r="F1" s="315" t="s">
        <v>409</v>
      </c>
      <c r="G1" s="315" t="s">
        <v>410</v>
      </c>
      <c r="H1" s="315" t="s">
        <v>411</v>
      </c>
      <c r="I1" s="315" t="s">
        <v>114</v>
      </c>
      <c r="J1" s="315" t="s">
        <v>412</v>
      </c>
      <c r="K1" s="315" t="s">
        <v>9</v>
      </c>
      <c r="L1" s="316" t="s">
        <v>216</v>
      </c>
      <c r="M1" s="315" t="s">
        <v>219</v>
      </c>
      <c r="N1" s="315" t="s">
        <v>413</v>
      </c>
      <c r="O1" s="315" t="s">
        <v>414</v>
      </c>
      <c r="P1" s="315" t="s">
        <v>190</v>
      </c>
      <c r="Q1" s="315" t="s">
        <v>415</v>
      </c>
      <c r="R1" s="315" t="s">
        <v>416</v>
      </c>
      <c r="S1" s="315" t="s">
        <v>417</v>
      </c>
      <c r="T1" s="315" t="s">
        <v>278</v>
      </c>
      <c r="U1" s="315" t="s">
        <v>418</v>
      </c>
    </row>
    <row r="2" spans="1:21">
      <c r="A2" s="318" t="str">
        <f>'BD Team'!B9</f>
        <v>SD1</v>
      </c>
      <c r="B2" s="318" t="str">
        <f>'BD Team'!C9</f>
        <v>M14600</v>
      </c>
      <c r="C2" s="318" t="str">
        <f>'BD Team'!D9</f>
        <v>3 TRACK 2 SHUTTER SLIDING DOOR</v>
      </c>
      <c r="D2" s="318" t="str">
        <f>'BD Team'!E9</f>
        <v>24MM</v>
      </c>
      <c r="E2" s="318" t="str">
        <f>'BD Team'!G9</f>
        <v>NA</v>
      </c>
      <c r="F2" s="318" t="str">
        <f>'BD Team'!F9</f>
        <v>SS</v>
      </c>
      <c r="I2" s="318">
        <f>'BD Team'!H9</f>
        <v>3658</v>
      </c>
      <c r="J2" s="318">
        <f>'BD Team'!I9</f>
        <v>2440</v>
      </c>
      <c r="K2" s="318">
        <f>'BD Team'!J9</f>
        <v>1</v>
      </c>
      <c r="L2" s="319">
        <f>'BD Team'!K9</f>
        <v>613.54999999999995</v>
      </c>
      <c r="M2" s="318">
        <f>Pricing!O4</f>
        <v>2805</v>
      </c>
      <c r="N2" s="318">
        <f>Pricing!Q4</f>
        <v>538.19999999999993</v>
      </c>
      <c r="O2" s="318">
        <f>Pricing!R4</f>
        <v>0</v>
      </c>
      <c r="P2" s="318">
        <f>Pricing!S4</f>
        <v>0</v>
      </c>
      <c r="Q2" s="319">
        <f>'Cost Calculation'!L8</f>
        <v>0</v>
      </c>
      <c r="R2" s="319">
        <f>'Cost Calculation'!M8</f>
        <v>0</v>
      </c>
      <c r="S2" s="319">
        <f>'Cost Calculation'!N8</f>
        <v>0</v>
      </c>
      <c r="T2" s="318">
        <f>Pricing!P4</f>
        <v>0</v>
      </c>
      <c r="U2" s="317">
        <f>'Cost Calculation'!AC8</f>
        <v>0</v>
      </c>
    </row>
    <row r="3" spans="1:21">
      <c r="A3" s="318" t="str">
        <f>'BD Team'!B10</f>
        <v>SD2</v>
      </c>
      <c r="B3" s="318" t="str">
        <f>'BD Team'!C10</f>
        <v>M14600</v>
      </c>
      <c r="C3" s="318" t="str">
        <f>'BD Team'!D10</f>
        <v>3 TRACK 2 SHUTTER SLIDING DOOR</v>
      </c>
      <c r="D3" s="318" t="str">
        <f>'BD Team'!E10</f>
        <v>24MM</v>
      </c>
      <c r="E3" s="318" t="str">
        <f>'BD Team'!G10</f>
        <v>NA</v>
      </c>
      <c r="F3" s="318" t="str">
        <f>'BD Team'!F10</f>
        <v>SS</v>
      </c>
      <c r="I3" s="318">
        <f>'BD Team'!H10</f>
        <v>3354</v>
      </c>
      <c r="J3" s="318">
        <f>'BD Team'!I10</f>
        <v>2440</v>
      </c>
      <c r="K3" s="318">
        <f>'BD Team'!J10</f>
        <v>1</v>
      </c>
      <c r="L3" s="319">
        <f>'BD Team'!K10</f>
        <v>594.46</v>
      </c>
      <c r="M3" s="318">
        <f>Pricing!O5</f>
        <v>2805</v>
      </c>
      <c r="N3" s="318">
        <f>Pricing!Q5</f>
        <v>538.19999999999993</v>
      </c>
      <c r="O3" s="318">
        <f>Pricing!R5</f>
        <v>0</v>
      </c>
      <c r="P3" s="318">
        <f>Pricing!S5</f>
        <v>0</v>
      </c>
      <c r="Q3" s="319">
        <f>'Cost Calculation'!L9</f>
        <v>0</v>
      </c>
      <c r="R3" s="319">
        <f>'Cost Calculation'!M9</f>
        <v>0</v>
      </c>
      <c r="S3" s="319">
        <f>'Cost Calculation'!N9</f>
        <v>0</v>
      </c>
      <c r="T3" s="318">
        <f>Pricing!P5</f>
        <v>0</v>
      </c>
      <c r="U3" s="317">
        <f>'Cost Calculation'!AC9</f>
        <v>0</v>
      </c>
    </row>
    <row r="4" spans="1:21">
      <c r="A4" s="318" t="str">
        <f>'BD Team'!B11</f>
        <v>SD3</v>
      </c>
      <c r="B4" s="318" t="str">
        <f>'BD Team'!C11</f>
        <v>M14600</v>
      </c>
      <c r="C4" s="318" t="str">
        <f>'BD Team'!D11</f>
        <v>3 TRACK 2 SHUTTER SLIDING DOOR</v>
      </c>
      <c r="D4" s="318" t="str">
        <f>'BD Team'!E11</f>
        <v>24MM</v>
      </c>
      <c r="E4" s="318" t="str">
        <f>'BD Team'!G11</f>
        <v>NA</v>
      </c>
      <c r="F4" s="318" t="str">
        <f>'BD Team'!F11</f>
        <v>SS</v>
      </c>
      <c r="I4" s="318">
        <f>'BD Team'!H11</f>
        <v>2440</v>
      </c>
      <c r="J4" s="318">
        <f>'BD Team'!I11</f>
        <v>2440</v>
      </c>
      <c r="K4" s="318">
        <f>'BD Team'!J11</f>
        <v>2</v>
      </c>
      <c r="L4" s="319">
        <f>'BD Team'!K11</f>
        <v>537.04999999999995</v>
      </c>
      <c r="M4" s="318">
        <f>Pricing!O6</f>
        <v>2805</v>
      </c>
      <c r="N4" s="318">
        <f>Pricing!Q6</f>
        <v>538.19999999999993</v>
      </c>
      <c r="O4" s="318">
        <f>Pricing!R6</f>
        <v>0</v>
      </c>
      <c r="P4" s="318">
        <f>Pricing!S6</f>
        <v>0</v>
      </c>
      <c r="Q4" s="319">
        <f>'Cost Calculation'!L10</f>
        <v>0</v>
      </c>
      <c r="R4" s="319">
        <f>'Cost Calculation'!M10</f>
        <v>0</v>
      </c>
      <c r="S4" s="319">
        <f>'Cost Calculation'!N10</f>
        <v>0</v>
      </c>
      <c r="T4" s="318">
        <f>Pricing!P6</f>
        <v>0</v>
      </c>
      <c r="U4" s="317">
        <f>'Cost Calculation'!AC10</f>
        <v>0</v>
      </c>
    </row>
    <row r="5" spans="1:21">
      <c r="A5" s="318" t="str">
        <f>'BD Team'!B12</f>
        <v>SD4</v>
      </c>
      <c r="B5" s="318" t="str">
        <f>'BD Team'!C12</f>
        <v>M14600</v>
      </c>
      <c r="C5" s="318" t="str">
        <f>'BD Team'!D12</f>
        <v>3 TRACK 2 SHUTTER SLIDING DOOR</v>
      </c>
      <c r="D5" s="318" t="str">
        <f>'BD Team'!E12</f>
        <v>24MM</v>
      </c>
      <c r="E5" s="318" t="str">
        <f>'BD Team'!G12</f>
        <v>NA</v>
      </c>
      <c r="F5" s="318" t="str">
        <f>'BD Team'!F12</f>
        <v>SS</v>
      </c>
      <c r="I5" s="318">
        <f>'BD Team'!H12</f>
        <v>1830</v>
      </c>
      <c r="J5" s="318">
        <f>'BD Team'!I12</f>
        <v>2440</v>
      </c>
      <c r="K5" s="318">
        <f>'BD Team'!J12</f>
        <v>1</v>
      </c>
      <c r="L5" s="319">
        <f>'BD Team'!K12</f>
        <v>498.74</v>
      </c>
      <c r="M5" s="318">
        <f>Pricing!O7</f>
        <v>2805</v>
      </c>
      <c r="N5" s="318">
        <f>Pricing!Q7</f>
        <v>538.19999999999993</v>
      </c>
      <c r="O5" s="318">
        <f>Pricing!R7</f>
        <v>0</v>
      </c>
      <c r="P5" s="318">
        <f>Pricing!S7</f>
        <v>0</v>
      </c>
      <c r="Q5" s="319">
        <f>'Cost Calculation'!L11</f>
        <v>0</v>
      </c>
      <c r="R5" s="319">
        <f>'Cost Calculation'!M11</f>
        <v>0</v>
      </c>
      <c r="S5" s="319">
        <f>'Cost Calculation'!N11</f>
        <v>0</v>
      </c>
      <c r="T5" s="318">
        <f>Pricing!P7</f>
        <v>0</v>
      </c>
      <c r="U5" s="317">
        <f>'Cost Calculation'!AC11</f>
        <v>0</v>
      </c>
    </row>
    <row r="6" spans="1:21">
      <c r="A6" s="318" t="str">
        <f>'BD Team'!B13</f>
        <v>CW</v>
      </c>
      <c r="B6" s="318" t="str">
        <f>'BD Team'!C13</f>
        <v>M15000</v>
      </c>
      <c r="C6" s="318" t="str">
        <f>'BD Team'!D13</f>
        <v>2 SINGLE DOOR WITH CORNOR GLASS</v>
      </c>
      <c r="D6" s="318" t="str">
        <f>'BD Team'!E13</f>
        <v>24MM</v>
      </c>
      <c r="E6" s="318" t="str">
        <f>'BD Team'!G13</f>
        <v>CORNOR WINDOW</v>
      </c>
      <c r="F6" s="318" t="str">
        <f>'BD Team'!F13</f>
        <v>NO</v>
      </c>
      <c r="I6" s="318">
        <f>'BD Team'!H13</f>
        <v>2136</v>
      </c>
      <c r="J6" s="318">
        <f>'BD Team'!I13</f>
        <v>2134</v>
      </c>
      <c r="K6" s="318">
        <f>'BD Team'!J13</f>
        <v>1</v>
      </c>
      <c r="L6" s="319">
        <f>'BD Team'!K13</f>
        <v>821.87</v>
      </c>
      <c r="M6" s="318">
        <f>Pricing!O8</f>
        <v>2805</v>
      </c>
      <c r="N6" s="318">
        <f>Pricing!Q8</f>
        <v>0</v>
      </c>
      <c r="O6" s="318">
        <f>Pricing!R8</f>
        <v>0</v>
      </c>
      <c r="P6" s="318">
        <f>Pricing!S8</f>
        <v>0</v>
      </c>
      <c r="Q6" s="319">
        <f>'Cost Calculation'!L12</f>
        <v>0</v>
      </c>
      <c r="R6" s="319">
        <f>'Cost Calculation'!M12</f>
        <v>0</v>
      </c>
      <c r="S6" s="319">
        <f>'Cost Calculation'!N12</f>
        <v>0</v>
      </c>
      <c r="T6" s="318">
        <f>Pricing!P8</f>
        <v>0</v>
      </c>
      <c r="U6" s="317">
        <f>'Cost Calculation'!AC12</f>
        <v>0</v>
      </c>
    </row>
    <row r="7" spans="1:21">
      <c r="A7" s="318" t="str">
        <f>'BD Team'!B14</f>
        <v>W1</v>
      </c>
      <c r="B7" s="318" t="str">
        <f>'BD Team'!C14</f>
        <v>M14600</v>
      </c>
      <c r="C7" s="318" t="str">
        <f>'BD Team'!D14</f>
        <v>3 TRACK 2 SHUTTER SLIDING DOOR</v>
      </c>
      <c r="D7" s="318" t="str">
        <f>'BD Team'!E14</f>
        <v>24MM</v>
      </c>
      <c r="E7" s="318" t="str">
        <f>'BD Team'!G14</f>
        <v>KITCHEN</v>
      </c>
      <c r="F7" s="318" t="str">
        <f>'BD Team'!F14</f>
        <v>SS</v>
      </c>
      <c r="I7" s="318">
        <f>'BD Team'!H14</f>
        <v>3960</v>
      </c>
      <c r="J7" s="318">
        <f>'BD Team'!I14</f>
        <v>1220</v>
      </c>
      <c r="K7" s="318">
        <f>'BD Team'!J14</f>
        <v>1</v>
      </c>
      <c r="L7" s="319">
        <f>'BD Team'!K14</f>
        <v>469.6</v>
      </c>
      <c r="M7" s="318">
        <f>Pricing!O9</f>
        <v>2805</v>
      </c>
      <c r="N7" s="318">
        <f>Pricing!Q9</f>
        <v>538.19999999999993</v>
      </c>
      <c r="O7" s="318">
        <f>Pricing!R9</f>
        <v>0</v>
      </c>
      <c r="P7" s="318">
        <f>Pricing!S9</f>
        <v>0</v>
      </c>
      <c r="Q7" s="319">
        <f>'Cost Calculation'!L13</f>
        <v>0</v>
      </c>
      <c r="R7" s="319">
        <f>'Cost Calculation'!M13</f>
        <v>0</v>
      </c>
      <c r="S7" s="319">
        <f>'Cost Calculation'!N13</f>
        <v>0</v>
      </c>
      <c r="T7" s="318">
        <f>Pricing!P9</f>
        <v>0</v>
      </c>
      <c r="U7" s="317">
        <f>'Cost Calculation'!AC13</f>
        <v>0</v>
      </c>
    </row>
    <row r="8" spans="1:21">
      <c r="A8" s="318" t="str">
        <f>'BD Team'!B15</f>
        <v>W2</v>
      </c>
      <c r="B8" s="318" t="str">
        <f>'BD Team'!C15</f>
        <v>M15000</v>
      </c>
      <c r="C8" s="318" t="str">
        <f>'BD Team'!D15</f>
        <v>SIDE HUNG WINDOW</v>
      </c>
      <c r="D8" s="318" t="str">
        <f>'BD Team'!E15</f>
        <v>24MM</v>
      </c>
      <c r="E8" s="318" t="str">
        <f>'BD Team'!G15</f>
        <v>M BED ROOM</v>
      </c>
      <c r="F8" s="318" t="str">
        <f>'BD Team'!F15</f>
        <v>NO</v>
      </c>
      <c r="I8" s="318">
        <f>'BD Team'!H15</f>
        <v>610</v>
      </c>
      <c r="J8" s="318">
        <f>'BD Team'!I15</f>
        <v>2134</v>
      </c>
      <c r="K8" s="318">
        <f>'BD Team'!J15</f>
        <v>1</v>
      </c>
      <c r="L8" s="319">
        <f>'BD Team'!K15</f>
        <v>218.81</v>
      </c>
      <c r="M8" s="318">
        <f>Pricing!O10</f>
        <v>2805</v>
      </c>
      <c r="N8" s="318">
        <f>Pricing!Q10</f>
        <v>0</v>
      </c>
      <c r="O8" s="318">
        <f>Pricing!R10</f>
        <v>0</v>
      </c>
      <c r="P8" s="318">
        <f>Pricing!S10</f>
        <v>0</v>
      </c>
      <c r="Q8" s="319">
        <f>'Cost Calculation'!L14</f>
        <v>0</v>
      </c>
      <c r="R8" s="319">
        <f>'Cost Calculation'!M14</f>
        <v>0</v>
      </c>
      <c r="S8" s="319">
        <f>'Cost Calculation'!N14</f>
        <v>0</v>
      </c>
      <c r="T8" s="318">
        <f>Pricing!P10</f>
        <v>0</v>
      </c>
      <c r="U8" s="317">
        <f>'Cost Calculation'!AC14</f>
        <v>0</v>
      </c>
    </row>
    <row r="9" spans="1:21">
      <c r="A9" s="318" t="str">
        <f>'BD Team'!B16</f>
        <v>W3</v>
      </c>
      <c r="B9" s="318" t="str">
        <f>'BD Team'!C16</f>
        <v>M900</v>
      </c>
      <c r="C9" s="318" t="str">
        <f>'BD Team'!D16</f>
        <v>3 TRACK 2 SHUTTER SLIDING WINDOW</v>
      </c>
      <c r="D9" s="318" t="str">
        <f>'BD Team'!E16</f>
        <v>20MM</v>
      </c>
      <c r="E9" s="318" t="str">
        <f>'BD Team'!G16</f>
        <v>C BED ROOM 1</v>
      </c>
      <c r="F9" s="318" t="str">
        <f>'BD Team'!F16</f>
        <v>SS</v>
      </c>
      <c r="I9" s="318">
        <f>'BD Team'!H16</f>
        <v>1524</v>
      </c>
      <c r="J9" s="318">
        <f>'BD Team'!I16</f>
        <v>1372</v>
      </c>
      <c r="K9" s="318">
        <f>'BD Team'!J16</f>
        <v>1</v>
      </c>
      <c r="L9" s="319">
        <f>'BD Team'!K16</f>
        <v>157.30000000000001</v>
      </c>
      <c r="M9" s="318">
        <f>Pricing!O11</f>
        <v>2538</v>
      </c>
      <c r="N9" s="318">
        <f>Pricing!Q11</f>
        <v>538.19999999999993</v>
      </c>
      <c r="O9" s="318">
        <f>Pricing!R11</f>
        <v>0</v>
      </c>
      <c r="P9" s="318">
        <f>Pricing!S11</f>
        <v>0</v>
      </c>
      <c r="Q9" s="319">
        <f>'Cost Calculation'!L15</f>
        <v>0</v>
      </c>
      <c r="R9" s="319">
        <f>'Cost Calculation'!M15</f>
        <v>0</v>
      </c>
      <c r="S9" s="319">
        <f>'Cost Calculation'!N15</f>
        <v>0</v>
      </c>
      <c r="T9" s="318">
        <f>Pricing!P11</f>
        <v>0</v>
      </c>
      <c r="U9" s="317">
        <f>'Cost Calculation'!AC15</f>
        <v>0</v>
      </c>
    </row>
    <row r="10" spans="1:21">
      <c r="A10" s="318" t="str">
        <f>'BD Team'!B17</f>
        <v>W4</v>
      </c>
      <c r="B10" s="318" t="str">
        <f>'BD Team'!C17</f>
        <v>M900</v>
      </c>
      <c r="C10" s="318" t="str">
        <f>'BD Team'!D17</f>
        <v>3 TRACK 2 SHUTTER SLIDING WINDOW</v>
      </c>
      <c r="D10" s="318" t="str">
        <f>'BD Team'!E17</f>
        <v>20MM</v>
      </c>
      <c r="E10" s="318" t="str">
        <f>'BD Team'!G17</f>
        <v>HOME HEALTH</v>
      </c>
      <c r="F10" s="318" t="str">
        <f>'BD Team'!F17</f>
        <v>SS</v>
      </c>
      <c r="I10" s="318">
        <f>'BD Team'!H17</f>
        <v>2440</v>
      </c>
      <c r="J10" s="318">
        <f>'BD Team'!I17</f>
        <v>1372</v>
      </c>
      <c r="K10" s="318">
        <f>'BD Team'!J17</f>
        <v>1</v>
      </c>
      <c r="L10" s="319">
        <f>'BD Team'!K17</f>
        <v>187.42</v>
      </c>
      <c r="M10" s="318">
        <f>Pricing!O12</f>
        <v>2538</v>
      </c>
      <c r="N10" s="318">
        <f>Pricing!Q12</f>
        <v>538.19999999999993</v>
      </c>
      <c r="O10" s="318">
        <f>Pricing!R12</f>
        <v>0</v>
      </c>
      <c r="P10" s="318">
        <f>Pricing!S12</f>
        <v>0</v>
      </c>
      <c r="Q10" s="319">
        <f>'Cost Calculation'!L16</f>
        <v>0</v>
      </c>
      <c r="R10" s="319">
        <f>'Cost Calculation'!M16</f>
        <v>0</v>
      </c>
      <c r="S10" s="319">
        <f>'Cost Calculation'!N16</f>
        <v>0</v>
      </c>
      <c r="T10" s="318">
        <f>Pricing!P12</f>
        <v>0</v>
      </c>
      <c r="U10" s="317">
        <f>'Cost Calculation'!AC16</f>
        <v>0</v>
      </c>
    </row>
    <row r="11" spans="1:21">
      <c r="A11" s="318" t="str">
        <f>'BD Team'!B18</f>
        <v>W5</v>
      </c>
      <c r="B11" s="318" t="str">
        <f>'BD Team'!C18</f>
        <v>M900</v>
      </c>
      <c r="C11" s="318" t="str">
        <f>'BD Team'!D18</f>
        <v>3 TRACK 2 SHUTTER SLIDING WINDOW</v>
      </c>
      <c r="D11" s="318" t="str">
        <f>'BD Team'!E18</f>
        <v>20MM</v>
      </c>
      <c r="E11" s="318" t="str">
        <f>'BD Team'!G18</f>
        <v>POOJA</v>
      </c>
      <c r="F11" s="318" t="str">
        <f>'BD Team'!F18</f>
        <v>SS</v>
      </c>
      <c r="I11" s="318">
        <f>'BD Team'!H18</f>
        <v>1372</v>
      </c>
      <c r="J11" s="318">
        <f>'BD Team'!I18</f>
        <v>1524</v>
      </c>
      <c r="K11" s="318">
        <f>'BD Team'!J18</f>
        <v>1</v>
      </c>
      <c r="L11" s="319">
        <f>'BD Team'!K18</f>
        <v>160.87</v>
      </c>
      <c r="M11" s="318">
        <f>Pricing!O13</f>
        <v>2538</v>
      </c>
      <c r="N11" s="318">
        <f>Pricing!Q13</f>
        <v>538.19999999999993</v>
      </c>
      <c r="O11" s="318">
        <f>Pricing!R13</f>
        <v>0</v>
      </c>
      <c r="P11" s="318">
        <f>Pricing!S13</f>
        <v>0</v>
      </c>
      <c r="Q11" s="319">
        <f>'Cost Calculation'!L17</f>
        <v>0</v>
      </c>
      <c r="R11" s="319">
        <f>'Cost Calculation'!M17</f>
        <v>0</v>
      </c>
      <c r="S11" s="319">
        <f>'Cost Calculation'!N17</f>
        <v>0</v>
      </c>
      <c r="T11" s="318">
        <f>Pricing!P13</f>
        <v>0</v>
      </c>
      <c r="U11" s="317">
        <f>'Cost Calculation'!AC17</f>
        <v>0</v>
      </c>
    </row>
    <row r="12" spans="1:21">
      <c r="A12" s="318" t="str">
        <f>'BD Team'!B19</f>
        <v>W6</v>
      </c>
      <c r="B12" s="318" t="str">
        <f>'BD Team'!C19</f>
        <v>M15000</v>
      </c>
      <c r="C12" s="318" t="str">
        <f>'BD Team'!D19</f>
        <v>SIDE HUNG WINDOW</v>
      </c>
      <c r="D12" s="318" t="str">
        <f>'BD Team'!E19</f>
        <v>24MM</v>
      </c>
      <c r="E12" s="318" t="str">
        <f>'BD Team'!G19</f>
        <v>STORE</v>
      </c>
      <c r="F12" s="318" t="str">
        <f>'BD Team'!F19</f>
        <v>NO</v>
      </c>
      <c r="I12" s="318">
        <f>'BD Team'!H19</f>
        <v>992</v>
      </c>
      <c r="J12" s="318">
        <f>'BD Team'!I19</f>
        <v>1372</v>
      </c>
      <c r="K12" s="318">
        <f>'BD Team'!J19</f>
        <v>1</v>
      </c>
      <c r="L12" s="319">
        <f>'BD Team'!K19</f>
        <v>197.44</v>
      </c>
      <c r="M12" s="318">
        <f>Pricing!O14</f>
        <v>2805</v>
      </c>
      <c r="N12" s="318">
        <f>Pricing!Q14</f>
        <v>0</v>
      </c>
      <c r="O12" s="318">
        <f>Pricing!R14</f>
        <v>0</v>
      </c>
      <c r="P12" s="318">
        <f>Pricing!S14</f>
        <v>0</v>
      </c>
      <c r="Q12" s="319">
        <f>'Cost Calculation'!L18</f>
        <v>0</v>
      </c>
      <c r="R12" s="319">
        <f>'Cost Calculation'!M18</f>
        <v>0</v>
      </c>
      <c r="S12" s="319">
        <f>'Cost Calculation'!N18</f>
        <v>0</v>
      </c>
      <c r="T12" s="318">
        <f>Pricing!P14</f>
        <v>0</v>
      </c>
      <c r="U12" s="317">
        <f>'Cost Calculation'!AC18</f>
        <v>0</v>
      </c>
    </row>
    <row r="13" spans="1:21">
      <c r="A13" s="318" t="str">
        <f>'BD Team'!B20</f>
        <v>W7</v>
      </c>
      <c r="B13" s="318" t="str">
        <f>'BD Team'!C20</f>
        <v>M15000</v>
      </c>
      <c r="C13" s="318" t="str">
        <f>'BD Team'!D20</f>
        <v>SIDE HUNG WINDOW</v>
      </c>
      <c r="D13" s="318" t="str">
        <f>'BD Team'!E20</f>
        <v>24MM</v>
      </c>
      <c r="E13" s="318" t="str">
        <f>'BD Team'!G20</f>
        <v>FORMAL LIVING</v>
      </c>
      <c r="F13" s="318" t="str">
        <f>'BD Team'!F20</f>
        <v>RETRACTABLE</v>
      </c>
      <c r="I13" s="318">
        <f>'BD Team'!H20</f>
        <v>992</v>
      </c>
      <c r="J13" s="318">
        <f>'BD Team'!I20</f>
        <v>1372</v>
      </c>
      <c r="K13" s="318">
        <f>'BD Team'!J20</f>
        <v>1</v>
      </c>
      <c r="L13" s="319">
        <f>'BD Team'!K20</f>
        <v>197.44</v>
      </c>
      <c r="M13" s="318">
        <f>Pricing!O15</f>
        <v>2805</v>
      </c>
      <c r="N13" s="318">
        <f>Pricing!Q15</f>
        <v>0</v>
      </c>
      <c r="O13" s="318">
        <f>Pricing!R15</f>
        <v>9687.5999999999985</v>
      </c>
      <c r="P13" s="318">
        <f>Pricing!S15</f>
        <v>0</v>
      </c>
      <c r="Q13" s="319">
        <f>'Cost Calculation'!L19</f>
        <v>0</v>
      </c>
      <c r="R13" s="319">
        <f>'Cost Calculation'!M19</f>
        <v>0</v>
      </c>
      <c r="S13" s="319">
        <f>'Cost Calculation'!N19</f>
        <v>0</v>
      </c>
      <c r="T13" s="318">
        <f>Pricing!P15</f>
        <v>0</v>
      </c>
      <c r="U13" s="317">
        <f>'Cost Calculation'!AC19</f>
        <v>0</v>
      </c>
    </row>
    <row r="14" spans="1:21">
      <c r="A14" s="318" t="str">
        <f>'BD Team'!B21</f>
        <v>W8</v>
      </c>
      <c r="B14" s="318" t="str">
        <f>'BD Team'!C21</f>
        <v>M900</v>
      </c>
      <c r="C14" s="318" t="str">
        <f>'BD Team'!D21</f>
        <v>3 TRACK 2 SHUTTER SLIDING WINDOW</v>
      </c>
      <c r="D14" s="318" t="str">
        <f>'BD Team'!E21</f>
        <v>20MM</v>
      </c>
      <c r="E14" s="318" t="str">
        <f>'BD Team'!G21</f>
        <v>OUTSIDE STAIRCASE</v>
      </c>
      <c r="F14" s="318" t="str">
        <f>'BD Team'!F21</f>
        <v>SS</v>
      </c>
      <c r="I14" s="318">
        <f>'BD Team'!H21</f>
        <v>916</v>
      </c>
      <c r="J14" s="318">
        <f>'BD Team'!I21</f>
        <v>1372</v>
      </c>
      <c r="K14" s="318">
        <f>'BD Team'!J21</f>
        <v>1</v>
      </c>
      <c r="L14" s="319">
        <f>'BD Team'!K21</f>
        <v>137.30000000000001</v>
      </c>
      <c r="M14" s="318">
        <f>Pricing!O16</f>
        <v>2538</v>
      </c>
      <c r="N14" s="318">
        <f>Pricing!Q16</f>
        <v>538.19999999999993</v>
      </c>
      <c r="O14" s="318">
        <f>Pricing!R16</f>
        <v>0</v>
      </c>
      <c r="P14" s="318">
        <f>Pricing!S16</f>
        <v>0</v>
      </c>
      <c r="Q14" s="319">
        <f>'Cost Calculation'!L20</f>
        <v>0</v>
      </c>
      <c r="R14" s="319">
        <f>'Cost Calculation'!M20</f>
        <v>0</v>
      </c>
      <c r="S14" s="319">
        <f>'Cost Calculation'!N20</f>
        <v>0</v>
      </c>
      <c r="T14" s="318">
        <f>Pricing!P16</f>
        <v>0</v>
      </c>
      <c r="U14" s="317">
        <f>'Cost Calculation'!AC20</f>
        <v>0</v>
      </c>
    </row>
    <row r="15" spans="1:21">
      <c r="A15" s="318" t="str">
        <f>'BD Team'!B22</f>
        <v>V1</v>
      </c>
      <c r="B15" s="318" t="str">
        <f>'BD Team'!C22</f>
        <v>M940</v>
      </c>
      <c r="C15" s="318" t="str">
        <f>'BD Team'!D22</f>
        <v>FIXED GLASS WITH GLASS LOUVERS AND EXHAUST PROVISION</v>
      </c>
      <c r="D15" s="318" t="str">
        <f>'BD Team'!E22</f>
        <v>6MM (F)</v>
      </c>
      <c r="E15" s="318" t="str">
        <f>'BD Team'!G22</f>
        <v>VENTILATOR 1</v>
      </c>
      <c r="F15" s="318" t="str">
        <f>'BD Team'!F22</f>
        <v>NO</v>
      </c>
      <c r="I15" s="318">
        <f>'BD Team'!H22</f>
        <v>610</v>
      </c>
      <c r="J15" s="318">
        <f>'BD Team'!I22</f>
        <v>610</v>
      </c>
      <c r="K15" s="318">
        <f>'BD Team'!J22</f>
        <v>3</v>
      </c>
      <c r="L15" s="319">
        <f>'BD Team'!K22</f>
        <v>61.04</v>
      </c>
      <c r="M15" s="318">
        <f>Pricing!O17</f>
        <v>2003</v>
      </c>
      <c r="N15" s="318">
        <f>Pricing!Q17</f>
        <v>0</v>
      </c>
      <c r="O15" s="318">
        <f>Pricing!R17</f>
        <v>0</v>
      </c>
      <c r="P15" s="318">
        <f>Pricing!S17</f>
        <v>0</v>
      </c>
      <c r="Q15" s="319">
        <f>'Cost Calculation'!L21</f>
        <v>0</v>
      </c>
      <c r="R15" s="319">
        <f>'Cost Calculation'!M21</f>
        <v>0</v>
      </c>
      <c r="S15" s="319">
        <f>'Cost Calculation'!N21</f>
        <v>0</v>
      </c>
      <c r="T15" s="318">
        <f>Pricing!P17</f>
        <v>0</v>
      </c>
      <c r="U15" s="317">
        <f>'Cost Calculation'!AC21</f>
        <v>0</v>
      </c>
    </row>
    <row r="16" spans="1:21">
      <c r="A16" s="318" t="str">
        <f>'BD Team'!B23</f>
        <v>V2</v>
      </c>
      <c r="B16" s="318" t="str">
        <f>'BD Team'!C23</f>
        <v>M940</v>
      </c>
      <c r="C16" s="318" t="str">
        <f>'BD Team'!D23</f>
        <v>FIXED GLASS WITH GLASS LOUVERS AND EXHAUST PROVISION</v>
      </c>
      <c r="D16" s="318" t="str">
        <f>'BD Team'!E23</f>
        <v>6MM (F)</v>
      </c>
      <c r="E16" s="318" t="str">
        <f>'BD Team'!G23</f>
        <v>VENTILATOR 2</v>
      </c>
      <c r="F16" s="318" t="str">
        <f>'BD Team'!F23</f>
        <v>NO</v>
      </c>
      <c r="I16" s="318">
        <f>'BD Team'!H23</f>
        <v>840</v>
      </c>
      <c r="J16" s="318">
        <f>'BD Team'!I23</f>
        <v>610</v>
      </c>
      <c r="K16" s="318">
        <f>'BD Team'!J23</f>
        <v>1</v>
      </c>
      <c r="L16" s="319">
        <f>'BD Team'!K23</f>
        <v>72.760000000000005</v>
      </c>
      <c r="M16" s="318">
        <f>Pricing!O18</f>
        <v>2003</v>
      </c>
      <c r="N16" s="318">
        <f>Pricing!Q18</f>
        <v>0</v>
      </c>
      <c r="O16" s="318">
        <f>Pricing!R18</f>
        <v>0</v>
      </c>
      <c r="P16" s="318">
        <f>Pricing!S18</f>
        <v>0</v>
      </c>
      <c r="Q16" s="319">
        <f>'Cost Calculation'!L22</f>
        <v>0</v>
      </c>
      <c r="R16" s="319">
        <f>'Cost Calculation'!M22</f>
        <v>0</v>
      </c>
      <c r="S16" s="319">
        <f>'Cost Calculation'!N22</f>
        <v>0</v>
      </c>
      <c r="T16" s="318">
        <f>Pricing!P18</f>
        <v>0</v>
      </c>
      <c r="U16" s="317">
        <f>'Cost Calculation'!AC22</f>
        <v>0</v>
      </c>
    </row>
    <row r="17" spans="1:21">
      <c r="A17" s="318" t="str">
        <f>'BD Team'!B24</f>
        <v>V3</v>
      </c>
      <c r="B17" s="318" t="str">
        <f>'BD Team'!C24</f>
        <v>M940</v>
      </c>
      <c r="C17" s="318" t="str">
        <f>'BD Team'!D24</f>
        <v>FIXED GLASS WITH GLASS LOUVERS AND EXHAUST PROVISION</v>
      </c>
      <c r="D17" s="318" t="str">
        <f>'BD Team'!E24</f>
        <v>6MM (F)</v>
      </c>
      <c r="E17" s="318" t="str">
        <f>'BD Team'!G24</f>
        <v>VENTILATOR 3</v>
      </c>
      <c r="F17" s="318" t="str">
        <f>'BD Team'!F24</f>
        <v>NO</v>
      </c>
      <c r="I17" s="318">
        <f>'BD Team'!H24</f>
        <v>724</v>
      </c>
      <c r="J17" s="318">
        <f>'BD Team'!I24</f>
        <v>610</v>
      </c>
      <c r="K17" s="318">
        <f>'BD Team'!J24</f>
        <v>1</v>
      </c>
      <c r="L17" s="319">
        <f>'BD Team'!K24</f>
        <v>66.84</v>
      </c>
      <c r="M17" s="318">
        <f>Pricing!O19</f>
        <v>2003</v>
      </c>
      <c r="N17" s="318">
        <f>Pricing!Q19</f>
        <v>0</v>
      </c>
      <c r="O17" s="318">
        <f>Pricing!R19</f>
        <v>0</v>
      </c>
      <c r="P17" s="318">
        <f>Pricing!S19</f>
        <v>0</v>
      </c>
      <c r="Q17" s="319">
        <f>'Cost Calculation'!L23</f>
        <v>0</v>
      </c>
      <c r="R17" s="319">
        <f>'Cost Calculation'!M23</f>
        <v>0</v>
      </c>
      <c r="S17" s="319">
        <f>'Cost Calculation'!N23</f>
        <v>0</v>
      </c>
      <c r="T17" s="318">
        <f>Pricing!P19</f>
        <v>0</v>
      </c>
      <c r="U17" s="317">
        <f>'Cost Calculation'!AC23</f>
        <v>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M108"/>
  <sheetViews>
    <sheetView showGridLines="0" view="pageBreakPreview" zoomScale="75" zoomScaleNormal="75" zoomScaleSheetLayoutView="75" workbookViewId="0">
      <selection activeCell="G25" sqref="G25"/>
    </sheetView>
  </sheetViews>
  <sheetFormatPr defaultRowHeight="15"/>
  <cols>
    <col min="1" max="1" width="8.28515625" style="114" bestFit="1" customWidth="1"/>
    <col min="2" max="2" width="19.42578125" style="47" bestFit="1" customWidth="1"/>
    <col min="3" max="3" width="11.7109375" style="47" customWidth="1"/>
    <col min="4" max="4" width="46.28515625" style="156" customWidth="1"/>
    <col min="5" max="5" width="34.28515625" style="47" customWidth="1"/>
    <col min="6" max="6" width="21.85546875" style="153" customWidth="1"/>
    <col min="7" max="7" width="43.85546875" style="47" bestFit="1" customWidth="1"/>
    <col min="8" max="8" width="13.85546875" style="47" customWidth="1"/>
    <col min="9" max="9" width="15.42578125" style="114" customWidth="1"/>
    <col min="10" max="10" width="14" style="114" bestFit="1" customWidth="1"/>
    <col min="11" max="11" width="16.7109375" style="47" customWidth="1"/>
    <col min="12" max="12" width="32.7109375" style="47" bestFit="1" customWidth="1"/>
    <col min="13" max="13" width="11.5703125" style="47" customWidth="1"/>
    <col min="14" max="228" width="9.140625" style="47"/>
    <col min="229" max="229" width="7.42578125" style="47" customWidth="1"/>
    <col min="230" max="230" width="7.7109375" style="47" customWidth="1"/>
    <col min="231" max="231" width="30.42578125" style="47" bestFit="1" customWidth="1"/>
    <col min="232" max="232" width="13.85546875" style="47" customWidth="1"/>
    <col min="233" max="233" width="8.140625" style="47" customWidth="1"/>
    <col min="234" max="234" width="9" style="47" customWidth="1"/>
    <col min="235" max="236" width="0" style="47" hidden="1" customWidth="1"/>
    <col min="237" max="237" width="10.7109375" style="47" customWidth="1"/>
    <col min="238" max="238" width="14.140625" style="47" customWidth="1"/>
    <col min="239" max="239" width="16.5703125" style="47" bestFit="1" customWidth="1"/>
    <col min="240" max="240" width="15.85546875" style="47" customWidth="1"/>
    <col min="241" max="241" width="12.7109375" style="47" customWidth="1"/>
    <col min="242" max="242" width="9.7109375" style="47" customWidth="1"/>
    <col min="243" max="243" width="17.42578125" style="47" customWidth="1"/>
    <col min="244" max="244" width="12.5703125" style="47" customWidth="1"/>
    <col min="245" max="245" width="14.5703125" style="47" customWidth="1"/>
    <col min="246" max="249" width="9.140625" style="47"/>
    <col min="250" max="250" width="12.85546875" style="47" bestFit="1" customWidth="1"/>
    <col min="251" max="484" width="9.140625" style="47"/>
    <col min="485" max="485" width="7.42578125" style="47" customWidth="1"/>
    <col min="486" max="486" width="7.7109375" style="47" customWidth="1"/>
    <col min="487" max="487" width="30.42578125" style="47" bestFit="1" customWidth="1"/>
    <col min="488" max="488" width="13.85546875" style="47" customWidth="1"/>
    <col min="489" max="489" width="8.140625" style="47" customWidth="1"/>
    <col min="490" max="490" width="9" style="47" customWidth="1"/>
    <col min="491" max="492" width="0" style="47" hidden="1" customWidth="1"/>
    <col min="493" max="493" width="10.7109375" style="47" customWidth="1"/>
    <col min="494" max="494" width="14.140625" style="47" customWidth="1"/>
    <col min="495" max="495" width="16.5703125" style="47" bestFit="1" customWidth="1"/>
    <col min="496" max="496" width="15.85546875" style="47" customWidth="1"/>
    <col min="497" max="497" width="12.7109375" style="47" customWidth="1"/>
    <col min="498" max="498" width="9.7109375" style="47" customWidth="1"/>
    <col min="499" max="499" width="17.42578125" style="47" customWidth="1"/>
    <col min="500" max="500" width="12.5703125" style="47" customWidth="1"/>
    <col min="501" max="501" width="14.5703125" style="47" customWidth="1"/>
    <col min="502" max="505" width="9.140625" style="47"/>
    <col min="506" max="506" width="12.85546875" style="47" bestFit="1" customWidth="1"/>
    <col min="507" max="740" width="9.140625" style="47"/>
    <col min="741" max="741" width="7.42578125" style="47" customWidth="1"/>
    <col min="742" max="742" width="7.7109375" style="47" customWidth="1"/>
    <col min="743" max="743" width="30.42578125" style="47" bestFit="1" customWidth="1"/>
    <col min="744" max="744" width="13.85546875" style="47" customWidth="1"/>
    <col min="745" max="745" width="8.140625" style="47" customWidth="1"/>
    <col min="746" max="746" width="9" style="47" customWidth="1"/>
    <col min="747" max="748" width="0" style="47" hidden="1" customWidth="1"/>
    <col min="749" max="749" width="10.7109375" style="47" customWidth="1"/>
    <col min="750" max="750" width="14.140625" style="47" customWidth="1"/>
    <col min="751" max="751" width="16.5703125" style="47" bestFit="1" customWidth="1"/>
    <col min="752" max="752" width="15.85546875" style="47" customWidth="1"/>
    <col min="753" max="753" width="12.7109375" style="47" customWidth="1"/>
    <col min="754" max="754" width="9.7109375" style="47" customWidth="1"/>
    <col min="755" max="755" width="17.42578125" style="47" customWidth="1"/>
    <col min="756" max="756" width="12.5703125" style="47" customWidth="1"/>
    <col min="757" max="757" width="14.5703125" style="47" customWidth="1"/>
    <col min="758" max="761" width="9.140625" style="47"/>
    <col min="762" max="762" width="12.85546875" style="47" bestFit="1" customWidth="1"/>
    <col min="763" max="996" width="9.140625" style="47"/>
    <col min="997" max="997" width="7.42578125" style="47" customWidth="1"/>
    <col min="998" max="998" width="7.7109375" style="47" customWidth="1"/>
    <col min="999" max="999" width="30.42578125" style="47" bestFit="1" customWidth="1"/>
    <col min="1000" max="1000" width="13.85546875" style="47" customWidth="1"/>
    <col min="1001" max="1001" width="8.140625" style="47" customWidth="1"/>
    <col min="1002" max="1002" width="9" style="47" customWidth="1"/>
    <col min="1003" max="1004" width="0" style="47" hidden="1" customWidth="1"/>
    <col min="1005" max="1005" width="10.7109375" style="47" customWidth="1"/>
    <col min="1006" max="1006" width="14.140625" style="47" customWidth="1"/>
    <col min="1007" max="1007" width="16.5703125" style="47" bestFit="1" customWidth="1"/>
    <col min="1008" max="1008" width="15.85546875" style="47" customWidth="1"/>
    <col min="1009" max="1009" width="12.7109375" style="47" customWidth="1"/>
    <col min="1010" max="1010" width="9.7109375" style="47" customWidth="1"/>
    <col min="1011" max="1011" width="17.42578125" style="47" customWidth="1"/>
    <col min="1012" max="1012" width="12.5703125" style="47" customWidth="1"/>
    <col min="1013" max="1013" width="14.5703125" style="47" customWidth="1"/>
    <col min="1014" max="1017" width="9.140625" style="47"/>
    <col min="1018" max="1018" width="12.85546875" style="47" bestFit="1" customWidth="1"/>
    <col min="1019" max="1252" width="9.140625" style="47"/>
    <col min="1253" max="1253" width="7.42578125" style="47" customWidth="1"/>
    <col min="1254" max="1254" width="7.7109375" style="47" customWidth="1"/>
    <col min="1255" max="1255" width="30.42578125" style="47" bestFit="1" customWidth="1"/>
    <col min="1256" max="1256" width="13.85546875" style="47" customWidth="1"/>
    <col min="1257" max="1257" width="8.140625" style="47" customWidth="1"/>
    <col min="1258" max="1258" width="9" style="47" customWidth="1"/>
    <col min="1259" max="1260" width="0" style="47" hidden="1" customWidth="1"/>
    <col min="1261" max="1261" width="10.7109375" style="47" customWidth="1"/>
    <col min="1262" max="1262" width="14.140625" style="47" customWidth="1"/>
    <col min="1263" max="1263" width="16.5703125" style="47" bestFit="1" customWidth="1"/>
    <col min="1264" max="1264" width="15.85546875" style="47" customWidth="1"/>
    <col min="1265" max="1265" width="12.7109375" style="47" customWidth="1"/>
    <col min="1266" max="1266" width="9.7109375" style="47" customWidth="1"/>
    <col min="1267" max="1267" width="17.42578125" style="47" customWidth="1"/>
    <col min="1268" max="1268" width="12.5703125" style="47" customWidth="1"/>
    <col min="1269" max="1269" width="14.5703125" style="47" customWidth="1"/>
    <col min="1270" max="1273" width="9.140625" style="47"/>
    <col min="1274" max="1274" width="12.85546875" style="47" bestFit="1" customWidth="1"/>
    <col min="1275" max="1508" width="9.140625" style="47"/>
    <col min="1509" max="1509" width="7.42578125" style="47" customWidth="1"/>
    <col min="1510" max="1510" width="7.7109375" style="47" customWidth="1"/>
    <col min="1511" max="1511" width="30.42578125" style="47" bestFit="1" customWidth="1"/>
    <col min="1512" max="1512" width="13.85546875" style="47" customWidth="1"/>
    <col min="1513" max="1513" width="8.140625" style="47" customWidth="1"/>
    <col min="1514" max="1514" width="9" style="47" customWidth="1"/>
    <col min="1515" max="1516" width="0" style="47" hidden="1" customWidth="1"/>
    <col min="1517" max="1517" width="10.7109375" style="47" customWidth="1"/>
    <col min="1518" max="1518" width="14.140625" style="47" customWidth="1"/>
    <col min="1519" max="1519" width="16.5703125" style="47" bestFit="1" customWidth="1"/>
    <col min="1520" max="1520" width="15.85546875" style="47" customWidth="1"/>
    <col min="1521" max="1521" width="12.7109375" style="47" customWidth="1"/>
    <col min="1522" max="1522" width="9.7109375" style="47" customWidth="1"/>
    <col min="1523" max="1523" width="17.42578125" style="47" customWidth="1"/>
    <col min="1524" max="1524" width="12.5703125" style="47" customWidth="1"/>
    <col min="1525" max="1525" width="14.5703125" style="47" customWidth="1"/>
    <col min="1526" max="1529" width="9.140625" style="47"/>
    <col min="1530" max="1530" width="12.85546875" style="47" bestFit="1" customWidth="1"/>
    <col min="1531" max="1764" width="9.140625" style="47"/>
    <col min="1765" max="1765" width="7.42578125" style="47" customWidth="1"/>
    <col min="1766" max="1766" width="7.7109375" style="47" customWidth="1"/>
    <col min="1767" max="1767" width="30.42578125" style="47" bestFit="1" customWidth="1"/>
    <col min="1768" max="1768" width="13.85546875" style="47" customWidth="1"/>
    <col min="1769" max="1769" width="8.140625" style="47" customWidth="1"/>
    <col min="1770" max="1770" width="9" style="47" customWidth="1"/>
    <col min="1771" max="1772" width="0" style="47" hidden="1" customWidth="1"/>
    <col min="1773" max="1773" width="10.7109375" style="47" customWidth="1"/>
    <col min="1774" max="1774" width="14.140625" style="47" customWidth="1"/>
    <col min="1775" max="1775" width="16.5703125" style="47" bestFit="1" customWidth="1"/>
    <col min="1776" max="1776" width="15.85546875" style="47" customWidth="1"/>
    <col min="1777" max="1777" width="12.7109375" style="47" customWidth="1"/>
    <col min="1778" max="1778" width="9.7109375" style="47" customWidth="1"/>
    <col min="1779" max="1779" width="17.42578125" style="47" customWidth="1"/>
    <col min="1780" max="1780" width="12.5703125" style="47" customWidth="1"/>
    <col min="1781" max="1781" width="14.5703125" style="47" customWidth="1"/>
    <col min="1782" max="1785" width="9.140625" style="47"/>
    <col min="1786" max="1786" width="12.85546875" style="47" bestFit="1" customWidth="1"/>
    <col min="1787" max="2020" width="9.140625" style="47"/>
    <col min="2021" max="2021" width="7.42578125" style="47" customWidth="1"/>
    <col min="2022" max="2022" width="7.7109375" style="47" customWidth="1"/>
    <col min="2023" max="2023" width="30.42578125" style="47" bestFit="1" customWidth="1"/>
    <col min="2024" max="2024" width="13.85546875" style="47" customWidth="1"/>
    <col min="2025" max="2025" width="8.140625" style="47" customWidth="1"/>
    <col min="2026" max="2026" width="9" style="47" customWidth="1"/>
    <col min="2027" max="2028" width="0" style="47" hidden="1" customWidth="1"/>
    <col min="2029" max="2029" width="10.7109375" style="47" customWidth="1"/>
    <col min="2030" max="2030" width="14.140625" style="47" customWidth="1"/>
    <col min="2031" max="2031" width="16.5703125" style="47" bestFit="1" customWidth="1"/>
    <col min="2032" max="2032" width="15.85546875" style="47" customWidth="1"/>
    <col min="2033" max="2033" width="12.7109375" style="47" customWidth="1"/>
    <col min="2034" max="2034" width="9.7109375" style="47" customWidth="1"/>
    <col min="2035" max="2035" width="17.42578125" style="47" customWidth="1"/>
    <col min="2036" max="2036" width="12.5703125" style="47" customWidth="1"/>
    <col min="2037" max="2037" width="14.5703125" style="47" customWidth="1"/>
    <col min="2038" max="2041" width="9.140625" style="47"/>
    <col min="2042" max="2042" width="12.85546875" style="47" bestFit="1" customWidth="1"/>
    <col min="2043" max="2276" width="9.140625" style="47"/>
    <col min="2277" max="2277" width="7.42578125" style="47" customWidth="1"/>
    <col min="2278" max="2278" width="7.7109375" style="47" customWidth="1"/>
    <col min="2279" max="2279" width="30.42578125" style="47" bestFit="1" customWidth="1"/>
    <col min="2280" max="2280" width="13.85546875" style="47" customWidth="1"/>
    <col min="2281" max="2281" width="8.140625" style="47" customWidth="1"/>
    <col min="2282" max="2282" width="9" style="47" customWidth="1"/>
    <col min="2283" max="2284" width="0" style="47" hidden="1" customWidth="1"/>
    <col min="2285" max="2285" width="10.7109375" style="47" customWidth="1"/>
    <col min="2286" max="2286" width="14.140625" style="47" customWidth="1"/>
    <col min="2287" max="2287" width="16.5703125" style="47" bestFit="1" customWidth="1"/>
    <col min="2288" max="2288" width="15.85546875" style="47" customWidth="1"/>
    <col min="2289" max="2289" width="12.7109375" style="47" customWidth="1"/>
    <col min="2290" max="2290" width="9.7109375" style="47" customWidth="1"/>
    <col min="2291" max="2291" width="17.42578125" style="47" customWidth="1"/>
    <col min="2292" max="2292" width="12.5703125" style="47" customWidth="1"/>
    <col min="2293" max="2293" width="14.5703125" style="47" customWidth="1"/>
    <col min="2294" max="2297" width="9.140625" style="47"/>
    <col min="2298" max="2298" width="12.85546875" style="47" bestFit="1" customWidth="1"/>
    <col min="2299" max="2532" width="9.140625" style="47"/>
    <col min="2533" max="2533" width="7.42578125" style="47" customWidth="1"/>
    <col min="2534" max="2534" width="7.7109375" style="47" customWidth="1"/>
    <col min="2535" max="2535" width="30.42578125" style="47" bestFit="1" customWidth="1"/>
    <col min="2536" max="2536" width="13.85546875" style="47" customWidth="1"/>
    <col min="2537" max="2537" width="8.140625" style="47" customWidth="1"/>
    <col min="2538" max="2538" width="9" style="47" customWidth="1"/>
    <col min="2539" max="2540" width="0" style="47" hidden="1" customWidth="1"/>
    <col min="2541" max="2541" width="10.7109375" style="47" customWidth="1"/>
    <col min="2542" max="2542" width="14.140625" style="47" customWidth="1"/>
    <col min="2543" max="2543" width="16.5703125" style="47" bestFit="1" customWidth="1"/>
    <col min="2544" max="2544" width="15.85546875" style="47" customWidth="1"/>
    <col min="2545" max="2545" width="12.7109375" style="47" customWidth="1"/>
    <col min="2546" max="2546" width="9.7109375" style="47" customWidth="1"/>
    <col min="2547" max="2547" width="17.42578125" style="47" customWidth="1"/>
    <col min="2548" max="2548" width="12.5703125" style="47" customWidth="1"/>
    <col min="2549" max="2549" width="14.5703125" style="47" customWidth="1"/>
    <col min="2550" max="2553" width="9.140625" style="47"/>
    <col min="2554" max="2554" width="12.85546875" style="47" bestFit="1" customWidth="1"/>
    <col min="2555" max="2788" width="9.140625" style="47"/>
    <col min="2789" max="2789" width="7.42578125" style="47" customWidth="1"/>
    <col min="2790" max="2790" width="7.7109375" style="47" customWidth="1"/>
    <col min="2791" max="2791" width="30.42578125" style="47" bestFit="1" customWidth="1"/>
    <col min="2792" max="2792" width="13.85546875" style="47" customWidth="1"/>
    <col min="2793" max="2793" width="8.140625" style="47" customWidth="1"/>
    <col min="2794" max="2794" width="9" style="47" customWidth="1"/>
    <col min="2795" max="2796" width="0" style="47" hidden="1" customWidth="1"/>
    <col min="2797" max="2797" width="10.7109375" style="47" customWidth="1"/>
    <col min="2798" max="2798" width="14.140625" style="47" customWidth="1"/>
    <col min="2799" max="2799" width="16.5703125" style="47" bestFit="1" customWidth="1"/>
    <col min="2800" max="2800" width="15.85546875" style="47" customWidth="1"/>
    <col min="2801" max="2801" width="12.7109375" style="47" customWidth="1"/>
    <col min="2802" max="2802" width="9.7109375" style="47" customWidth="1"/>
    <col min="2803" max="2803" width="17.42578125" style="47" customWidth="1"/>
    <col min="2804" max="2804" width="12.5703125" style="47" customWidth="1"/>
    <col min="2805" max="2805" width="14.5703125" style="47" customWidth="1"/>
    <col min="2806" max="2809" width="9.140625" style="47"/>
    <col min="2810" max="2810" width="12.85546875" style="47" bestFit="1" customWidth="1"/>
    <col min="2811" max="3044" width="9.140625" style="47"/>
    <col min="3045" max="3045" width="7.42578125" style="47" customWidth="1"/>
    <col min="3046" max="3046" width="7.7109375" style="47" customWidth="1"/>
    <col min="3047" max="3047" width="30.42578125" style="47" bestFit="1" customWidth="1"/>
    <col min="3048" max="3048" width="13.85546875" style="47" customWidth="1"/>
    <col min="3049" max="3049" width="8.140625" style="47" customWidth="1"/>
    <col min="3050" max="3050" width="9" style="47" customWidth="1"/>
    <col min="3051" max="3052" width="0" style="47" hidden="1" customWidth="1"/>
    <col min="3053" max="3053" width="10.7109375" style="47" customWidth="1"/>
    <col min="3054" max="3054" width="14.140625" style="47" customWidth="1"/>
    <col min="3055" max="3055" width="16.5703125" style="47" bestFit="1" customWidth="1"/>
    <col min="3056" max="3056" width="15.85546875" style="47" customWidth="1"/>
    <col min="3057" max="3057" width="12.7109375" style="47" customWidth="1"/>
    <col min="3058" max="3058" width="9.7109375" style="47" customWidth="1"/>
    <col min="3059" max="3059" width="17.42578125" style="47" customWidth="1"/>
    <col min="3060" max="3060" width="12.5703125" style="47" customWidth="1"/>
    <col min="3061" max="3061" width="14.5703125" style="47" customWidth="1"/>
    <col min="3062" max="3065" width="9.140625" style="47"/>
    <col min="3066" max="3066" width="12.85546875" style="47" bestFit="1" customWidth="1"/>
    <col min="3067" max="3300" width="9.140625" style="47"/>
    <col min="3301" max="3301" width="7.42578125" style="47" customWidth="1"/>
    <col min="3302" max="3302" width="7.7109375" style="47" customWidth="1"/>
    <col min="3303" max="3303" width="30.42578125" style="47" bestFit="1" customWidth="1"/>
    <col min="3304" max="3304" width="13.85546875" style="47" customWidth="1"/>
    <col min="3305" max="3305" width="8.140625" style="47" customWidth="1"/>
    <col min="3306" max="3306" width="9" style="47" customWidth="1"/>
    <col min="3307" max="3308" width="0" style="47" hidden="1" customWidth="1"/>
    <col min="3309" max="3309" width="10.7109375" style="47" customWidth="1"/>
    <col min="3310" max="3310" width="14.140625" style="47" customWidth="1"/>
    <col min="3311" max="3311" width="16.5703125" style="47" bestFit="1" customWidth="1"/>
    <col min="3312" max="3312" width="15.85546875" style="47" customWidth="1"/>
    <col min="3313" max="3313" width="12.7109375" style="47" customWidth="1"/>
    <col min="3314" max="3314" width="9.7109375" style="47" customWidth="1"/>
    <col min="3315" max="3315" width="17.42578125" style="47" customWidth="1"/>
    <col min="3316" max="3316" width="12.5703125" style="47" customWidth="1"/>
    <col min="3317" max="3317" width="14.5703125" style="47" customWidth="1"/>
    <col min="3318" max="3321" width="9.140625" style="47"/>
    <col min="3322" max="3322" width="12.85546875" style="47" bestFit="1" customWidth="1"/>
    <col min="3323" max="3556" width="9.140625" style="47"/>
    <col min="3557" max="3557" width="7.42578125" style="47" customWidth="1"/>
    <col min="3558" max="3558" width="7.7109375" style="47" customWidth="1"/>
    <col min="3559" max="3559" width="30.42578125" style="47" bestFit="1" customWidth="1"/>
    <col min="3560" max="3560" width="13.85546875" style="47" customWidth="1"/>
    <col min="3561" max="3561" width="8.140625" style="47" customWidth="1"/>
    <col min="3562" max="3562" width="9" style="47" customWidth="1"/>
    <col min="3563" max="3564" width="0" style="47" hidden="1" customWidth="1"/>
    <col min="3565" max="3565" width="10.7109375" style="47" customWidth="1"/>
    <col min="3566" max="3566" width="14.140625" style="47" customWidth="1"/>
    <col min="3567" max="3567" width="16.5703125" style="47" bestFit="1" customWidth="1"/>
    <col min="3568" max="3568" width="15.85546875" style="47" customWidth="1"/>
    <col min="3569" max="3569" width="12.7109375" style="47" customWidth="1"/>
    <col min="3570" max="3570" width="9.7109375" style="47" customWidth="1"/>
    <col min="3571" max="3571" width="17.42578125" style="47" customWidth="1"/>
    <col min="3572" max="3572" width="12.5703125" style="47" customWidth="1"/>
    <col min="3573" max="3573" width="14.5703125" style="47" customWidth="1"/>
    <col min="3574" max="3577" width="9.140625" style="47"/>
    <col min="3578" max="3578" width="12.85546875" style="47" bestFit="1" customWidth="1"/>
    <col min="3579" max="3812" width="9.140625" style="47"/>
    <col min="3813" max="3813" width="7.42578125" style="47" customWidth="1"/>
    <col min="3814" max="3814" width="7.7109375" style="47" customWidth="1"/>
    <col min="3815" max="3815" width="30.42578125" style="47" bestFit="1" customWidth="1"/>
    <col min="3816" max="3816" width="13.85546875" style="47" customWidth="1"/>
    <col min="3817" max="3817" width="8.140625" style="47" customWidth="1"/>
    <col min="3818" max="3818" width="9" style="47" customWidth="1"/>
    <col min="3819" max="3820" width="0" style="47" hidden="1" customWidth="1"/>
    <col min="3821" max="3821" width="10.7109375" style="47" customWidth="1"/>
    <col min="3822" max="3822" width="14.140625" style="47" customWidth="1"/>
    <col min="3823" max="3823" width="16.5703125" style="47" bestFit="1" customWidth="1"/>
    <col min="3824" max="3824" width="15.85546875" style="47" customWidth="1"/>
    <col min="3825" max="3825" width="12.7109375" style="47" customWidth="1"/>
    <col min="3826" max="3826" width="9.7109375" style="47" customWidth="1"/>
    <col min="3827" max="3827" width="17.42578125" style="47" customWidth="1"/>
    <col min="3828" max="3828" width="12.5703125" style="47" customWidth="1"/>
    <col min="3829" max="3829" width="14.5703125" style="47" customWidth="1"/>
    <col min="3830" max="3833" width="9.140625" style="47"/>
    <col min="3834" max="3834" width="12.85546875" style="47" bestFit="1" customWidth="1"/>
    <col min="3835" max="4068" width="9.140625" style="47"/>
    <col min="4069" max="4069" width="7.42578125" style="47" customWidth="1"/>
    <col min="4070" max="4070" width="7.7109375" style="47" customWidth="1"/>
    <col min="4071" max="4071" width="30.42578125" style="47" bestFit="1" customWidth="1"/>
    <col min="4072" max="4072" width="13.85546875" style="47" customWidth="1"/>
    <col min="4073" max="4073" width="8.140625" style="47" customWidth="1"/>
    <col min="4074" max="4074" width="9" style="47" customWidth="1"/>
    <col min="4075" max="4076" width="0" style="47" hidden="1" customWidth="1"/>
    <col min="4077" max="4077" width="10.7109375" style="47" customWidth="1"/>
    <col min="4078" max="4078" width="14.140625" style="47" customWidth="1"/>
    <col min="4079" max="4079" width="16.5703125" style="47" bestFit="1" customWidth="1"/>
    <col min="4080" max="4080" width="15.85546875" style="47" customWidth="1"/>
    <col min="4081" max="4081" width="12.7109375" style="47" customWidth="1"/>
    <col min="4082" max="4082" width="9.7109375" style="47" customWidth="1"/>
    <col min="4083" max="4083" width="17.42578125" style="47" customWidth="1"/>
    <col min="4084" max="4084" width="12.5703125" style="47" customWidth="1"/>
    <col min="4085" max="4085" width="14.5703125" style="47" customWidth="1"/>
    <col min="4086" max="4089" width="9.140625" style="47"/>
    <col min="4090" max="4090" width="12.85546875" style="47" bestFit="1" customWidth="1"/>
    <col min="4091" max="4324" width="9.140625" style="47"/>
    <col min="4325" max="4325" width="7.42578125" style="47" customWidth="1"/>
    <col min="4326" max="4326" width="7.7109375" style="47" customWidth="1"/>
    <col min="4327" max="4327" width="30.42578125" style="47" bestFit="1" customWidth="1"/>
    <col min="4328" max="4328" width="13.85546875" style="47" customWidth="1"/>
    <col min="4329" max="4329" width="8.140625" style="47" customWidth="1"/>
    <col min="4330" max="4330" width="9" style="47" customWidth="1"/>
    <col min="4331" max="4332" width="0" style="47" hidden="1" customWidth="1"/>
    <col min="4333" max="4333" width="10.7109375" style="47" customWidth="1"/>
    <col min="4334" max="4334" width="14.140625" style="47" customWidth="1"/>
    <col min="4335" max="4335" width="16.5703125" style="47" bestFit="1" customWidth="1"/>
    <col min="4336" max="4336" width="15.85546875" style="47" customWidth="1"/>
    <col min="4337" max="4337" width="12.7109375" style="47" customWidth="1"/>
    <col min="4338" max="4338" width="9.7109375" style="47" customWidth="1"/>
    <col min="4339" max="4339" width="17.42578125" style="47" customWidth="1"/>
    <col min="4340" max="4340" width="12.5703125" style="47" customWidth="1"/>
    <col min="4341" max="4341" width="14.5703125" style="47" customWidth="1"/>
    <col min="4342" max="4345" width="9.140625" style="47"/>
    <col min="4346" max="4346" width="12.85546875" style="47" bestFit="1" customWidth="1"/>
    <col min="4347" max="4580" width="9.140625" style="47"/>
    <col min="4581" max="4581" width="7.42578125" style="47" customWidth="1"/>
    <col min="4582" max="4582" width="7.7109375" style="47" customWidth="1"/>
    <col min="4583" max="4583" width="30.42578125" style="47" bestFit="1" customWidth="1"/>
    <col min="4584" max="4584" width="13.85546875" style="47" customWidth="1"/>
    <col min="4585" max="4585" width="8.140625" style="47" customWidth="1"/>
    <col min="4586" max="4586" width="9" style="47" customWidth="1"/>
    <col min="4587" max="4588" width="0" style="47" hidden="1" customWidth="1"/>
    <col min="4589" max="4589" width="10.7109375" style="47" customWidth="1"/>
    <col min="4590" max="4590" width="14.140625" style="47" customWidth="1"/>
    <col min="4591" max="4591" width="16.5703125" style="47" bestFit="1" customWidth="1"/>
    <col min="4592" max="4592" width="15.85546875" style="47" customWidth="1"/>
    <col min="4593" max="4593" width="12.7109375" style="47" customWidth="1"/>
    <col min="4594" max="4594" width="9.7109375" style="47" customWidth="1"/>
    <col min="4595" max="4595" width="17.42578125" style="47" customWidth="1"/>
    <col min="4596" max="4596" width="12.5703125" style="47" customWidth="1"/>
    <col min="4597" max="4597" width="14.5703125" style="47" customWidth="1"/>
    <col min="4598" max="4601" width="9.140625" style="47"/>
    <col min="4602" max="4602" width="12.85546875" style="47" bestFit="1" customWidth="1"/>
    <col min="4603" max="4836" width="9.140625" style="47"/>
    <col min="4837" max="4837" width="7.42578125" style="47" customWidth="1"/>
    <col min="4838" max="4838" width="7.7109375" style="47" customWidth="1"/>
    <col min="4839" max="4839" width="30.42578125" style="47" bestFit="1" customWidth="1"/>
    <col min="4840" max="4840" width="13.85546875" style="47" customWidth="1"/>
    <col min="4841" max="4841" width="8.140625" style="47" customWidth="1"/>
    <col min="4842" max="4842" width="9" style="47" customWidth="1"/>
    <col min="4843" max="4844" width="0" style="47" hidden="1" customWidth="1"/>
    <col min="4845" max="4845" width="10.7109375" style="47" customWidth="1"/>
    <col min="4846" max="4846" width="14.140625" style="47" customWidth="1"/>
    <col min="4847" max="4847" width="16.5703125" style="47" bestFit="1" customWidth="1"/>
    <col min="4848" max="4848" width="15.85546875" style="47" customWidth="1"/>
    <col min="4849" max="4849" width="12.7109375" style="47" customWidth="1"/>
    <col min="4850" max="4850" width="9.7109375" style="47" customWidth="1"/>
    <col min="4851" max="4851" width="17.42578125" style="47" customWidth="1"/>
    <col min="4852" max="4852" width="12.5703125" style="47" customWidth="1"/>
    <col min="4853" max="4853" width="14.5703125" style="47" customWidth="1"/>
    <col min="4854" max="4857" width="9.140625" style="47"/>
    <col min="4858" max="4858" width="12.85546875" style="47" bestFit="1" customWidth="1"/>
    <col min="4859" max="5092" width="9.140625" style="47"/>
    <col min="5093" max="5093" width="7.42578125" style="47" customWidth="1"/>
    <col min="5094" max="5094" width="7.7109375" style="47" customWidth="1"/>
    <col min="5095" max="5095" width="30.42578125" style="47" bestFit="1" customWidth="1"/>
    <col min="5096" max="5096" width="13.85546875" style="47" customWidth="1"/>
    <col min="5097" max="5097" width="8.140625" style="47" customWidth="1"/>
    <col min="5098" max="5098" width="9" style="47" customWidth="1"/>
    <col min="5099" max="5100" width="0" style="47" hidden="1" customWidth="1"/>
    <col min="5101" max="5101" width="10.7109375" style="47" customWidth="1"/>
    <col min="5102" max="5102" width="14.140625" style="47" customWidth="1"/>
    <col min="5103" max="5103" width="16.5703125" style="47" bestFit="1" customWidth="1"/>
    <col min="5104" max="5104" width="15.85546875" style="47" customWidth="1"/>
    <col min="5105" max="5105" width="12.7109375" style="47" customWidth="1"/>
    <col min="5106" max="5106" width="9.7109375" style="47" customWidth="1"/>
    <col min="5107" max="5107" width="17.42578125" style="47" customWidth="1"/>
    <col min="5108" max="5108" width="12.5703125" style="47" customWidth="1"/>
    <col min="5109" max="5109" width="14.5703125" style="47" customWidth="1"/>
    <col min="5110" max="5113" width="9.140625" style="47"/>
    <col min="5114" max="5114" width="12.85546875" style="47" bestFit="1" customWidth="1"/>
    <col min="5115" max="5348" width="9.140625" style="47"/>
    <col min="5349" max="5349" width="7.42578125" style="47" customWidth="1"/>
    <col min="5350" max="5350" width="7.7109375" style="47" customWidth="1"/>
    <col min="5351" max="5351" width="30.42578125" style="47" bestFit="1" customWidth="1"/>
    <col min="5352" max="5352" width="13.85546875" style="47" customWidth="1"/>
    <col min="5353" max="5353" width="8.140625" style="47" customWidth="1"/>
    <col min="5354" max="5354" width="9" style="47" customWidth="1"/>
    <col min="5355" max="5356" width="0" style="47" hidden="1" customWidth="1"/>
    <col min="5357" max="5357" width="10.7109375" style="47" customWidth="1"/>
    <col min="5358" max="5358" width="14.140625" style="47" customWidth="1"/>
    <col min="5359" max="5359" width="16.5703125" style="47" bestFit="1" customWidth="1"/>
    <col min="5360" max="5360" width="15.85546875" style="47" customWidth="1"/>
    <col min="5361" max="5361" width="12.7109375" style="47" customWidth="1"/>
    <col min="5362" max="5362" width="9.7109375" style="47" customWidth="1"/>
    <col min="5363" max="5363" width="17.42578125" style="47" customWidth="1"/>
    <col min="5364" max="5364" width="12.5703125" style="47" customWidth="1"/>
    <col min="5365" max="5365" width="14.5703125" style="47" customWidth="1"/>
    <col min="5366" max="5369" width="9.140625" style="47"/>
    <col min="5370" max="5370" width="12.85546875" style="47" bestFit="1" customWidth="1"/>
    <col min="5371" max="5604" width="9.140625" style="47"/>
    <col min="5605" max="5605" width="7.42578125" style="47" customWidth="1"/>
    <col min="5606" max="5606" width="7.7109375" style="47" customWidth="1"/>
    <col min="5607" max="5607" width="30.42578125" style="47" bestFit="1" customWidth="1"/>
    <col min="5608" max="5608" width="13.85546875" style="47" customWidth="1"/>
    <col min="5609" max="5609" width="8.140625" style="47" customWidth="1"/>
    <col min="5610" max="5610" width="9" style="47" customWidth="1"/>
    <col min="5611" max="5612" width="0" style="47" hidden="1" customWidth="1"/>
    <col min="5613" max="5613" width="10.7109375" style="47" customWidth="1"/>
    <col min="5614" max="5614" width="14.140625" style="47" customWidth="1"/>
    <col min="5615" max="5615" width="16.5703125" style="47" bestFit="1" customWidth="1"/>
    <col min="5616" max="5616" width="15.85546875" style="47" customWidth="1"/>
    <col min="5617" max="5617" width="12.7109375" style="47" customWidth="1"/>
    <col min="5618" max="5618" width="9.7109375" style="47" customWidth="1"/>
    <col min="5619" max="5619" width="17.42578125" style="47" customWidth="1"/>
    <col min="5620" max="5620" width="12.5703125" style="47" customWidth="1"/>
    <col min="5621" max="5621" width="14.5703125" style="47" customWidth="1"/>
    <col min="5622" max="5625" width="9.140625" style="47"/>
    <col min="5626" max="5626" width="12.85546875" style="47" bestFit="1" customWidth="1"/>
    <col min="5627" max="5860" width="9.140625" style="47"/>
    <col min="5861" max="5861" width="7.42578125" style="47" customWidth="1"/>
    <col min="5862" max="5862" width="7.7109375" style="47" customWidth="1"/>
    <col min="5863" max="5863" width="30.42578125" style="47" bestFit="1" customWidth="1"/>
    <col min="5864" max="5864" width="13.85546875" style="47" customWidth="1"/>
    <col min="5865" max="5865" width="8.140625" style="47" customWidth="1"/>
    <col min="5866" max="5866" width="9" style="47" customWidth="1"/>
    <col min="5867" max="5868" width="0" style="47" hidden="1" customWidth="1"/>
    <col min="5869" max="5869" width="10.7109375" style="47" customWidth="1"/>
    <col min="5870" max="5870" width="14.140625" style="47" customWidth="1"/>
    <col min="5871" max="5871" width="16.5703125" style="47" bestFit="1" customWidth="1"/>
    <col min="5872" max="5872" width="15.85546875" style="47" customWidth="1"/>
    <col min="5873" max="5873" width="12.7109375" style="47" customWidth="1"/>
    <col min="5874" max="5874" width="9.7109375" style="47" customWidth="1"/>
    <col min="5875" max="5875" width="17.42578125" style="47" customWidth="1"/>
    <col min="5876" max="5876" width="12.5703125" style="47" customWidth="1"/>
    <col min="5877" max="5877" width="14.5703125" style="47" customWidth="1"/>
    <col min="5878" max="5881" width="9.140625" style="47"/>
    <col min="5882" max="5882" width="12.85546875" style="47" bestFit="1" customWidth="1"/>
    <col min="5883" max="6116" width="9.140625" style="47"/>
    <col min="6117" max="6117" width="7.42578125" style="47" customWidth="1"/>
    <col min="6118" max="6118" width="7.7109375" style="47" customWidth="1"/>
    <col min="6119" max="6119" width="30.42578125" style="47" bestFit="1" customWidth="1"/>
    <col min="6120" max="6120" width="13.85546875" style="47" customWidth="1"/>
    <col min="6121" max="6121" width="8.140625" style="47" customWidth="1"/>
    <col min="6122" max="6122" width="9" style="47" customWidth="1"/>
    <col min="6123" max="6124" width="0" style="47" hidden="1" customWidth="1"/>
    <col min="6125" max="6125" width="10.7109375" style="47" customWidth="1"/>
    <col min="6126" max="6126" width="14.140625" style="47" customWidth="1"/>
    <col min="6127" max="6127" width="16.5703125" style="47" bestFit="1" customWidth="1"/>
    <col min="6128" max="6128" width="15.85546875" style="47" customWidth="1"/>
    <col min="6129" max="6129" width="12.7109375" style="47" customWidth="1"/>
    <col min="6130" max="6130" width="9.7109375" style="47" customWidth="1"/>
    <col min="6131" max="6131" width="17.42578125" style="47" customWidth="1"/>
    <col min="6132" max="6132" width="12.5703125" style="47" customWidth="1"/>
    <col min="6133" max="6133" width="14.5703125" style="47" customWidth="1"/>
    <col min="6134" max="6137" width="9.140625" style="47"/>
    <col min="6138" max="6138" width="12.85546875" style="47" bestFit="1" customWidth="1"/>
    <col min="6139" max="6372" width="9.140625" style="47"/>
    <col min="6373" max="6373" width="7.42578125" style="47" customWidth="1"/>
    <col min="6374" max="6374" width="7.7109375" style="47" customWidth="1"/>
    <col min="6375" max="6375" width="30.42578125" style="47" bestFit="1" customWidth="1"/>
    <col min="6376" max="6376" width="13.85546875" style="47" customWidth="1"/>
    <col min="6377" max="6377" width="8.140625" style="47" customWidth="1"/>
    <col min="6378" max="6378" width="9" style="47" customWidth="1"/>
    <col min="6379" max="6380" width="0" style="47" hidden="1" customWidth="1"/>
    <col min="6381" max="6381" width="10.7109375" style="47" customWidth="1"/>
    <col min="6382" max="6382" width="14.140625" style="47" customWidth="1"/>
    <col min="6383" max="6383" width="16.5703125" style="47" bestFit="1" customWidth="1"/>
    <col min="6384" max="6384" width="15.85546875" style="47" customWidth="1"/>
    <col min="6385" max="6385" width="12.7109375" style="47" customWidth="1"/>
    <col min="6386" max="6386" width="9.7109375" style="47" customWidth="1"/>
    <col min="6387" max="6387" width="17.42578125" style="47" customWidth="1"/>
    <col min="6388" max="6388" width="12.5703125" style="47" customWidth="1"/>
    <col min="6389" max="6389" width="14.5703125" style="47" customWidth="1"/>
    <col min="6390" max="6393" width="9.140625" style="47"/>
    <col min="6394" max="6394" width="12.85546875" style="47" bestFit="1" customWidth="1"/>
    <col min="6395" max="6628" width="9.140625" style="47"/>
    <col min="6629" max="6629" width="7.42578125" style="47" customWidth="1"/>
    <col min="6630" max="6630" width="7.7109375" style="47" customWidth="1"/>
    <col min="6631" max="6631" width="30.42578125" style="47" bestFit="1" customWidth="1"/>
    <col min="6632" max="6632" width="13.85546875" style="47" customWidth="1"/>
    <col min="6633" max="6633" width="8.140625" style="47" customWidth="1"/>
    <col min="6634" max="6634" width="9" style="47" customWidth="1"/>
    <col min="6635" max="6636" width="0" style="47" hidden="1" customWidth="1"/>
    <col min="6637" max="6637" width="10.7109375" style="47" customWidth="1"/>
    <col min="6638" max="6638" width="14.140625" style="47" customWidth="1"/>
    <col min="6639" max="6639" width="16.5703125" style="47" bestFit="1" customWidth="1"/>
    <col min="6640" max="6640" width="15.85546875" style="47" customWidth="1"/>
    <col min="6641" max="6641" width="12.7109375" style="47" customWidth="1"/>
    <col min="6642" max="6642" width="9.7109375" style="47" customWidth="1"/>
    <col min="6643" max="6643" width="17.42578125" style="47" customWidth="1"/>
    <col min="6644" max="6644" width="12.5703125" style="47" customWidth="1"/>
    <col min="6645" max="6645" width="14.5703125" style="47" customWidth="1"/>
    <col min="6646" max="6649" width="9.140625" style="47"/>
    <col min="6650" max="6650" width="12.85546875" style="47" bestFit="1" customWidth="1"/>
    <col min="6651" max="6884" width="9.140625" style="47"/>
    <col min="6885" max="6885" width="7.42578125" style="47" customWidth="1"/>
    <col min="6886" max="6886" width="7.7109375" style="47" customWidth="1"/>
    <col min="6887" max="6887" width="30.42578125" style="47" bestFit="1" customWidth="1"/>
    <col min="6888" max="6888" width="13.85546875" style="47" customWidth="1"/>
    <col min="6889" max="6889" width="8.140625" style="47" customWidth="1"/>
    <col min="6890" max="6890" width="9" style="47" customWidth="1"/>
    <col min="6891" max="6892" width="0" style="47" hidden="1" customWidth="1"/>
    <col min="6893" max="6893" width="10.7109375" style="47" customWidth="1"/>
    <col min="6894" max="6894" width="14.140625" style="47" customWidth="1"/>
    <col min="6895" max="6895" width="16.5703125" style="47" bestFit="1" customWidth="1"/>
    <col min="6896" max="6896" width="15.85546875" style="47" customWidth="1"/>
    <col min="6897" max="6897" width="12.7109375" style="47" customWidth="1"/>
    <col min="6898" max="6898" width="9.7109375" style="47" customWidth="1"/>
    <col min="6899" max="6899" width="17.42578125" style="47" customWidth="1"/>
    <col min="6900" max="6900" width="12.5703125" style="47" customWidth="1"/>
    <col min="6901" max="6901" width="14.5703125" style="47" customWidth="1"/>
    <col min="6902" max="6905" width="9.140625" style="47"/>
    <col min="6906" max="6906" width="12.85546875" style="47" bestFit="1" customWidth="1"/>
    <col min="6907" max="7140" width="9.140625" style="47"/>
    <col min="7141" max="7141" width="7.42578125" style="47" customWidth="1"/>
    <col min="7142" max="7142" width="7.7109375" style="47" customWidth="1"/>
    <col min="7143" max="7143" width="30.42578125" style="47" bestFit="1" customWidth="1"/>
    <col min="7144" max="7144" width="13.85546875" style="47" customWidth="1"/>
    <col min="7145" max="7145" width="8.140625" style="47" customWidth="1"/>
    <col min="7146" max="7146" width="9" style="47" customWidth="1"/>
    <col min="7147" max="7148" width="0" style="47" hidden="1" customWidth="1"/>
    <col min="7149" max="7149" width="10.7109375" style="47" customWidth="1"/>
    <col min="7150" max="7150" width="14.140625" style="47" customWidth="1"/>
    <col min="7151" max="7151" width="16.5703125" style="47" bestFit="1" customWidth="1"/>
    <col min="7152" max="7152" width="15.85546875" style="47" customWidth="1"/>
    <col min="7153" max="7153" width="12.7109375" style="47" customWidth="1"/>
    <col min="7154" max="7154" width="9.7109375" style="47" customWidth="1"/>
    <col min="7155" max="7155" width="17.42578125" style="47" customWidth="1"/>
    <col min="7156" max="7156" width="12.5703125" style="47" customWidth="1"/>
    <col min="7157" max="7157" width="14.5703125" style="47" customWidth="1"/>
    <col min="7158" max="7161" width="9.140625" style="47"/>
    <col min="7162" max="7162" width="12.85546875" style="47" bestFit="1" customWidth="1"/>
    <col min="7163" max="7396" width="9.140625" style="47"/>
    <col min="7397" max="7397" width="7.42578125" style="47" customWidth="1"/>
    <col min="7398" max="7398" width="7.7109375" style="47" customWidth="1"/>
    <col min="7399" max="7399" width="30.42578125" style="47" bestFit="1" customWidth="1"/>
    <col min="7400" max="7400" width="13.85546875" style="47" customWidth="1"/>
    <col min="7401" max="7401" width="8.140625" style="47" customWidth="1"/>
    <col min="7402" max="7402" width="9" style="47" customWidth="1"/>
    <col min="7403" max="7404" width="0" style="47" hidden="1" customWidth="1"/>
    <col min="7405" max="7405" width="10.7109375" style="47" customWidth="1"/>
    <col min="7406" max="7406" width="14.140625" style="47" customWidth="1"/>
    <col min="7407" max="7407" width="16.5703125" style="47" bestFit="1" customWidth="1"/>
    <col min="7408" max="7408" width="15.85546875" style="47" customWidth="1"/>
    <col min="7409" max="7409" width="12.7109375" style="47" customWidth="1"/>
    <col min="7410" max="7410" width="9.7109375" style="47" customWidth="1"/>
    <col min="7411" max="7411" width="17.42578125" style="47" customWidth="1"/>
    <col min="7412" max="7412" width="12.5703125" style="47" customWidth="1"/>
    <col min="7413" max="7413" width="14.5703125" style="47" customWidth="1"/>
    <col min="7414" max="7417" width="9.140625" style="47"/>
    <col min="7418" max="7418" width="12.85546875" style="47" bestFit="1" customWidth="1"/>
    <col min="7419" max="7652" width="9.140625" style="47"/>
    <col min="7653" max="7653" width="7.42578125" style="47" customWidth="1"/>
    <col min="7654" max="7654" width="7.7109375" style="47" customWidth="1"/>
    <col min="7655" max="7655" width="30.42578125" style="47" bestFit="1" customWidth="1"/>
    <col min="7656" max="7656" width="13.85546875" style="47" customWidth="1"/>
    <col min="7657" max="7657" width="8.140625" style="47" customWidth="1"/>
    <col min="7658" max="7658" width="9" style="47" customWidth="1"/>
    <col min="7659" max="7660" width="0" style="47" hidden="1" customWidth="1"/>
    <col min="7661" max="7661" width="10.7109375" style="47" customWidth="1"/>
    <col min="7662" max="7662" width="14.140625" style="47" customWidth="1"/>
    <col min="7663" max="7663" width="16.5703125" style="47" bestFit="1" customWidth="1"/>
    <col min="7664" max="7664" width="15.85546875" style="47" customWidth="1"/>
    <col min="7665" max="7665" width="12.7109375" style="47" customWidth="1"/>
    <col min="7666" max="7666" width="9.7109375" style="47" customWidth="1"/>
    <col min="7667" max="7667" width="17.42578125" style="47" customWidth="1"/>
    <col min="7668" max="7668" width="12.5703125" style="47" customWidth="1"/>
    <col min="7669" max="7669" width="14.5703125" style="47" customWidth="1"/>
    <col min="7670" max="7673" width="9.140625" style="47"/>
    <col min="7674" max="7674" width="12.85546875" style="47" bestFit="1" customWidth="1"/>
    <col min="7675" max="7908" width="9.140625" style="47"/>
    <col min="7909" max="7909" width="7.42578125" style="47" customWidth="1"/>
    <col min="7910" max="7910" width="7.7109375" style="47" customWidth="1"/>
    <col min="7911" max="7911" width="30.42578125" style="47" bestFit="1" customWidth="1"/>
    <col min="7912" max="7912" width="13.85546875" style="47" customWidth="1"/>
    <col min="7913" max="7913" width="8.140625" style="47" customWidth="1"/>
    <col min="7914" max="7914" width="9" style="47" customWidth="1"/>
    <col min="7915" max="7916" width="0" style="47" hidden="1" customWidth="1"/>
    <col min="7917" max="7917" width="10.7109375" style="47" customWidth="1"/>
    <col min="7918" max="7918" width="14.140625" style="47" customWidth="1"/>
    <col min="7919" max="7919" width="16.5703125" style="47" bestFit="1" customWidth="1"/>
    <col min="7920" max="7920" width="15.85546875" style="47" customWidth="1"/>
    <col min="7921" max="7921" width="12.7109375" style="47" customWidth="1"/>
    <col min="7922" max="7922" width="9.7109375" style="47" customWidth="1"/>
    <col min="7923" max="7923" width="17.42578125" style="47" customWidth="1"/>
    <col min="7924" max="7924" width="12.5703125" style="47" customWidth="1"/>
    <col min="7925" max="7925" width="14.5703125" style="47" customWidth="1"/>
    <col min="7926" max="7929" width="9.140625" style="47"/>
    <col min="7930" max="7930" width="12.85546875" style="47" bestFit="1" customWidth="1"/>
    <col min="7931" max="8164" width="9.140625" style="47"/>
    <col min="8165" max="8165" width="7.42578125" style="47" customWidth="1"/>
    <col min="8166" max="8166" width="7.7109375" style="47" customWidth="1"/>
    <col min="8167" max="8167" width="30.42578125" style="47" bestFit="1" customWidth="1"/>
    <col min="8168" max="8168" width="13.85546875" style="47" customWidth="1"/>
    <col min="8169" max="8169" width="8.140625" style="47" customWidth="1"/>
    <col min="8170" max="8170" width="9" style="47" customWidth="1"/>
    <col min="8171" max="8172" width="0" style="47" hidden="1" customWidth="1"/>
    <col min="8173" max="8173" width="10.7109375" style="47" customWidth="1"/>
    <col min="8174" max="8174" width="14.140625" style="47" customWidth="1"/>
    <col min="8175" max="8175" width="16.5703125" style="47" bestFit="1" customWidth="1"/>
    <col min="8176" max="8176" width="15.85546875" style="47" customWidth="1"/>
    <col min="8177" max="8177" width="12.7109375" style="47" customWidth="1"/>
    <col min="8178" max="8178" width="9.7109375" style="47" customWidth="1"/>
    <col min="8179" max="8179" width="17.42578125" style="47" customWidth="1"/>
    <col min="8180" max="8180" width="12.5703125" style="47" customWidth="1"/>
    <col min="8181" max="8181" width="14.5703125" style="47" customWidth="1"/>
    <col min="8182" max="8185" width="9.140625" style="47"/>
    <col min="8186" max="8186" width="12.85546875" style="47" bestFit="1" customWidth="1"/>
    <col min="8187" max="8420" width="9.140625" style="47"/>
    <col min="8421" max="8421" width="7.42578125" style="47" customWidth="1"/>
    <col min="8422" max="8422" width="7.7109375" style="47" customWidth="1"/>
    <col min="8423" max="8423" width="30.42578125" style="47" bestFit="1" customWidth="1"/>
    <col min="8424" max="8424" width="13.85546875" style="47" customWidth="1"/>
    <col min="8425" max="8425" width="8.140625" style="47" customWidth="1"/>
    <col min="8426" max="8426" width="9" style="47" customWidth="1"/>
    <col min="8427" max="8428" width="0" style="47" hidden="1" customWidth="1"/>
    <col min="8429" max="8429" width="10.7109375" style="47" customWidth="1"/>
    <col min="8430" max="8430" width="14.140625" style="47" customWidth="1"/>
    <col min="8431" max="8431" width="16.5703125" style="47" bestFit="1" customWidth="1"/>
    <col min="8432" max="8432" width="15.85546875" style="47" customWidth="1"/>
    <col min="8433" max="8433" width="12.7109375" style="47" customWidth="1"/>
    <col min="8434" max="8434" width="9.7109375" style="47" customWidth="1"/>
    <col min="8435" max="8435" width="17.42578125" style="47" customWidth="1"/>
    <col min="8436" max="8436" width="12.5703125" style="47" customWidth="1"/>
    <col min="8437" max="8437" width="14.5703125" style="47" customWidth="1"/>
    <col min="8438" max="8441" width="9.140625" style="47"/>
    <col min="8442" max="8442" width="12.85546875" style="47" bestFit="1" customWidth="1"/>
    <col min="8443" max="8676" width="9.140625" style="47"/>
    <col min="8677" max="8677" width="7.42578125" style="47" customWidth="1"/>
    <col min="8678" max="8678" width="7.7109375" style="47" customWidth="1"/>
    <col min="8679" max="8679" width="30.42578125" style="47" bestFit="1" customWidth="1"/>
    <col min="8680" max="8680" width="13.85546875" style="47" customWidth="1"/>
    <col min="8681" max="8681" width="8.140625" style="47" customWidth="1"/>
    <col min="8682" max="8682" width="9" style="47" customWidth="1"/>
    <col min="8683" max="8684" width="0" style="47" hidden="1" customWidth="1"/>
    <col min="8685" max="8685" width="10.7109375" style="47" customWidth="1"/>
    <col min="8686" max="8686" width="14.140625" style="47" customWidth="1"/>
    <col min="8687" max="8687" width="16.5703125" style="47" bestFit="1" customWidth="1"/>
    <col min="8688" max="8688" width="15.85546875" style="47" customWidth="1"/>
    <col min="8689" max="8689" width="12.7109375" style="47" customWidth="1"/>
    <col min="8690" max="8690" width="9.7109375" style="47" customWidth="1"/>
    <col min="8691" max="8691" width="17.42578125" style="47" customWidth="1"/>
    <col min="8692" max="8692" width="12.5703125" style="47" customWidth="1"/>
    <col min="8693" max="8693" width="14.5703125" style="47" customWidth="1"/>
    <col min="8694" max="8697" width="9.140625" style="47"/>
    <col min="8698" max="8698" width="12.85546875" style="47" bestFit="1" customWidth="1"/>
    <col min="8699" max="8932" width="9.140625" style="47"/>
    <col min="8933" max="8933" width="7.42578125" style="47" customWidth="1"/>
    <col min="8934" max="8934" width="7.7109375" style="47" customWidth="1"/>
    <col min="8935" max="8935" width="30.42578125" style="47" bestFit="1" customWidth="1"/>
    <col min="8936" max="8936" width="13.85546875" style="47" customWidth="1"/>
    <col min="8937" max="8937" width="8.140625" style="47" customWidth="1"/>
    <col min="8938" max="8938" width="9" style="47" customWidth="1"/>
    <col min="8939" max="8940" width="0" style="47" hidden="1" customWidth="1"/>
    <col min="8941" max="8941" width="10.7109375" style="47" customWidth="1"/>
    <col min="8942" max="8942" width="14.140625" style="47" customWidth="1"/>
    <col min="8943" max="8943" width="16.5703125" style="47" bestFit="1" customWidth="1"/>
    <col min="8944" max="8944" width="15.85546875" style="47" customWidth="1"/>
    <col min="8945" max="8945" width="12.7109375" style="47" customWidth="1"/>
    <col min="8946" max="8946" width="9.7109375" style="47" customWidth="1"/>
    <col min="8947" max="8947" width="17.42578125" style="47" customWidth="1"/>
    <col min="8948" max="8948" width="12.5703125" style="47" customWidth="1"/>
    <col min="8949" max="8949" width="14.5703125" style="47" customWidth="1"/>
    <col min="8950" max="8953" width="9.140625" style="47"/>
    <col min="8954" max="8954" width="12.85546875" style="47" bestFit="1" customWidth="1"/>
    <col min="8955" max="9188" width="9.140625" style="47"/>
    <col min="9189" max="9189" width="7.42578125" style="47" customWidth="1"/>
    <col min="9190" max="9190" width="7.7109375" style="47" customWidth="1"/>
    <col min="9191" max="9191" width="30.42578125" style="47" bestFit="1" customWidth="1"/>
    <col min="9192" max="9192" width="13.85546875" style="47" customWidth="1"/>
    <col min="9193" max="9193" width="8.140625" style="47" customWidth="1"/>
    <col min="9194" max="9194" width="9" style="47" customWidth="1"/>
    <col min="9195" max="9196" width="0" style="47" hidden="1" customWidth="1"/>
    <col min="9197" max="9197" width="10.7109375" style="47" customWidth="1"/>
    <col min="9198" max="9198" width="14.140625" style="47" customWidth="1"/>
    <col min="9199" max="9199" width="16.5703125" style="47" bestFit="1" customWidth="1"/>
    <col min="9200" max="9200" width="15.85546875" style="47" customWidth="1"/>
    <col min="9201" max="9201" width="12.7109375" style="47" customWidth="1"/>
    <col min="9202" max="9202" width="9.7109375" style="47" customWidth="1"/>
    <col min="9203" max="9203" width="17.42578125" style="47" customWidth="1"/>
    <col min="9204" max="9204" width="12.5703125" style="47" customWidth="1"/>
    <col min="9205" max="9205" width="14.5703125" style="47" customWidth="1"/>
    <col min="9206" max="9209" width="9.140625" style="47"/>
    <col min="9210" max="9210" width="12.85546875" style="47" bestFit="1" customWidth="1"/>
    <col min="9211" max="9444" width="9.140625" style="47"/>
    <col min="9445" max="9445" width="7.42578125" style="47" customWidth="1"/>
    <col min="9446" max="9446" width="7.7109375" style="47" customWidth="1"/>
    <col min="9447" max="9447" width="30.42578125" style="47" bestFit="1" customWidth="1"/>
    <col min="9448" max="9448" width="13.85546875" style="47" customWidth="1"/>
    <col min="9449" max="9449" width="8.140625" style="47" customWidth="1"/>
    <col min="9450" max="9450" width="9" style="47" customWidth="1"/>
    <col min="9451" max="9452" width="0" style="47" hidden="1" customWidth="1"/>
    <col min="9453" max="9453" width="10.7109375" style="47" customWidth="1"/>
    <col min="9454" max="9454" width="14.140625" style="47" customWidth="1"/>
    <col min="9455" max="9455" width="16.5703125" style="47" bestFit="1" customWidth="1"/>
    <col min="9456" max="9456" width="15.85546875" style="47" customWidth="1"/>
    <col min="9457" max="9457" width="12.7109375" style="47" customWidth="1"/>
    <col min="9458" max="9458" width="9.7109375" style="47" customWidth="1"/>
    <col min="9459" max="9459" width="17.42578125" style="47" customWidth="1"/>
    <col min="9460" max="9460" width="12.5703125" style="47" customWidth="1"/>
    <col min="9461" max="9461" width="14.5703125" style="47" customWidth="1"/>
    <col min="9462" max="9465" width="9.140625" style="47"/>
    <col min="9466" max="9466" width="12.85546875" style="47" bestFit="1" customWidth="1"/>
    <col min="9467" max="9700" width="9.140625" style="47"/>
    <col min="9701" max="9701" width="7.42578125" style="47" customWidth="1"/>
    <col min="9702" max="9702" width="7.7109375" style="47" customWidth="1"/>
    <col min="9703" max="9703" width="30.42578125" style="47" bestFit="1" customWidth="1"/>
    <col min="9704" max="9704" width="13.85546875" style="47" customWidth="1"/>
    <col min="9705" max="9705" width="8.140625" style="47" customWidth="1"/>
    <col min="9706" max="9706" width="9" style="47" customWidth="1"/>
    <col min="9707" max="9708" width="0" style="47" hidden="1" customWidth="1"/>
    <col min="9709" max="9709" width="10.7109375" style="47" customWidth="1"/>
    <col min="9710" max="9710" width="14.140625" style="47" customWidth="1"/>
    <col min="9711" max="9711" width="16.5703125" style="47" bestFit="1" customWidth="1"/>
    <col min="9712" max="9712" width="15.85546875" style="47" customWidth="1"/>
    <col min="9713" max="9713" width="12.7109375" style="47" customWidth="1"/>
    <col min="9714" max="9714" width="9.7109375" style="47" customWidth="1"/>
    <col min="9715" max="9715" width="17.42578125" style="47" customWidth="1"/>
    <col min="9716" max="9716" width="12.5703125" style="47" customWidth="1"/>
    <col min="9717" max="9717" width="14.5703125" style="47" customWidth="1"/>
    <col min="9718" max="9721" width="9.140625" style="47"/>
    <col min="9722" max="9722" width="12.85546875" style="47" bestFit="1" customWidth="1"/>
    <col min="9723" max="9956" width="9.140625" style="47"/>
    <col min="9957" max="9957" width="7.42578125" style="47" customWidth="1"/>
    <col min="9958" max="9958" width="7.7109375" style="47" customWidth="1"/>
    <col min="9959" max="9959" width="30.42578125" style="47" bestFit="1" customWidth="1"/>
    <col min="9960" max="9960" width="13.85546875" style="47" customWidth="1"/>
    <col min="9961" max="9961" width="8.140625" style="47" customWidth="1"/>
    <col min="9962" max="9962" width="9" style="47" customWidth="1"/>
    <col min="9963" max="9964" width="0" style="47" hidden="1" customWidth="1"/>
    <col min="9965" max="9965" width="10.7109375" style="47" customWidth="1"/>
    <col min="9966" max="9966" width="14.140625" style="47" customWidth="1"/>
    <col min="9967" max="9967" width="16.5703125" style="47" bestFit="1" customWidth="1"/>
    <col min="9968" max="9968" width="15.85546875" style="47" customWidth="1"/>
    <col min="9969" max="9969" width="12.7109375" style="47" customWidth="1"/>
    <col min="9970" max="9970" width="9.7109375" style="47" customWidth="1"/>
    <col min="9971" max="9971" width="17.42578125" style="47" customWidth="1"/>
    <col min="9972" max="9972" width="12.5703125" style="47" customWidth="1"/>
    <col min="9973" max="9973" width="14.5703125" style="47" customWidth="1"/>
    <col min="9974" max="9977" width="9.140625" style="47"/>
    <col min="9978" max="9978" width="12.85546875" style="47" bestFit="1" customWidth="1"/>
    <col min="9979" max="10212" width="9.140625" style="47"/>
    <col min="10213" max="10213" width="7.42578125" style="47" customWidth="1"/>
    <col min="10214" max="10214" width="7.7109375" style="47" customWidth="1"/>
    <col min="10215" max="10215" width="30.42578125" style="47" bestFit="1" customWidth="1"/>
    <col min="10216" max="10216" width="13.85546875" style="47" customWidth="1"/>
    <col min="10217" max="10217" width="8.140625" style="47" customWidth="1"/>
    <col min="10218" max="10218" width="9" style="47" customWidth="1"/>
    <col min="10219" max="10220" width="0" style="47" hidden="1" customWidth="1"/>
    <col min="10221" max="10221" width="10.7109375" style="47" customWidth="1"/>
    <col min="10222" max="10222" width="14.140625" style="47" customWidth="1"/>
    <col min="10223" max="10223" width="16.5703125" style="47" bestFit="1" customWidth="1"/>
    <col min="10224" max="10224" width="15.85546875" style="47" customWidth="1"/>
    <col min="10225" max="10225" width="12.7109375" style="47" customWidth="1"/>
    <col min="10226" max="10226" width="9.7109375" style="47" customWidth="1"/>
    <col min="10227" max="10227" width="17.42578125" style="47" customWidth="1"/>
    <col min="10228" max="10228" width="12.5703125" style="47" customWidth="1"/>
    <col min="10229" max="10229" width="14.5703125" style="47" customWidth="1"/>
    <col min="10230" max="10233" width="9.140625" style="47"/>
    <col min="10234" max="10234" width="12.85546875" style="47" bestFit="1" customWidth="1"/>
    <col min="10235" max="10468" width="9.140625" style="47"/>
    <col min="10469" max="10469" width="7.42578125" style="47" customWidth="1"/>
    <col min="10470" max="10470" width="7.7109375" style="47" customWidth="1"/>
    <col min="10471" max="10471" width="30.42578125" style="47" bestFit="1" customWidth="1"/>
    <col min="10472" max="10472" width="13.85546875" style="47" customWidth="1"/>
    <col min="10473" max="10473" width="8.140625" style="47" customWidth="1"/>
    <col min="10474" max="10474" width="9" style="47" customWidth="1"/>
    <col min="10475" max="10476" width="0" style="47" hidden="1" customWidth="1"/>
    <col min="10477" max="10477" width="10.7109375" style="47" customWidth="1"/>
    <col min="10478" max="10478" width="14.140625" style="47" customWidth="1"/>
    <col min="10479" max="10479" width="16.5703125" style="47" bestFit="1" customWidth="1"/>
    <col min="10480" max="10480" width="15.85546875" style="47" customWidth="1"/>
    <col min="10481" max="10481" width="12.7109375" style="47" customWidth="1"/>
    <col min="10482" max="10482" width="9.7109375" style="47" customWidth="1"/>
    <col min="10483" max="10483" width="17.42578125" style="47" customWidth="1"/>
    <col min="10484" max="10484" width="12.5703125" style="47" customWidth="1"/>
    <col min="10485" max="10485" width="14.5703125" style="47" customWidth="1"/>
    <col min="10486" max="10489" width="9.140625" style="47"/>
    <col min="10490" max="10490" width="12.85546875" style="47" bestFit="1" customWidth="1"/>
    <col min="10491" max="10724" width="9.140625" style="47"/>
    <col min="10725" max="10725" width="7.42578125" style="47" customWidth="1"/>
    <col min="10726" max="10726" width="7.7109375" style="47" customWidth="1"/>
    <col min="10727" max="10727" width="30.42578125" style="47" bestFit="1" customWidth="1"/>
    <col min="10728" max="10728" width="13.85546875" style="47" customWidth="1"/>
    <col min="10729" max="10729" width="8.140625" style="47" customWidth="1"/>
    <col min="10730" max="10730" width="9" style="47" customWidth="1"/>
    <col min="10731" max="10732" width="0" style="47" hidden="1" customWidth="1"/>
    <col min="10733" max="10733" width="10.7109375" style="47" customWidth="1"/>
    <col min="10734" max="10734" width="14.140625" style="47" customWidth="1"/>
    <col min="10735" max="10735" width="16.5703125" style="47" bestFit="1" customWidth="1"/>
    <col min="10736" max="10736" width="15.85546875" style="47" customWidth="1"/>
    <col min="10737" max="10737" width="12.7109375" style="47" customWidth="1"/>
    <col min="10738" max="10738" width="9.7109375" style="47" customWidth="1"/>
    <col min="10739" max="10739" width="17.42578125" style="47" customWidth="1"/>
    <col min="10740" max="10740" width="12.5703125" style="47" customWidth="1"/>
    <col min="10741" max="10741" width="14.5703125" style="47" customWidth="1"/>
    <col min="10742" max="10745" width="9.140625" style="47"/>
    <col min="10746" max="10746" width="12.85546875" style="47" bestFit="1" customWidth="1"/>
    <col min="10747" max="10980" width="9.140625" style="47"/>
    <col min="10981" max="10981" width="7.42578125" style="47" customWidth="1"/>
    <col min="10982" max="10982" width="7.7109375" style="47" customWidth="1"/>
    <col min="10983" max="10983" width="30.42578125" style="47" bestFit="1" customWidth="1"/>
    <col min="10984" max="10984" width="13.85546875" style="47" customWidth="1"/>
    <col min="10985" max="10985" width="8.140625" style="47" customWidth="1"/>
    <col min="10986" max="10986" width="9" style="47" customWidth="1"/>
    <col min="10987" max="10988" width="0" style="47" hidden="1" customWidth="1"/>
    <col min="10989" max="10989" width="10.7109375" style="47" customWidth="1"/>
    <col min="10990" max="10990" width="14.140625" style="47" customWidth="1"/>
    <col min="10991" max="10991" width="16.5703125" style="47" bestFit="1" customWidth="1"/>
    <col min="10992" max="10992" width="15.85546875" style="47" customWidth="1"/>
    <col min="10993" max="10993" width="12.7109375" style="47" customWidth="1"/>
    <col min="10994" max="10994" width="9.7109375" style="47" customWidth="1"/>
    <col min="10995" max="10995" width="17.42578125" style="47" customWidth="1"/>
    <col min="10996" max="10996" width="12.5703125" style="47" customWidth="1"/>
    <col min="10997" max="10997" width="14.5703125" style="47" customWidth="1"/>
    <col min="10998" max="11001" width="9.140625" style="47"/>
    <col min="11002" max="11002" width="12.85546875" style="47" bestFit="1" customWidth="1"/>
    <col min="11003" max="11236" width="9.140625" style="47"/>
    <col min="11237" max="11237" width="7.42578125" style="47" customWidth="1"/>
    <col min="11238" max="11238" width="7.7109375" style="47" customWidth="1"/>
    <col min="11239" max="11239" width="30.42578125" style="47" bestFit="1" customWidth="1"/>
    <col min="11240" max="11240" width="13.85546875" style="47" customWidth="1"/>
    <col min="11241" max="11241" width="8.140625" style="47" customWidth="1"/>
    <col min="11242" max="11242" width="9" style="47" customWidth="1"/>
    <col min="11243" max="11244" width="0" style="47" hidden="1" customWidth="1"/>
    <col min="11245" max="11245" width="10.7109375" style="47" customWidth="1"/>
    <col min="11246" max="11246" width="14.140625" style="47" customWidth="1"/>
    <col min="11247" max="11247" width="16.5703125" style="47" bestFit="1" customWidth="1"/>
    <col min="11248" max="11248" width="15.85546875" style="47" customWidth="1"/>
    <col min="11249" max="11249" width="12.7109375" style="47" customWidth="1"/>
    <col min="11250" max="11250" width="9.7109375" style="47" customWidth="1"/>
    <col min="11251" max="11251" width="17.42578125" style="47" customWidth="1"/>
    <col min="11252" max="11252" width="12.5703125" style="47" customWidth="1"/>
    <col min="11253" max="11253" width="14.5703125" style="47" customWidth="1"/>
    <col min="11254" max="11257" width="9.140625" style="47"/>
    <col min="11258" max="11258" width="12.85546875" style="47" bestFit="1" customWidth="1"/>
    <col min="11259" max="11492" width="9.140625" style="47"/>
    <col min="11493" max="11493" width="7.42578125" style="47" customWidth="1"/>
    <col min="11494" max="11494" width="7.7109375" style="47" customWidth="1"/>
    <col min="11495" max="11495" width="30.42578125" style="47" bestFit="1" customWidth="1"/>
    <col min="11496" max="11496" width="13.85546875" style="47" customWidth="1"/>
    <col min="11497" max="11497" width="8.140625" style="47" customWidth="1"/>
    <col min="11498" max="11498" width="9" style="47" customWidth="1"/>
    <col min="11499" max="11500" width="0" style="47" hidden="1" customWidth="1"/>
    <col min="11501" max="11501" width="10.7109375" style="47" customWidth="1"/>
    <col min="11502" max="11502" width="14.140625" style="47" customWidth="1"/>
    <col min="11503" max="11503" width="16.5703125" style="47" bestFit="1" customWidth="1"/>
    <col min="11504" max="11504" width="15.85546875" style="47" customWidth="1"/>
    <col min="11505" max="11505" width="12.7109375" style="47" customWidth="1"/>
    <col min="11506" max="11506" width="9.7109375" style="47" customWidth="1"/>
    <col min="11507" max="11507" width="17.42578125" style="47" customWidth="1"/>
    <col min="11508" max="11508" width="12.5703125" style="47" customWidth="1"/>
    <col min="11509" max="11509" width="14.5703125" style="47" customWidth="1"/>
    <col min="11510" max="11513" width="9.140625" style="47"/>
    <col min="11514" max="11514" width="12.85546875" style="47" bestFit="1" customWidth="1"/>
    <col min="11515" max="11748" width="9.140625" style="47"/>
    <col min="11749" max="11749" width="7.42578125" style="47" customWidth="1"/>
    <col min="11750" max="11750" width="7.7109375" style="47" customWidth="1"/>
    <col min="11751" max="11751" width="30.42578125" style="47" bestFit="1" customWidth="1"/>
    <col min="11752" max="11752" width="13.85546875" style="47" customWidth="1"/>
    <col min="11753" max="11753" width="8.140625" style="47" customWidth="1"/>
    <col min="11754" max="11754" width="9" style="47" customWidth="1"/>
    <col min="11755" max="11756" width="0" style="47" hidden="1" customWidth="1"/>
    <col min="11757" max="11757" width="10.7109375" style="47" customWidth="1"/>
    <col min="11758" max="11758" width="14.140625" style="47" customWidth="1"/>
    <col min="11759" max="11759" width="16.5703125" style="47" bestFit="1" customWidth="1"/>
    <col min="11760" max="11760" width="15.85546875" style="47" customWidth="1"/>
    <col min="11761" max="11761" width="12.7109375" style="47" customWidth="1"/>
    <col min="11762" max="11762" width="9.7109375" style="47" customWidth="1"/>
    <col min="11763" max="11763" width="17.42578125" style="47" customWidth="1"/>
    <col min="11764" max="11764" width="12.5703125" style="47" customWidth="1"/>
    <col min="11765" max="11765" width="14.5703125" style="47" customWidth="1"/>
    <col min="11766" max="11769" width="9.140625" style="47"/>
    <col min="11770" max="11770" width="12.85546875" style="47" bestFit="1" customWidth="1"/>
    <col min="11771" max="12004" width="9.140625" style="47"/>
    <col min="12005" max="12005" width="7.42578125" style="47" customWidth="1"/>
    <col min="12006" max="12006" width="7.7109375" style="47" customWidth="1"/>
    <col min="12007" max="12007" width="30.42578125" style="47" bestFit="1" customWidth="1"/>
    <col min="12008" max="12008" width="13.85546875" style="47" customWidth="1"/>
    <col min="12009" max="12009" width="8.140625" style="47" customWidth="1"/>
    <col min="12010" max="12010" width="9" style="47" customWidth="1"/>
    <col min="12011" max="12012" width="0" style="47" hidden="1" customWidth="1"/>
    <col min="12013" max="12013" width="10.7109375" style="47" customWidth="1"/>
    <col min="12014" max="12014" width="14.140625" style="47" customWidth="1"/>
    <col min="12015" max="12015" width="16.5703125" style="47" bestFit="1" customWidth="1"/>
    <col min="12016" max="12016" width="15.85546875" style="47" customWidth="1"/>
    <col min="12017" max="12017" width="12.7109375" style="47" customWidth="1"/>
    <col min="12018" max="12018" width="9.7109375" style="47" customWidth="1"/>
    <col min="12019" max="12019" width="17.42578125" style="47" customWidth="1"/>
    <col min="12020" max="12020" width="12.5703125" style="47" customWidth="1"/>
    <col min="12021" max="12021" width="14.5703125" style="47" customWidth="1"/>
    <col min="12022" max="12025" width="9.140625" style="47"/>
    <col min="12026" max="12026" width="12.85546875" style="47" bestFit="1" customWidth="1"/>
    <col min="12027" max="12260" width="9.140625" style="47"/>
    <col min="12261" max="12261" width="7.42578125" style="47" customWidth="1"/>
    <col min="12262" max="12262" width="7.7109375" style="47" customWidth="1"/>
    <col min="12263" max="12263" width="30.42578125" style="47" bestFit="1" customWidth="1"/>
    <col min="12264" max="12264" width="13.85546875" style="47" customWidth="1"/>
    <col min="12265" max="12265" width="8.140625" style="47" customWidth="1"/>
    <col min="12266" max="12266" width="9" style="47" customWidth="1"/>
    <col min="12267" max="12268" width="0" style="47" hidden="1" customWidth="1"/>
    <col min="12269" max="12269" width="10.7109375" style="47" customWidth="1"/>
    <col min="12270" max="12270" width="14.140625" style="47" customWidth="1"/>
    <col min="12271" max="12271" width="16.5703125" style="47" bestFit="1" customWidth="1"/>
    <col min="12272" max="12272" width="15.85546875" style="47" customWidth="1"/>
    <col min="12273" max="12273" width="12.7109375" style="47" customWidth="1"/>
    <col min="12274" max="12274" width="9.7109375" style="47" customWidth="1"/>
    <col min="12275" max="12275" width="17.42578125" style="47" customWidth="1"/>
    <col min="12276" max="12276" width="12.5703125" style="47" customWidth="1"/>
    <col min="12277" max="12277" width="14.5703125" style="47" customWidth="1"/>
    <col min="12278" max="12281" width="9.140625" style="47"/>
    <col min="12282" max="12282" width="12.85546875" style="47" bestFit="1" customWidth="1"/>
    <col min="12283" max="12516" width="9.140625" style="47"/>
    <col min="12517" max="12517" width="7.42578125" style="47" customWidth="1"/>
    <col min="12518" max="12518" width="7.7109375" style="47" customWidth="1"/>
    <col min="12519" max="12519" width="30.42578125" style="47" bestFit="1" customWidth="1"/>
    <col min="12520" max="12520" width="13.85546875" style="47" customWidth="1"/>
    <col min="12521" max="12521" width="8.140625" style="47" customWidth="1"/>
    <col min="12522" max="12522" width="9" style="47" customWidth="1"/>
    <col min="12523" max="12524" width="0" style="47" hidden="1" customWidth="1"/>
    <col min="12525" max="12525" width="10.7109375" style="47" customWidth="1"/>
    <col min="12526" max="12526" width="14.140625" style="47" customWidth="1"/>
    <col min="12527" max="12527" width="16.5703125" style="47" bestFit="1" customWidth="1"/>
    <col min="12528" max="12528" width="15.85546875" style="47" customWidth="1"/>
    <col min="12529" max="12529" width="12.7109375" style="47" customWidth="1"/>
    <col min="12530" max="12530" width="9.7109375" style="47" customWidth="1"/>
    <col min="12531" max="12531" width="17.42578125" style="47" customWidth="1"/>
    <col min="12532" max="12532" width="12.5703125" style="47" customWidth="1"/>
    <col min="12533" max="12533" width="14.5703125" style="47" customWidth="1"/>
    <col min="12534" max="12537" width="9.140625" style="47"/>
    <col min="12538" max="12538" width="12.85546875" style="47" bestFit="1" customWidth="1"/>
    <col min="12539" max="12772" width="9.140625" style="47"/>
    <col min="12773" max="12773" width="7.42578125" style="47" customWidth="1"/>
    <col min="12774" max="12774" width="7.7109375" style="47" customWidth="1"/>
    <col min="12775" max="12775" width="30.42578125" style="47" bestFit="1" customWidth="1"/>
    <col min="12776" max="12776" width="13.85546875" style="47" customWidth="1"/>
    <col min="12777" max="12777" width="8.140625" style="47" customWidth="1"/>
    <col min="12778" max="12778" width="9" style="47" customWidth="1"/>
    <col min="12779" max="12780" width="0" style="47" hidden="1" customWidth="1"/>
    <col min="12781" max="12781" width="10.7109375" style="47" customWidth="1"/>
    <col min="12782" max="12782" width="14.140625" style="47" customWidth="1"/>
    <col min="12783" max="12783" width="16.5703125" style="47" bestFit="1" customWidth="1"/>
    <col min="12784" max="12784" width="15.85546875" style="47" customWidth="1"/>
    <col min="12785" max="12785" width="12.7109375" style="47" customWidth="1"/>
    <col min="12786" max="12786" width="9.7109375" style="47" customWidth="1"/>
    <col min="12787" max="12787" width="17.42578125" style="47" customWidth="1"/>
    <col min="12788" max="12788" width="12.5703125" style="47" customWidth="1"/>
    <col min="12789" max="12789" width="14.5703125" style="47" customWidth="1"/>
    <col min="12790" max="12793" width="9.140625" style="47"/>
    <col min="12794" max="12794" width="12.85546875" style="47" bestFit="1" customWidth="1"/>
    <col min="12795" max="13028" width="9.140625" style="47"/>
    <col min="13029" max="13029" width="7.42578125" style="47" customWidth="1"/>
    <col min="13030" max="13030" width="7.7109375" style="47" customWidth="1"/>
    <col min="13031" max="13031" width="30.42578125" style="47" bestFit="1" customWidth="1"/>
    <col min="13032" max="13032" width="13.85546875" style="47" customWidth="1"/>
    <col min="13033" max="13033" width="8.140625" style="47" customWidth="1"/>
    <col min="13034" max="13034" width="9" style="47" customWidth="1"/>
    <col min="13035" max="13036" width="0" style="47" hidden="1" customWidth="1"/>
    <col min="13037" max="13037" width="10.7109375" style="47" customWidth="1"/>
    <col min="13038" max="13038" width="14.140625" style="47" customWidth="1"/>
    <col min="13039" max="13039" width="16.5703125" style="47" bestFit="1" customWidth="1"/>
    <col min="13040" max="13040" width="15.85546875" style="47" customWidth="1"/>
    <col min="13041" max="13041" width="12.7109375" style="47" customWidth="1"/>
    <col min="13042" max="13042" width="9.7109375" style="47" customWidth="1"/>
    <col min="13043" max="13043" width="17.42578125" style="47" customWidth="1"/>
    <col min="13044" max="13044" width="12.5703125" style="47" customWidth="1"/>
    <col min="13045" max="13045" width="14.5703125" style="47" customWidth="1"/>
    <col min="13046" max="13049" width="9.140625" style="47"/>
    <col min="13050" max="13050" width="12.85546875" style="47" bestFit="1" customWidth="1"/>
    <col min="13051" max="13284" width="9.140625" style="47"/>
    <col min="13285" max="13285" width="7.42578125" style="47" customWidth="1"/>
    <col min="13286" max="13286" width="7.7109375" style="47" customWidth="1"/>
    <col min="13287" max="13287" width="30.42578125" style="47" bestFit="1" customWidth="1"/>
    <col min="13288" max="13288" width="13.85546875" style="47" customWidth="1"/>
    <col min="13289" max="13289" width="8.140625" style="47" customWidth="1"/>
    <col min="13290" max="13290" width="9" style="47" customWidth="1"/>
    <col min="13291" max="13292" width="0" style="47" hidden="1" customWidth="1"/>
    <col min="13293" max="13293" width="10.7109375" style="47" customWidth="1"/>
    <col min="13294" max="13294" width="14.140625" style="47" customWidth="1"/>
    <col min="13295" max="13295" width="16.5703125" style="47" bestFit="1" customWidth="1"/>
    <col min="13296" max="13296" width="15.85546875" style="47" customWidth="1"/>
    <col min="13297" max="13297" width="12.7109375" style="47" customWidth="1"/>
    <col min="13298" max="13298" width="9.7109375" style="47" customWidth="1"/>
    <col min="13299" max="13299" width="17.42578125" style="47" customWidth="1"/>
    <col min="13300" max="13300" width="12.5703125" style="47" customWidth="1"/>
    <col min="13301" max="13301" width="14.5703125" style="47" customWidth="1"/>
    <col min="13302" max="13305" width="9.140625" style="47"/>
    <col min="13306" max="13306" width="12.85546875" style="47" bestFit="1" customWidth="1"/>
    <col min="13307" max="13540" width="9.140625" style="47"/>
    <col min="13541" max="13541" width="7.42578125" style="47" customWidth="1"/>
    <col min="13542" max="13542" width="7.7109375" style="47" customWidth="1"/>
    <col min="13543" max="13543" width="30.42578125" style="47" bestFit="1" customWidth="1"/>
    <col min="13544" max="13544" width="13.85546875" style="47" customWidth="1"/>
    <col min="13545" max="13545" width="8.140625" style="47" customWidth="1"/>
    <col min="13546" max="13546" width="9" style="47" customWidth="1"/>
    <col min="13547" max="13548" width="0" style="47" hidden="1" customWidth="1"/>
    <col min="13549" max="13549" width="10.7109375" style="47" customWidth="1"/>
    <col min="13550" max="13550" width="14.140625" style="47" customWidth="1"/>
    <col min="13551" max="13551" width="16.5703125" style="47" bestFit="1" customWidth="1"/>
    <col min="13552" max="13552" width="15.85546875" style="47" customWidth="1"/>
    <col min="13553" max="13553" width="12.7109375" style="47" customWidth="1"/>
    <col min="13554" max="13554" width="9.7109375" style="47" customWidth="1"/>
    <col min="13555" max="13555" width="17.42578125" style="47" customWidth="1"/>
    <col min="13556" max="13556" width="12.5703125" style="47" customWidth="1"/>
    <col min="13557" max="13557" width="14.5703125" style="47" customWidth="1"/>
    <col min="13558" max="13561" width="9.140625" style="47"/>
    <col min="13562" max="13562" width="12.85546875" style="47" bestFit="1" customWidth="1"/>
    <col min="13563" max="13796" width="9.140625" style="47"/>
    <col min="13797" max="13797" width="7.42578125" style="47" customWidth="1"/>
    <col min="13798" max="13798" width="7.7109375" style="47" customWidth="1"/>
    <col min="13799" max="13799" width="30.42578125" style="47" bestFit="1" customWidth="1"/>
    <col min="13800" max="13800" width="13.85546875" style="47" customWidth="1"/>
    <col min="13801" max="13801" width="8.140625" style="47" customWidth="1"/>
    <col min="13802" max="13802" width="9" style="47" customWidth="1"/>
    <col min="13803" max="13804" width="0" style="47" hidden="1" customWidth="1"/>
    <col min="13805" max="13805" width="10.7109375" style="47" customWidth="1"/>
    <col min="13806" max="13806" width="14.140625" style="47" customWidth="1"/>
    <col min="13807" max="13807" width="16.5703125" style="47" bestFit="1" customWidth="1"/>
    <col min="13808" max="13808" width="15.85546875" style="47" customWidth="1"/>
    <col min="13809" max="13809" width="12.7109375" style="47" customWidth="1"/>
    <col min="13810" max="13810" width="9.7109375" style="47" customWidth="1"/>
    <col min="13811" max="13811" width="17.42578125" style="47" customWidth="1"/>
    <col min="13812" max="13812" width="12.5703125" style="47" customWidth="1"/>
    <col min="13813" max="13813" width="14.5703125" style="47" customWidth="1"/>
    <col min="13814" max="13817" width="9.140625" style="47"/>
    <col min="13818" max="13818" width="12.85546875" style="47" bestFit="1" customWidth="1"/>
    <col min="13819" max="14052" width="9.140625" style="47"/>
    <col min="14053" max="14053" width="7.42578125" style="47" customWidth="1"/>
    <col min="14054" max="14054" width="7.7109375" style="47" customWidth="1"/>
    <col min="14055" max="14055" width="30.42578125" style="47" bestFit="1" customWidth="1"/>
    <col min="14056" max="14056" width="13.85546875" style="47" customWidth="1"/>
    <col min="14057" max="14057" width="8.140625" style="47" customWidth="1"/>
    <col min="14058" max="14058" width="9" style="47" customWidth="1"/>
    <col min="14059" max="14060" width="0" style="47" hidden="1" customWidth="1"/>
    <col min="14061" max="14061" width="10.7109375" style="47" customWidth="1"/>
    <col min="14062" max="14062" width="14.140625" style="47" customWidth="1"/>
    <col min="14063" max="14063" width="16.5703125" style="47" bestFit="1" customWidth="1"/>
    <col min="14064" max="14064" width="15.85546875" style="47" customWidth="1"/>
    <col min="14065" max="14065" width="12.7109375" style="47" customWidth="1"/>
    <col min="14066" max="14066" width="9.7109375" style="47" customWidth="1"/>
    <col min="14067" max="14067" width="17.42578125" style="47" customWidth="1"/>
    <col min="14068" max="14068" width="12.5703125" style="47" customWidth="1"/>
    <col min="14069" max="14069" width="14.5703125" style="47" customWidth="1"/>
    <col min="14070" max="14073" width="9.140625" style="47"/>
    <col min="14074" max="14074" width="12.85546875" style="47" bestFit="1" customWidth="1"/>
    <col min="14075" max="14308" width="9.140625" style="47"/>
    <col min="14309" max="14309" width="7.42578125" style="47" customWidth="1"/>
    <col min="14310" max="14310" width="7.7109375" style="47" customWidth="1"/>
    <col min="14311" max="14311" width="30.42578125" style="47" bestFit="1" customWidth="1"/>
    <col min="14312" max="14312" width="13.85546875" style="47" customWidth="1"/>
    <col min="14313" max="14313" width="8.140625" style="47" customWidth="1"/>
    <col min="14314" max="14314" width="9" style="47" customWidth="1"/>
    <col min="14315" max="14316" width="0" style="47" hidden="1" customWidth="1"/>
    <col min="14317" max="14317" width="10.7109375" style="47" customWidth="1"/>
    <col min="14318" max="14318" width="14.140625" style="47" customWidth="1"/>
    <col min="14319" max="14319" width="16.5703125" style="47" bestFit="1" customWidth="1"/>
    <col min="14320" max="14320" width="15.85546875" style="47" customWidth="1"/>
    <col min="14321" max="14321" width="12.7109375" style="47" customWidth="1"/>
    <col min="14322" max="14322" width="9.7109375" style="47" customWidth="1"/>
    <col min="14323" max="14323" width="17.42578125" style="47" customWidth="1"/>
    <col min="14324" max="14324" width="12.5703125" style="47" customWidth="1"/>
    <col min="14325" max="14325" width="14.5703125" style="47" customWidth="1"/>
    <col min="14326" max="14329" width="9.140625" style="47"/>
    <col min="14330" max="14330" width="12.85546875" style="47" bestFit="1" customWidth="1"/>
    <col min="14331" max="14564" width="9.140625" style="47"/>
    <col min="14565" max="14565" width="7.42578125" style="47" customWidth="1"/>
    <col min="14566" max="14566" width="7.7109375" style="47" customWidth="1"/>
    <col min="14567" max="14567" width="30.42578125" style="47" bestFit="1" customWidth="1"/>
    <col min="14568" max="14568" width="13.85546875" style="47" customWidth="1"/>
    <col min="14569" max="14569" width="8.140625" style="47" customWidth="1"/>
    <col min="14570" max="14570" width="9" style="47" customWidth="1"/>
    <col min="14571" max="14572" width="0" style="47" hidden="1" customWidth="1"/>
    <col min="14573" max="14573" width="10.7109375" style="47" customWidth="1"/>
    <col min="14574" max="14574" width="14.140625" style="47" customWidth="1"/>
    <col min="14575" max="14575" width="16.5703125" style="47" bestFit="1" customWidth="1"/>
    <col min="14576" max="14576" width="15.85546875" style="47" customWidth="1"/>
    <col min="14577" max="14577" width="12.7109375" style="47" customWidth="1"/>
    <col min="14578" max="14578" width="9.7109375" style="47" customWidth="1"/>
    <col min="14579" max="14579" width="17.42578125" style="47" customWidth="1"/>
    <col min="14580" max="14580" width="12.5703125" style="47" customWidth="1"/>
    <col min="14581" max="14581" width="14.5703125" style="47" customWidth="1"/>
    <col min="14582" max="14585" width="9.140625" style="47"/>
    <col min="14586" max="14586" width="12.85546875" style="47" bestFit="1" customWidth="1"/>
    <col min="14587" max="14820" width="9.140625" style="47"/>
    <col min="14821" max="14821" width="7.42578125" style="47" customWidth="1"/>
    <col min="14822" max="14822" width="7.7109375" style="47" customWidth="1"/>
    <col min="14823" max="14823" width="30.42578125" style="47" bestFit="1" customWidth="1"/>
    <col min="14824" max="14824" width="13.85546875" style="47" customWidth="1"/>
    <col min="14825" max="14825" width="8.140625" style="47" customWidth="1"/>
    <col min="14826" max="14826" width="9" style="47" customWidth="1"/>
    <col min="14827" max="14828" width="0" style="47" hidden="1" customWidth="1"/>
    <col min="14829" max="14829" width="10.7109375" style="47" customWidth="1"/>
    <col min="14830" max="14830" width="14.140625" style="47" customWidth="1"/>
    <col min="14831" max="14831" width="16.5703125" style="47" bestFit="1" customWidth="1"/>
    <col min="14832" max="14832" width="15.85546875" style="47" customWidth="1"/>
    <col min="14833" max="14833" width="12.7109375" style="47" customWidth="1"/>
    <col min="14834" max="14834" width="9.7109375" style="47" customWidth="1"/>
    <col min="14835" max="14835" width="17.42578125" style="47" customWidth="1"/>
    <col min="14836" max="14836" width="12.5703125" style="47" customWidth="1"/>
    <col min="14837" max="14837" width="14.5703125" style="47" customWidth="1"/>
    <col min="14838" max="14841" width="9.140625" style="47"/>
    <col min="14842" max="14842" width="12.85546875" style="47" bestFit="1" customWidth="1"/>
    <col min="14843" max="15076" width="9.140625" style="47"/>
    <col min="15077" max="15077" width="7.42578125" style="47" customWidth="1"/>
    <col min="15078" max="15078" width="7.7109375" style="47" customWidth="1"/>
    <col min="15079" max="15079" width="30.42578125" style="47" bestFit="1" customWidth="1"/>
    <col min="15080" max="15080" width="13.85546875" style="47" customWidth="1"/>
    <col min="15081" max="15081" width="8.140625" style="47" customWidth="1"/>
    <col min="15082" max="15082" width="9" style="47" customWidth="1"/>
    <col min="15083" max="15084" width="0" style="47" hidden="1" customWidth="1"/>
    <col min="15085" max="15085" width="10.7109375" style="47" customWidth="1"/>
    <col min="15086" max="15086" width="14.140625" style="47" customWidth="1"/>
    <col min="15087" max="15087" width="16.5703125" style="47" bestFit="1" customWidth="1"/>
    <col min="15088" max="15088" width="15.85546875" style="47" customWidth="1"/>
    <col min="15089" max="15089" width="12.7109375" style="47" customWidth="1"/>
    <col min="15090" max="15090" width="9.7109375" style="47" customWidth="1"/>
    <col min="15091" max="15091" width="17.42578125" style="47" customWidth="1"/>
    <col min="15092" max="15092" width="12.5703125" style="47" customWidth="1"/>
    <col min="15093" max="15093" width="14.5703125" style="47" customWidth="1"/>
    <col min="15094" max="15097" width="9.140625" style="47"/>
    <col min="15098" max="15098" width="12.85546875" style="47" bestFit="1" customWidth="1"/>
    <col min="15099" max="15332" width="9.140625" style="47"/>
    <col min="15333" max="15333" width="7.42578125" style="47" customWidth="1"/>
    <col min="15334" max="15334" width="7.7109375" style="47" customWidth="1"/>
    <col min="15335" max="15335" width="30.42578125" style="47" bestFit="1" customWidth="1"/>
    <col min="15336" max="15336" width="13.85546875" style="47" customWidth="1"/>
    <col min="15337" max="15337" width="8.140625" style="47" customWidth="1"/>
    <col min="15338" max="15338" width="9" style="47" customWidth="1"/>
    <col min="15339" max="15340" width="0" style="47" hidden="1" customWidth="1"/>
    <col min="15341" max="15341" width="10.7109375" style="47" customWidth="1"/>
    <col min="15342" max="15342" width="14.140625" style="47" customWidth="1"/>
    <col min="15343" max="15343" width="16.5703125" style="47" bestFit="1" customWidth="1"/>
    <col min="15344" max="15344" width="15.85546875" style="47" customWidth="1"/>
    <col min="15345" max="15345" width="12.7109375" style="47" customWidth="1"/>
    <col min="15346" max="15346" width="9.7109375" style="47" customWidth="1"/>
    <col min="15347" max="15347" width="17.42578125" style="47" customWidth="1"/>
    <col min="15348" max="15348" width="12.5703125" style="47" customWidth="1"/>
    <col min="15349" max="15349" width="14.5703125" style="47" customWidth="1"/>
    <col min="15350" max="15353" width="9.140625" style="47"/>
    <col min="15354" max="15354" width="12.85546875" style="47" bestFit="1" customWidth="1"/>
    <col min="15355" max="15588" width="9.140625" style="47"/>
    <col min="15589" max="15589" width="7.42578125" style="47" customWidth="1"/>
    <col min="15590" max="15590" width="7.7109375" style="47" customWidth="1"/>
    <col min="15591" max="15591" width="30.42578125" style="47" bestFit="1" customWidth="1"/>
    <col min="15592" max="15592" width="13.85546875" style="47" customWidth="1"/>
    <col min="15593" max="15593" width="8.140625" style="47" customWidth="1"/>
    <col min="15594" max="15594" width="9" style="47" customWidth="1"/>
    <col min="15595" max="15596" width="0" style="47" hidden="1" customWidth="1"/>
    <col min="15597" max="15597" width="10.7109375" style="47" customWidth="1"/>
    <col min="15598" max="15598" width="14.140625" style="47" customWidth="1"/>
    <col min="15599" max="15599" width="16.5703125" style="47" bestFit="1" customWidth="1"/>
    <col min="15600" max="15600" width="15.85546875" style="47" customWidth="1"/>
    <col min="15601" max="15601" width="12.7109375" style="47" customWidth="1"/>
    <col min="15602" max="15602" width="9.7109375" style="47" customWidth="1"/>
    <col min="15603" max="15603" width="17.42578125" style="47" customWidth="1"/>
    <col min="15604" max="15604" width="12.5703125" style="47" customWidth="1"/>
    <col min="15605" max="15605" width="14.5703125" style="47" customWidth="1"/>
    <col min="15606" max="15609" width="9.140625" style="47"/>
    <col min="15610" max="15610" width="12.85546875" style="47" bestFit="1" customWidth="1"/>
    <col min="15611" max="15844" width="9.140625" style="47"/>
    <col min="15845" max="15845" width="7.42578125" style="47" customWidth="1"/>
    <col min="15846" max="15846" width="7.7109375" style="47" customWidth="1"/>
    <col min="15847" max="15847" width="30.42578125" style="47" bestFit="1" customWidth="1"/>
    <col min="15848" max="15848" width="13.85546875" style="47" customWidth="1"/>
    <col min="15849" max="15849" width="8.140625" style="47" customWidth="1"/>
    <col min="15850" max="15850" width="9" style="47" customWidth="1"/>
    <col min="15851" max="15852" width="0" style="47" hidden="1" customWidth="1"/>
    <col min="15853" max="15853" width="10.7109375" style="47" customWidth="1"/>
    <col min="15854" max="15854" width="14.140625" style="47" customWidth="1"/>
    <col min="15855" max="15855" width="16.5703125" style="47" bestFit="1" customWidth="1"/>
    <col min="15856" max="15856" width="15.85546875" style="47" customWidth="1"/>
    <col min="15857" max="15857" width="12.7109375" style="47" customWidth="1"/>
    <col min="15858" max="15858" width="9.7109375" style="47" customWidth="1"/>
    <col min="15859" max="15859" width="17.42578125" style="47" customWidth="1"/>
    <col min="15860" max="15860" width="12.5703125" style="47" customWidth="1"/>
    <col min="15861" max="15861" width="14.5703125" style="47" customWidth="1"/>
    <col min="15862" max="15865" width="9.140625" style="47"/>
    <col min="15866" max="15866" width="12.85546875" style="47" bestFit="1" customWidth="1"/>
    <col min="15867" max="16100" width="9.140625" style="47"/>
    <col min="16101" max="16101" width="7.42578125" style="47" customWidth="1"/>
    <col min="16102" max="16102" width="7.7109375" style="47" customWidth="1"/>
    <col min="16103" max="16103" width="30.42578125" style="47" bestFit="1" customWidth="1"/>
    <col min="16104" max="16104" width="13.85546875" style="47" customWidth="1"/>
    <col min="16105" max="16105" width="8.140625" style="47" customWidth="1"/>
    <col min="16106" max="16106" width="9" style="47" customWidth="1"/>
    <col min="16107" max="16108" width="0" style="47" hidden="1" customWidth="1"/>
    <col min="16109" max="16109" width="10.7109375" style="47" customWidth="1"/>
    <col min="16110" max="16110" width="14.140625" style="47" customWidth="1"/>
    <col min="16111" max="16111" width="16.5703125" style="47" bestFit="1" customWidth="1"/>
    <col min="16112" max="16112" width="15.85546875" style="47" customWidth="1"/>
    <col min="16113" max="16113" width="12.7109375" style="47" customWidth="1"/>
    <col min="16114" max="16114" width="9.7109375" style="47" customWidth="1"/>
    <col min="16115" max="16115" width="17.42578125" style="47" customWidth="1"/>
    <col min="16116" max="16116" width="12.5703125" style="47" customWidth="1"/>
    <col min="16117" max="16117" width="14.5703125" style="47" customWidth="1"/>
    <col min="16118" max="16121" width="9.140625" style="47"/>
    <col min="16122" max="16122" width="12.85546875" style="47" bestFit="1" customWidth="1"/>
    <col min="16123" max="16384" width="9.140625" style="47"/>
  </cols>
  <sheetData>
    <row r="1" spans="1:13" s="104" customFormat="1">
      <c r="A1" s="112"/>
      <c r="B1" s="48"/>
      <c r="C1" s="48"/>
      <c r="D1" s="155"/>
      <c r="E1" s="48"/>
      <c r="F1" s="48"/>
      <c r="G1" s="48"/>
      <c r="H1" s="48"/>
      <c r="I1" s="112"/>
      <c r="J1" s="112"/>
      <c r="K1" s="48"/>
    </row>
    <row r="2" spans="1:13" s="104" customFormat="1" ht="21.75" customHeight="1">
      <c r="A2" s="322" t="s">
        <v>126</v>
      </c>
      <c r="B2" s="322"/>
      <c r="C2" s="322"/>
      <c r="D2" s="322"/>
      <c r="E2" s="162" t="s">
        <v>420</v>
      </c>
      <c r="F2" s="137"/>
      <c r="G2" s="163"/>
      <c r="H2" s="323" t="s">
        <v>185</v>
      </c>
      <c r="I2" s="324"/>
      <c r="J2" s="165" t="s">
        <v>423</v>
      </c>
      <c r="K2" s="167"/>
      <c r="L2" s="104" t="s">
        <v>208</v>
      </c>
      <c r="M2" s="104" t="s">
        <v>382</v>
      </c>
    </row>
    <row r="3" spans="1:13" s="104" customFormat="1">
      <c r="A3" s="322" t="s">
        <v>127</v>
      </c>
      <c r="B3" s="322"/>
      <c r="C3" s="322"/>
      <c r="D3" s="322"/>
      <c r="E3" s="162" t="s">
        <v>421</v>
      </c>
      <c r="F3" s="136" t="s">
        <v>183</v>
      </c>
      <c r="G3" s="162" t="s">
        <v>419</v>
      </c>
      <c r="H3" s="323" t="s">
        <v>186</v>
      </c>
      <c r="I3" s="324"/>
      <c r="J3" s="166">
        <v>43679</v>
      </c>
      <c r="K3" s="167"/>
      <c r="L3" s="104" t="s">
        <v>258</v>
      </c>
      <c r="M3" s="104" t="s">
        <v>383</v>
      </c>
    </row>
    <row r="4" spans="1:13" s="104" customFormat="1" ht="18">
      <c r="A4" s="322" t="s">
        <v>169</v>
      </c>
      <c r="B4" s="322"/>
      <c r="C4" s="322"/>
      <c r="D4" s="322"/>
      <c r="E4" s="162" t="s">
        <v>369</v>
      </c>
      <c r="F4" s="135"/>
      <c r="G4" s="164"/>
      <c r="H4" s="323" t="s">
        <v>187</v>
      </c>
      <c r="I4" s="324"/>
      <c r="J4" s="165" t="s">
        <v>404</v>
      </c>
      <c r="K4" s="167"/>
      <c r="L4" s="104" t="s">
        <v>259</v>
      </c>
      <c r="M4" s="104" t="s">
        <v>384</v>
      </c>
    </row>
    <row r="5" spans="1:13" s="104" customFormat="1">
      <c r="A5" s="322" t="s">
        <v>177</v>
      </c>
      <c r="B5" s="322"/>
      <c r="C5" s="322"/>
      <c r="D5" s="322"/>
      <c r="E5" s="162" t="s">
        <v>422</v>
      </c>
      <c r="F5" s="136" t="s">
        <v>184</v>
      </c>
      <c r="G5" s="162" t="s">
        <v>208</v>
      </c>
      <c r="H5" s="323" t="s">
        <v>376</v>
      </c>
      <c r="I5" s="324"/>
      <c r="J5" s="165"/>
      <c r="K5" s="167"/>
      <c r="L5" s="104" t="s">
        <v>260</v>
      </c>
      <c r="M5" s="104" t="s">
        <v>385</v>
      </c>
    </row>
    <row r="6" spans="1:13" ht="18">
      <c r="A6" s="322"/>
      <c r="B6" s="322"/>
      <c r="C6" s="322"/>
      <c r="D6" s="322"/>
      <c r="E6" s="133"/>
      <c r="F6" s="133"/>
      <c r="G6" s="327"/>
      <c r="H6" s="327"/>
      <c r="I6" s="327"/>
      <c r="J6" s="327"/>
      <c r="K6" s="134"/>
      <c r="L6" s="47" t="s">
        <v>261</v>
      </c>
      <c r="M6" s="47" t="s">
        <v>110</v>
      </c>
    </row>
    <row r="7" spans="1:13" ht="38.25" customHeight="1">
      <c r="A7" s="328" t="s">
        <v>62</v>
      </c>
      <c r="B7" s="330" t="s">
        <v>116</v>
      </c>
      <c r="C7" s="151" t="s">
        <v>206</v>
      </c>
      <c r="D7" s="330" t="s">
        <v>118</v>
      </c>
      <c r="E7" s="330" t="s">
        <v>117</v>
      </c>
      <c r="F7" s="330" t="s">
        <v>119</v>
      </c>
      <c r="G7" s="150" t="s">
        <v>112</v>
      </c>
      <c r="H7" s="125" t="s">
        <v>114</v>
      </c>
      <c r="I7" s="117" t="s">
        <v>115</v>
      </c>
      <c r="J7" s="119" t="s">
        <v>9</v>
      </c>
      <c r="K7" s="325" t="s">
        <v>220</v>
      </c>
      <c r="L7" s="47" t="s">
        <v>262</v>
      </c>
      <c r="M7" s="47" t="s">
        <v>386</v>
      </c>
    </row>
    <row r="8" spans="1:13">
      <c r="A8" s="329"/>
      <c r="B8" s="331"/>
      <c r="C8" s="152"/>
      <c r="D8" s="331"/>
      <c r="E8" s="331"/>
      <c r="F8" s="332"/>
      <c r="G8" s="102" t="s">
        <v>2</v>
      </c>
      <c r="H8" s="102" t="s">
        <v>68</v>
      </c>
      <c r="I8" s="115" t="s">
        <v>68</v>
      </c>
      <c r="J8" s="116" t="s">
        <v>113</v>
      </c>
      <c r="K8" s="326"/>
      <c r="M8" s="47" t="s">
        <v>404</v>
      </c>
    </row>
    <row r="9" spans="1:13" ht="20.100000000000001" customHeight="1">
      <c r="A9" s="113">
        <v>1</v>
      </c>
      <c r="B9" s="113" t="s">
        <v>424</v>
      </c>
      <c r="C9" s="113" t="s">
        <v>425</v>
      </c>
      <c r="D9" s="113" t="s">
        <v>426</v>
      </c>
      <c r="E9" s="113" t="s">
        <v>264</v>
      </c>
      <c r="F9" s="113" t="s">
        <v>427</v>
      </c>
      <c r="G9" s="113" t="s">
        <v>428</v>
      </c>
      <c r="H9" s="113">
        <v>3658</v>
      </c>
      <c r="I9" s="113">
        <v>2440</v>
      </c>
      <c r="J9" s="113">
        <v>1</v>
      </c>
      <c r="K9" s="123">
        <v>613.54999999999995</v>
      </c>
    </row>
    <row r="10" spans="1:13" ht="20.100000000000001" customHeight="1">
      <c r="A10" s="113">
        <v>2</v>
      </c>
      <c r="B10" s="113" t="s">
        <v>429</v>
      </c>
      <c r="C10" s="113" t="s">
        <v>425</v>
      </c>
      <c r="D10" s="113" t="s">
        <v>426</v>
      </c>
      <c r="E10" s="113" t="s">
        <v>264</v>
      </c>
      <c r="F10" s="113" t="s">
        <v>427</v>
      </c>
      <c r="G10" s="113" t="s">
        <v>428</v>
      </c>
      <c r="H10" s="113">
        <v>3354</v>
      </c>
      <c r="I10" s="113">
        <v>2440</v>
      </c>
      <c r="J10" s="113">
        <v>1</v>
      </c>
      <c r="K10" s="123">
        <v>594.46</v>
      </c>
      <c r="L10" s="47" t="s">
        <v>283</v>
      </c>
    </row>
    <row r="11" spans="1:13" ht="20.100000000000001" customHeight="1">
      <c r="A11" s="113">
        <v>3</v>
      </c>
      <c r="B11" s="113" t="s">
        <v>430</v>
      </c>
      <c r="C11" s="113" t="s">
        <v>425</v>
      </c>
      <c r="D11" s="113" t="s">
        <v>426</v>
      </c>
      <c r="E11" s="113" t="s">
        <v>264</v>
      </c>
      <c r="F11" s="113" t="s">
        <v>427</v>
      </c>
      <c r="G11" s="113" t="s">
        <v>428</v>
      </c>
      <c r="H11" s="113">
        <v>2440</v>
      </c>
      <c r="I11" s="113">
        <v>2440</v>
      </c>
      <c r="J11" s="113">
        <v>2</v>
      </c>
      <c r="K11" s="123">
        <v>537.04999999999995</v>
      </c>
      <c r="L11" s="47" t="s">
        <v>282</v>
      </c>
    </row>
    <row r="12" spans="1:13" ht="20.100000000000001" customHeight="1">
      <c r="A12" s="113">
        <v>4</v>
      </c>
      <c r="B12" s="113" t="s">
        <v>431</v>
      </c>
      <c r="C12" s="113" t="s">
        <v>425</v>
      </c>
      <c r="D12" s="113" t="s">
        <v>426</v>
      </c>
      <c r="E12" s="113" t="s">
        <v>264</v>
      </c>
      <c r="F12" s="113" t="s">
        <v>427</v>
      </c>
      <c r="G12" s="113" t="s">
        <v>428</v>
      </c>
      <c r="H12" s="113">
        <v>1830</v>
      </c>
      <c r="I12" s="113">
        <v>2440</v>
      </c>
      <c r="J12" s="113">
        <v>1</v>
      </c>
      <c r="K12" s="123">
        <v>498.74</v>
      </c>
      <c r="L12" s="47" t="s">
        <v>366</v>
      </c>
    </row>
    <row r="13" spans="1:13" ht="20.100000000000001" customHeight="1">
      <c r="A13" s="113">
        <v>5</v>
      </c>
      <c r="B13" s="113" t="s">
        <v>432</v>
      </c>
      <c r="C13" s="113" t="s">
        <v>433</v>
      </c>
      <c r="D13" s="113" t="s">
        <v>434</v>
      </c>
      <c r="E13" s="113" t="s">
        <v>264</v>
      </c>
      <c r="F13" s="113" t="s">
        <v>435</v>
      </c>
      <c r="G13" s="113" t="s">
        <v>437</v>
      </c>
      <c r="H13" s="113">
        <v>2136</v>
      </c>
      <c r="I13" s="113">
        <v>2134</v>
      </c>
      <c r="J13" s="113">
        <v>1</v>
      </c>
      <c r="K13" s="123">
        <v>821.87</v>
      </c>
      <c r="L13" s="47" t="s">
        <v>367</v>
      </c>
    </row>
    <row r="14" spans="1:13">
      <c r="A14" s="113">
        <v>6</v>
      </c>
      <c r="B14" s="113" t="s">
        <v>436</v>
      </c>
      <c r="C14" s="113" t="s">
        <v>425</v>
      </c>
      <c r="D14" s="113" t="s">
        <v>426</v>
      </c>
      <c r="E14" s="113" t="s">
        <v>264</v>
      </c>
      <c r="F14" s="113" t="s">
        <v>427</v>
      </c>
      <c r="G14" s="113" t="s">
        <v>438</v>
      </c>
      <c r="H14" s="113">
        <v>3960</v>
      </c>
      <c r="I14" s="113">
        <v>1220</v>
      </c>
      <c r="J14" s="113">
        <v>1</v>
      </c>
      <c r="K14" s="123">
        <v>469.6</v>
      </c>
      <c r="L14" s="47" t="s">
        <v>368</v>
      </c>
    </row>
    <row r="15" spans="1:13" ht="20.100000000000001" customHeight="1">
      <c r="A15" s="113">
        <v>7</v>
      </c>
      <c r="B15" s="113" t="s">
        <v>439</v>
      </c>
      <c r="C15" s="113" t="s">
        <v>433</v>
      </c>
      <c r="D15" s="113" t="s">
        <v>440</v>
      </c>
      <c r="E15" s="113" t="s">
        <v>264</v>
      </c>
      <c r="F15" s="113" t="s">
        <v>435</v>
      </c>
      <c r="G15" s="113" t="s">
        <v>441</v>
      </c>
      <c r="H15" s="113">
        <v>610</v>
      </c>
      <c r="I15" s="113">
        <v>2134</v>
      </c>
      <c r="J15" s="113">
        <v>1</v>
      </c>
      <c r="K15" s="123">
        <v>218.81</v>
      </c>
      <c r="L15" s="47" t="s">
        <v>369</v>
      </c>
    </row>
    <row r="16" spans="1:13" ht="20.100000000000001" customHeight="1">
      <c r="A16" s="113">
        <v>8</v>
      </c>
      <c r="B16" s="113" t="s">
        <v>442</v>
      </c>
      <c r="C16" s="113" t="s">
        <v>443</v>
      </c>
      <c r="D16" s="113" t="s">
        <v>444</v>
      </c>
      <c r="E16" s="113" t="s">
        <v>445</v>
      </c>
      <c r="F16" s="113" t="s">
        <v>427</v>
      </c>
      <c r="G16" s="113" t="s">
        <v>446</v>
      </c>
      <c r="H16" s="113">
        <v>1524</v>
      </c>
      <c r="I16" s="113">
        <v>1372</v>
      </c>
      <c r="J16" s="113">
        <v>1</v>
      </c>
      <c r="K16" s="123">
        <v>157.30000000000001</v>
      </c>
      <c r="L16" s="47" t="s">
        <v>370</v>
      </c>
    </row>
    <row r="17" spans="1:12" ht="20.100000000000001" customHeight="1">
      <c r="A17" s="113">
        <v>9</v>
      </c>
      <c r="B17" s="113" t="s">
        <v>447</v>
      </c>
      <c r="C17" s="113" t="s">
        <v>443</v>
      </c>
      <c r="D17" s="113" t="s">
        <v>444</v>
      </c>
      <c r="E17" s="113" t="s">
        <v>445</v>
      </c>
      <c r="F17" s="113" t="s">
        <v>427</v>
      </c>
      <c r="G17" s="113" t="s">
        <v>448</v>
      </c>
      <c r="H17" s="113">
        <v>2440</v>
      </c>
      <c r="I17" s="113">
        <v>1372</v>
      </c>
      <c r="J17" s="113">
        <v>1</v>
      </c>
      <c r="K17" s="123">
        <v>187.42</v>
      </c>
      <c r="L17" s="47" t="s">
        <v>371</v>
      </c>
    </row>
    <row r="18" spans="1:12" ht="20.100000000000001" customHeight="1">
      <c r="A18" s="113">
        <v>10</v>
      </c>
      <c r="B18" s="113" t="s">
        <v>449</v>
      </c>
      <c r="C18" s="113" t="s">
        <v>443</v>
      </c>
      <c r="D18" s="113" t="s">
        <v>444</v>
      </c>
      <c r="E18" s="113" t="s">
        <v>445</v>
      </c>
      <c r="F18" s="113" t="s">
        <v>427</v>
      </c>
      <c r="G18" s="113" t="s">
        <v>450</v>
      </c>
      <c r="H18" s="113">
        <v>1372</v>
      </c>
      <c r="I18" s="113">
        <v>1524</v>
      </c>
      <c r="J18" s="113">
        <v>1</v>
      </c>
      <c r="K18" s="123">
        <v>160.87</v>
      </c>
      <c r="L18" s="47" t="s">
        <v>372</v>
      </c>
    </row>
    <row r="19" spans="1:12" ht="20.100000000000001" customHeight="1">
      <c r="A19" s="113">
        <v>11</v>
      </c>
      <c r="B19" s="113" t="s">
        <v>451</v>
      </c>
      <c r="C19" s="113" t="s">
        <v>433</v>
      </c>
      <c r="D19" s="113" t="s">
        <v>440</v>
      </c>
      <c r="E19" s="113" t="s">
        <v>264</v>
      </c>
      <c r="F19" s="113" t="s">
        <v>435</v>
      </c>
      <c r="G19" s="113" t="s">
        <v>453</v>
      </c>
      <c r="H19" s="113">
        <v>992</v>
      </c>
      <c r="I19" s="113">
        <v>1372</v>
      </c>
      <c r="J19" s="113">
        <v>1</v>
      </c>
      <c r="K19" s="123">
        <v>197.44</v>
      </c>
      <c r="L19" s="47" t="s">
        <v>373</v>
      </c>
    </row>
    <row r="20" spans="1:12">
      <c r="A20" s="113">
        <v>12</v>
      </c>
      <c r="B20" s="113" t="s">
        <v>454</v>
      </c>
      <c r="C20" s="113" t="s">
        <v>433</v>
      </c>
      <c r="D20" s="113" t="s">
        <v>440</v>
      </c>
      <c r="E20" s="113" t="s">
        <v>264</v>
      </c>
      <c r="F20" s="113" t="s">
        <v>452</v>
      </c>
      <c r="G20" s="113" t="s">
        <v>455</v>
      </c>
      <c r="H20" s="113">
        <v>992</v>
      </c>
      <c r="I20" s="113">
        <v>1372</v>
      </c>
      <c r="J20" s="113">
        <v>1</v>
      </c>
      <c r="K20" s="123">
        <v>197.44</v>
      </c>
      <c r="L20" s="47" t="s">
        <v>387</v>
      </c>
    </row>
    <row r="21" spans="1:12" ht="20.100000000000001" customHeight="1">
      <c r="A21" s="113">
        <v>13</v>
      </c>
      <c r="B21" s="113" t="s">
        <v>456</v>
      </c>
      <c r="C21" s="113" t="s">
        <v>443</v>
      </c>
      <c r="D21" s="113" t="s">
        <v>444</v>
      </c>
      <c r="E21" s="113" t="s">
        <v>445</v>
      </c>
      <c r="F21" s="113" t="s">
        <v>427</v>
      </c>
      <c r="G21" s="113" t="s">
        <v>457</v>
      </c>
      <c r="H21" s="113">
        <v>916</v>
      </c>
      <c r="I21" s="113">
        <v>1372</v>
      </c>
      <c r="J21" s="113">
        <v>1</v>
      </c>
      <c r="K21" s="123">
        <v>137.30000000000001</v>
      </c>
      <c r="L21" s="47" t="s">
        <v>388</v>
      </c>
    </row>
    <row r="22" spans="1:12" ht="20.100000000000001" customHeight="1">
      <c r="A22" s="113">
        <v>14</v>
      </c>
      <c r="B22" s="113" t="s">
        <v>458</v>
      </c>
      <c r="C22" s="113" t="s">
        <v>459</v>
      </c>
      <c r="D22" s="113" t="s">
        <v>460</v>
      </c>
      <c r="E22" s="113" t="s">
        <v>461</v>
      </c>
      <c r="F22" s="113" t="s">
        <v>435</v>
      </c>
      <c r="G22" s="113" t="s">
        <v>462</v>
      </c>
      <c r="H22" s="113">
        <v>610</v>
      </c>
      <c r="I22" s="113">
        <v>610</v>
      </c>
      <c r="J22" s="113">
        <v>3</v>
      </c>
      <c r="K22" s="123">
        <v>61.04</v>
      </c>
      <c r="L22" s="47" t="s">
        <v>389</v>
      </c>
    </row>
    <row r="23" spans="1:12" ht="20.100000000000001" customHeight="1">
      <c r="A23" s="113">
        <v>15</v>
      </c>
      <c r="B23" s="113" t="s">
        <v>463</v>
      </c>
      <c r="C23" s="113" t="s">
        <v>459</v>
      </c>
      <c r="D23" s="113" t="s">
        <v>460</v>
      </c>
      <c r="E23" s="113" t="s">
        <v>461</v>
      </c>
      <c r="F23" s="113" t="s">
        <v>435</v>
      </c>
      <c r="G23" s="113" t="s">
        <v>464</v>
      </c>
      <c r="H23" s="113">
        <v>840</v>
      </c>
      <c r="I23" s="113">
        <v>610</v>
      </c>
      <c r="J23" s="113">
        <v>1</v>
      </c>
      <c r="K23" s="123">
        <v>72.760000000000005</v>
      </c>
      <c r="L23" s="47" t="s">
        <v>405</v>
      </c>
    </row>
    <row r="24" spans="1:12" ht="20.100000000000001" customHeight="1">
      <c r="A24" s="113">
        <v>16</v>
      </c>
      <c r="B24" s="113" t="s">
        <v>465</v>
      </c>
      <c r="C24" s="113" t="s">
        <v>459</v>
      </c>
      <c r="D24" s="113" t="s">
        <v>460</v>
      </c>
      <c r="E24" s="113" t="s">
        <v>461</v>
      </c>
      <c r="F24" s="113" t="s">
        <v>435</v>
      </c>
      <c r="G24" s="113" t="s">
        <v>466</v>
      </c>
      <c r="H24" s="113">
        <v>724</v>
      </c>
      <c r="I24" s="113">
        <v>610</v>
      </c>
      <c r="J24" s="113">
        <v>1</v>
      </c>
      <c r="K24" s="123">
        <v>66.84</v>
      </c>
    </row>
    <row r="25" spans="1:12" ht="20.100000000000001" customHeight="1">
      <c r="A25" s="113">
        <v>17</v>
      </c>
      <c r="B25" s="113"/>
      <c r="C25" s="113"/>
      <c r="D25" s="113"/>
      <c r="E25" s="113"/>
      <c r="F25" s="113"/>
      <c r="G25" s="113"/>
      <c r="H25" s="113"/>
      <c r="I25" s="113"/>
      <c r="J25" s="113"/>
      <c r="K25" s="123"/>
    </row>
    <row r="26" spans="1:12">
      <c r="A26" s="113">
        <v>18</v>
      </c>
      <c r="B26" s="113"/>
      <c r="C26" s="113"/>
      <c r="D26" s="113"/>
      <c r="E26" s="113"/>
      <c r="F26" s="113"/>
      <c r="G26" s="113"/>
      <c r="H26" s="113"/>
      <c r="I26" s="113"/>
      <c r="J26" s="113"/>
      <c r="K26" s="123"/>
    </row>
    <row r="27" spans="1:12" ht="20.100000000000001" customHeight="1">
      <c r="A27" s="113">
        <v>19</v>
      </c>
      <c r="B27" s="113"/>
      <c r="C27" s="113"/>
      <c r="D27" s="113"/>
      <c r="E27" s="113"/>
      <c r="F27" s="113"/>
      <c r="G27" s="113"/>
      <c r="H27" s="113"/>
      <c r="I27" s="113"/>
      <c r="J27" s="113"/>
      <c r="K27" s="123"/>
    </row>
    <row r="28" spans="1:12" ht="20.100000000000001" customHeight="1">
      <c r="A28" s="113">
        <v>20</v>
      </c>
      <c r="B28" s="113"/>
      <c r="C28" s="113"/>
      <c r="D28" s="113"/>
      <c r="E28" s="113"/>
      <c r="F28" s="113"/>
      <c r="G28" s="113"/>
      <c r="H28" s="113"/>
      <c r="I28" s="113"/>
      <c r="J28" s="113"/>
      <c r="K28" s="123"/>
    </row>
    <row r="29" spans="1:12" ht="20.100000000000001" customHeight="1">
      <c r="A29" s="113">
        <v>21</v>
      </c>
      <c r="B29" s="113"/>
      <c r="C29" s="113"/>
      <c r="D29" s="113"/>
      <c r="E29" s="113"/>
      <c r="F29" s="113"/>
      <c r="G29" s="113"/>
      <c r="H29" s="113"/>
      <c r="I29" s="113"/>
      <c r="J29" s="113"/>
      <c r="K29" s="123"/>
    </row>
    <row r="30" spans="1:12" ht="20.100000000000001" customHeight="1">
      <c r="A30" s="113">
        <v>22</v>
      </c>
      <c r="B30" s="113"/>
      <c r="C30" s="113"/>
      <c r="D30" s="113"/>
      <c r="E30" s="113"/>
      <c r="F30" s="113"/>
      <c r="G30" s="113"/>
      <c r="H30" s="113"/>
      <c r="I30" s="113"/>
      <c r="J30" s="113"/>
      <c r="K30" s="123"/>
    </row>
    <row r="31" spans="1:12" ht="20.100000000000001" customHeight="1">
      <c r="A31" s="113">
        <v>23</v>
      </c>
      <c r="B31" s="113"/>
      <c r="C31" s="113"/>
      <c r="D31" s="113"/>
      <c r="E31" s="113"/>
      <c r="F31" s="113"/>
      <c r="G31" s="113"/>
      <c r="H31" s="113"/>
      <c r="I31" s="113"/>
      <c r="J31" s="113"/>
      <c r="K31" s="123"/>
    </row>
    <row r="32" spans="1:12">
      <c r="A32" s="113">
        <v>24</v>
      </c>
      <c r="B32" s="113"/>
      <c r="C32" s="113"/>
      <c r="D32" s="113"/>
      <c r="E32" s="113"/>
      <c r="F32" s="113"/>
      <c r="G32" s="113"/>
      <c r="H32" s="113"/>
      <c r="I32" s="113"/>
      <c r="J32" s="113"/>
      <c r="K32" s="123"/>
    </row>
    <row r="33" spans="1:11" ht="20.100000000000001" customHeight="1">
      <c r="A33" s="113">
        <v>25</v>
      </c>
      <c r="B33" s="113"/>
      <c r="C33" s="113"/>
      <c r="D33" s="113"/>
      <c r="E33" s="113"/>
      <c r="F33" s="113"/>
      <c r="G33" s="113"/>
      <c r="H33" s="113"/>
      <c r="I33" s="113"/>
      <c r="J33" s="113"/>
      <c r="K33" s="123"/>
    </row>
    <row r="34" spans="1:11" ht="20.100000000000001" customHeight="1">
      <c r="A34" s="113">
        <v>26</v>
      </c>
      <c r="B34" s="113"/>
      <c r="C34" s="113"/>
      <c r="D34" s="113"/>
      <c r="E34" s="113"/>
      <c r="F34" s="113"/>
      <c r="G34" s="113"/>
      <c r="H34" s="113"/>
      <c r="I34" s="113"/>
      <c r="J34" s="113"/>
      <c r="K34" s="123"/>
    </row>
    <row r="35" spans="1:11" ht="20.100000000000001" customHeight="1">
      <c r="A35" s="113">
        <v>27</v>
      </c>
      <c r="B35" s="113"/>
      <c r="C35" s="113"/>
      <c r="D35" s="113"/>
      <c r="E35" s="113"/>
      <c r="F35" s="113"/>
      <c r="G35" s="113"/>
      <c r="H35" s="113"/>
      <c r="I35" s="113"/>
      <c r="J35" s="113"/>
      <c r="K35" s="123"/>
    </row>
    <row r="36" spans="1:11" ht="20.100000000000001" customHeight="1">
      <c r="A36" s="113">
        <v>28</v>
      </c>
      <c r="B36" s="113"/>
      <c r="C36" s="113"/>
      <c r="D36" s="113"/>
      <c r="E36" s="113"/>
      <c r="F36" s="113"/>
      <c r="G36" s="113"/>
      <c r="H36" s="113"/>
      <c r="I36" s="113"/>
      <c r="J36" s="113"/>
      <c r="K36" s="123"/>
    </row>
    <row r="37" spans="1:11" ht="20.100000000000001" customHeight="1">
      <c r="A37" s="113">
        <v>29</v>
      </c>
      <c r="B37" s="113"/>
      <c r="C37" s="113"/>
      <c r="D37" s="113"/>
      <c r="E37" s="113"/>
      <c r="F37" s="113"/>
      <c r="G37" s="113"/>
      <c r="H37" s="113"/>
      <c r="I37" s="113"/>
      <c r="J37" s="113"/>
      <c r="K37" s="123"/>
    </row>
    <row r="38" spans="1:11">
      <c r="A38" s="113">
        <v>30</v>
      </c>
      <c r="B38" s="113"/>
      <c r="C38" s="113"/>
      <c r="D38" s="113"/>
      <c r="E38" s="113"/>
      <c r="F38" s="113"/>
      <c r="G38" s="113"/>
      <c r="H38" s="113"/>
      <c r="I38" s="113"/>
      <c r="J38" s="113"/>
      <c r="K38" s="123"/>
    </row>
    <row r="39" spans="1:11" ht="20.100000000000001" customHeight="1">
      <c r="A39" s="113">
        <v>31</v>
      </c>
      <c r="B39" s="113"/>
      <c r="C39" s="113"/>
      <c r="D39" s="113"/>
      <c r="E39" s="113"/>
      <c r="F39" s="113"/>
      <c r="G39" s="113"/>
      <c r="H39" s="113"/>
      <c r="I39" s="113"/>
      <c r="J39" s="113"/>
      <c r="K39" s="123"/>
    </row>
    <row r="40" spans="1:11" ht="20.100000000000001" customHeight="1">
      <c r="A40" s="113">
        <v>32</v>
      </c>
      <c r="B40" s="113"/>
      <c r="C40" s="113"/>
      <c r="D40" s="113"/>
      <c r="E40" s="113"/>
      <c r="F40" s="113"/>
      <c r="G40" s="113"/>
      <c r="H40" s="113"/>
      <c r="I40" s="113"/>
      <c r="J40" s="113"/>
      <c r="K40" s="123"/>
    </row>
    <row r="41" spans="1:11" ht="20.100000000000001" customHeight="1">
      <c r="A41" s="113">
        <v>33</v>
      </c>
      <c r="B41" s="113"/>
      <c r="C41" s="113"/>
      <c r="D41" s="113"/>
      <c r="E41" s="113"/>
      <c r="F41" s="113"/>
      <c r="G41" s="113"/>
      <c r="H41" s="113"/>
      <c r="I41" s="113"/>
      <c r="J41" s="113"/>
      <c r="K41" s="123"/>
    </row>
    <row r="42" spans="1:11">
      <c r="A42" s="113">
        <v>34</v>
      </c>
      <c r="B42" s="113"/>
      <c r="C42" s="113"/>
      <c r="D42" s="113"/>
      <c r="E42" s="113"/>
      <c r="F42" s="113"/>
      <c r="G42" s="113"/>
      <c r="H42" s="113"/>
      <c r="I42" s="113"/>
      <c r="J42" s="113"/>
      <c r="K42" s="123"/>
    </row>
    <row r="43" spans="1:11" ht="20.100000000000001" customHeight="1">
      <c r="A43" s="113">
        <v>35</v>
      </c>
      <c r="B43" s="113"/>
      <c r="C43" s="113"/>
      <c r="D43" s="113"/>
      <c r="E43" s="113"/>
      <c r="F43" s="113"/>
      <c r="G43" s="113"/>
      <c r="H43" s="113"/>
      <c r="I43" s="113"/>
      <c r="J43" s="113"/>
      <c r="K43" s="123"/>
    </row>
    <row r="44" spans="1:11" ht="20.100000000000001" customHeight="1">
      <c r="A44" s="113">
        <v>36</v>
      </c>
      <c r="B44" s="113"/>
      <c r="C44" s="113"/>
      <c r="D44" s="113"/>
      <c r="E44" s="113"/>
      <c r="F44" s="113"/>
      <c r="G44" s="113"/>
      <c r="H44" s="113"/>
      <c r="I44" s="113"/>
      <c r="J44" s="113"/>
      <c r="K44" s="123"/>
    </row>
    <row r="45" spans="1:11" ht="20.100000000000001" customHeight="1">
      <c r="A45" s="113">
        <v>37</v>
      </c>
      <c r="B45" s="113"/>
      <c r="C45" s="113"/>
      <c r="D45" s="113"/>
      <c r="E45" s="113"/>
      <c r="F45" s="113"/>
      <c r="G45" s="113"/>
      <c r="H45" s="113"/>
      <c r="I45" s="113"/>
      <c r="J45" s="113"/>
      <c r="K45" s="123"/>
    </row>
    <row r="46" spans="1:11" ht="20.100000000000001" customHeight="1">
      <c r="A46" s="113">
        <v>38</v>
      </c>
      <c r="B46" s="113"/>
      <c r="C46" s="113"/>
      <c r="D46" s="113"/>
      <c r="E46" s="113"/>
      <c r="F46" s="113"/>
      <c r="G46" s="113"/>
      <c r="H46" s="113"/>
      <c r="I46" s="113"/>
      <c r="J46" s="113"/>
      <c r="K46" s="123"/>
    </row>
    <row r="47" spans="1:11" ht="20.100000000000001" customHeight="1">
      <c r="A47" s="113">
        <v>39</v>
      </c>
      <c r="B47" s="113"/>
      <c r="C47" s="113"/>
      <c r="D47" s="113"/>
      <c r="E47" s="113"/>
      <c r="F47" s="113"/>
      <c r="G47" s="113"/>
      <c r="H47" s="113"/>
      <c r="I47" s="113"/>
      <c r="J47" s="113"/>
      <c r="K47" s="123"/>
    </row>
    <row r="48" spans="1:11">
      <c r="A48" s="113">
        <v>40</v>
      </c>
      <c r="B48" s="113"/>
      <c r="C48" s="113"/>
      <c r="D48" s="113"/>
      <c r="E48" s="113"/>
      <c r="F48" s="113"/>
      <c r="G48" s="113"/>
      <c r="H48" s="113"/>
      <c r="I48" s="113"/>
      <c r="J48" s="113"/>
      <c r="K48" s="123"/>
    </row>
    <row r="49" spans="1:11" ht="20.100000000000001" customHeight="1">
      <c r="A49" s="113">
        <v>41</v>
      </c>
      <c r="B49" s="113"/>
      <c r="C49" s="113"/>
      <c r="D49" s="113"/>
      <c r="E49" s="113"/>
      <c r="F49" s="113"/>
      <c r="G49" s="113"/>
      <c r="H49" s="113"/>
      <c r="I49" s="113"/>
      <c r="J49" s="113"/>
      <c r="K49" s="123"/>
    </row>
    <row r="50" spans="1:11" ht="20.100000000000001" customHeight="1">
      <c r="A50" s="113">
        <v>42</v>
      </c>
      <c r="B50" s="113"/>
      <c r="C50" s="113"/>
      <c r="D50" s="113"/>
      <c r="E50" s="113"/>
      <c r="F50" s="113"/>
      <c r="G50" s="113"/>
      <c r="H50" s="113"/>
      <c r="I50" s="113"/>
      <c r="J50" s="113"/>
      <c r="K50" s="123"/>
    </row>
    <row r="51" spans="1:11" ht="20.100000000000001" customHeight="1">
      <c r="A51" s="113">
        <v>43</v>
      </c>
      <c r="B51" s="113"/>
      <c r="C51" s="113"/>
      <c r="D51" s="113"/>
      <c r="E51" s="113"/>
      <c r="F51" s="113"/>
      <c r="G51" s="113"/>
      <c r="H51" s="113"/>
      <c r="I51" s="113"/>
      <c r="J51" s="113"/>
      <c r="K51" s="123"/>
    </row>
    <row r="52" spans="1:11" ht="20.100000000000001" customHeight="1">
      <c r="A52" s="113">
        <v>44</v>
      </c>
      <c r="B52" s="113"/>
      <c r="C52" s="113"/>
      <c r="D52" s="113"/>
      <c r="E52" s="113"/>
      <c r="F52" s="113"/>
      <c r="G52" s="113"/>
      <c r="H52" s="113"/>
      <c r="I52" s="113"/>
      <c r="J52" s="113"/>
      <c r="K52" s="123"/>
    </row>
    <row r="53" spans="1:11" ht="20.100000000000001" customHeight="1">
      <c r="A53" s="113">
        <v>45</v>
      </c>
      <c r="B53" s="113"/>
      <c r="C53" s="113"/>
      <c r="D53" s="113"/>
      <c r="E53" s="113"/>
      <c r="F53" s="113"/>
      <c r="G53" s="113"/>
      <c r="H53" s="113"/>
      <c r="I53" s="113"/>
      <c r="J53" s="113"/>
      <c r="K53" s="123"/>
    </row>
    <row r="54" spans="1:11">
      <c r="A54" s="113">
        <v>46</v>
      </c>
      <c r="B54" s="113"/>
      <c r="C54" s="113"/>
      <c r="D54" s="113"/>
      <c r="E54" s="113"/>
      <c r="F54" s="113"/>
      <c r="G54" s="113"/>
      <c r="H54" s="113"/>
      <c r="I54" s="113"/>
      <c r="J54" s="113"/>
      <c r="K54" s="123"/>
    </row>
    <row r="55" spans="1:11" ht="20.100000000000001" customHeight="1">
      <c r="A55" s="113">
        <v>47</v>
      </c>
      <c r="B55" s="113"/>
      <c r="C55" s="113"/>
      <c r="D55" s="113"/>
      <c r="E55" s="113"/>
      <c r="F55" s="113"/>
      <c r="G55" s="113"/>
      <c r="H55" s="113"/>
      <c r="I55" s="113"/>
      <c r="J55" s="113"/>
      <c r="K55" s="123"/>
    </row>
    <row r="56" spans="1:11" ht="20.100000000000001" customHeight="1">
      <c r="A56" s="113">
        <v>48</v>
      </c>
      <c r="B56" s="113"/>
      <c r="C56" s="113"/>
      <c r="D56" s="113"/>
      <c r="E56" s="113"/>
      <c r="F56" s="113"/>
      <c r="G56" s="113"/>
      <c r="H56" s="113"/>
      <c r="I56" s="113"/>
      <c r="J56" s="113"/>
      <c r="K56" s="123"/>
    </row>
    <row r="57" spans="1:11" ht="20.100000000000001" customHeight="1">
      <c r="A57" s="113">
        <v>49</v>
      </c>
      <c r="B57" s="113"/>
      <c r="C57" s="113"/>
      <c r="D57" s="113"/>
      <c r="E57" s="113"/>
      <c r="F57" s="113"/>
      <c r="G57" s="113"/>
      <c r="H57" s="113"/>
      <c r="I57" s="113"/>
      <c r="J57" s="113"/>
      <c r="K57" s="123"/>
    </row>
    <row r="58" spans="1:11" ht="20.100000000000001" customHeight="1">
      <c r="A58" s="113">
        <v>50</v>
      </c>
      <c r="B58" s="113"/>
      <c r="C58" s="113"/>
      <c r="D58" s="113"/>
      <c r="E58" s="113"/>
      <c r="F58" s="113"/>
      <c r="G58" s="113"/>
      <c r="H58" s="113"/>
      <c r="I58" s="113"/>
      <c r="J58" s="113"/>
      <c r="K58" s="123"/>
    </row>
    <row r="59" spans="1:11" ht="20.100000000000001" customHeight="1">
      <c r="A59" s="113">
        <v>51</v>
      </c>
      <c r="B59" s="113"/>
      <c r="C59" s="113"/>
      <c r="D59" s="113"/>
      <c r="E59" s="113"/>
      <c r="F59" s="113"/>
      <c r="G59" s="113"/>
      <c r="H59" s="113"/>
      <c r="I59" s="113"/>
      <c r="J59" s="113"/>
      <c r="K59" s="123"/>
    </row>
    <row r="60" spans="1:11" ht="20.100000000000001" customHeight="1">
      <c r="A60" s="113">
        <v>52</v>
      </c>
      <c r="B60" s="113"/>
      <c r="C60" s="113"/>
      <c r="D60" s="113"/>
      <c r="E60" s="113"/>
      <c r="F60" s="113"/>
      <c r="G60" s="113"/>
      <c r="H60" s="113"/>
      <c r="I60" s="113"/>
      <c r="J60" s="113"/>
      <c r="K60" s="123"/>
    </row>
    <row r="61" spans="1:11" ht="20.100000000000001" customHeight="1">
      <c r="A61" s="113">
        <v>53</v>
      </c>
      <c r="B61" s="113"/>
      <c r="C61" s="113"/>
      <c r="D61" s="113"/>
      <c r="E61" s="234"/>
      <c r="F61" s="113"/>
      <c r="G61" s="113"/>
      <c r="H61" s="113"/>
      <c r="I61" s="113"/>
      <c r="J61" s="113"/>
      <c r="K61" s="123"/>
    </row>
    <row r="62" spans="1:11" ht="20.100000000000001" customHeight="1">
      <c r="A62" s="113">
        <v>54</v>
      </c>
      <c r="B62" s="113"/>
      <c r="C62" s="113"/>
      <c r="D62" s="113"/>
      <c r="E62" s="113"/>
      <c r="F62" s="113"/>
      <c r="G62" s="113"/>
      <c r="H62" s="113"/>
      <c r="I62" s="113"/>
      <c r="J62" s="113"/>
      <c r="K62" s="123"/>
    </row>
    <row r="63" spans="1:11" ht="20.100000000000001" customHeight="1">
      <c r="A63" s="113">
        <v>55</v>
      </c>
      <c r="B63" s="113"/>
      <c r="C63" s="113"/>
      <c r="D63" s="113"/>
      <c r="E63" s="234"/>
      <c r="F63" s="113"/>
      <c r="G63" s="113"/>
      <c r="H63" s="113"/>
      <c r="I63" s="113"/>
      <c r="J63" s="113"/>
      <c r="K63" s="123"/>
    </row>
    <row r="64" spans="1:11">
      <c r="A64" s="113">
        <v>56</v>
      </c>
      <c r="B64" s="113"/>
      <c r="C64" s="113"/>
      <c r="D64" s="113"/>
      <c r="E64" s="113"/>
      <c r="F64" s="113"/>
      <c r="G64" s="113"/>
      <c r="H64" s="113"/>
      <c r="I64" s="113"/>
      <c r="J64" s="113"/>
      <c r="K64" s="123"/>
    </row>
    <row r="65" spans="1:11" ht="20.100000000000001" customHeight="1">
      <c r="A65" s="113">
        <v>57</v>
      </c>
      <c r="B65" s="113"/>
      <c r="C65" s="113"/>
      <c r="D65" s="113"/>
      <c r="E65" s="113"/>
      <c r="F65" s="113"/>
      <c r="G65" s="113"/>
      <c r="H65" s="113"/>
      <c r="I65" s="113"/>
      <c r="J65" s="113"/>
      <c r="K65" s="123"/>
    </row>
    <row r="66" spans="1:11" ht="20.100000000000001" customHeight="1">
      <c r="A66" s="113">
        <v>58</v>
      </c>
      <c r="B66" s="113"/>
      <c r="C66" s="113"/>
      <c r="D66" s="113"/>
      <c r="E66" s="113"/>
      <c r="F66" s="113"/>
      <c r="G66" s="113"/>
      <c r="H66" s="113"/>
      <c r="I66" s="113"/>
      <c r="J66" s="113"/>
      <c r="K66" s="123"/>
    </row>
    <row r="67" spans="1:11" ht="20.100000000000001" customHeight="1">
      <c r="A67" s="113">
        <v>59</v>
      </c>
      <c r="B67" s="113"/>
      <c r="C67" s="113"/>
      <c r="D67" s="113"/>
      <c r="E67" s="113"/>
      <c r="F67" s="113"/>
      <c r="G67" s="113"/>
      <c r="H67" s="113"/>
      <c r="I67" s="113"/>
      <c r="J67" s="113"/>
      <c r="K67" s="123"/>
    </row>
    <row r="68" spans="1:11" ht="20.100000000000001" customHeight="1">
      <c r="A68" s="113">
        <v>60</v>
      </c>
      <c r="B68" s="113"/>
      <c r="C68" s="113"/>
      <c r="D68" s="113"/>
      <c r="E68" s="234"/>
      <c r="F68" s="113"/>
      <c r="G68" s="113"/>
      <c r="H68" s="113"/>
      <c r="I68" s="113"/>
      <c r="J68" s="113"/>
      <c r="K68" s="123"/>
    </row>
    <row r="69" spans="1:11" ht="20.100000000000001" customHeight="1">
      <c r="A69" s="113">
        <v>61</v>
      </c>
      <c r="B69" s="113"/>
      <c r="C69" s="113"/>
      <c r="D69" s="113"/>
      <c r="E69" s="113"/>
      <c r="F69" s="113"/>
      <c r="G69" s="113"/>
      <c r="H69" s="113"/>
      <c r="I69" s="113"/>
      <c r="J69" s="113"/>
      <c r="K69" s="123"/>
    </row>
    <row r="70" spans="1:11" ht="20.100000000000001" customHeight="1">
      <c r="A70" s="113">
        <v>62</v>
      </c>
      <c r="B70" s="113"/>
      <c r="C70" s="113"/>
      <c r="D70" s="113"/>
      <c r="E70" s="113"/>
      <c r="F70" s="113"/>
      <c r="G70" s="113"/>
      <c r="H70" s="113"/>
      <c r="I70" s="113"/>
      <c r="J70" s="113"/>
      <c r="K70" s="123"/>
    </row>
    <row r="71" spans="1:11" ht="20.100000000000001" customHeight="1">
      <c r="A71" s="113">
        <v>63</v>
      </c>
      <c r="B71" s="113"/>
      <c r="C71" s="113"/>
      <c r="D71" s="113"/>
      <c r="E71" s="113"/>
      <c r="F71" s="113"/>
      <c r="G71" s="113"/>
      <c r="H71" s="113"/>
      <c r="I71" s="113"/>
      <c r="J71" s="113"/>
      <c r="K71" s="123"/>
    </row>
    <row r="72" spans="1:11" ht="20.100000000000001" customHeight="1">
      <c r="A72" s="113">
        <v>64</v>
      </c>
      <c r="B72" s="113"/>
      <c r="C72" s="113"/>
      <c r="D72" s="113"/>
      <c r="E72" s="113"/>
      <c r="F72" s="113"/>
      <c r="G72" s="113"/>
      <c r="H72" s="113"/>
      <c r="I72" s="113"/>
      <c r="J72" s="113"/>
      <c r="K72" s="123"/>
    </row>
    <row r="73" spans="1:11" ht="20.100000000000001" customHeight="1">
      <c r="A73" s="113">
        <v>65</v>
      </c>
      <c r="B73" s="113"/>
      <c r="C73" s="113"/>
      <c r="D73" s="113"/>
      <c r="E73" s="113"/>
      <c r="F73" s="113"/>
      <c r="G73" s="113"/>
      <c r="H73" s="113"/>
      <c r="I73" s="113"/>
      <c r="J73" s="113"/>
      <c r="K73" s="123"/>
    </row>
    <row r="74" spans="1:11">
      <c r="A74" s="113">
        <v>66</v>
      </c>
      <c r="B74" s="113"/>
      <c r="C74" s="113"/>
      <c r="D74" s="113"/>
      <c r="E74" s="234"/>
      <c r="F74" s="113"/>
      <c r="G74" s="113"/>
      <c r="H74" s="113"/>
      <c r="I74" s="113"/>
      <c r="J74" s="113"/>
      <c r="K74" s="123"/>
    </row>
    <row r="75" spans="1:11" ht="20.100000000000001" customHeight="1">
      <c r="A75" s="113">
        <v>67</v>
      </c>
      <c r="B75" s="113"/>
      <c r="C75" s="113"/>
      <c r="D75" s="113"/>
      <c r="E75" s="113"/>
      <c r="F75" s="113"/>
      <c r="G75" s="113"/>
      <c r="H75" s="113"/>
      <c r="I75" s="113"/>
      <c r="J75" s="113"/>
      <c r="K75" s="123"/>
    </row>
    <row r="76" spans="1:11" ht="20.100000000000001" customHeight="1">
      <c r="A76" s="113">
        <v>68</v>
      </c>
      <c r="B76" s="113"/>
      <c r="C76" s="113"/>
      <c r="D76" s="113"/>
      <c r="E76" s="113"/>
      <c r="F76" s="113"/>
      <c r="G76" s="113"/>
      <c r="H76" s="113"/>
      <c r="I76" s="113"/>
      <c r="J76" s="113"/>
      <c r="K76" s="123"/>
    </row>
    <row r="77" spans="1:11" ht="20.100000000000001" customHeight="1">
      <c r="A77" s="113">
        <v>69</v>
      </c>
      <c r="B77" s="113"/>
      <c r="C77" s="113"/>
      <c r="D77" s="113"/>
      <c r="E77" s="113"/>
      <c r="F77" s="113"/>
      <c r="G77" s="113"/>
      <c r="H77" s="113"/>
      <c r="I77" s="113"/>
      <c r="J77" s="113"/>
      <c r="K77" s="123"/>
    </row>
    <row r="78" spans="1:11" ht="20.100000000000001" customHeight="1">
      <c r="A78" s="113">
        <v>70</v>
      </c>
      <c r="B78" s="113"/>
      <c r="C78" s="113"/>
      <c r="D78" s="113"/>
      <c r="E78" s="113"/>
      <c r="F78" s="113"/>
      <c r="G78" s="113"/>
      <c r="H78" s="113"/>
      <c r="I78" s="113"/>
      <c r="J78" s="113"/>
      <c r="K78" s="123"/>
    </row>
    <row r="79" spans="1:11" ht="20.100000000000001" customHeight="1">
      <c r="A79" s="113">
        <v>71</v>
      </c>
      <c r="B79" s="113"/>
      <c r="C79" s="113"/>
      <c r="D79" s="113"/>
      <c r="E79" s="113"/>
      <c r="F79" s="113"/>
      <c r="G79" s="113"/>
      <c r="H79" s="113"/>
      <c r="I79" s="113"/>
      <c r="J79" s="113"/>
      <c r="K79" s="123"/>
    </row>
    <row r="80" spans="1:11" ht="20.100000000000001" customHeight="1">
      <c r="A80" s="113">
        <v>72</v>
      </c>
      <c r="B80" s="113"/>
      <c r="C80" s="113"/>
      <c r="D80" s="113"/>
      <c r="E80" s="113"/>
      <c r="F80" s="113"/>
      <c r="G80" s="113"/>
      <c r="H80" s="113"/>
      <c r="I80" s="113"/>
      <c r="J80" s="113"/>
      <c r="K80" s="123"/>
    </row>
    <row r="81" spans="1:11" ht="20.100000000000001" customHeight="1">
      <c r="A81" s="113">
        <v>73</v>
      </c>
      <c r="B81" s="113"/>
      <c r="C81" s="113"/>
      <c r="D81" s="113"/>
      <c r="E81" s="113"/>
      <c r="F81" s="113"/>
      <c r="G81" s="113"/>
      <c r="H81" s="113"/>
      <c r="I81" s="113"/>
      <c r="J81" s="113"/>
      <c r="K81" s="123"/>
    </row>
    <row r="82" spans="1:11" ht="20.100000000000001" customHeight="1">
      <c r="A82" s="113">
        <v>74</v>
      </c>
      <c r="B82" s="113"/>
      <c r="C82" s="113"/>
      <c r="D82" s="113"/>
      <c r="E82" s="113"/>
      <c r="F82" s="113"/>
      <c r="G82" s="113"/>
      <c r="H82" s="113"/>
      <c r="I82" s="113"/>
      <c r="J82" s="113"/>
      <c r="K82" s="123"/>
    </row>
    <row r="83" spans="1:11" ht="20.100000000000001" customHeight="1">
      <c r="A83" s="113">
        <v>75</v>
      </c>
      <c r="B83" s="113"/>
      <c r="C83" s="113"/>
      <c r="D83" s="113"/>
      <c r="E83" s="113"/>
      <c r="F83" s="113"/>
      <c r="G83" s="113"/>
      <c r="H83" s="113"/>
      <c r="I83" s="113"/>
      <c r="J83" s="113"/>
      <c r="K83" s="123"/>
    </row>
    <row r="84" spans="1:11">
      <c r="A84" s="113">
        <v>76</v>
      </c>
      <c r="B84" s="113"/>
      <c r="C84" s="113"/>
      <c r="D84" s="113"/>
      <c r="E84" s="113"/>
      <c r="F84" s="113"/>
      <c r="G84" s="113"/>
      <c r="H84" s="113"/>
      <c r="I84" s="113"/>
      <c r="J84" s="113"/>
      <c r="K84" s="123"/>
    </row>
    <row r="85" spans="1:11" ht="20.100000000000001" customHeight="1">
      <c r="A85" s="113">
        <v>77</v>
      </c>
      <c r="B85" s="113"/>
      <c r="C85" s="113"/>
      <c r="D85" s="113"/>
      <c r="E85" s="113"/>
      <c r="F85" s="113"/>
      <c r="G85" s="113"/>
      <c r="H85" s="113"/>
      <c r="I85" s="113"/>
      <c r="J85" s="113"/>
      <c r="K85" s="123"/>
    </row>
    <row r="86" spans="1:11" ht="20.100000000000001" customHeight="1">
      <c r="A86" s="113">
        <v>78</v>
      </c>
      <c r="B86" s="113"/>
      <c r="C86" s="113"/>
      <c r="D86" s="113"/>
      <c r="E86" s="113"/>
      <c r="F86" s="113"/>
      <c r="G86" s="113"/>
      <c r="H86" s="113"/>
      <c r="I86" s="113"/>
      <c r="J86" s="113"/>
      <c r="K86" s="123"/>
    </row>
    <row r="87" spans="1:11" ht="20.100000000000001" customHeight="1">
      <c r="A87" s="113">
        <v>79</v>
      </c>
      <c r="B87" s="113"/>
      <c r="C87" s="113"/>
      <c r="D87" s="113"/>
      <c r="E87" s="113"/>
      <c r="F87" s="113"/>
      <c r="G87" s="113"/>
      <c r="H87" s="113"/>
      <c r="I87" s="113"/>
      <c r="J87" s="113"/>
      <c r="K87" s="123"/>
    </row>
    <row r="88" spans="1:11" ht="20.100000000000001" customHeight="1">
      <c r="A88" s="113">
        <v>80</v>
      </c>
      <c r="B88" s="113"/>
      <c r="C88" s="113"/>
      <c r="D88" s="113"/>
      <c r="E88" s="234"/>
      <c r="F88" s="113"/>
      <c r="G88" s="234"/>
      <c r="H88" s="113"/>
      <c r="I88" s="113"/>
      <c r="J88" s="113"/>
      <c r="K88" s="123"/>
    </row>
    <row r="89" spans="1:11" ht="20.100000000000001" customHeight="1">
      <c r="A89" s="113">
        <v>81</v>
      </c>
      <c r="B89" s="113"/>
      <c r="C89" s="113"/>
      <c r="D89" s="113"/>
      <c r="E89" s="113"/>
      <c r="F89" s="113"/>
      <c r="G89" s="234"/>
      <c r="H89" s="113"/>
      <c r="I89" s="113"/>
      <c r="J89" s="113"/>
      <c r="K89" s="123"/>
    </row>
    <row r="90" spans="1:11" ht="20.100000000000001" customHeight="1">
      <c r="A90" s="113">
        <v>82</v>
      </c>
      <c r="B90" s="113"/>
      <c r="C90" s="113"/>
      <c r="D90" s="113"/>
      <c r="E90" s="113"/>
      <c r="F90" s="113"/>
      <c r="G90" s="113"/>
      <c r="H90" s="113"/>
      <c r="I90" s="113"/>
      <c r="J90" s="113"/>
      <c r="K90" s="123"/>
    </row>
    <row r="91" spans="1:11" ht="20.100000000000001" customHeight="1">
      <c r="A91" s="113">
        <v>83</v>
      </c>
      <c r="B91" s="113"/>
      <c r="C91" s="113"/>
      <c r="D91" s="113"/>
      <c r="E91" s="113"/>
      <c r="F91" s="113"/>
      <c r="G91" s="113"/>
      <c r="H91" s="113"/>
      <c r="I91" s="113"/>
      <c r="J91" s="113"/>
      <c r="K91" s="123"/>
    </row>
    <row r="92" spans="1:11" ht="20.100000000000001" customHeight="1">
      <c r="A92" s="113">
        <v>84</v>
      </c>
      <c r="B92" s="113"/>
      <c r="C92" s="113"/>
      <c r="D92" s="113"/>
      <c r="E92" s="113"/>
      <c r="F92" s="113"/>
      <c r="G92" s="113"/>
      <c r="H92" s="113"/>
      <c r="I92" s="113"/>
      <c r="J92" s="113"/>
      <c r="K92" s="123"/>
    </row>
    <row r="93" spans="1:11" ht="20.100000000000001" customHeight="1">
      <c r="A93" s="113">
        <v>85</v>
      </c>
      <c r="B93" s="113"/>
      <c r="C93" s="113"/>
      <c r="D93" s="113"/>
      <c r="E93" s="113"/>
      <c r="F93" s="113"/>
      <c r="G93" s="113"/>
      <c r="H93" s="113"/>
      <c r="I93" s="113"/>
      <c r="J93" s="113"/>
      <c r="K93" s="123"/>
    </row>
    <row r="94" spans="1:11">
      <c r="A94" s="113">
        <v>86</v>
      </c>
      <c r="B94" s="113"/>
      <c r="C94" s="113"/>
      <c r="D94" s="113"/>
      <c r="E94" s="113"/>
      <c r="F94" s="113"/>
      <c r="G94" s="113"/>
      <c r="H94" s="113"/>
      <c r="I94" s="113"/>
      <c r="J94" s="113"/>
      <c r="K94" s="123"/>
    </row>
    <row r="95" spans="1:11" ht="20.100000000000001" customHeight="1">
      <c r="A95" s="113">
        <v>87</v>
      </c>
      <c r="B95" s="113"/>
      <c r="C95" s="113"/>
      <c r="D95" s="113"/>
      <c r="E95" s="113"/>
      <c r="F95" s="113"/>
      <c r="G95" s="113"/>
      <c r="H95" s="113"/>
      <c r="I95" s="113"/>
      <c r="J95" s="113"/>
      <c r="K95" s="123"/>
    </row>
    <row r="96" spans="1:11" ht="20.100000000000001" customHeight="1">
      <c r="A96" s="113">
        <v>88</v>
      </c>
      <c r="B96" s="113"/>
      <c r="C96" s="113"/>
      <c r="D96" s="113"/>
      <c r="E96" s="113"/>
      <c r="F96" s="113"/>
      <c r="G96" s="113"/>
      <c r="H96" s="113"/>
      <c r="I96" s="113"/>
      <c r="J96" s="113"/>
      <c r="K96" s="123"/>
    </row>
    <row r="97" spans="1:11" ht="20.100000000000001" customHeight="1">
      <c r="A97" s="113">
        <v>89</v>
      </c>
      <c r="B97" s="113"/>
      <c r="C97" s="113"/>
      <c r="D97" s="113"/>
      <c r="E97" s="113"/>
      <c r="F97" s="113"/>
      <c r="G97" s="113"/>
      <c r="H97" s="113"/>
      <c r="I97" s="113"/>
      <c r="J97" s="113"/>
      <c r="K97" s="123"/>
    </row>
    <row r="98" spans="1:11" ht="20.100000000000001" customHeight="1">
      <c r="A98" s="113">
        <v>90</v>
      </c>
      <c r="B98" s="113"/>
      <c r="C98" s="113"/>
      <c r="D98" s="113"/>
      <c r="E98" s="113"/>
      <c r="F98" s="113"/>
      <c r="G98" s="113"/>
      <c r="H98" s="113"/>
      <c r="I98" s="113"/>
      <c r="J98" s="113"/>
      <c r="K98" s="123"/>
    </row>
    <row r="99" spans="1:11" ht="20.100000000000001" customHeight="1">
      <c r="A99" s="113">
        <v>91</v>
      </c>
      <c r="B99" s="113"/>
      <c r="C99" s="113"/>
      <c r="D99" s="113"/>
      <c r="E99" s="113"/>
      <c r="F99" s="113"/>
      <c r="G99" s="113"/>
      <c r="H99" s="113"/>
      <c r="I99" s="113"/>
      <c r="J99" s="113"/>
      <c r="K99" s="123"/>
    </row>
    <row r="100" spans="1:11" ht="20.100000000000001" customHeight="1">
      <c r="A100" s="113">
        <v>92</v>
      </c>
      <c r="B100" s="113"/>
      <c r="C100" s="113"/>
      <c r="D100" s="113"/>
      <c r="E100" s="113"/>
      <c r="F100" s="113"/>
      <c r="G100" s="113"/>
      <c r="H100" s="113"/>
      <c r="I100" s="113"/>
      <c r="J100" s="113"/>
      <c r="K100" s="123"/>
    </row>
    <row r="101" spans="1:11" ht="20.100000000000001" customHeight="1">
      <c r="A101" s="113">
        <v>93</v>
      </c>
      <c r="B101" s="113"/>
      <c r="C101" s="113"/>
      <c r="D101" s="113"/>
      <c r="E101" s="113"/>
      <c r="F101" s="113"/>
      <c r="G101" s="113"/>
      <c r="H101" s="113"/>
      <c r="I101" s="113"/>
      <c r="J101" s="113"/>
      <c r="K101" s="123"/>
    </row>
    <row r="102" spans="1:11" ht="20.100000000000001" customHeight="1">
      <c r="A102" s="113">
        <v>94</v>
      </c>
      <c r="B102" s="113"/>
      <c r="C102" s="113"/>
      <c r="D102" s="113"/>
      <c r="E102" s="113"/>
      <c r="F102" s="113"/>
      <c r="G102" s="113"/>
      <c r="H102" s="113"/>
      <c r="I102" s="113"/>
      <c r="J102" s="113"/>
      <c r="K102" s="123"/>
    </row>
    <row r="103" spans="1:11" ht="20.100000000000001" customHeight="1">
      <c r="A103" s="113">
        <v>95</v>
      </c>
      <c r="B103" s="113"/>
      <c r="C103" s="113"/>
      <c r="D103" s="113"/>
      <c r="E103" s="113"/>
      <c r="F103" s="113"/>
      <c r="G103" s="113"/>
      <c r="H103" s="113"/>
      <c r="I103" s="113"/>
      <c r="J103" s="113"/>
      <c r="K103" s="123"/>
    </row>
    <row r="104" spans="1:11">
      <c r="A104" s="113">
        <v>96</v>
      </c>
      <c r="B104" s="113"/>
      <c r="C104" s="113"/>
      <c r="D104" s="113"/>
      <c r="E104" s="113"/>
      <c r="F104" s="113"/>
      <c r="G104" s="113"/>
      <c r="H104" s="113"/>
      <c r="I104" s="113"/>
      <c r="J104" s="113"/>
      <c r="K104" s="123"/>
    </row>
    <row r="105" spans="1:11" ht="20.100000000000001" customHeight="1">
      <c r="A105" s="113">
        <v>97</v>
      </c>
      <c r="B105" s="113"/>
      <c r="C105" s="113"/>
      <c r="D105" s="113"/>
      <c r="E105" s="113"/>
      <c r="F105" s="113"/>
      <c r="G105" s="113"/>
      <c r="H105" s="113"/>
      <c r="I105" s="113"/>
      <c r="J105" s="113"/>
      <c r="K105" s="123"/>
    </row>
    <row r="106" spans="1:11" ht="20.100000000000001" customHeight="1">
      <c r="A106" s="113">
        <v>98</v>
      </c>
      <c r="B106" s="113"/>
      <c r="C106" s="113"/>
      <c r="D106" s="113"/>
      <c r="E106" s="113"/>
      <c r="F106" s="113"/>
      <c r="G106" s="113"/>
      <c r="H106" s="113"/>
      <c r="I106" s="113"/>
      <c r="J106" s="113"/>
      <c r="K106" s="123"/>
    </row>
    <row r="107" spans="1:11" ht="20.100000000000001" customHeight="1">
      <c r="A107" s="113">
        <v>99</v>
      </c>
      <c r="B107" s="113"/>
      <c r="C107" s="113"/>
      <c r="D107" s="113"/>
      <c r="E107" s="113"/>
      <c r="F107" s="113"/>
      <c r="G107" s="113"/>
      <c r="H107" s="113"/>
      <c r="I107" s="113"/>
      <c r="J107" s="113"/>
      <c r="K107" s="123"/>
    </row>
    <row r="108" spans="1:11" ht="20.100000000000001" customHeight="1">
      <c r="A108" s="113">
        <v>100</v>
      </c>
      <c r="B108" s="113"/>
      <c r="C108" s="113"/>
      <c r="D108" s="113"/>
      <c r="E108" s="113"/>
      <c r="F108" s="113"/>
      <c r="G108" s="113"/>
      <c r="H108" s="113"/>
      <c r="I108" s="113"/>
      <c r="J108" s="113"/>
      <c r="K108" s="123"/>
    </row>
  </sheetData>
  <autoFilter ref="A8:L108"/>
  <mergeCells count="16">
    <mergeCell ref="K7:K8"/>
    <mergeCell ref="G6:J6"/>
    <mergeCell ref="A7:A8"/>
    <mergeCell ref="B7:B8"/>
    <mergeCell ref="D7:D8"/>
    <mergeCell ref="E7:E8"/>
    <mergeCell ref="F7:F8"/>
    <mergeCell ref="A5:D5"/>
    <mergeCell ref="A6:D6"/>
    <mergeCell ref="H2:I2"/>
    <mergeCell ref="H3:I3"/>
    <mergeCell ref="H4:I4"/>
    <mergeCell ref="H5:I5"/>
    <mergeCell ref="A2:D2"/>
    <mergeCell ref="A3:D3"/>
    <mergeCell ref="A4:D4"/>
  </mergeCells>
  <dataValidations count="3">
    <dataValidation type="list" allowBlank="1" showInputMessage="1" showErrorMessage="1" sqref="G5">
      <formula1>$L$2:$L$7</formula1>
    </dataValidation>
    <dataValidation type="list" allowBlank="1" showInputMessage="1" showErrorMessage="1" sqref="E4">
      <formula1>$L$10:$L$33</formula1>
    </dataValidation>
    <dataValidation type="list" allowBlank="1" showInputMessage="1" showErrorMessage="1" sqref="J4">
      <formula1>$M$2:$M$8</formula1>
    </dataValidation>
  </dataValidations>
  <printOptions horizontalCentered="1"/>
  <pageMargins left="0.39370078740157483" right="0.39370078740157483" top="0.59055118110236227" bottom="0.59055118110236227" header="0.31496062992125984" footer="0.23622047244094491"/>
  <pageSetup paperSize="9" scale="37" orientation="portrait" r:id="rId1"/>
  <headerFooter alignWithMargins="0">
    <oddFooter>&amp;L&amp;D&amp;CTeam Work Engineering Glass and Aluminiumwww.teamworkglass.com&amp;R&amp;P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Y104"/>
  <sheetViews>
    <sheetView showGridLines="0" zoomScale="70" zoomScaleNormal="70" workbookViewId="0">
      <pane xSplit="3" ySplit="4" topLeftCell="D5" activePane="bottomRight" state="frozen"/>
      <selection pane="topRight" activeCell="D1" sqref="D1"/>
      <selection pane="bottomLeft" activeCell="A7" sqref="A7"/>
      <selection pane="bottomRight" activeCell="N29" sqref="N29"/>
    </sheetView>
  </sheetViews>
  <sheetFormatPr defaultRowHeight="15"/>
  <cols>
    <col min="1" max="1" width="7.42578125" style="114" customWidth="1"/>
    <col min="2" max="2" width="10.42578125" style="114" bestFit="1" customWidth="1"/>
    <col min="3" max="3" width="10.42578125" style="114" customWidth="1"/>
    <col min="4" max="4" width="46.5703125" style="114" customWidth="1"/>
    <col min="5" max="5" width="10" style="114" customWidth="1"/>
    <col min="6" max="6" width="30.28515625" style="154" customWidth="1"/>
    <col min="7" max="7" width="10" style="114" customWidth="1"/>
    <col min="8" max="8" width="8.140625" style="114" customWidth="1"/>
    <col min="9" max="9" width="6.85546875" style="114" customWidth="1"/>
    <col min="10" max="10" width="14.42578125" style="114" customWidth="1"/>
    <col min="11" max="11" width="16.85546875" style="168" customWidth="1"/>
    <col min="12" max="12" width="17.7109375" style="168" customWidth="1"/>
    <col min="13" max="13" width="19" style="168" customWidth="1"/>
    <col min="14" max="14" width="16" style="168" customWidth="1"/>
    <col min="15" max="16" width="13.140625" style="168" customWidth="1"/>
    <col min="17" max="18" width="21.7109375" style="168" customWidth="1"/>
    <col min="19" max="19" width="13.140625" style="168" customWidth="1"/>
    <col min="20" max="20" width="9.140625" style="114" customWidth="1"/>
    <col min="21" max="21" width="19.7109375" style="114" bestFit="1" customWidth="1"/>
    <col min="22" max="22" width="16.28515625" style="114" bestFit="1" customWidth="1"/>
    <col min="23" max="23" width="20.140625" style="114" bestFit="1" customWidth="1"/>
    <col min="24" max="24" width="20.5703125" style="114" bestFit="1" customWidth="1"/>
    <col min="25" max="25" width="12.42578125" style="114" bestFit="1" customWidth="1"/>
    <col min="26" max="26" width="17.42578125" style="114" bestFit="1" customWidth="1"/>
    <col min="27" max="246" width="9.140625" style="114"/>
    <col min="247" max="247" width="7.42578125" style="114" customWidth="1"/>
    <col min="248" max="248" width="7.7109375" style="114" customWidth="1"/>
    <col min="249" max="249" width="30.42578125" style="114" bestFit="1" customWidth="1"/>
    <col min="250" max="250" width="13.85546875" style="114" customWidth="1"/>
    <col min="251" max="251" width="8.140625" style="114" customWidth="1"/>
    <col min="252" max="252" width="9" style="114" customWidth="1"/>
    <col min="253" max="254" width="0" style="114" hidden="1" customWidth="1"/>
    <col min="255" max="255" width="10.7109375" style="114" customWidth="1"/>
    <col min="256" max="256" width="14.140625" style="114" customWidth="1"/>
    <col min="257" max="257" width="16.5703125" style="114" bestFit="1" customWidth="1"/>
    <col min="258" max="258" width="15.85546875" style="114" customWidth="1"/>
    <col min="259" max="259" width="12.7109375" style="114" customWidth="1"/>
    <col min="260" max="260" width="9.7109375" style="114" customWidth="1"/>
    <col min="261" max="261" width="17.42578125" style="114" customWidth="1"/>
    <col min="262" max="262" width="12.5703125" style="114" customWidth="1"/>
    <col min="263" max="263" width="14.5703125" style="114" customWidth="1"/>
    <col min="264" max="267" width="9.140625" style="114"/>
    <col min="268" max="268" width="12.85546875" style="114" bestFit="1" customWidth="1"/>
    <col min="269" max="502" width="9.140625" style="114"/>
    <col min="503" max="503" width="7.42578125" style="114" customWidth="1"/>
    <col min="504" max="504" width="7.7109375" style="114" customWidth="1"/>
    <col min="505" max="505" width="30.42578125" style="114" bestFit="1" customWidth="1"/>
    <col min="506" max="506" width="13.85546875" style="114" customWidth="1"/>
    <col min="507" max="507" width="8.140625" style="114" customWidth="1"/>
    <col min="508" max="508" width="9" style="114" customWidth="1"/>
    <col min="509" max="510" width="0" style="114" hidden="1" customWidth="1"/>
    <col min="511" max="511" width="10.7109375" style="114" customWidth="1"/>
    <col min="512" max="512" width="14.140625" style="114" customWidth="1"/>
    <col min="513" max="513" width="16.5703125" style="114" bestFit="1" customWidth="1"/>
    <col min="514" max="514" width="15.85546875" style="114" customWidth="1"/>
    <col min="515" max="515" width="12.7109375" style="114" customWidth="1"/>
    <col min="516" max="516" width="9.7109375" style="114" customWidth="1"/>
    <col min="517" max="517" width="17.42578125" style="114" customWidth="1"/>
    <col min="518" max="518" width="12.5703125" style="114" customWidth="1"/>
    <col min="519" max="519" width="14.5703125" style="114" customWidth="1"/>
    <col min="520" max="523" width="9.140625" style="114"/>
    <col min="524" max="524" width="12.85546875" style="114" bestFit="1" customWidth="1"/>
    <col min="525" max="758" width="9.140625" style="114"/>
    <col min="759" max="759" width="7.42578125" style="114" customWidth="1"/>
    <col min="760" max="760" width="7.7109375" style="114" customWidth="1"/>
    <col min="761" max="761" width="30.42578125" style="114" bestFit="1" customWidth="1"/>
    <col min="762" max="762" width="13.85546875" style="114" customWidth="1"/>
    <col min="763" max="763" width="8.140625" style="114" customWidth="1"/>
    <col min="764" max="764" width="9" style="114" customWidth="1"/>
    <col min="765" max="766" width="0" style="114" hidden="1" customWidth="1"/>
    <col min="767" max="767" width="10.7109375" style="114" customWidth="1"/>
    <col min="768" max="768" width="14.140625" style="114" customWidth="1"/>
    <col min="769" max="769" width="16.5703125" style="114" bestFit="1" customWidth="1"/>
    <col min="770" max="770" width="15.85546875" style="114" customWidth="1"/>
    <col min="771" max="771" width="12.7109375" style="114" customWidth="1"/>
    <col min="772" max="772" width="9.7109375" style="114" customWidth="1"/>
    <col min="773" max="773" width="17.42578125" style="114" customWidth="1"/>
    <col min="774" max="774" width="12.5703125" style="114" customWidth="1"/>
    <col min="775" max="775" width="14.5703125" style="114" customWidth="1"/>
    <col min="776" max="779" width="9.140625" style="114"/>
    <col min="780" max="780" width="12.85546875" style="114" bestFit="1" customWidth="1"/>
    <col min="781" max="1014" width="9.140625" style="114"/>
    <col min="1015" max="1015" width="7.42578125" style="114" customWidth="1"/>
    <col min="1016" max="1016" width="7.7109375" style="114" customWidth="1"/>
    <col min="1017" max="1017" width="30.42578125" style="114" bestFit="1" customWidth="1"/>
    <col min="1018" max="1018" width="13.85546875" style="114" customWidth="1"/>
    <col min="1019" max="1019" width="8.140625" style="114" customWidth="1"/>
    <col min="1020" max="1020" width="9" style="114" customWidth="1"/>
    <col min="1021" max="1022" width="0" style="114" hidden="1" customWidth="1"/>
    <col min="1023" max="1023" width="10.7109375" style="114" customWidth="1"/>
    <col min="1024" max="1024" width="14.140625" style="114" customWidth="1"/>
    <col min="1025" max="1025" width="16.5703125" style="114" bestFit="1" customWidth="1"/>
    <col min="1026" max="1026" width="15.85546875" style="114" customWidth="1"/>
    <col min="1027" max="1027" width="12.7109375" style="114" customWidth="1"/>
    <col min="1028" max="1028" width="9.7109375" style="114" customWidth="1"/>
    <col min="1029" max="1029" width="17.42578125" style="114" customWidth="1"/>
    <col min="1030" max="1030" width="12.5703125" style="114" customWidth="1"/>
    <col min="1031" max="1031" width="14.5703125" style="114" customWidth="1"/>
    <col min="1032" max="1035" width="9.140625" style="114"/>
    <col min="1036" max="1036" width="12.85546875" style="114" bestFit="1" customWidth="1"/>
    <col min="1037" max="1270" width="9.140625" style="114"/>
    <col min="1271" max="1271" width="7.42578125" style="114" customWidth="1"/>
    <col min="1272" max="1272" width="7.7109375" style="114" customWidth="1"/>
    <col min="1273" max="1273" width="30.42578125" style="114" bestFit="1" customWidth="1"/>
    <col min="1274" max="1274" width="13.85546875" style="114" customWidth="1"/>
    <col min="1275" max="1275" width="8.140625" style="114" customWidth="1"/>
    <col min="1276" max="1276" width="9" style="114" customWidth="1"/>
    <col min="1277" max="1278" width="0" style="114" hidden="1" customWidth="1"/>
    <col min="1279" max="1279" width="10.7109375" style="114" customWidth="1"/>
    <col min="1280" max="1280" width="14.140625" style="114" customWidth="1"/>
    <col min="1281" max="1281" width="16.5703125" style="114" bestFit="1" customWidth="1"/>
    <col min="1282" max="1282" width="15.85546875" style="114" customWidth="1"/>
    <col min="1283" max="1283" width="12.7109375" style="114" customWidth="1"/>
    <col min="1284" max="1284" width="9.7109375" style="114" customWidth="1"/>
    <col min="1285" max="1285" width="17.42578125" style="114" customWidth="1"/>
    <col min="1286" max="1286" width="12.5703125" style="114" customWidth="1"/>
    <col min="1287" max="1287" width="14.5703125" style="114" customWidth="1"/>
    <col min="1288" max="1291" width="9.140625" style="114"/>
    <col min="1292" max="1292" width="12.85546875" style="114" bestFit="1" customWidth="1"/>
    <col min="1293" max="1526" width="9.140625" style="114"/>
    <col min="1527" max="1527" width="7.42578125" style="114" customWidth="1"/>
    <col min="1528" max="1528" width="7.7109375" style="114" customWidth="1"/>
    <col min="1529" max="1529" width="30.42578125" style="114" bestFit="1" customWidth="1"/>
    <col min="1530" max="1530" width="13.85546875" style="114" customWidth="1"/>
    <col min="1531" max="1531" width="8.140625" style="114" customWidth="1"/>
    <col min="1532" max="1532" width="9" style="114" customWidth="1"/>
    <col min="1533" max="1534" width="0" style="114" hidden="1" customWidth="1"/>
    <col min="1535" max="1535" width="10.7109375" style="114" customWidth="1"/>
    <col min="1536" max="1536" width="14.140625" style="114" customWidth="1"/>
    <col min="1537" max="1537" width="16.5703125" style="114" bestFit="1" customWidth="1"/>
    <col min="1538" max="1538" width="15.85546875" style="114" customWidth="1"/>
    <col min="1539" max="1539" width="12.7109375" style="114" customWidth="1"/>
    <col min="1540" max="1540" width="9.7109375" style="114" customWidth="1"/>
    <col min="1541" max="1541" width="17.42578125" style="114" customWidth="1"/>
    <col min="1542" max="1542" width="12.5703125" style="114" customWidth="1"/>
    <col min="1543" max="1543" width="14.5703125" style="114" customWidth="1"/>
    <col min="1544" max="1547" width="9.140625" style="114"/>
    <col min="1548" max="1548" width="12.85546875" style="114" bestFit="1" customWidth="1"/>
    <col min="1549" max="1782" width="9.140625" style="114"/>
    <col min="1783" max="1783" width="7.42578125" style="114" customWidth="1"/>
    <col min="1784" max="1784" width="7.7109375" style="114" customWidth="1"/>
    <col min="1785" max="1785" width="30.42578125" style="114" bestFit="1" customWidth="1"/>
    <col min="1786" max="1786" width="13.85546875" style="114" customWidth="1"/>
    <col min="1787" max="1787" width="8.140625" style="114" customWidth="1"/>
    <col min="1788" max="1788" width="9" style="114" customWidth="1"/>
    <col min="1789" max="1790" width="0" style="114" hidden="1" customWidth="1"/>
    <col min="1791" max="1791" width="10.7109375" style="114" customWidth="1"/>
    <col min="1792" max="1792" width="14.140625" style="114" customWidth="1"/>
    <col min="1793" max="1793" width="16.5703125" style="114" bestFit="1" customWidth="1"/>
    <col min="1794" max="1794" width="15.85546875" style="114" customWidth="1"/>
    <col min="1795" max="1795" width="12.7109375" style="114" customWidth="1"/>
    <col min="1796" max="1796" width="9.7109375" style="114" customWidth="1"/>
    <col min="1797" max="1797" width="17.42578125" style="114" customWidth="1"/>
    <col min="1798" max="1798" width="12.5703125" style="114" customWidth="1"/>
    <col min="1799" max="1799" width="14.5703125" style="114" customWidth="1"/>
    <col min="1800" max="1803" width="9.140625" style="114"/>
    <col min="1804" max="1804" width="12.85546875" style="114" bestFit="1" customWidth="1"/>
    <col min="1805" max="2038" width="9.140625" style="114"/>
    <col min="2039" max="2039" width="7.42578125" style="114" customWidth="1"/>
    <col min="2040" max="2040" width="7.7109375" style="114" customWidth="1"/>
    <col min="2041" max="2041" width="30.42578125" style="114" bestFit="1" customWidth="1"/>
    <col min="2042" max="2042" width="13.85546875" style="114" customWidth="1"/>
    <col min="2043" max="2043" width="8.140625" style="114" customWidth="1"/>
    <col min="2044" max="2044" width="9" style="114" customWidth="1"/>
    <col min="2045" max="2046" width="0" style="114" hidden="1" customWidth="1"/>
    <col min="2047" max="2047" width="10.7109375" style="114" customWidth="1"/>
    <col min="2048" max="2048" width="14.140625" style="114" customWidth="1"/>
    <col min="2049" max="2049" width="16.5703125" style="114" bestFit="1" customWidth="1"/>
    <col min="2050" max="2050" width="15.85546875" style="114" customWidth="1"/>
    <col min="2051" max="2051" width="12.7109375" style="114" customWidth="1"/>
    <col min="2052" max="2052" width="9.7109375" style="114" customWidth="1"/>
    <col min="2053" max="2053" width="17.42578125" style="114" customWidth="1"/>
    <col min="2054" max="2054" width="12.5703125" style="114" customWidth="1"/>
    <col min="2055" max="2055" width="14.5703125" style="114" customWidth="1"/>
    <col min="2056" max="2059" width="9.140625" style="114"/>
    <col min="2060" max="2060" width="12.85546875" style="114" bestFit="1" customWidth="1"/>
    <col min="2061" max="2294" width="9.140625" style="114"/>
    <col min="2295" max="2295" width="7.42578125" style="114" customWidth="1"/>
    <col min="2296" max="2296" width="7.7109375" style="114" customWidth="1"/>
    <col min="2297" max="2297" width="30.42578125" style="114" bestFit="1" customWidth="1"/>
    <col min="2298" max="2298" width="13.85546875" style="114" customWidth="1"/>
    <col min="2299" max="2299" width="8.140625" style="114" customWidth="1"/>
    <col min="2300" max="2300" width="9" style="114" customWidth="1"/>
    <col min="2301" max="2302" width="0" style="114" hidden="1" customWidth="1"/>
    <col min="2303" max="2303" width="10.7109375" style="114" customWidth="1"/>
    <col min="2304" max="2304" width="14.140625" style="114" customWidth="1"/>
    <col min="2305" max="2305" width="16.5703125" style="114" bestFit="1" customWidth="1"/>
    <col min="2306" max="2306" width="15.85546875" style="114" customWidth="1"/>
    <col min="2307" max="2307" width="12.7109375" style="114" customWidth="1"/>
    <col min="2308" max="2308" width="9.7109375" style="114" customWidth="1"/>
    <col min="2309" max="2309" width="17.42578125" style="114" customWidth="1"/>
    <col min="2310" max="2310" width="12.5703125" style="114" customWidth="1"/>
    <col min="2311" max="2311" width="14.5703125" style="114" customWidth="1"/>
    <col min="2312" max="2315" width="9.140625" style="114"/>
    <col min="2316" max="2316" width="12.85546875" style="114" bestFit="1" customWidth="1"/>
    <col min="2317" max="2550" width="9.140625" style="114"/>
    <col min="2551" max="2551" width="7.42578125" style="114" customWidth="1"/>
    <col min="2552" max="2552" width="7.7109375" style="114" customWidth="1"/>
    <col min="2553" max="2553" width="30.42578125" style="114" bestFit="1" customWidth="1"/>
    <col min="2554" max="2554" width="13.85546875" style="114" customWidth="1"/>
    <col min="2555" max="2555" width="8.140625" style="114" customWidth="1"/>
    <col min="2556" max="2556" width="9" style="114" customWidth="1"/>
    <col min="2557" max="2558" width="0" style="114" hidden="1" customWidth="1"/>
    <col min="2559" max="2559" width="10.7109375" style="114" customWidth="1"/>
    <col min="2560" max="2560" width="14.140625" style="114" customWidth="1"/>
    <col min="2561" max="2561" width="16.5703125" style="114" bestFit="1" customWidth="1"/>
    <col min="2562" max="2562" width="15.85546875" style="114" customWidth="1"/>
    <col min="2563" max="2563" width="12.7109375" style="114" customWidth="1"/>
    <col min="2564" max="2564" width="9.7109375" style="114" customWidth="1"/>
    <col min="2565" max="2565" width="17.42578125" style="114" customWidth="1"/>
    <col min="2566" max="2566" width="12.5703125" style="114" customWidth="1"/>
    <col min="2567" max="2567" width="14.5703125" style="114" customWidth="1"/>
    <col min="2568" max="2571" width="9.140625" style="114"/>
    <col min="2572" max="2572" width="12.85546875" style="114" bestFit="1" customWidth="1"/>
    <col min="2573" max="2806" width="9.140625" style="114"/>
    <col min="2807" max="2807" width="7.42578125" style="114" customWidth="1"/>
    <col min="2808" max="2808" width="7.7109375" style="114" customWidth="1"/>
    <col min="2809" max="2809" width="30.42578125" style="114" bestFit="1" customWidth="1"/>
    <col min="2810" max="2810" width="13.85546875" style="114" customWidth="1"/>
    <col min="2811" max="2811" width="8.140625" style="114" customWidth="1"/>
    <col min="2812" max="2812" width="9" style="114" customWidth="1"/>
    <col min="2813" max="2814" width="0" style="114" hidden="1" customWidth="1"/>
    <col min="2815" max="2815" width="10.7109375" style="114" customWidth="1"/>
    <col min="2816" max="2816" width="14.140625" style="114" customWidth="1"/>
    <col min="2817" max="2817" width="16.5703125" style="114" bestFit="1" customWidth="1"/>
    <col min="2818" max="2818" width="15.85546875" style="114" customWidth="1"/>
    <col min="2819" max="2819" width="12.7109375" style="114" customWidth="1"/>
    <col min="2820" max="2820" width="9.7109375" style="114" customWidth="1"/>
    <col min="2821" max="2821" width="17.42578125" style="114" customWidth="1"/>
    <col min="2822" max="2822" width="12.5703125" style="114" customWidth="1"/>
    <col min="2823" max="2823" width="14.5703125" style="114" customWidth="1"/>
    <col min="2824" max="2827" width="9.140625" style="114"/>
    <col min="2828" max="2828" width="12.85546875" style="114" bestFit="1" customWidth="1"/>
    <col min="2829" max="3062" width="9.140625" style="114"/>
    <col min="3063" max="3063" width="7.42578125" style="114" customWidth="1"/>
    <col min="3064" max="3064" width="7.7109375" style="114" customWidth="1"/>
    <col min="3065" max="3065" width="30.42578125" style="114" bestFit="1" customWidth="1"/>
    <col min="3066" max="3066" width="13.85546875" style="114" customWidth="1"/>
    <col min="3067" max="3067" width="8.140625" style="114" customWidth="1"/>
    <col min="3068" max="3068" width="9" style="114" customWidth="1"/>
    <col min="3069" max="3070" width="0" style="114" hidden="1" customWidth="1"/>
    <col min="3071" max="3071" width="10.7109375" style="114" customWidth="1"/>
    <col min="3072" max="3072" width="14.140625" style="114" customWidth="1"/>
    <col min="3073" max="3073" width="16.5703125" style="114" bestFit="1" customWidth="1"/>
    <col min="3074" max="3074" width="15.85546875" style="114" customWidth="1"/>
    <col min="3075" max="3075" width="12.7109375" style="114" customWidth="1"/>
    <col min="3076" max="3076" width="9.7109375" style="114" customWidth="1"/>
    <col min="3077" max="3077" width="17.42578125" style="114" customWidth="1"/>
    <col min="3078" max="3078" width="12.5703125" style="114" customWidth="1"/>
    <col min="3079" max="3079" width="14.5703125" style="114" customWidth="1"/>
    <col min="3080" max="3083" width="9.140625" style="114"/>
    <col min="3084" max="3084" width="12.85546875" style="114" bestFit="1" customWidth="1"/>
    <col min="3085" max="3318" width="9.140625" style="114"/>
    <col min="3319" max="3319" width="7.42578125" style="114" customWidth="1"/>
    <col min="3320" max="3320" width="7.7109375" style="114" customWidth="1"/>
    <col min="3321" max="3321" width="30.42578125" style="114" bestFit="1" customWidth="1"/>
    <col min="3322" max="3322" width="13.85546875" style="114" customWidth="1"/>
    <col min="3323" max="3323" width="8.140625" style="114" customWidth="1"/>
    <col min="3324" max="3324" width="9" style="114" customWidth="1"/>
    <col min="3325" max="3326" width="0" style="114" hidden="1" customWidth="1"/>
    <col min="3327" max="3327" width="10.7109375" style="114" customWidth="1"/>
    <col min="3328" max="3328" width="14.140625" style="114" customWidth="1"/>
    <col min="3329" max="3329" width="16.5703125" style="114" bestFit="1" customWidth="1"/>
    <col min="3330" max="3330" width="15.85546875" style="114" customWidth="1"/>
    <col min="3331" max="3331" width="12.7109375" style="114" customWidth="1"/>
    <col min="3332" max="3332" width="9.7109375" style="114" customWidth="1"/>
    <col min="3333" max="3333" width="17.42578125" style="114" customWidth="1"/>
    <col min="3334" max="3334" width="12.5703125" style="114" customWidth="1"/>
    <col min="3335" max="3335" width="14.5703125" style="114" customWidth="1"/>
    <col min="3336" max="3339" width="9.140625" style="114"/>
    <col min="3340" max="3340" width="12.85546875" style="114" bestFit="1" customWidth="1"/>
    <col min="3341" max="3574" width="9.140625" style="114"/>
    <col min="3575" max="3575" width="7.42578125" style="114" customWidth="1"/>
    <col min="3576" max="3576" width="7.7109375" style="114" customWidth="1"/>
    <col min="3577" max="3577" width="30.42578125" style="114" bestFit="1" customWidth="1"/>
    <col min="3578" max="3578" width="13.85546875" style="114" customWidth="1"/>
    <col min="3579" max="3579" width="8.140625" style="114" customWidth="1"/>
    <col min="3580" max="3580" width="9" style="114" customWidth="1"/>
    <col min="3581" max="3582" width="0" style="114" hidden="1" customWidth="1"/>
    <col min="3583" max="3583" width="10.7109375" style="114" customWidth="1"/>
    <col min="3584" max="3584" width="14.140625" style="114" customWidth="1"/>
    <col min="3585" max="3585" width="16.5703125" style="114" bestFit="1" customWidth="1"/>
    <col min="3586" max="3586" width="15.85546875" style="114" customWidth="1"/>
    <col min="3587" max="3587" width="12.7109375" style="114" customWidth="1"/>
    <col min="3588" max="3588" width="9.7109375" style="114" customWidth="1"/>
    <col min="3589" max="3589" width="17.42578125" style="114" customWidth="1"/>
    <col min="3590" max="3590" width="12.5703125" style="114" customWidth="1"/>
    <col min="3591" max="3591" width="14.5703125" style="114" customWidth="1"/>
    <col min="3592" max="3595" width="9.140625" style="114"/>
    <col min="3596" max="3596" width="12.85546875" style="114" bestFit="1" customWidth="1"/>
    <col min="3597" max="3830" width="9.140625" style="114"/>
    <col min="3831" max="3831" width="7.42578125" style="114" customWidth="1"/>
    <col min="3832" max="3832" width="7.7109375" style="114" customWidth="1"/>
    <col min="3833" max="3833" width="30.42578125" style="114" bestFit="1" customWidth="1"/>
    <col min="3834" max="3834" width="13.85546875" style="114" customWidth="1"/>
    <col min="3835" max="3835" width="8.140625" style="114" customWidth="1"/>
    <col min="3836" max="3836" width="9" style="114" customWidth="1"/>
    <col min="3837" max="3838" width="0" style="114" hidden="1" customWidth="1"/>
    <col min="3839" max="3839" width="10.7109375" style="114" customWidth="1"/>
    <col min="3840" max="3840" width="14.140625" style="114" customWidth="1"/>
    <col min="3841" max="3841" width="16.5703125" style="114" bestFit="1" customWidth="1"/>
    <col min="3842" max="3842" width="15.85546875" style="114" customWidth="1"/>
    <col min="3843" max="3843" width="12.7109375" style="114" customWidth="1"/>
    <col min="3844" max="3844" width="9.7109375" style="114" customWidth="1"/>
    <col min="3845" max="3845" width="17.42578125" style="114" customWidth="1"/>
    <col min="3846" max="3846" width="12.5703125" style="114" customWidth="1"/>
    <col min="3847" max="3847" width="14.5703125" style="114" customWidth="1"/>
    <col min="3848" max="3851" width="9.140625" style="114"/>
    <col min="3852" max="3852" width="12.85546875" style="114" bestFit="1" customWidth="1"/>
    <col min="3853" max="4086" width="9.140625" style="114"/>
    <col min="4087" max="4087" width="7.42578125" style="114" customWidth="1"/>
    <col min="4088" max="4088" width="7.7109375" style="114" customWidth="1"/>
    <col min="4089" max="4089" width="30.42578125" style="114" bestFit="1" customWidth="1"/>
    <col min="4090" max="4090" width="13.85546875" style="114" customWidth="1"/>
    <col min="4091" max="4091" width="8.140625" style="114" customWidth="1"/>
    <col min="4092" max="4092" width="9" style="114" customWidth="1"/>
    <col min="4093" max="4094" width="0" style="114" hidden="1" customWidth="1"/>
    <col min="4095" max="4095" width="10.7109375" style="114" customWidth="1"/>
    <col min="4096" max="4096" width="14.140625" style="114" customWidth="1"/>
    <col min="4097" max="4097" width="16.5703125" style="114" bestFit="1" customWidth="1"/>
    <col min="4098" max="4098" width="15.85546875" style="114" customWidth="1"/>
    <col min="4099" max="4099" width="12.7109375" style="114" customWidth="1"/>
    <col min="4100" max="4100" width="9.7109375" style="114" customWidth="1"/>
    <col min="4101" max="4101" width="17.42578125" style="114" customWidth="1"/>
    <col min="4102" max="4102" width="12.5703125" style="114" customWidth="1"/>
    <col min="4103" max="4103" width="14.5703125" style="114" customWidth="1"/>
    <col min="4104" max="4107" width="9.140625" style="114"/>
    <col min="4108" max="4108" width="12.85546875" style="114" bestFit="1" customWidth="1"/>
    <col min="4109" max="4342" width="9.140625" style="114"/>
    <col min="4343" max="4343" width="7.42578125" style="114" customWidth="1"/>
    <col min="4344" max="4344" width="7.7109375" style="114" customWidth="1"/>
    <col min="4345" max="4345" width="30.42578125" style="114" bestFit="1" customWidth="1"/>
    <col min="4346" max="4346" width="13.85546875" style="114" customWidth="1"/>
    <col min="4347" max="4347" width="8.140625" style="114" customWidth="1"/>
    <col min="4348" max="4348" width="9" style="114" customWidth="1"/>
    <col min="4349" max="4350" width="0" style="114" hidden="1" customWidth="1"/>
    <col min="4351" max="4351" width="10.7109375" style="114" customWidth="1"/>
    <col min="4352" max="4352" width="14.140625" style="114" customWidth="1"/>
    <col min="4353" max="4353" width="16.5703125" style="114" bestFit="1" customWidth="1"/>
    <col min="4354" max="4354" width="15.85546875" style="114" customWidth="1"/>
    <col min="4355" max="4355" width="12.7109375" style="114" customWidth="1"/>
    <col min="4356" max="4356" width="9.7109375" style="114" customWidth="1"/>
    <col min="4357" max="4357" width="17.42578125" style="114" customWidth="1"/>
    <col min="4358" max="4358" width="12.5703125" style="114" customWidth="1"/>
    <col min="4359" max="4359" width="14.5703125" style="114" customWidth="1"/>
    <col min="4360" max="4363" width="9.140625" style="114"/>
    <col min="4364" max="4364" width="12.85546875" style="114" bestFit="1" customWidth="1"/>
    <col min="4365" max="4598" width="9.140625" style="114"/>
    <col min="4599" max="4599" width="7.42578125" style="114" customWidth="1"/>
    <col min="4600" max="4600" width="7.7109375" style="114" customWidth="1"/>
    <col min="4601" max="4601" width="30.42578125" style="114" bestFit="1" customWidth="1"/>
    <col min="4602" max="4602" width="13.85546875" style="114" customWidth="1"/>
    <col min="4603" max="4603" width="8.140625" style="114" customWidth="1"/>
    <col min="4604" max="4604" width="9" style="114" customWidth="1"/>
    <col min="4605" max="4606" width="0" style="114" hidden="1" customWidth="1"/>
    <col min="4607" max="4607" width="10.7109375" style="114" customWidth="1"/>
    <col min="4608" max="4608" width="14.140625" style="114" customWidth="1"/>
    <col min="4609" max="4609" width="16.5703125" style="114" bestFit="1" customWidth="1"/>
    <col min="4610" max="4610" width="15.85546875" style="114" customWidth="1"/>
    <col min="4611" max="4611" width="12.7109375" style="114" customWidth="1"/>
    <col min="4612" max="4612" width="9.7109375" style="114" customWidth="1"/>
    <col min="4613" max="4613" width="17.42578125" style="114" customWidth="1"/>
    <col min="4614" max="4614" width="12.5703125" style="114" customWidth="1"/>
    <col min="4615" max="4615" width="14.5703125" style="114" customWidth="1"/>
    <col min="4616" max="4619" width="9.140625" style="114"/>
    <col min="4620" max="4620" width="12.85546875" style="114" bestFit="1" customWidth="1"/>
    <col min="4621" max="4854" width="9.140625" style="114"/>
    <col min="4855" max="4855" width="7.42578125" style="114" customWidth="1"/>
    <col min="4856" max="4856" width="7.7109375" style="114" customWidth="1"/>
    <col min="4857" max="4857" width="30.42578125" style="114" bestFit="1" customWidth="1"/>
    <col min="4858" max="4858" width="13.85546875" style="114" customWidth="1"/>
    <col min="4859" max="4859" width="8.140625" style="114" customWidth="1"/>
    <col min="4860" max="4860" width="9" style="114" customWidth="1"/>
    <col min="4861" max="4862" width="0" style="114" hidden="1" customWidth="1"/>
    <col min="4863" max="4863" width="10.7109375" style="114" customWidth="1"/>
    <col min="4864" max="4864" width="14.140625" style="114" customWidth="1"/>
    <col min="4865" max="4865" width="16.5703125" style="114" bestFit="1" customWidth="1"/>
    <col min="4866" max="4866" width="15.85546875" style="114" customWidth="1"/>
    <col min="4867" max="4867" width="12.7109375" style="114" customWidth="1"/>
    <col min="4868" max="4868" width="9.7109375" style="114" customWidth="1"/>
    <col min="4869" max="4869" width="17.42578125" style="114" customWidth="1"/>
    <col min="4870" max="4870" width="12.5703125" style="114" customWidth="1"/>
    <col min="4871" max="4871" width="14.5703125" style="114" customWidth="1"/>
    <col min="4872" max="4875" width="9.140625" style="114"/>
    <col min="4876" max="4876" width="12.85546875" style="114" bestFit="1" customWidth="1"/>
    <col min="4877" max="5110" width="9.140625" style="114"/>
    <col min="5111" max="5111" width="7.42578125" style="114" customWidth="1"/>
    <col min="5112" max="5112" width="7.7109375" style="114" customWidth="1"/>
    <col min="5113" max="5113" width="30.42578125" style="114" bestFit="1" customWidth="1"/>
    <col min="5114" max="5114" width="13.85546875" style="114" customWidth="1"/>
    <col min="5115" max="5115" width="8.140625" style="114" customWidth="1"/>
    <col min="5116" max="5116" width="9" style="114" customWidth="1"/>
    <col min="5117" max="5118" width="0" style="114" hidden="1" customWidth="1"/>
    <col min="5119" max="5119" width="10.7109375" style="114" customWidth="1"/>
    <col min="5120" max="5120" width="14.140625" style="114" customWidth="1"/>
    <col min="5121" max="5121" width="16.5703125" style="114" bestFit="1" customWidth="1"/>
    <col min="5122" max="5122" width="15.85546875" style="114" customWidth="1"/>
    <col min="5123" max="5123" width="12.7109375" style="114" customWidth="1"/>
    <col min="5124" max="5124" width="9.7109375" style="114" customWidth="1"/>
    <col min="5125" max="5125" width="17.42578125" style="114" customWidth="1"/>
    <col min="5126" max="5126" width="12.5703125" style="114" customWidth="1"/>
    <col min="5127" max="5127" width="14.5703125" style="114" customWidth="1"/>
    <col min="5128" max="5131" width="9.140625" style="114"/>
    <col min="5132" max="5132" width="12.85546875" style="114" bestFit="1" customWidth="1"/>
    <col min="5133" max="5366" width="9.140625" style="114"/>
    <col min="5367" max="5367" width="7.42578125" style="114" customWidth="1"/>
    <col min="5368" max="5368" width="7.7109375" style="114" customWidth="1"/>
    <col min="5369" max="5369" width="30.42578125" style="114" bestFit="1" customWidth="1"/>
    <col min="5370" max="5370" width="13.85546875" style="114" customWidth="1"/>
    <col min="5371" max="5371" width="8.140625" style="114" customWidth="1"/>
    <col min="5372" max="5372" width="9" style="114" customWidth="1"/>
    <col min="5373" max="5374" width="0" style="114" hidden="1" customWidth="1"/>
    <col min="5375" max="5375" width="10.7109375" style="114" customWidth="1"/>
    <col min="5376" max="5376" width="14.140625" style="114" customWidth="1"/>
    <col min="5377" max="5377" width="16.5703125" style="114" bestFit="1" customWidth="1"/>
    <col min="5378" max="5378" width="15.85546875" style="114" customWidth="1"/>
    <col min="5379" max="5379" width="12.7109375" style="114" customWidth="1"/>
    <col min="5380" max="5380" width="9.7109375" style="114" customWidth="1"/>
    <col min="5381" max="5381" width="17.42578125" style="114" customWidth="1"/>
    <col min="5382" max="5382" width="12.5703125" style="114" customWidth="1"/>
    <col min="5383" max="5383" width="14.5703125" style="114" customWidth="1"/>
    <col min="5384" max="5387" width="9.140625" style="114"/>
    <col min="5388" max="5388" width="12.85546875" style="114" bestFit="1" customWidth="1"/>
    <col min="5389" max="5622" width="9.140625" style="114"/>
    <col min="5623" max="5623" width="7.42578125" style="114" customWidth="1"/>
    <col min="5624" max="5624" width="7.7109375" style="114" customWidth="1"/>
    <col min="5625" max="5625" width="30.42578125" style="114" bestFit="1" customWidth="1"/>
    <col min="5626" max="5626" width="13.85546875" style="114" customWidth="1"/>
    <col min="5627" max="5627" width="8.140625" style="114" customWidth="1"/>
    <col min="5628" max="5628" width="9" style="114" customWidth="1"/>
    <col min="5629" max="5630" width="0" style="114" hidden="1" customWidth="1"/>
    <col min="5631" max="5631" width="10.7109375" style="114" customWidth="1"/>
    <col min="5632" max="5632" width="14.140625" style="114" customWidth="1"/>
    <col min="5633" max="5633" width="16.5703125" style="114" bestFit="1" customWidth="1"/>
    <col min="5634" max="5634" width="15.85546875" style="114" customWidth="1"/>
    <col min="5635" max="5635" width="12.7109375" style="114" customWidth="1"/>
    <col min="5636" max="5636" width="9.7109375" style="114" customWidth="1"/>
    <col min="5637" max="5637" width="17.42578125" style="114" customWidth="1"/>
    <col min="5638" max="5638" width="12.5703125" style="114" customWidth="1"/>
    <col min="5639" max="5639" width="14.5703125" style="114" customWidth="1"/>
    <col min="5640" max="5643" width="9.140625" style="114"/>
    <col min="5644" max="5644" width="12.85546875" style="114" bestFit="1" customWidth="1"/>
    <col min="5645" max="5878" width="9.140625" style="114"/>
    <col min="5879" max="5879" width="7.42578125" style="114" customWidth="1"/>
    <col min="5880" max="5880" width="7.7109375" style="114" customWidth="1"/>
    <col min="5881" max="5881" width="30.42578125" style="114" bestFit="1" customWidth="1"/>
    <col min="5882" max="5882" width="13.85546875" style="114" customWidth="1"/>
    <col min="5883" max="5883" width="8.140625" style="114" customWidth="1"/>
    <col min="5884" max="5884" width="9" style="114" customWidth="1"/>
    <col min="5885" max="5886" width="0" style="114" hidden="1" customWidth="1"/>
    <col min="5887" max="5887" width="10.7109375" style="114" customWidth="1"/>
    <col min="5888" max="5888" width="14.140625" style="114" customWidth="1"/>
    <col min="5889" max="5889" width="16.5703125" style="114" bestFit="1" customWidth="1"/>
    <col min="5890" max="5890" width="15.85546875" style="114" customWidth="1"/>
    <col min="5891" max="5891" width="12.7109375" style="114" customWidth="1"/>
    <col min="5892" max="5892" width="9.7109375" style="114" customWidth="1"/>
    <col min="5893" max="5893" width="17.42578125" style="114" customWidth="1"/>
    <col min="5894" max="5894" width="12.5703125" style="114" customWidth="1"/>
    <col min="5895" max="5895" width="14.5703125" style="114" customWidth="1"/>
    <col min="5896" max="5899" width="9.140625" style="114"/>
    <col min="5900" max="5900" width="12.85546875" style="114" bestFit="1" customWidth="1"/>
    <col min="5901" max="6134" width="9.140625" style="114"/>
    <col min="6135" max="6135" width="7.42578125" style="114" customWidth="1"/>
    <col min="6136" max="6136" width="7.7109375" style="114" customWidth="1"/>
    <col min="6137" max="6137" width="30.42578125" style="114" bestFit="1" customWidth="1"/>
    <col min="6138" max="6138" width="13.85546875" style="114" customWidth="1"/>
    <col min="6139" max="6139" width="8.140625" style="114" customWidth="1"/>
    <col min="6140" max="6140" width="9" style="114" customWidth="1"/>
    <col min="6141" max="6142" width="0" style="114" hidden="1" customWidth="1"/>
    <col min="6143" max="6143" width="10.7109375" style="114" customWidth="1"/>
    <col min="6144" max="6144" width="14.140625" style="114" customWidth="1"/>
    <col min="6145" max="6145" width="16.5703125" style="114" bestFit="1" customWidth="1"/>
    <col min="6146" max="6146" width="15.85546875" style="114" customWidth="1"/>
    <col min="6147" max="6147" width="12.7109375" style="114" customWidth="1"/>
    <col min="6148" max="6148" width="9.7109375" style="114" customWidth="1"/>
    <col min="6149" max="6149" width="17.42578125" style="114" customWidth="1"/>
    <col min="6150" max="6150" width="12.5703125" style="114" customWidth="1"/>
    <col min="6151" max="6151" width="14.5703125" style="114" customWidth="1"/>
    <col min="6152" max="6155" width="9.140625" style="114"/>
    <col min="6156" max="6156" width="12.85546875" style="114" bestFit="1" customWidth="1"/>
    <col min="6157" max="6390" width="9.140625" style="114"/>
    <col min="6391" max="6391" width="7.42578125" style="114" customWidth="1"/>
    <col min="6392" max="6392" width="7.7109375" style="114" customWidth="1"/>
    <col min="6393" max="6393" width="30.42578125" style="114" bestFit="1" customWidth="1"/>
    <col min="6394" max="6394" width="13.85546875" style="114" customWidth="1"/>
    <col min="6395" max="6395" width="8.140625" style="114" customWidth="1"/>
    <col min="6396" max="6396" width="9" style="114" customWidth="1"/>
    <col min="6397" max="6398" width="0" style="114" hidden="1" customWidth="1"/>
    <col min="6399" max="6399" width="10.7109375" style="114" customWidth="1"/>
    <col min="6400" max="6400" width="14.140625" style="114" customWidth="1"/>
    <col min="6401" max="6401" width="16.5703125" style="114" bestFit="1" customWidth="1"/>
    <col min="6402" max="6402" width="15.85546875" style="114" customWidth="1"/>
    <col min="6403" max="6403" width="12.7109375" style="114" customWidth="1"/>
    <col min="6404" max="6404" width="9.7109375" style="114" customWidth="1"/>
    <col min="6405" max="6405" width="17.42578125" style="114" customWidth="1"/>
    <col min="6406" max="6406" width="12.5703125" style="114" customWidth="1"/>
    <col min="6407" max="6407" width="14.5703125" style="114" customWidth="1"/>
    <col min="6408" max="6411" width="9.140625" style="114"/>
    <col min="6412" max="6412" width="12.85546875" style="114" bestFit="1" customWidth="1"/>
    <col min="6413" max="6646" width="9.140625" style="114"/>
    <col min="6647" max="6647" width="7.42578125" style="114" customWidth="1"/>
    <col min="6648" max="6648" width="7.7109375" style="114" customWidth="1"/>
    <col min="6649" max="6649" width="30.42578125" style="114" bestFit="1" customWidth="1"/>
    <col min="6650" max="6650" width="13.85546875" style="114" customWidth="1"/>
    <col min="6651" max="6651" width="8.140625" style="114" customWidth="1"/>
    <col min="6652" max="6652" width="9" style="114" customWidth="1"/>
    <col min="6653" max="6654" width="0" style="114" hidden="1" customWidth="1"/>
    <col min="6655" max="6655" width="10.7109375" style="114" customWidth="1"/>
    <col min="6656" max="6656" width="14.140625" style="114" customWidth="1"/>
    <col min="6657" max="6657" width="16.5703125" style="114" bestFit="1" customWidth="1"/>
    <col min="6658" max="6658" width="15.85546875" style="114" customWidth="1"/>
    <col min="6659" max="6659" width="12.7109375" style="114" customWidth="1"/>
    <col min="6660" max="6660" width="9.7109375" style="114" customWidth="1"/>
    <col min="6661" max="6661" width="17.42578125" style="114" customWidth="1"/>
    <col min="6662" max="6662" width="12.5703125" style="114" customWidth="1"/>
    <col min="6663" max="6663" width="14.5703125" style="114" customWidth="1"/>
    <col min="6664" max="6667" width="9.140625" style="114"/>
    <col min="6668" max="6668" width="12.85546875" style="114" bestFit="1" customWidth="1"/>
    <col min="6669" max="6902" width="9.140625" style="114"/>
    <col min="6903" max="6903" width="7.42578125" style="114" customWidth="1"/>
    <col min="6904" max="6904" width="7.7109375" style="114" customWidth="1"/>
    <col min="6905" max="6905" width="30.42578125" style="114" bestFit="1" customWidth="1"/>
    <col min="6906" max="6906" width="13.85546875" style="114" customWidth="1"/>
    <col min="6907" max="6907" width="8.140625" style="114" customWidth="1"/>
    <col min="6908" max="6908" width="9" style="114" customWidth="1"/>
    <col min="6909" max="6910" width="0" style="114" hidden="1" customWidth="1"/>
    <col min="6911" max="6911" width="10.7109375" style="114" customWidth="1"/>
    <col min="6912" max="6912" width="14.140625" style="114" customWidth="1"/>
    <col min="6913" max="6913" width="16.5703125" style="114" bestFit="1" customWidth="1"/>
    <col min="6914" max="6914" width="15.85546875" style="114" customWidth="1"/>
    <col min="6915" max="6915" width="12.7109375" style="114" customWidth="1"/>
    <col min="6916" max="6916" width="9.7109375" style="114" customWidth="1"/>
    <col min="6917" max="6917" width="17.42578125" style="114" customWidth="1"/>
    <col min="6918" max="6918" width="12.5703125" style="114" customWidth="1"/>
    <col min="6919" max="6919" width="14.5703125" style="114" customWidth="1"/>
    <col min="6920" max="6923" width="9.140625" style="114"/>
    <col min="6924" max="6924" width="12.85546875" style="114" bestFit="1" customWidth="1"/>
    <col min="6925" max="7158" width="9.140625" style="114"/>
    <col min="7159" max="7159" width="7.42578125" style="114" customWidth="1"/>
    <col min="7160" max="7160" width="7.7109375" style="114" customWidth="1"/>
    <col min="7161" max="7161" width="30.42578125" style="114" bestFit="1" customWidth="1"/>
    <col min="7162" max="7162" width="13.85546875" style="114" customWidth="1"/>
    <col min="7163" max="7163" width="8.140625" style="114" customWidth="1"/>
    <col min="7164" max="7164" width="9" style="114" customWidth="1"/>
    <col min="7165" max="7166" width="0" style="114" hidden="1" customWidth="1"/>
    <col min="7167" max="7167" width="10.7109375" style="114" customWidth="1"/>
    <col min="7168" max="7168" width="14.140625" style="114" customWidth="1"/>
    <col min="7169" max="7169" width="16.5703125" style="114" bestFit="1" customWidth="1"/>
    <col min="7170" max="7170" width="15.85546875" style="114" customWidth="1"/>
    <col min="7171" max="7171" width="12.7109375" style="114" customWidth="1"/>
    <col min="7172" max="7172" width="9.7109375" style="114" customWidth="1"/>
    <col min="7173" max="7173" width="17.42578125" style="114" customWidth="1"/>
    <col min="7174" max="7174" width="12.5703125" style="114" customWidth="1"/>
    <col min="7175" max="7175" width="14.5703125" style="114" customWidth="1"/>
    <col min="7176" max="7179" width="9.140625" style="114"/>
    <col min="7180" max="7180" width="12.85546875" style="114" bestFit="1" customWidth="1"/>
    <col min="7181" max="7414" width="9.140625" style="114"/>
    <col min="7415" max="7415" width="7.42578125" style="114" customWidth="1"/>
    <col min="7416" max="7416" width="7.7109375" style="114" customWidth="1"/>
    <col min="7417" max="7417" width="30.42578125" style="114" bestFit="1" customWidth="1"/>
    <col min="7418" max="7418" width="13.85546875" style="114" customWidth="1"/>
    <col min="7419" max="7419" width="8.140625" style="114" customWidth="1"/>
    <col min="7420" max="7420" width="9" style="114" customWidth="1"/>
    <col min="7421" max="7422" width="0" style="114" hidden="1" customWidth="1"/>
    <col min="7423" max="7423" width="10.7109375" style="114" customWidth="1"/>
    <col min="7424" max="7424" width="14.140625" style="114" customWidth="1"/>
    <col min="7425" max="7425" width="16.5703125" style="114" bestFit="1" customWidth="1"/>
    <col min="7426" max="7426" width="15.85546875" style="114" customWidth="1"/>
    <col min="7427" max="7427" width="12.7109375" style="114" customWidth="1"/>
    <col min="7428" max="7428" width="9.7109375" style="114" customWidth="1"/>
    <col min="7429" max="7429" width="17.42578125" style="114" customWidth="1"/>
    <col min="7430" max="7430" width="12.5703125" style="114" customWidth="1"/>
    <col min="7431" max="7431" width="14.5703125" style="114" customWidth="1"/>
    <col min="7432" max="7435" width="9.140625" style="114"/>
    <col min="7436" max="7436" width="12.85546875" style="114" bestFit="1" customWidth="1"/>
    <col min="7437" max="7670" width="9.140625" style="114"/>
    <col min="7671" max="7671" width="7.42578125" style="114" customWidth="1"/>
    <col min="7672" max="7672" width="7.7109375" style="114" customWidth="1"/>
    <col min="7673" max="7673" width="30.42578125" style="114" bestFit="1" customWidth="1"/>
    <col min="7674" max="7674" width="13.85546875" style="114" customWidth="1"/>
    <col min="7675" max="7675" width="8.140625" style="114" customWidth="1"/>
    <col min="7676" max="7676" width="9" style="114" customWidth="1"/>
    <col min="7677" max="7678" width="0" style="114" hidden="1" customWidth="1"/>
    <col min="7679" max="7679" width="10.7109375" style="114" customWidth="1"/>
    <col min="7680" max="7680" width="14.140625" style="114" customWidth="1"/>
    <col min="7681" max="7681" width="16.5703125" style="114" bestFit="1" customWidth="1"/>
    <col min="7682" max="7682" width="15.85546875" style="114" customWidth="1"/>
    <col min="7683" max="7683" width="12.7109375" style="114" customWidth="1"/>
    <col min="7684" max="7684" width="9.7109375" style="114" customWidth="1"/>
    <col min="7685" max="7685" width="17.42578125" style="114" customWidth="1"/>
    <col min="7686" max="7686" width="12.5703125" style="114" customWidth="1"/>
    <col min="7687" max="7687" width="14.5703125" style="114" customWidth="1"/>
    <col min="7688" max="7691" width="9.140625" style="114"/>
    <col min="7692" max="7692" width="12.85546875" style="114" bestFit="1" customWidth="1"/>
    <col min="7693" max="7926" width="9.140625" style="114"/>
    <col min="7927" max="7927" width="7.42578125" style="114" customWidth="1"/>
    <col min="7928" max="7928" width="7.7109375" style="114" customWidth="1"/>
    <col min="7929" max="7929" width="30.42578125" style="114" bestFit="1" customWidth="1"/>
    <col min="7930" max="7930" width="13.85546875" style="114" customWidth="1"/>
    <col min="7931" max="7931" width="8.140625" style="114" customWidth="1"/>
    <col min="7932" max="7932" width="9" style="114" customWidth="1"/>
    <col min="7933" max="7934" width="0" style="114" hidden="1" customWidth="1"/>
    <col min="7935" max="7935" width="10.7109375" style="114" customWidth="1"/>
    <col min="7936" max="7936" width="14.140625" style="114" customWidth="1"/>
    <col min="7937" max="7937" width="16.5703125" style="114" bestFit="1" customWidth="1"/>
    <col min="7938" max="7938" width="15.85546875" style="114" customWidth="1"/>
    <col min="7939" max="7939" width="12.7109375" style="114" customWidth="1"/>
    <col min="7940" max="7940" width="9.7109375" style="114" customWidth="1"/>
    <col min="7941" max="7941" width="17.42578125" style="114" customWidth="1"/>
    <col min="7942" max="7942" width="12.5703125" style="114" customWidth="1"/>
    <col min="7943" max="7943" width="14.5703125" style="114" customWidth="1"/>
    <col min="7944" max="7947" width="9.140625" style="114"/>
    <col min="7948" max="7948" width="12.85546875" style="114" bestFit="1" customWidth="1"/>
    <col min="7949" max="8182" width="9.140625" style="114"/>
    <col min="8183" max="8183" width="7.42578125" style="114" customWidth="1"/>
    <col min="8184" max="8184" width="7.7109375" style="114" customWidth="1"/>
    <col min="8185" max="8185" width="30.42578125" style="114" bestFit="1" customWidth="1"/>
    <col min="8186" max="8186" width="13.85546875" style="114" customWidth="1"/>
    <col min="8187" max="8187" width="8.140625" style="114" customWidth="1"/>
    <col min="8188" max="8188" width="9" style="114" customWidth="1"/>
    <col min="8189" max="8190" width="0" style="114" hidden="1" customWidth="1"/>
    <col min="8191" max="8191" width="10.7109375" style="114" customWidth="1"/>
    <col min="8192" max="8192" width="14.140625" style="114" customWidth="1"/>
    <col min="8193" max="8193" width="16.5703125" style="114" bestFit="1" customWidth="1"/>
    <col min="8194" max="8194" width="15.85546875" style="114" customWidth="1"/>
    <col min="8195" max="8195" width="12.7109375" style="114" customWidth="1"/>
    <col min="8196" max="8196" width="9.7109375" style="114" customWidth="1"/>
    <col min="8197" max="8197" width="17.42578125" style="114" customWidth="1"/>
    <col min="8198" max="8198" width="12.5703125" style="114" customWidth="1"/>
    <col min="8199" max="8199" width="14.5703125" style="114" customWidth="1"/>
    <col min="8200" max="8203" width="9.140625" style="114"/>
    <col min="8204" max="8204" width="12.85546875" style="114" bestFit="1" customWidth="1"/>
    <col min="8205" max="8438" width="9.140625" style="114"/>
    <col min="8439" max="8439" width="7.42578125" style="114" customWidth="1"/>
    <col min="8440" max="8440" width="7.7109375" style="114" customWidth="1"/>
    <col min="8441" max="8441" width="30.42578125" style="114" bestFit="1" customWidth="1"/>
    <col min="8442" max="8442" width="13.85546875" style="114" customWidth="1"/>
    <col min="8443" max="8443" width="8.140625" style="114" customWidth="1"/>
    <col min="8444" max="8444" width="9" style="114" customWidth="1"/>
    <col min="8445" max="8446" width="0" style="114" hidden="1" customWidth="1"/>
    <col min="8447" max="8447" width="10.7109375" style="114" customWidth="1"/>
    <col min="8448" max="8448" width="14.140625" style="114" customWidth="1"/>
    <col min="8449" max="8449" width="16.5703125" style="114" bestFit="1" customWidth="1"/>
    <col min="8450" max="8450" width="15.85546875" style="114" customWidth="1"/>
    <col min="8451" max="8451" width="12.7109375" style="114" customWidth="1"/>
    <col min="8452" max="8452" width="9.7109375" style="114" customWidth="1"/>
    <col min="8453" max="8453" width="17.42578125" style="114" customWidth="1"/>
    <col min="8454" max="8454" width="12.5703125" style="114" customWidth="1"/>
    <col min="8455" max="8455" width="14.5703125" style="114" customWidth="1"/>
    <col min="8456" max="8459" width="9.140625" style="114"/>
    <col min="8460" max="8460" width="12.85546875" style="114" bestFit="1" customWidth="1"/>
    <col min="8461" max="8694" width="9.140625" style="114"/>
    <col min="8695" max="8695" width="7.42578125" style="114" customWidth="1"/>
    <col min="8696" max="8696" width="7.7109375" style="114" customWidth="1"/>
    <col min="8697" max="8697" width="30.42578125" style="114" bestFit="1" customWidth="1"/>
    <col min="8698" max="8698" width="13.85546875" style="114" customWidth="1"/>
    <col min="8699" max="8699" width="8.140625" style="114" customWidth="1"/>
    <col min="8700" max="8700" width="9" style="114" customWidth="1"/>
    <col min="8701" max="8702" width="0" style="114" hidden="1" customWidth="1"/>
    <col min="8703" max="8703" width="10.7109375" style="114" customWidth="1"/>
    <col min="8704" max="8704" width="14.140625" style="114" customWidth="1"/>
    <col min="8705" max="8705" width="16.5703125" style="114" bestFit="1" customWidth="1"/>
    <col min="8706" max="8706" width="15.85546875" style="114" customWidth="1"/>
    <col min="8707" max="8707" width="12.7109375" style="114" customWidth="1"/>
    <col min="8708" max="8708" width="9.7109375" style="114" customWidth="1"/>
    <col min="8709" max="8709" width="17.42578125" style="114" customWidth="1"/>
    <col min="8710" max="8710" width="12.5703125" style="114" customWidth="1"/>
    <col min="8711" max="8711" width="14.5703125" style="114" customWidth="1"/>
    <col min="8712" max="8715" width="9.140625" style="114"/>
    <col min="8716" max="8716" width="12.85546875" style="114" bestFit="1" customWidth="1"/>
    <col min="8717" max="8950" width="9.140625" style="114"/>
    <col min="8951" max="8951" width="7.42578125" style="114" customWidth="1"/>
    <col min="8952" max="8952" width="7.7109375" style="114" customWidth="1"/>
    <col min="8953" max="8953" width="30.42578125" style="114" bestFit="1" customWidth="1"/>
    <col min="8954" max="8954" width="13.85546875" style="114" customWidth="1"/>
    <col min="8955" max="8955" width="8.140625" style="114" customWidth="1"/>
    <col min="8956" max="8956" width="9" style="114" customWidth="1"/>
    <col min="8957" max="8958" width="0" style="114" hidden="1" customWidth="1"/>
    <col min="8959" max="8959" width="10.7109375" style="114" customWidth="1"/>
    <col min="8960" max="8960" width="14.140625" style="114" customWidth="1"/>
    <col min="8961" max="8961" width="16.5703125" style="114" bestFit="1" customWidth="1"/>
    <col min="8962" max="8962" width="15.85546875" style="114" customWidth="1"/>
    <col min="8963" max="8963" width="12.7109375" style="114" customWidth="1"/>
    <col min="8964" max="8964" width="9.7109375" style="114" customWidth="1"/>
    <col min="8965" max="8965" width="17.42578125" style="114" customWidth="1"/>
    <col min="8966" max="8966" width="12.5703125" style="114" customWidth="1"/>
    <col min="8967" max="8967" width="14.5703125" style="114" customWidth="1"/>
    <col min="8968" max="8971" width="9.140625" style="114"/>
    <col min="8972" max="8972" width="12.85546875" style="114" bestFit="1" customWidth="1"/>
    <col min="8973" max="9206" width="9.140625" style="114"/>
    <col min="9207" max="9207" width="7.42578125" style="114" customWidth="1"/>
    <col min="9208" max="9208" width="7.7109375" style="114" customWidth="1"/>
    <col min="9209" max="9209" width="30.42578125" style="114" bestFit="1" customWidth="1"/>
    <col min="9210" max="9210" width="13.85546875" style="114" customWidth="1"/>
    <col min="9211" max="9211" width="8.140625" style="114" customWidth="1"/>
    <col min="9212" max="9212" width="9" style="114" customWidth="1"/>
    <col min="9213" max="9214" width="0" style="114" hidden="1" customWidth="1"/>
    <col min="9215" max="9215" width="10.7109375" style="114" customWidth="1"/>
    <col min="9216" max="9216" width="14.140625" style="114" customWidth="1"/>
    <col min="9217" max="9217" width="16.5703125" style="114" bestFit="1" customWidth="1"/>
    <col min="9218" max="9218" width="15.85546875" style="114" customWidth="1"/>
    <col min="9219" max="9219" width="12.7109375" style="114" customWidth="1"/>
    <col min="9220" max="9220" width="9.7109375" style="114" customWidth="1"/>
    <col min="9221" max="9221" width="17.42578125" style="114" customWidth="1"/>
    <col min="9222" max="9222" width="12.5703125" style="114" customWidth="1"/>
    <col min="9223" max="9223" width="14.5703125" style="114" customWidth="1"/>
    <col min="9224" max="9227" width="9.140625" style="114"/>
    <col min="9228" max="9228" width="12.85546875" style="114" bestFit="1" customWidth="1"/>
    <col min="9229" max="9462" width="9.140625" style="114"/>
    <col min="9463" max="9463" width="7.42578125" style="114" customWidth="1"/>
    <col min="9464" max="9464" width="7.7109375" style="114" customWidth="1"/>
    <col min="9465" max="9465" width="30.42578125" style="114" bestFit="1" customWidth="1"/>
    <col min="9466" max="9466" width="13.85546875" style="114" customWidth="1"/>
    <col min="9467" max="9467" width="8.140625" style="114" customWidth="1"/>
    <col min="9468" max="9468" width="9" style="114" customWidth="1"/>
    <col min="9469" max="9470" width="0" style="114" hidden="1" customWidth="1"/>
    <col min="9471" max="9471" width="10.7109375" style="114" customWidth="1"/>
    <col min="9472" max="9472" width="14.140625" style="114" customWidth="1"/>
    <col min="9473" max="9473" width="16.5703125" style="114" bestFit="1" customWidth="1"/>
    <col min="9474" max="9474" width="15.85546875" style="114" customWidth="1"/>
    <col min="9475" max="9475" width="12.7109375" style="114" customWidth="1"/>
    <col min="9476" max="9476" width="9.7109375" style="114" customWidth="1"/>
    <col min="9477" max="9477" width="17.42578125" style="114" customWidth="1"/>
    <col min="9478" max="9478" width="12.5703125" style="114" customWidth="1"/>
    <col min="9479" max="9479" width="14.5703125" style="114" customWidth="1"/>
    <col min="9480" max="9483" width="9.140625" style="114"/>
    <col min="9484" max="9484" width="12.85546875" style="114" bestFit="1" customWidth="1"/>
    <col min="9485" max="9718" width="9.140625" style="114"/>
    <col min="9719" max="9719" width="7.42578125" style="114" customWidth="1"/>
    <col min="9720" max="9720" width="7.7109375" style="114" customWidth="1"/>
    <col min="9721" max="9721" width="30.42578125" style="114" bestFit="1" customWidth="1"/>
    <col min="9722" max="9722" width="13.85546875" style="114" customWidth="1"/>
    <col min="9723" max="9723" width="8.140625" style="114" customWidth="1"/>
    <col min="9724" max="9724" width="9" style="114" customWidth="1"/>
    <col min="9725" max="9726" width="0" style="114" hidden="1" customWidth="1"/>
    <col min="9727" max="9727" width="10.7109375" style="114" customWidth="1"/>
    <col min="9728" max="9728" width="14.140625" style="114" customWidth="1"/>
    <col min="9729" max="9729" width="16.5703125" style="114" bestFit="1" customWidth="1"/>
    <col min="9730" max="9730" width="15.85546875" style="114" customWidth="1"/>
    <col min="9731" max="9731" width="12.7109375" style="114" customWidth="1"/>
    <col min="9732" max="9732" width="9.7109375" style="114" customWidth="1"/>
    <col min="9733" max="9733" width="17.42578125" style="114" customWidth="1"/>
    <col min="9734" max="9734" width="12.5703125" style="114" customWidth="1"/>
    <col min="9735" max="9735" width="14.5703125" style="114" customWidth="1"/>
    <col min="9736" max="9739" width="9.140625" style="114"/>
    <col min="9740" max="9740" width="12.85546875" style="114" bestFit="1" customWidth="1"/>
    <col min="9741" max="9974" width="9.140625" style="114"/>
    <col min="9975" max="9975" width="7.42578125" style="114" customWidth="1"/>
    <col min="9976" max="9976" width="7.7109375" style="114" customWidth="1"/>
    <col min="9977" max="9977" width="30.42578125" style="114" bestFit="1" customWidth="1"/>
    <col min="9978" max="9978" width="13.85546875" style="114" customWidth="1"/>
    <col min="9979" max="9979" width="8.140625" style="114" customWidth="1"/>
    <col min="9980" max="9980" width="9" style="114" customWidth="1"/>
    <col min="9981" max="9982" width="0" style="114" hidden="1" customWidth="1"/>
    <col min="9983" max="9983" width="10.7109375" style="114" customWidth="1"/>
    <col min="9984" max="9984" width="14.140625" style="114" customWidth="1"/>
    <col min="9985" max="9985" width="16.5703125" style="114" bestFit="1" customWidth="1"/>
    <col min="9986" max="9986" width="15.85546875" style="114" customWidth="1"/>
    <col min="9987" max="9987" width="12.7109375" style="114" customWidth="1"/>
    <col min="9988" max="9988" width="9.7109375" style="114" customWidth="1"/>
    <col min="9989" max="9989" width="17.42578125" style="114" customWidth="1"/>
    <col min="9990" max="9990" width="12.5703125" style="114" customWidth="1"/>
    <col min="9991" max="9991" width="14.5703125" style="114" customWidth="1"/>
    <col min="9992" max="9995" width="9.140625" style="114"/>
    <col min="9996" max="9996" width="12.85546875" style="114" bestFit="1" customWidth="1"/>
    <col min="9997" max="10230" width="9.140625" style="114"/>
    <col min="10231" max="10231" width="7.42578125" style="114" customWidth="1"/>
    <col min="10232" max="10232" width="7.7109375" style="114" customWidth="1"/>
    <col min="10233" max="10233" width="30.42578125" style="114" bestFit="1" customWidth="1"/>
    <col min="10234" max="10234" width="13.85546875" style="114" customWidth="1"/>
    <col min="10235" max="10235" width="8.140625" style="114" customWidth="1"/>
    <col min="10236" max="10236" width="9" style="114" customWidth="1"/>
    <col min="10237" max="10238" width="0" style="114" hidden="1" customWidth="1"/>
    <col min="10239" max="10239" width="10.7109375" style="114" customWidth="1"/>
    <col min="10240" max="10240" width="14.140625" style="114" customWidth="1"/>
    <col min="10241" max="10241" width="16.5703125" style="114" bestFit="1" customWidth="1"/>
    <col min="10242" max="10242" width="15.85546875" style="114" customWidth="1"/>
    <col min="10243" max="10243" width="12.7109375" style="114" customWidth="1"/>
    <col min="10244" max="10244" width="9.7109375" style="114" customWidth="1"/>
    <col min="10245" max="10245" width="17.42578125" style="114" customWidth="1"/>
    <col min="10246" max="10246" width="12.5703125" style="114" customWidth="1"/>
    <col min="10247" max="10247" width="14.5703125" style="114" customWidth="1"/>
    <col min="10248" max="10251" width="9.140625" style="114"/>
    <col min="10252" max="10252" width="12.85546875" style="114" bestFit="1" customWidth="1"/>
    <col min="10253" max="10486" width="9.140625" style="114"/>
    <col min="10487" max="10487" width="7.42578125" style="114" customWidth="1"/>
    <col min="10488" max="10488" width="7.7109375" style="114" customWidth="1"/>
    <col min="10489" max="10489" width="30.42578125" style="114" bestFit="1" customWidth="1"/>
    <col min="10490" max="10490" width="13.85546875" style="114" customWidth="1"/>
    <col min="10491" max="10491" width="8.140625" style="114" customWidth="1"/>
    <col min="10492" max="10492" width="9" style="114" customWidth="1"/>
    <col min="10493" max="10494" width="0" style="114" hidden="1" customWidth="1"/>
    <col min="10495" max="10495" width="10.7109375" style="114" customWidth="1"/>
    <col min="10496" max="10496" width="14.140625" style="114" customWidth="1"/>
    <col min="10497" max="10497" width="16.5703125" style="114" bestFit="1" customWidth="1"/>
    <col min="10498" max="10498" width="15.85546875" style="114" customWidth="1"/>
    <col min="10499" max="10499" width="12.7109375" style="114" customWidth="1"/>
    <col min="10500" max="10500" width="9.7109375" style="114" customWidth="1"/>
    <col min="10501" max="10501" width="17.42578125" style="114" customWidth="1"/>
    <col min="10502" max="10502" width="12.5703125" style="114" customWidth="1"/>
    <col min="10503" max="10503" width="14.5703125" style="114" customWidth="1"/>
    <col min="10504" max="10507" width="9.140625" style="114"/>
    <col min="10508" max="10508" width="12.85546875" style="114" bestFit="1" customWidth="1"/>
    <col min="10509" max="10742" width="9.140625" style="114"/>
    <col min="10743" max="10743" width="7.42578125" style="114" customWidth="1"/>
    <col min="10744" max="10744" width="7.7109375" style="114" customWidth="1"/>
    <col min="10745" max="10745" width="30.42578125" style="114" bestFit="1" customWidth="1"/>
    <col min="10746" max="10746" width="13.85546875" style="114" customWidth="1"/>
    <col min="10747" max="10747" width="8.140625" style="114" customWidth="1"/>
    <col min="10748" max="10748" width="9" style="114" customWidth="1"/>
    <col min="10749" max="10750" width="0" style="114" hidden="1" customWidth="1"/>
    <col min="10751" max="10751" width="10.7109375" style="114" customWidth="1"/>
    <col min="10752" max="10752" width="14.140625" style="114" customWidth="1"/>
    <col min="10753" max="10753" width="16.5703125" style="114" bestFit="1" customWidth="1"/>
    <col min="10754" max="10754" width="15.85546875" style="114" customWidth="1"/>
    <col min="10755" max="10755" width="12.7109375" style="114" customWidth="1"/>
    <col min="10756" max="10756" width="9.7109375" style="114" customWidth="1"/>
    <col min="10757" max="10757" width="17.42578125" style="114" customWidth="1"/>
    <col min="10758" max="10758" width="12.5703125" style="114" customWidth="1"/>
    <col min="10759" max="10759" width="14.5703125" style="114" customWidth="1"/>
    <col min="10760" max="10763" width="9.140625" style="114"/>
    <col min="10764" max="10764" width="12.85546875" style="114" bestFit="1" customWidth="1"/>
    <col min="10765" max="10998" width="9.140625" style="114"/>
    <col min="10999" max="10999" width="7.42578125" style="114" customWidth="1"/>
    <col min="11000" max="11000" width="7.7109375" style="114" customWidth="1"/>
    <col min="11001" max="11001" width="30.42578125" style="114" bestFit="1" customWidth="1"/>
    <col min="11002" max="11002" width="13.85546875" style="114" customWidth="1"/>
    <col min="11003" max="11003" width="8.140625" style="114" customWidth="1"/>
    <col min="11004" max="11004" width="9" style="114" customWidth="1"/>
    <col min="11005" max="11006" width="0" style="114" hidden="1" customWidth="1"/>
    <col min="11007" max="11007" width="10.7109375" style="114" customWidth="1"/>
    <col min="11008" max="11008" width="14.140625" style="114" customWidth="1"/>
    <col min="11009" max="11009" width="16.5703125" style="114" bestFit="1" customWidth="1"/>
    <col min="11010" max="11010" width="15.85546875" style="114" customWidth="1"/>
    <col min="11011" max="11011" width="12.7109375" style="114" customWidth="1"/>
    <col min="11012" max="11012" width="9.7109375" style="114" customWidth="1"/>
    <col min="11013" max="11013" width="17.42578125" style="114" customWidth="1"/>
    <col min="11014" max="11014" width="12.5703125" style="114" customWidth="1"/>
    <col min="11015" max="11015" width="14.5703125" style="114" customWidth="1"/>
    <col min="11016" max="11019" width="9.140625" style="114"/>
    <col min="11020" max="11020" width="12.85546875" style="114" bestFit="1" customWidth="1"/>
    <col min="11021" max="11254" width="9.140625" style="114"/>
    <col min="11255" max="11255" width="7.42578125" style="114" customWidth="1"/>
    <col min="11256" max="11256" width="7.7109375" style="114" customWidth="1"/>
    <col min="11257" max="11257" width="30.42578125" style="114" bestFit="1" customWidth="1"/>
    <col min="11258" max="11258" width="13.85546875" style="114" customWidth="1"/>
    <col min="11259" max="11259" width="8.140625" style="114" customWidth="1"/>
    <col min="11260" max="11260" width="9" style="114" customWidth="1"/>
    <col min="11261" max="11262" width="0" style="114" hidden="1" customWidth="1"/>
    <col min="11263" max="11263" width="10.7109375" style="114" customWidth="1"/>
    <col min="11264" max="11264" width="14.140625" style="114" customWidth="1"/>
    <col min="11265" max="11265" width="16.5703125" style="114" bestFit="1" customWidth="1"/>
    <col min="11266" max="11266" width="15.85546875" style="114" customWidth="1"/>
    <col min="11267" max="11267" width="12.7109375" style="114" customWidth="1"/>
    <col min="11268" max="11268" width="9.7109375" style="114" customWidth="1"/>
    <col min="11269" max="11269" width="17.42578125" style="114" customWidth="1"/>
    <col min="11270" max="11270" width="12.5703125" style="114" customWidth="1"/>
    <col min="11271" max="11271" width="14.5703125" style="114" customWidth="1"/>
    <col min="11272" max="11275" width="9.140625" style="114"/>
    <col min="11276" max="11276" width="12.85546875" style="114" bestFit="1" customWidth="1"/>
    <col min="11277" max="11510" width="9.140625" style="114"/>
    <col min="11511" max="11511" width="7.42578125" style="114" customWidth="1"/>
    <col min="11512" max="11512" width="7.7109375" style="114" customWidth="1"/>
    <col min="11513" max="11513" width="30.42578125" style="114" bestFit="1" customWidth="1"/>
    <col min="11514" max="11514" width="13.85546875" style="114" customWidth="1"/>
    <col min="11515" max="11515" width="8.140625" style="114" customWidth="1"/>
    <col min="11516" max="11516" width="9" style="114" customWidth="1"/>
    <col min="11517" max="11518" width="0" style="114" hidden="1" customWidth="1"/>
    <col min="11519" max="11519" width="10.7109375" style="114" customWidth="1"/>
    <col min="11520" max="11520" width="14.140625" style="114" customWidth="1"/>
    <col min="11521" max="11521" width="16.5703125" style="114" bestFit="1" customWidth="1"/>
    <col min="11522" max="11522" width="15.85546875" style="114" customWidth="1"/>
    <col min="11523" max="11523" width="12.7109375" style="114" customWidth="1"/>
    <col min="11524" max="11524" width="9.7109375" style="114" customWidth="1"/>
    <col min="11525" max="11525" width="17.42578125" style="114" customWidth="1"/>
    <col min="11526" max="11526" width="12.5703125" style="114" customWidth="1"/>
    <col min="11527" max="11527" width="14.5703125" style="114" customWidth="1"/>
    <col min="11528" max="11531" width="9.140625" style="114"/>
    <col min="11532" max="11532" width="12.85546875" style="114" bestFit="1" customWidth="1"/>
    <col min="11533" max="11766" width="9.140625" style="114"/>
    <col min="11767" max="11767" width="7.42578125" style="114" customWidth="1"/>
    <col min="11768" max="11768" width="7.7109375" style="114" customWidth="1"/>
    <col min="11769" max="11769" width="30.42578125" style="114" bestFit="1" customWidth="1"/>
    <col min="11770" max="11770" width="13.85546875" style="114" customWidth="1"/>
    <col min="11771" max="11771" width="8.140625" style="114" customWidth="1"/>
    <col min="11772" max="11772" width="9" style="114" customWidth="1"/>
    <col min="11773" max="11774" width="0" style="114" hidden="1" customWidth="1"/>
    <col min="11775" max="11775" width="10.7109375" style="114" customWidth="1"/>
    <col min="11776" max="11776" width="14.140625" style="114" customWidth="1"/>
    <col min="11777" max="11777" width="16.5703125" style="114" bestFit="1" customWidth="1"/>
    <col min="11778" max="11778" width="15.85546875" style="114" customWidth="1"/>
    <col min="11779" max="11779" width="12.7109375" style="114" customWidth="1"/>
    <col min="11780" max="11780" width="9.7109375" style="114" customWidth="1"/>
    <col min="11781" max="11781" width="17.42578125" style="114" customWidth="1"/>
    <col min="11782" max="11782" width="12.5703125" style="114" customWidth="1"/>
    <col min="11783" max="11783" width="14.5703125" style="114" customWidth="1"/>
    <col min="11784" max="11787" width="9.140625" style="114"/>
    <col min="11788" max="11788" width="12.85546875" style="114" bestFit="1" customWidth="1"/>
    <col min="11789" max="12022" width="9.140625" style="114"/>
    <col min="12023" max="12023" width="7.42578125" style="114" customWidth="1"/>
    <col min="12024" max="12024" width="7.7109375" style="114" customWidth="1"/>
    <col min="12025" max="12025" width="30.42578125" style="114" bestFit="1" customWidth="1"/>
    <col min="12026" max="12026" width="13.85546875" style="114" customWidth="1"/>
    <col min="12027" max="12027" width="8.140625" style="114" customWidth="1"/>
    <col min="12028" max="12028" width="9" style="114" customWidth="1"/>
    <col min="12029" max="12030" width="0" style="114" hidden="1" customWidth="1"/>
    <col min="12031" max="12031" width="10.7109375" style="114" customWidth="1"/>
    <col min="12032" max="12032" width="14.140625" style="114" customWidth="1"/>
    <col min="12033" max="12033" width="16.5703125" style="114" bestFit="1" customWidth="1"/>
    <col min="12034" max="12034" width="15.85546875" style="114" customWidth="1"/>
    <col min="12035" max="12035" width="12.7109375" style="114" customWidth="1"/>
    <col min="12036" max="12036" width="9.7109375" style="114" customWidth="1"/>
    <col min="12037" max="12037" width="17.42578125" style="114" customWidth="1"/>
    <col min="12038" max="12038" width="12.5703125" style="114" customWidth="1"/>
    <col min="12039" max="12039" width="14.5703125" style="114" customWidth="1"/>
    <col min="12040" max="12043" width="9.140625" style="114"/>
    <col min="12044" max="12044" width="12.85546875" style="114" bestFit="1" customWidth="1"/>
    <col min="12045" max="12278" width="9.140625" style="114"/>
    <col min="12279" max="12279" width="7.42578125" style="114" customWidth="1"/>
    <col min="12280" max="12280" width="7.7109375" style="114" customWidth="1"/>
    <col min="12281" max="12281" width="30.42578125" style="114" bestFit="1" customWidth="1"/>
    <col min="12282" max="12282" width="13.85546875" style="114" customWidth="1"/>
    <col min="12283" max="12283" width="8.140625" style="114" customWidth="1"/>
    <col min="12284" max="12284" width="9" style="114" customWidth="1"/>
    <col min="12285" max="12286" width="0" style="114" hidden="1" customWidth="1"/>
    <col min="12287" max="12287" width="10.7109375" style="114" customWidth="1"/>
    <col min="12288" max="12288" width="14.140625" style="114" customWidth="1"/>
    <col min="12289" max="12289" width="16.5703125" style="114" bestFit="1" customWidth="1"/>
    <col min="12290" max="12290" width="15.85546875" style="114" customWidth="1"/>
    <col min="12291" max="12291" width="12.7109375" style="114" customWidth="1"/>
    <col min="12292" max="12292" width="9.7109375" style="114" customWidth="1"/>
    <col min="12293" max="12293" width="17.42578125" style="114" customWidth="1"/>
    <col min="12294" max="12294" width="12.5703125" style="114" customWidth="1"/>
    <col min="12295" max="12295" width="14.5703125" style="114" customWidth="1"/>
    <col min="12296" max="12299" width="9.140625" style="114"/>
    <col min="12300" max="12300" width="12.85546875" style="114" bestFit="1" customWidth="1"/>
    <col min="12301" max="12534" width="9.140625" style="114"/>
    <col min="12535" max="12535" width="7.42578125" style="114" customWidth="1"/>
    <col min="12536" max="12536" width="7.7109375" style="114" customWidth="1"/>
    <col min="12537" max="12537" width="30.42578125" style="114" bestFit="1" customWidth="1"/>
    <col min="12538" max="12538" width="13.85546875" style="114" customWidth="1"/>
    <col min="12539" max="12539" width="8.140625" style="114" customWidth="1"/>
    <col min="12540" max="12540" width="9" style="114" customWidth="1"/>
    <col min="12541" max="12542" width="0" style="114" hidden="1" customWidth="1"/>
    <col min="12543" max="12543" width="10.7109375" style="114" customWidth="1"/>
    <col min="12544" max="12544" width="14.140625" style="114" customWidth="1"/>
    <col min="12545" max="12545" width="16.5703125" style="114" bestFit="1" customWidth="1"/>
    <col min="12546" max="12546" width="15.85546875" style="114" customWidth="1"/>
    <col min="12547" max="12547" width="12.7109375" style="114" customWidth="1"/>
    <col min="12548" max="12548" width="9.7109375" style="114" customWidth="1"/>
    <col min="12549" max="12549" width="17.42578125" style="114" customWidth="1"/>
    <col min="12550" max="12550" width="12.5703125" style="114" customWidth="1"/>
    <col min="12551" max="12551" width="14.5703125" style="114" customWidth="1"/>
    <col min="12552" max="12555" width="9.140625" style="114"/>
    <col min="12556" max="12556" width="12.85546875" style="114" bestFit="1" customWidth="1"/>
    <col min="12557" max="12790" width="9.140625" style="114"/>
    <col min="12791" max="12791" width="7.42578125" style="114" customWidth="1"/>
    <col min="12792" max="12792" width="7.7109375" style="114" customWidth="1"/>
    <col min="12793" max="12793" width="30.42578125" style="114" bestFit="1" customWidth="1"/>
    <col min="12794" max="12794" width="13.85546875" style="114" customWidth="1"/>
    <col min="12795" max="12795" width="8.140625" style="114" customWidth="1"/>
    <col min="12796" max="12796" width="9" style="114" customWidth="1"/>
    <col min="12797" max="12798" width="0" style="114" hidden="1" customWidth="1"/>
    <col min="12799" max="12799" width="10.7109375" style="114" customWidth="1"/>
    <col min="12800" max="12800" width="14.140625" style="114" customWidth="1"/>
    <col min="12801" max="12801" width="16.5703125" style="114" bestFit="1" customWidth="1"/>
    <col min="12802" max="12802" width="15.85546875" style="114" customWidth="1"/>
    <col min="12803" max="12803" width="12.7109375" style="114" customWidth="1"/>
    <col min="12804" max="12804" width="9.7109375" style="114" customWidth="1"/>
    <col min="12805" max="12805" width="17.42578125" style="114" customWidth="1"/>
    <col min="12806" max="12806" width="12.5703125" style="114" customWidth="1"/>
    <col min="12807" max="12807" width="14.5703125" style="114" customWidth="1"/>
    <col min="12808" max="12811" width="9.140625" style="114"/>
    <col min="12812" max="12812" width="12.85546875" style="114" bestFit="1" customWidth="1"/>
    <col min="12813" max="13046" width="9.140625" style="114"/>
    <col min="13047" max="13047" width="7.42578125" style="114" customWidth="1"/>
    <col min="13048" max="13048" width="7.7109375" style="114" customWidth="1"/>
    <col min="13049" max="13049" width="30.42578125" style="114" bestFit="1" customWidth="1"/>
    <col min="13050" max="13050" width="13.85546875" style="114" customWidth="1"/>
    <col min="13051" max="13051" width="8.140625" style="114" customWidth="1"/>
    <col min="13052" max="13052" width="9" style="114" customWidth="1"/>
    <col min="13053" max="13054" width="0" style="114" hidden="1" customWidth="1"/>
    <col min="13055" max="13055" width="10.7109375" style="114" customWidth="1"/>
    <col min="13056" max="13056" width="14.140625" style="114" customWidth="1"/>
    <col min="13057" max="13057" width="16.5703125" style="114" bestFit="1" customWidth="1"/>
    <col min="13058" max="13058" width="15.85546875" style="114" customWidth="1"/>
    <col min="13059" max="13059" width="12.7109375" style="114" customWidth="1"/>
    <col min="13060" max="13060" width="9.7109375" style="114" customWidth="1"/>
    <col min="13061" max="13061" width="17.42578125" style="114" customWidth="1"/>
    <col min="13062" max="13062" width="12.5703125" style="114" customWidth="1"/>
    <col min="13063" max="13063" width="14.5703125" style="114" customWidth="1"/>
    <col min="13064" max="13067" width="9.140625" style="114"/>
    <col min="13068" max="13068" width="12.85546875" style="114" bestFit="1" customWidth="1"/>
    <col min="13069" max="13302" width="9.140625" style="114"/>
    <col min="13303" max="13303" width="7.42578125" style="114" customWidth="1"/>
    <col min="13304" max="13304" width="7.7109375" style="114" customWidth="1"/>
    <col min="13305" max="13305" width="30.42578125" style="114" bestFit="1" customWidth="1"/>
    <col min="13306" max="13306" width="13.85546875" style="114" customWidth="1"/>
    <col min="13307" max="13307" width="8.140625" style="114" customWidth="1"/>
    <col min="13308" max="13308" width="9" style="114" customWidth="1"/>
    <col min="13309" max="13310" width="0" style="114" hidden="1" customWidth="1"/>
    <col min="13311" max="13311" width="10.7109375" style="114" customWidth="1"/>
    <col min="13312" max="13312" width="14.140625" style="114" customWidth="1"/>
    <col min="13313" max="13313" width="16.5703125" style="114" bestFit="1" customWidth="1"/>
    <col min="13314" max="13314" width="15.85546875" style="114" customWidth="1"/>
    <col min="13315" max="13315" width="12.7109375" style="114" customWidth="1"/>
    <col min="13316" max="13316" width="9.7109375" style="114" customWidth="1"/>
    <col min="13317" max="13317" width="17.42578125" style="114" customWidth="1"/>
    <col min="13318" max="13318" width="12.5703125" style="114" customWidth="1"/>
    <col min="13319" max="13319" width="14.5703125" style="114" customWidth="1"/>
    <col min="13320" max="13323" width="9.140625" style="114"/>
    <col min="13324" max="13324" width="12.85546875" style="114" bestFit="1" customWidth="1"/>
    <col min="13325" max="13558" width="9.140625" style="114"/>
    <col min="13559" max="13559" width="7.42578125" style="114" customWidth="1"/>
    <col min="13560" max="13560" width="7.7109375" style="114" customWidth="1"/>
    <col min="13561" max="13561" width="30.42578125" style="114" bestFit="1" customWidth="1"/>
    <col min="13562" max="13562" width="13.85546875" style="114" customWidth="1"/>
    <col min="13563" max="13563" width="8.140625" style="114" customWidth="1"/>
    <col min="13564" max="13564" width="9" style="114" customWidth="1"/>
    <col min="13565" max="13566" width="0" style="114" hidden="1" customWidth="1"/>
    <col min="13567" max="13567" width="10.7109375" style="114" customWidth="1"/>
    <col min="13568" max="13568" width="14.140625" style="114" customWidth="1"/>
    <col min="13569" max="13569" width="16.5703125" style="114" bestFit="1" customWidth="1"/>
    <col min="13570" max="13570" width="15.85546875" style="114" customWidth="1"/>
    <col min="13571" max="13571" width="12.7109375" style="114" customWidth="1"/>
    <col min="13572" max="13572" width="9.7109375" style="114" customWidth="1"/>
    <col min="13573" max="13573" width="17.42578125" style="114" customWidth="1"/>
    <col min="13574" max="13574" width="12.5703125" style="114" customWidth="1"/>
    <col min="13575" max="13575" width="14.5703125" style="114" customWidth="1"/>
    <col min="13576" max="13579" width="9.140625" style="114"/>
    <col min="13580" max="13580" width="12.85546875" style="114" bestFit="1" customWidth="1"/>
    <col min="13581" max="13814" width="9.140625" style="114"/>
    <col min="13815" max="13815" width="7.42578125" style="114" customWidth="1"/>
    <col min="13816" max="13816" width="7.7109375" style="114" customWidth="1"/>
    <col min="13817" max="13817" width="30.42578125" style="114" bestFit="1" customWidth="1"/>
    <col min="13818" max="13818" width="13.85546875" style="114" customWidth="1"/>
    <col min="13819" max="13819" width="8.140625" style="114" customWidth="1"/>
    <col min="13820" max="13820" width="9" style="114" customWidth="1"/>
    <col min="13821" max="13822" width="0" style="114" hidden="1" customWidth="1"/>
    <col min="13823" max="13823" width="10.7109375" style="114" customWidth="1"/>
    <col min="13824" max="13824" width="14.140625" style="114" customWidth="1"/>
    <col min="13825" max="13825" width="16.5703125" style="114" bestFit="1" customWidth="1"/>
    <col min="13826" max="13826" width="15.85546875" style="114" customWidth="1"/>
    <col min="13827" max="13827" width="12.7109375" style="114" customWidth="1"/>
    <col min="13828" max="13828" width="9.7109375" style="114" customWidth="1"/>
    <col min="13829" max="13829" width="17.42578125" style="114" customWidth="1"/>
    <col min="13830" max="13830" width="12.5703125" style="114" customWidth="1"/>
    <col min="13831" max="13831" width="14.5703125" style="114" customWidth="1"/>
    <col min="13832" max="13835" width="9.140625" style="114"/>
    <col min="13836" max="13836" width="12.85546875" style="114" bestFit="1" customWidth="1"/>
    <col min="13837" max="14070" width="9.140625" style="114"/>
    <col min="14071" max="14071" width="7.42578125" style="114" customWidth="1"/>
    <col min="14072" max="14072" width="7.7109375" style="114" customWidth="1"/>
    <col min="14073" max="14073" width="30.42578125" style="114" bestFit="1" customWidth="1"/>
    <col min="14074" max="14074" width="13.85546875" style="114" customWidth="1"/>
    <col min="14075" max="14075" width="8.140625" style="114" customWidth="1"/>
    <col min="14076" max="14076" width="9" style="114" customWidth="1"/>
    <col min="14077" max="14078" width="0" style="114" hidden="1" customWidth="1"/>
    <col min="14079" max="14079" width="10.7109375" style="114" customWidth="1"/>
    <col min="14080" max="14080" width="14.140625" style="114" customWidth="1"/>
    <col min="14081" max="14081" width="16.5703125" style="114" bestFit="1" customWidth="1"/>
    <col min="14082" max="14082" width="15.85546875" style="114" customWidth="1"/>
    <col min="14083" max="14083" width="12.7109375" style="114" customWidth="1"/>
    <col min="14084" max="14084" width="9.7109375" style="114" customWidth="1"/>
    <col min="14085" max="14085" width="17.42578125" style="114" customWidth="1"/>
    <col min="14086" max="14086" width="12.5703125" style="114" customWidth="1"/>
    <col min="14087" max="14087" width="14.5703125" style="114" customWidth="1"/>
    <col min="14088" max="14091" width="9.140625" style="114"/>
    <col min="14092" max="14092" width="12.85546875" style="114" bestFit="1" customWidth="1"/>
    <col min="14093" max="14326" width="9.140625" style="114"/>
    <col min="14327" max="14327" width="7.42578125" style="114" customWidth="1"/>
    <col min="14328" max="14328" width="7.7109375" style="114" customWidth="1"/>
    <col min="14329" max="14329" width="30.42578125" style="114" bestFit="1" customWidth="1"/>
    <col min="14330" max="14330" width="13.85546875" style="114" customWidth="1"/>
    <col min="14331" max="14331" width="8.140625" style="114" customWidth="1"/>
    <col min="14332" max="14332" width="9" style="114" customWidth="1"/>
    <col min="14333" max="14334" width="0" style="114" hidden="1" customWidth="1"/>
    <col min="14335" max="14335" width="10.7109375" style="114" customWidth="1"/>
    <col min="14336" max="14336" width="14.140625" style="114" customWidth="1"/>
    <col min="14337" max="14337" width="16.5703125" style="114" bestFit="1" customWidth="1"/>
    <col min="14338" max="14338" width="15.85546875" style="114" customWidth="1"/>
    <col min="14339" max="14339" width="12.7109375" style="114" customWidth="1"/>
    <col min="14340" max="14340" width="9.7109375" style="114" customWidth="1"/>
    <col min="14341" max="14341" width="17.42578125" style="114" customWidth="1"/>
    <col min="14342" max="14342" width="12.5703125" style="114" customWidth="1"/>
    <col min="14343" max="14343" width="14.5703125" style="114" customWidth="1"/>
    <col min="14344" max="14347" width="9.140625" style="114"/>
    <col min="14348" max="14348" width="12.85546875" style="114" bestFit="1" customWidth="1"/>
    <col min="14349" max="14582" width="9.140625" style="114"/>
    <col min="14583" max="14583" width="7.42578125" style="114" customWidth="1"/>
    <col min="14584" max="14584" width="7.7109375" style="114" customWidth="1"/>
    <col min="14585" max="14585" width="30.42578125" style="114" bestFit="1" customWidth="1"/>
    <col min="14586" max="14586" width="13.85546875" style="114" customWidth="1"/>
    <col min="14587" max="14587" width="8.140625" style="114" customWidth="1"/>
    <col min="14588" max="14588" width="9" style="114" customWidth="1"/>
    <col min="14589" max="14590" width="0" style="114" hidden="1" customWidth="1"/>
    <col min="14591" max="14591" width="10.7109375" style="114" customWidth="1"/>
    <col min="14592" max="14592" width="14.140625" style="114" customWidth="1"/>
    <col min="14593" max="14593" width="16.5703125" style="114" bestFit="1" customWidth="1"/>
    <col min="14594" max="14594" width="15.85546875" style="114" customWidth="1"/>
    <col min="14595" max="14595" width="12.7109375" style="114" customWidth="1"/>
    <col min="14596" max="14596" width="9.7109375" style="114" customWidth="1"/>
    <col min="14597" max="14597" width="17.42578125" style="114" customWidth="1"/>
    <col min="14598" max="14598" width="12.5703125" style="114" customWidth="1"/>
    <col min="14599" max="14599" width="14.5703125" style="114" customWidth="1"/>
    <col min="14600" max="14603" width="9.140625" style="114"/>
    <col min="14604" max="14604" width="12.85546875" style="114" bestFit="1" customWidth="1"/>
    <col min="14605" max="14838" width="9.140625" style="114"/>
    <col min="14839" max="14839" width="7.42578125" style="114" customWidth="1"/>
    <col min="14840" max="14840" width="7.7109375" style="114" customWidth="1"/>
    <col min="14841" max="14841" width="30.42578125" style="114" bestFit="1" customWidth="1"/>
    <col min="14842" max="14842" width="13.85546875" style="114" customWidth="1"/>
    <col min="14843" max="14843" width="8.140625" style="114" customWidth="1"/>
    <col min="14844" max="14844" width="9" style="114" customWidth="1"/>
    <col min="14845" max="14846" width="0" style="114" hidden="1" customWidth="1"/>
    <col min="14847" max="14847" width="10.7109375" style="114" customWidth="1"/>
    <col min="14848" max="14848" width="14.140625" style="114" customWidth="1"/>
    <col min="14849" max="14849" width="16.5703125" style="114" bestFit="1" customWidth="1"/>
    <col min="14850" max="14850" width="15.85546875" style="114" customWidth="1"/>
    <col min="14851" max="14851" width="12.7109375" style="114" customWidth="1"/>
    <col min="14852" max="14852" width="9.7109375" style="114" customWidth="1"/>
    <col min="14853" max="14853" width="17.42578125" style="114" customWidth="1"/>
    <col min="14854" max="14854" width="12.5703125" style="114" customWidth="1"/>
    <col min="14855" max="14855" width="14.5703125" style="114" customWidth="1"/>
    <col min="14856" max="14859" width="9.140625" style="114"/>
    <col min="14860" max="14860" width="12.85546875" style="114" bestFit="1" customWidth="1"/>
    <col min="14861" max="15094" width="9.140625" style="114"/>
    <col min="15095" max="15095" width="7.42578125" style="114" customWidth="1"/>
    <col min="15096" max="15096" width="7.7109375" style="114" customWidth="1"/>
    <col min="15097" max="15097" width="30.42578125" style="114" bestFit="1" customWidth="1"/>
    <col min="15098" max="15098" width="13.85546875" style="114" customWidth="1"/>
    <col min="15099" max="15099" width="8.140625" style="114" customWidth="1"/>
    <col min="15100" max="15100" width="9" style="114" customWidth="1"/>
    <col min="15101" max="15102" width="0" style="114" hidden="1" customWidth="1"/>
    <col min="15103" max="15103" width="10.7109375" style="114" customWidth="1"/>
    <col min="15104" max="15104" width="14.140625" style="114" customWidth="1"/>
    <col min="15105" max="15105" width="16.5703125" style="114" bestFit="1" customWidth="1"/>
    <col min="15106" max="15106" width="15.85546875" style="114" customWidth="1"/>
    <col min="15107" max="15107" width="12.7109375" style="114" customWidth="1"/>
    <col min="15108" max="15108" width="9.7109375" style="114" customWidth="1"/>
    <col min="15109" max="15109" width="17.42578125" style="114" customWidth="1"/>
    <col min="15110" max="15110" width="12.5703125" style="114" customWidth="1"/>
    <col min="15111" max="15111" width="14.5703125" style="114" customWidth="1"/>
    <col min="15112" max="15115" width="9.140625" style="114"/>
    <col min="15116" max="15116" width="12.85546875" style="114" bestFit="1" customWidth="1"/>
    <col min="15117" max="15350" width="9.140625" style="114"/>
    <col min="15351" max="15351" width="7.42578125" style="114" customWidth="1"/>
    <col min="15352" max="15352" width="7.7109375" style="114" customWidth="1"/>
    <col min="15353" max="15353" width="30.42578125" style="114" bestFit="1" customWidth="1"/>
    <col min="15354" max="15354" width="13.85546875" style="114" customWidth="1"/>
    <col min="15355" max="15355" width="8.140625" style="114" customWidth="1"/>
    <col min="15356" max="15356" width="9" style="114" customWidth="1"/>
    <col min="15357" max="15358" width="0" style="114" hidden="1" customWidth="1"/>
    <col min="15359" max="15359" width="10.7109375" style="114" customWidth="1"/>
    <col min="15360" max="15360" width="14.140625" style="114" customWidth="1"/>
    <col min="15361" max="15361" width="16.5703125" style="114" bestFit="1" customWidth="1"/>
    <col min="15362" max="15362" width="15.85546875" style="114" customWidth="1"/>
    <col min="15363" max="15363" width="12.7109375" style="114" customWidth="1"/>
    <col min="15364" max="15364" width="9.7109375" style="114" customWidth="1"/>
    <col min="15365" max="15365" width="17.42578125" style="114" customWidth="1"/>
    <col min="15366" max="15366" width="12.5703125" style="114" customWidth="1"/>
    <col min="15367" max="15367" width="14.5703125" style="114" customWidth="1"/>
    <col min="15368" max="15371" width="9.140625" style="114"/>
    <col min="15372" max="15372" width="12.85546875" style="114" bestFit="1" customWidth="1"/>
    <col min="15373" max="15606" width="9.140625" style="114"/>
    <col min="15607" max="15607" width="7.42578125" style="114" customWidth="1"/>
    <col min="15608" max="15608" width="7.7109375" style="114" customWidth="1"/>
    <col min="15609" max="15609" width="30.42578125" style="114" bestFit="1" customWidth="1"/>
    <col min="15610" max="15610" width="13.85546875" style="114" customWidth="1"/>
    <col min="15611" max="15611" width="8.140625" style="114" customWidth="1"/>
    <col min="15612" max="15612" width="9" style="114" customWidth="1"/>
    <col min="15613" max="15614" width="0" style="114" hidden="1" customWidth="1"/>
    <col min="15615" max="15615" width="10.7109375" style="114" customWidth="1"/>
    <col min="15616" max="15616" width="14.140625" style="114" customWidth="1"/>
    <col min="15617" max="15617" width="16.5703125" style="114" bestFit="1" customWidth="1"/>
    <col min="15618" max="15618" width="15.85546875" style="114" customWidth="1"/>
    <col min="15619" max="15619" width="12.7109375" style="114" customWidth="1"/>
    <col min="15620" max="15620" width="9.7109375" style="114" customWidth="1"/>
    <col min="15621" max="15621" width="17.42578125" style="114" customWidth="1"/>
    <col min="15622" max="15622" width="12.5703125" style="114" customWidth="1"/>
    <col min="15623" max="15623" width="14.5703125" style="114" customWidth="1"/>
    <col min="15624" max="15627" width="9.140625" style="114"/>
    <col min="15628" max="15628" width="12.85546875" style="114" bestFit="1" customWidth="1"/>
    <col min="15629" max="15862" width="9.140625" style="114"/>
    <col min="15863" max="15863" width="7.42578125" style="114" customWidth="1"/>
    <col min="15864" max="15864" width="7.7109375" style="114" customWidth="1"/>
    <col min="15865" max="15865" width="30.42578125" style="114" bestFit="1" customWidth="1"/>
    <col min="15866" max="15866" width="13.85546875" style="114" customWidth="1"/>
    <col min="15867" max="15867" width="8.140625" style="114" customWidth="1"/>
    <col min="15868" max="15868" width="9" style="114" customWidth="1"/>
    <col min="15869" max="15870" width="0" style="114" hidden="1" customWidth="1"/>
    <col min="15871" max="15871" width="10.7109375" style="114" customWidth="1"/>
    <col min="15872" max="15872" width="14.140625" style="114" customWidth="1"/>
    <col min="15873" max="15873" width="16.5703125" style="114" bestFit="1" customWidth="1"/>
    <col min="15874" max="15874" width="15.85546875" style="114" customWidth="1"/>
    <col min="15875" max="15875" width="12.7109375" style="114" customWidth="1"/>
    <col min="15876" max="15876" width="9.7109375" style="114" customWidth="1"/>
    <col min="15877" max="15877" width="17.42578125" style="114" customWidth="1"/>
    <col min="15878" max="15878" width="12.5703125" style="114" customWidth="1"/>
    <col min="15879" max="15879" width="14.5703125" style="114" customWidth="1"/>
    <col min="15880" max="15883" width="9.140625" style="114"/>
    <col min="15884" max="15884" width="12.85546875" style="114" bestFit="1" customWidth="1"/>
    <col min="15885" max="16118" width="9.140625" style="114"/>
    <col min="16119" max="16119" width="7.42578125" style="114" customWidth="1"/>
    <col min="16120" max="16120" width="7.7109375" style="114" customWidth="1"/>
    <col min="16121" max="16121" width="30.42578125" style="114" bestFit="1" customWidth="1"/>
    <col min="16122" max="16122" width="13.85546875" style="114" customWidth="1"/>
    <col min="16123" max="16123" width="8.140625" style="114" customWidth="1"/>
    <col min="16124" max="16124" width="9" style="114" customWidth="1"/>
    <col min="16125" max="16126" width="0" style="114" hidden="1" customWidth="1"/>
    <col min="16127" max="16127" width="10.7109375" style="114" customWidth="1"/>
    <col min="16128" max="16128" width="14.140625" style="114" customWidth="1"/>
    <col min="16129" max="16129" width="16.5703125" style="114" bestFit="1" customWidth="1"/>
    <col min="16130" max="16130" width="15.85546875" style="114" customWidth="1"/>
    <col min="16131" max="16131" width="12.7109375" style="114" customWidth="1"/>
    <col min="16132" max="16132" width="9.7109375" style="114" customWidth="1"/>
    <col min="16133" max="16133" width="17.42578125" style="114" customWidth="1"/>
    <col min="16134" max="16134" width="12.5703125" style="114" customWidth="1"/>
    <col min="16135" max="16135" width="14.5703125" style="114" customWidth="1"/>
    <col min="16136" max="16139" width="9.140625" style="114"/>
    <col min="16140" max="16140" width="12.85546875" style="114" bestFit="1" customWidth="1"/>
    <col min="16141" max="16380" width="9.140625" style="114"/>
    <col min="16381" max="16384" width="9.140625" style="114" customWidth="1"/>
  </cols>
  <sheetData>
    <row r="1" spans="1:25" ht="18">
      <c r="A1" s="333" t="s">
        <v>120</v>
      </c>
      <c r="B1" s="334"/>
      <c r="C1" s="334"/>
      <c r="D1" s="334"/>
      <c r="E1" s="334"/>
      <c r="F1" s="334"/>
      <c r="G1" s="334"/>
      <c r="H1" s="334"/>
      <c r="I1" s="334"/>
      <c r="J1" s="334"/>
    </row>
    <row r="2" spans="1:25" ht="38.25" customHeight="1">
      <c r="A2" s="120" t="s">
        <v>62</v>
      </c>
      <c r="B2" s="120" t="s">
        <v>188</v>
      </c>
      <c r="C2" s="120" t="s">
        <v>206</v>
      </c>
      <c r="D2" s="120" t="s">
        <v>37</v>
      </c>
      <c r="E2" s="120" t="s">
        <v>119</v>
      </c>
      <c r="F2" s="161" t="s">
        <v>112</v>
      </c>
      <c r="G2" s="120" t="s">
        <v>64</v>
      </c>
      <c r="H2" s="120" t="s">
        <v>65</v>
      </c>
      <c r="I2" s="116" t="s">
        <v>66</v>
      </c>
      <c r="J2" s="120" t="s">
        <v>67</v>
      </c>
      <c r="K2" s="169" t="s">
        <v>216</v>
      </c>
      <c r="L2" s="169" t="s">
        <v>217</v>
      </c>
      <c r="M2" s="170" t="s">
        <v>218</v>
      </c>
      <c r="N2" s="170" t="s">
        <v>106</v>
      </c>
      <c r="O2" s="170" t="s">
        <v>219</v>
      </c>
      <c r="P2" s="242" t="s">
        <v>278</v>
      </c>
      <c r="Q2" s="169" t="s">
        <v>238</v>
      </c>
      <c r="R2" s="169" t="s">
        <v>239</v>
      </c>
      <c r="S2" s="310" t="s">
        <v>190</v>
      </c>
      <c r="T2" s="335" t="s">
        <v>400</v>
      </c>
      <c r="U2" s="335"/>
      <c r="V2" s="335"/>
      <c r="W2" s="335"/>
      <c r="X2" s="335"/>
      <c r="Y2" s="335"/>
    </row>
    <row r="3" spans="1:25">
      <c r="A3" s="115"/>
      <c r="B3" s="115"/>
      <c r="C3" s="115"/>
      <c r="D3" s="115"/>
      <c r="E3" s="115"/>
      <c r="F3" s="120" t="s">
        <v>2</v>
      </c>
      <c r="G3" s="115" t="s">
        <v>68</v>
      </c>
      <c r="H3" s="115" t="s">
        <v>68</v>
      </c>
      <c r="I3" s="116" t="s">
        <v>69</v>
      </c>
      <c r="J3" s="120" t="s">
        <v>70</v>
      </c>
      <c r="K3" s="171"/>
      <c r="L3" s="171"/>
      <c r="M3" s="171"/>
      <c r="N3" s="171"/>
      <c r="O3" s="171" t="s">
        <v>227</v>
      </c>
      <c r="P3" s="240"/>
      <c r="Q3" s="171" t="s">
        <v>227</v>
      </c>
      <c r="R3" s="171" t="s">
        <v>227</v>
      </c>
      <c r="S3" s="311" t="s">
        <v>228</v>
      </c>
      <c r="T3" s="313" t="s">
        <v>391</v>
      </c>
      <c r="U3" s="313" t="s">
        <v>397</v>
      </c>
      <c r="V3" s="313" t="s">
        <v>392</v>
      </c>
      <c r="W3" s="313" t="s">
        <v>398</v>
      </c>
      <c r="X3" s="313" t="s">
        <v>399</v>
      </c>
      <c r="Y3" s="313" t="s">
        <v>223</v>
      </c>
    </row>
    <row r="4" spans="1:25">
      <c r="A4" s="118">
        <f>'BD Team'!A9</f>
        <v>1</v>
      </c>
      <c r="B4" s="118" t="str">
        <f>'BD Team'!B9</f>
        <v>SD1</v>
      </c>
      <c r="C4" s="118" t="str">
        <f>'BD Team'!C9</f>
        <v>M14600</v>
      </c>
      <c r="D4" s="118" t="str">
        <f>'BD Team'!D9</f>
        <v>3 TRACK 2 SHUTTER SLIDING DOOR</v>
      </c>
      <c r="E4" s="118" t="str">
        <f>'BD Team'!F9</f>
        <v>SS</v>
      </c>
      <c r="F4" s="121" t="str">
        <f>'BD Team'!G9</f>
        <v>NA</v>
      </c>
      <c r="G4" s="118">
        <f>'BD Team'!H9</f>
        <v>3658</v>
      </c>
      <c r="H4" s="118">
        <f>'BD Team'!I9</f>
        <v>2440</v>
      </c>
      <c r="I4" s="118">
        <f>'BD Team'!J9</f>
        <v>1</v>
      </c>
      <c r="J4" s="103">
        <f t="shared" ref="J4:J53" si="0">G4*H4*I4*10.764/1000000</f>
        <v>96.074297279999996</v>
      </c>
      <c r="K4" s="172">
        <f>'BD Team'!K9</f>
        <v>613.54999999999995</v>
      </c>
      <c r="L4" s="171">
        <f>K4*I4</f>
        <v>613.54999999999995</v>
      </c>
      <c r="M4" s="170">
        <f>L4*'Changable Values'!$D$4</f>
        <v>50924.649999999994</v>
      </c>
      <c r="N4" s="170" t="str">
        <f>'BD Team'!E9</f>
        <v>24MM</v>
      </c>
      <c r="O4" s="172">
        <v>2805</v>
      </c>
      <c r="P4" s="241"/>
      <c r="Q4" s="173">
        <f>50*10.764</f>
        <v>538.19999999999993</v>
      </c>
      <c r="R4" s="185"/>
      <c r="S4" s="312"/>
      <c r="T4" s="313">
        <f>(G4+H4)*I4*2/300</f>
        <v>40.653333333333336</v>
      </c>
      <c r="U4" s="313">
        <f>SUM(G4:H4)*I4*2*4/1000</f>
        <v>48.783999999999999</v>
      </c>
      <c r="V4" s="313">
        <f>SUM(G4:H4)*I4*5*5*4/(1000*240)</f>
        <v>2.5408333333333335</v>
      </c>
      <c r="W4" s="313">
        <f>T4</f>
        <v>40.653333333333336</v>
      </c>
      <c r="X4" s="313">
        <f>W4*2</f>
        <v>81.306666666666672</v>
      </c>
      <c r="Y4" s="313">
        <f>SUM(G4:H4)*I4*4/1000</f>
        <v>24.391999999999999</v>
      </c>
    </row>
    <row r="5" spans="1:25">
      <c r="A5" s="118">
        <f>'BD Team'!A10</f>
        <v>2</v>
      </c>
      <c r="B5" s="118" t="str">
        <f>'BD Team'!B10</f>
        <v>SD2</v>
      </c>
      <c r="C5" s="118" t="str">
        <f>'BD Team'!C10</f>
        <v>M14600</v>
      </c>
      <c r="D5" s="118" t="str">
        <f>'BD Team'!D10</f>
        <v>3 TRACK 2 SHUTTER SLIDING DOOR</v>
      </c>
      <c r="E5" s="118" t="str">
        <f>'BD Team'!F10</f>
        <v>SS</v>
      </c>
      <c r="F5" s="121" t="str">
        <f>'BD Team'!G10</f>
        <v>NA</v>
      </c>
      <c r="G5" s="118">
        <f>'BD Team'!H10</f>
        <v>3354</v>
      </c>
      <c r="H5" s="118">
        <f>'BD Team'!I10</f>
        <v>2440</v>
      </c>
      <c r="I5" s="118">
        <f>'BD Team'!J10</f>
        <v>1</v>
      </c>
      <c r="J5" s="103">
        <f t="shared" si="0"/>
        <v>88.089992640000006</v>
      </c>
      <c r="K5" s="172">
        <f>'BD Team'!K10</f>
        <v>594.46</v>
      </c>
      <c r="L5" s="171">
        <f t="shared" ref="L5:L53" si="1">K5*I5</f>
        <v>594.46</v>
      </c>
      <c r="M5" s="170">
        <f>L5*'Changable Values'!$D$4</f>
        <v>49340.18</v>
      </c>
      <c r="N5" s="170" t="str">
        <f>'BD Team'!E10</f>
        <v>24MM</v>
      </c>
      <c r="O5" s="172">
        <v>2805</v>
      </c>
      <c r="P5" s="241"/>
      <c r="Q5" s="173">
        <f t="shared" ref="Q5:Q7" si="2">50*10.764</f>
        <v>538.19999999999993</v>
      </c>
      <c r="R5" s="185"/>
      <c r="S5" s="312"/>
      <c r="T5" s="313">
        <f t="shared" ref="T5:T68" si="3">(G5+H5)*I5*2/300</f>
        <v>38.626666666666665</v>
      </c>
      <c r="U5" s="313">
        <f t="shared" ref="U5:U68" si="4">SUM(G5:H5)*I5*2*4/1000</f>
        <v>46.351999999999997</v>
      </c>
      <c r="V5" s="313">
        <f t="shared" ref="V5:V68" si="5">SUM(G5:H5)*I5*5*5*4/(1000*240)</f>
        <v>2.4141666666666666</v>
      </c>
      <c r="W5" s="313">
        <f t="shared" ref="W5:W68" si="6">T5</f>
        <v>38.626666666666665</v>
      </c>
      <c r="X5" s="313">
        <f t="shared" ref="X5:X68" si="7">W5*2</f>
        <v>77.25333333333333</v>
      </c>
      <c r="Y5" s="313">
        <f t="shared" ref="Y5:Y68" si="8">SUM(G5:H5)*I5*4/1000</f>
        <v>23.175999999999998</v>
      </c>
    </row>
    <row r="6" spans="1:25">
      <c r="A6" s="118">
        <f>'BD Team'!A11</f>
        <v>3</v>
      </c>
      <c r="B6" s="118" t="str">
        <f>'BD Team'!B11</f>
        <v>SD3</v>
      </c>
      <c r="C6" s="118" t="str">
        <f>'BD Team'!C11</f>
        <v>M14600</v>
      </c>
      <c r="D6" s="118" t="str">
        <f>'BD Team'!D11</f>
        <v>3 TRACK 2 SHUTTER SLIDING DOOR</v>
      </c>
      <c r="E6" s="118" t="str">
        <f>'BD Team'!F11</f>
        <v>SS</v>
      </c>
      <c r="F6" s="121" t="str">
        <f>'BD Team'!G11</f>
        <v>NA</v>
      </c>
      <c r="G6" s="118">
        <f>'BD Team'!H11</f>
        <v>2440</v>
      </c>
      <c r="H6" s="118">
        <f>'BD Team'!I11</f>
        <v>2440</v>
      </c>
      <c r="I6" s="118">
        <f>'BD Team'!J11</f>
        <v>2</v>
      </c>
      <c r="J6" s="103">
        <f t="shared" si="0"/>
        <v>128.1691008</v>
      </c>
      <c r="K6" s="172">
        <f>'BD Team'!K11</f>
        <v>537.04999999999995</v>
      </c>
      <c r="L6" s="171">
        <f t="shared" si="1"/>
        <v>1074.0999999999999</v>
      </c>
      <c r="M6" s="170">
        <f>L6*'Changable Values'!$D$4</f>
        <v>89150.299999999988</v>
      </c>
      <c r="N6" s="170" t="str">
        <f>'BD Team'!E11</f>
        <v>24MM</v>
      </c>
      <c r="O6" s="172">
        <v>2805</v>
      </c>
      <c r="P6" s="241"/>
      <c r="Q6" s="173">
        <f t="shared" si="2"/>
        <v>538.19999999999993</v>
      </c>
      <c r="R6" s="185"/>
      <c r="S6" s="312"/>
      <c r="T6" s="313">
        <f t="shared" si="3"/>
        <v>65.066666666666663</v>
      </c>
      <c r="U6" s="313">
        <f t="shared" si="4"/>
        <v>78.08</v>
      </c>
      <c r="V6" s="313">
        <f t="shared" si="5"/>
        <v>4.0666666666666664</v>
      </c>
      <c r="W6" s="313">
        <f t="shared" si="6"/>
        <v>65.066666666666663</v>
      </c>
      <c r="X6" s="313">
        <f t="shared" si="7"/>
        <v>130.13333333333333</v>
      </c>
      <c r="Y6" s="313">
        <f t="shared" si="8"/>
        <v>39.04</v>
      </c>
    </row>
    <row r="7" spans="1:25">
      <c r="A7" s="118">
        <f>'BD Team'!A12</f>
        <v>4</v>
      </c>
      <c r="B7" s="118" t="str">
        <f>'BD Team'!B12</f>
        <v>SD4</v>
      </c>
      <c r="C7" s="118" t="str">
        <f>'BD Team'!C12</f>
        <v>M14600</v>
      </c>
      <c r="D7" s="118" t="str">
        <f>'BD Team'!D12</f>
        <v>3 TRACK 2 SHUTTER SLIDING DOOR</v>
      </c>
      <c r="E7" s="118" t="str">
        <f>'BD Team'!F12</f>
        <v>SS</v>
      </c>
      <c r="F7" s="121" t="str">
        <f>'BD Team'!G12</f>
        <v>NA</v>
      </c>
      <c r="G7" s="118">
        <f>'BD Team'!H12</f>
        <v>1830</v>
      </c>
      <c r="H7" s="118">
        <f>'BD Team'!I12</f>
        <v>2440</v>
      </c>
      <c r="I7" s="118">
        <f>'BD Team'!J12</f>
        <v>1</v>
      </c>
      <c r="J7" s="103">
        <f t="shared" si="0"/>
        <v>48.063412799999995</v>
      </c>
      <c r="K7" s="172">
        <f>'BD Team'!K12</f>
        <v>498.74</v>
      </c>
      <c r="L7" s="171">
        <f t="shared" si="1"/>
        <v>498.74</v>
      </c>
      <c r="M7" s="170">
        <f>L7*'Changable Values'!$D$4</f>
        <v>41395.42</v>
      </c>
      <c r="N7" s="170" t="str">
        <f>'BD Team'!E12</f>
        <v>24MM</v>
      </c>
      <c r="O7" s="172">
        <v>2805</v>
      </c>
      <c r="P7" s="241"/>
      <c r="Q7" s="173">
        <f t="shared" si="2"/>
        <v>538.19999999999993</v>
      </c>
      <c r="R7" s="185"/>
      <c r="S7" s="312"/>
      <c r="T7" s="313">
        <f t="shared" si="3"/>
        <v>28.466666666666665</v>
      </c>
      <c r="U7" s="313">
        <f t="shared" si="4"/>
        <v>34.159999999999997</v>
      </c>
      <c r="V7" s="313">
        <f t="shared" si="5"/>
        <v>1.7791666666666666</v>
      </c>
      <c r="W7" s="313">
        <f t="shared" si="6"/>
        <v>28.466666666666665</v>
      </c>
      <c r="X7" s="313">
        <f t="shared" si="7"/>
        <v>56.93333333333333</v>
      </c>
      <c r="Y7" s="313">
        <f t="shared" si="8"/>
        <v>17.079999999999998</v>
      </c>
    </row>
    <row r="8" spans="1:25">
      <c r="A8" s="118">
        <f>'BD Team'!A13</f>
        <v>5</v>
      </c>
      <c r="B8" s="118" t="str">
        <f>'BD Team'!B13</f>
        <v>CW</v>
      </c>
      <c r="C8" s="118" t="str">
        <f>'BD Team'!C13</f>
        <v>M15000</v>
      </c>
      <c r="D8" s="118" t="str">
        <f>'BD Team'!D13</f>
        <v>2 SINGLE DOOR WITH CORNOR GLASS</v>
      </c>
      <c r="E8" s="118" t="str">
        <f>'BD Team'!F13</f>
        <v>NO</v>
      </c>
      <c r="F8" s="121" t="str">
        <f>'BD Team'!G13</f>
        <v>CORNOR WINDOW</v>
      </c>
      <c r="G8" s="118">
        <f>'BD Team'!H13</f>
        <v>2136</v>
      </c>
      <c r="H8" s="118">
        <f>'BD Team'!I13</f>
        <v>2134</v>
      </c>
      <c r="I8" s="118">
        <f>'BD Team'!J13</f>
        <v>1</v>
      </c>
      <c r="J8" s="103">
        <f t="shared" si="0"/>
        <v>49.064723135999998</v>
      </c>
      <c r="K8" s="172">
        <f>'BD Team'!K13</f>
        <v>821.87</v>
      </c>
      <c r="L8" s="171">
        <f t="shared" si="1"/>
        <v>821.87</v>
      </c>
      <c r="M8" s="170">
        <f>L8*'Changable Values'!$D$4</f>
        <v>68215.210000000006</v>
      </c>
      <c r="N8" s="170" t="str">
        <f>'BD Team'!E13</f>
        <v>24MM</v>
      </c>
      <c r="O8" s="172">
        <v>2805</v>
      </c>
      <c r="P8" s="241"/>
      <c r="Q8" s="173"/>
      <c r="R8" s="185"/>
      <c r="S8" s="312"/>
      <c r="T8" s="313">
        <f t="shared" si="3"/>
        <v>28.466666666666665</v>
      </c>
      <c r="U8" s="313">
        <f t="shared" si="4"/>
        <v>34.159999999999997</v>
      </c>
      <c r="V8" s="313">
        <f t="shared" si="5"/>
        <v>1.7791666666666666</v>
      </c>
      <c r="W8" s="313">
        <f t="shared" si="6"/>
        <v>28.466666666666665</v>
      </c>
      <c r="X8" s="313">
        <f t="shared" si="7"/>
        <v>56.93333333333333</v>
      </c>
      <c r="Y8" s="313">
        <f t="shared" si="8"/>
        <v>17.079999999999998</v>
      </c>
    </row>
    <row r="9" spans="1:25">
      <c r="A9" s="118">
        <f>'BD Team'!A14</f>
        <v>6</v>
      </c>
      <c r="B9" s="118" t="str">
        <f>'BD Team'!B14</f>
        <v>W1</v>
      </c>
      <c r="C9" s="118" t="str">
        <f>'BD Team'!C14</f>
        <v>M14600</v>
      </c>
      <c r="D9" s="118" t="str">
        <f>'BD Team'!D14</f>
        <v>3 TRACK 2 SHUTTER SLIDING DOOR</v>
      </c>
      <c r="E9" s="118" t="str">
        <f>'BD Team'!F14</f>
        <v>SS</v>
      </c>
      <c r="F9" s="121" t="str">
        <f>'BD Team'!G14</f>
        <v>KITCHEN</v>
      </c>
      <c r="G9" s="118">
        <f>'BD Team'!H14</f>
        <v>3960</v>
      </c>
      <c r="H9" s="118">
        <f>'BD Team'!I14</f>
        <v>1220</v>
      </c>
      <c r="I9" s="118">
        <f>'BD Team'!J14</f>
        <v>1</v>
      </c>
      <c r="J9" s="103">
        <f t="shared" si="0"/>
        <v>52.003036799999997</v>
      </c>
      <c r="K9" s="172">
        <f>'BD Team'!K14</f>
        <v>469.6</v>
      </c>
      <c r="L9" s="171">
        <f t="shared" si="1"/>
        <v>469.6</v>
      </c>
      <c r="M9" s="170">
        <f>L9*'Changable Values'!$D$4</f>
        <v>38976.800000000003</v>
      </c>
      <c r="N9" s="170" t="str">
        <f>'BD Team'!E14</f>
        <v>24MM</v>
      </c>
      <c r="O9" s="172">
        <v>2805</v>
      </c>
      <c r="P9" s="241"/>
      <c r="Q9" s="173">
        <f>50*10.764</f>
        <v>538.19999999999993</v>
      </c>
      <c r="R9" s="185"/>
      <c r="S9" s="312"/>
      <c r="T9" s="313">
        <f t="shared" si="3"/>
        <v>34.533333333333331</v>
      </c>
      <c r="U9" s="313">
        <f t="shared" si="4"/>
        <v>41.44</v>
      </c>
      <c r="V9" s="313">
        <f t="shared" si="5"/>
        <v>2.1583333333333332</v>
      </c>
      <c r="W9" s="313">
        <f t="shared" si="6"/>
        <v>34.533333333333331</v>
      </c>
      <c r="X9" s="313">
        <f t="shared" si="7"/>
        <v>69.066666666666663</v>
      </c>
      <c r="Y9" s="313">
        <f t="shared" si="8"/>
        <v>20.72</v>
      </c>
    </row>
    <row r="10" spans="1:25">
      <c r="A10" s="118">
        <f>'BD Team'!A15</f>
        <v>7</v>
      </c>
      <c r="B10" s="118" t="str">
        <f>'BD Team'!B15</f>
        <v>W2</v>
      </c>
      <c r="C10" s="118" t="str">
        <f>'BD Team'!C15</f>
        <v>M15000</v>
      </c>
      <c r="D10" s="118" t="str">
        <f>'BD Team'!D15</f>
        <v>SIDE HUNG WINDOW</v>
      </c>
      <c r="E10" s="118" t="str">
        <f>'BD Team'!F15</f>
        <v>NO</v>
      </c>
      <c r="F10" s="121" t="str">
        <f>'BD Team'!G15</f>
        <v>M BED ROOM</v>
      </c>
      <c r="G10" s="118">
        <f>'BD Team'!H15</f>
        <v>610</v>
      </c>
      <c r="H10" s="118">
        <f>'BD Team'!I15</f>
        <v>2134</v>
      </c>
      <c r="I10" s="118">
        <f>'BD Team'!J15</f>
        <v>1</v>
      </c>
      <c r="J10" s="103">
        <f t="shared" si="0"/>
        <v>14.01192936</v>
      </c>
      <c r="K10" s="172">
        <f>'BD Team'!K15</f>
        <v>218.81</v>
      </c>
      <c r="L10" s="171">
        <f t="shared" si="1"/>
        <v>218.81</v>
      </c>
      <c r="M10" s="170">
        <f>L10*'Changable Values'!$D$4</f>
        <v>18161.23</v>
      </c>
      <c r="N10" s="170" t="str">
        <f>'BD Team'!E15</f>
        <v>24MM</v>
      </c>
      <c r="O10" s="172">
        <v>2805</v>
      </c>
      <c r="P10" s="241"/>
      <c r="Q10" s="173"/>
      <c r="R10" s="185"/>
      <c r="S10" s="312"/>
      <c r="T10" s="313">
        <f t="shared" si="3"/>
        <v>18.293333333333333</v>
      </c>
      <c r="U10" s="313">
        <f t="shared" si="4"/>
        <v>21.952000000000002</v>
      </c>
      <c r="V10" s="313">
        <f t="shared" si="5"/>
        <v>1.1433333333333333</v>
      </c>
      <c r="W10" s="313">
        <f t="shared" si="6"/>
        <v>18.293333333333333</v>
      </c>
      <c r="X10" s="313">
        <f t="shared" si="7"/>
        <v>36.586666666666666</v>
      </c>
      <c r="Y10" s="313">
        <f t="shared" si="8"/>
        <v>10.976000000000001</v>
      </c>
    </row>
    <row r="11" spans="1:25">
      <c r="A11" s="118">
        <f>'BD Team'!A16</f>
        <v>8</v>
      </c>
      <c r="B11" s="118" t="str">
        <f>'BD Team'!B16</f>
        <v>W3</v>
      </c>
      <c r="C11" s="118" t="str">
        <f>'BD Team'!C16</f>
        <v>M900</v>
      </c>
      <c r="D11" s="118" t="str">
        <f>'BD Team'!D16</f>
        <v>3 TRACK 2 SHUTTER SLIDING WINDOW</v>
      </c>
      <c r="E11" s="118" t="str">
        <f>'BD Team'!F16</f>
        <v>SS</v>
      </c>
      <c r="F11" s="121" t="str">
        <f>'BD Team'!G16</f>
        <v>C BED ROOM 1</v>
      </c>
      <c r="G11" s="118">
        <f>'BD Team'!H16</f>
        <v>1524</v>
      </c>
      <c r="H11" s="118">
        <f>'BD Team'!I16</f>
        <v>1372</v>
      </c>
      <c r="I11" s="118">
        <f>'BD Team'!J16</f>
        <v>1</v>
      </c>
      <c r="J11" s="103">
        <f t="shared" si="0"/>
        <v>22.506748991999999</v>
      </c>
      <c r="K11" s="172">
        <f>'BD Team'!K16</f>
        <v>157.30000000000001</v>
      </c>
      <c r="L11" s="171">
        <f t="shared" si="1"/>
        <v>157.30000000000001</v>
      </c>
      <c r="M11" s="170">
        <f>L11*'Changable Values'!$D$4</f>
        <v>13055.900000000001</v>
      </c>
      <c r="N11" s="170" t="str">
        <f>'BD Team'!E16</f>
        <v>20MM</v>
      </c>
      <c r="O11" s="172">
        <v>2538</v>
      </c>
      <c r="P11" s="241"/>
      <c r="Q11" s="173">
        <f t="shared" ref="Q11:Q13" si="9">50*10.764</f>
        <v>538.19999999999993</v>
      </c>
      <c r="R11" s="185"/>
      <c r="S11" s="312"/>
      <c r="T11" s="313">
        <f t="shared" si="3"/>
        <v>19.306666666666668</v>
      </c>
      <c r="U11" s="313">
        <f t="shared" si="4"/>
        <v>23.167999999999999</v>
      </c>
      <c r="V11" s="313">
        <f t="shared" si="5"/>
        <v>1.2066666666666668</v>
      </c>
      <c r="W11" s="313">
        <f t="shared" si="6"/>
        <v>19.306666666666668</v>
      </c>
      <c r="X11" s="313">
        <f t="shared" si="7"/>
        <v>38.613333333333337</v>
      </c>
      <c r="Y11" s="313">
        <f t="shared" si="8"/>
        <v>11.584</v>
      </c>
    </row>
    <row r="12" spans="1:25">
      <c r="A12" s="118">
        <f>'BD Team'!A17</f>
        <v>9</v>
      </c>
      <c r="B12" s="118" t="str">
        <f>'BD Team'!B17</f>
        <v>W4</v>
      </c>
      <c r="C12" s="118" t="str">
        <f>'BD Team'!C17</f>
        <v>M900</v>
      </c>
      <c r="D12" s="118" t="str">
        <f>'BD Team'!D17</f>
        <v>3 TRACK 2 SHUTTER SLIDING WINDOW</v>
      </c>
      <c r="E12" s="118" t="str">
        <f>'BD Team'!F17</f>
        <v>SS</v>
      </c>
      <c r="F12" s="121" t="str">
        <f>'BD Team'!G17</f>
        <v>HOME HEALTH</v>
      </c>
      <c r="G12" s="118">
        <f>'BD Team'!H17</f>
        <v>2440</v>
      </c>
      <c r="H12" s="118">
        <f>'BD Team'!I17</f>
        <v>1372</v>
      </c>
      <c r="I12" s="118">
        <f>'BD Team'!J17</f>
        <v>1</v>
      </c>
      <c r="J12" s="103">
        <f t="shared" si="0"/>
        <v>36.034427519999994</v>
      </c>
      <c r="K12" s="172">
        <f>'BD Team'!K17</f>
        <v>187.42</v>
      </c>
      <c r="L12" s="171">
        <f t="shared" si="1"/>
        <v>187.42</v>
      </c>
      <c r="M12" s="170">
        <f>L12*'Changable Values'!$D$4</f>
        <v>15555.859999999999</v>
      </c>
      <c r="N12" s="170" t="str">
        <f>'BD Team'!E17</f>
        <v>20MM</v>
      </c>
      <c r="O12" s="172">
        <v>2538</v>
      </c>
      <c r="P12" s="241"/>
      <c r="Q12" s="173">
        <f t="shared" si="9"/>
        <v>538.19999999999993</v>
      </c>
      <c r="R12" s="185"/>
      <c r="S12" s="312"/>
      <c r="T12" s="313">
        <f t="shared" si="3"/>
        <v>25.413333333333334</v>
      </c>
      <c r="U12" s="313">
        <f t="shared" si="4"/>
        <v>30.495999999999999</v>
      </c>
      <c r="V12" s="313">
        <f t="shared" si="5"/>
        <v>1.5883333333333334</v>
      </c>
      <c r="W12" s="313">
        <f t="shared" si="6"/>
        <v>25.413333333333334</v>
      </c>
      <c r="X12" s="313">
        <f t="shared" si="7"/>
        <v>50.826666666666668</v>
      </c>
      <c r="Y12" s="313">
        <f t="shared" si="8"/>
        <v>15.247999999999999</v>
      </c>
    </row>
    <row r="13" spans="1:25">
      <c r="A13" s="118">
        <f>'BD Team'!A18</f>
        <v>10</v>
      </c>
      <c r="B13" s="118" t="str">
        <f>'BD Team'!B18</f>
        <v>W5</v>
      </c>
      <c r="C13" s="118" t="str">
        <f>'BD Team'!C18</f>
        <v>M900</v>
      </c>
      <c r="D13" s="118" t="str">
        <f>'BD Team'!D18</f>
        <v>3 TRACK 2 SHUTTER SLIDING WINDOW</v>
      </c>
      <c r="E13" s="118" t="str">
        <f>'BD Team'!F18</f>
        <v>SS</v>
      </c>
      <c r="F13" s="121" t="str">
        <f>'BD Team'!G18</f>
        <v>POOJA</v>
      </c>
      <c r="G13" s="118">
        <f>'BD Team'!H18</f>
        <v>1372</v>
      </c>
      <c r="H13" s="118">
        <f>'BD Team'!I18</f>
        <v>1524</v>
      </c>
      <c r="I13" s="118">
        <f>'BD Team'!J18</f>
        <v>1</v>
      </c>
      <c r="J13" s="103">
        <f t="shared" si="0"/>
        <v>22.506748991999999</v>
      </c>
      <c r="K13" s="172">
        <f>'BD Team'!K18</f>
        <v>160.87</v>
      </c>
      <c r="L13" s="171">
        <f t="shared" si="1"/>
        <v>160.87</v>
      </c>
      <c r="M13" s="170">
        <f>L13*'Changable Values'!$D$4</f>
        <v>13352.210000000001</v>
      </c>
      <c r="N13" s="170" t="str">
        <f>'BD Team'!E18</f>
        <v>20MM</v>
      </c>
      <c r="O13" s="172">
        <v>2538</v>
      </c>
      <c r="P13" s="241"/>
      <c r="Q13" s="173">
        <f t="shared" si="9"/>
        <v>538.19999999999993</v>
      </c>
      <c r="R13" s="185"/>
      <c r="S13" s="312"/>
      <c r="T13" s="313">
        <f t="shared" si="3"/>
        <v>19.306666666666668</v>
      </c>
      <c r="U13" s="313">
        <f t="shared" si="4"/>
        <v>23.167999999999999</v>
      </c>
      <c r="V13" s="313">
        <f t="shared" si="5"/>
        <v>1.2066666666666668</v>
      </c>
      <c r="W13" s="313">
        <f t="shared" si="6"/>
        <v>19.306666666666668</v>
      </c>
      <c r="X13" s="313">
        <f t="shared" si="7"/>
        <v>38.613333333333337</v>
      </c>
      <c r="Y13" s="313">
        <f t="shared" si="8"/>
        <v>11.584</v>
      </c>
    </row>
    <row r="14" spans="1:25">
      <c r="A14" s="118">
        <f>'BD Team'!A19</f>
        <v>11</v>
      </c>
      <c r="B14" s="118" t="str">
        <f>'BD Team'!B19</f>
        <v>W6</v>
      </c>
      <c r="C14" s="118" t="str">
        <f>'BD Team'!C19</f>
        <v>M15000</v>
      </c>
      <c r="D14" s="118" t="str">
        <f>'BD Team'!D19</f>
        <v>SIDE HUNG WINDOW</v>
      </c>
      <c r="E14" s="118" t="str">
        <f>'BD Team'!F19</f>
        <v>NO</v>
      </c>
      <c r="F14" s="121" t="str">
        <f>'BD Team'!G19</f>
        <v>STORE</v>
      </c>
      <c r="G14" s="118">
        <f>'BD Team'!H19</f>
        <v>992</v>
      </c>
      <c r="H14" s="118">
        <f>'BD Team'!I19</f>
        <v>1372</v>
      </c>
      <c r="I14" s="118">
        <f>'BD Team'!J19</f>
        <v>1</v>
      </c>
      <c r="J14" s="103">
        <f t="shared" si="0"/>
        <v>14.650062336</v>
      </c>
      <c r="K14" s="172">
        <f>'BD Team'!K19</f>
        <v>197.44</v>
      </c>
      <c r="L14" s="171">
        <f t="shared" si="1"/>
        <v>197.44</v>
      </c>
      <c r="M14" s="170">
        <f>L14*'Changable Values'!$D$4</f>
        <v>16387.52</v>
      </c>
      <c r="N14" s="170" t="str">
        <f>'BD Team'!E19</f>
        <v>24MM</v>
      </c>
      <c r="O14" s="172">
        <v>2805</v>
      </c>
      <c r="P14" s="241"/>
      <c r="Q14" s="173"/>
      <c r="R14" s="185"/>
      <c r="S14" s="312"/>
      <c r="T14" s="313">
        <f t="shared" si="3"/>
        <v>15.76</v>
      </c>
      <c r="U14" s="313">
        <f t="shared" si="4"/>
        <v>18.911999999999999</v>
      </c>
      <c r="V14" s="313">
        <f t="shared" si="5"/>
        <v>0.98499999999999999</v>
      </c>
      <c r="W14" s="313">
        <f t="shared" si="6"/>
        <v>15.76</v>
      </c>
      <c r="X14" s="313">
        <f t="shared" si="7"/>
        <v>31.52</v>
      </c>
      <c r="Y14" s="313">
        <f t="shared" si="8"/>
        <v>9.4559999999999995</v>
      </c>
    </row>
    <row r="15" spans="1:25">
      <c r="A15" s="118">
        <f>'BD Team'!A20</f>
        <v>12</v>
      </c>
      <c r="B15" s="118" t="str">
        <f>'BD Team'!B20</f>
        <v>W7</v>
      </c>
      <c r="C15" s="118" t="str">
        <f>'BD Team'!C20</f>
        <v>M15000</v>
      </c>
      <c r="D15" s="118" t="str">
        <f>'BD Team'!D20</f>
        <v>SIDE HUNG WINDOW</v>
      </c>
      <c r="E15" s="118" t="str">
        <f>'BD Team'!F20</f>
        <v>RETRACTABLE</v>
      </c>
      <c r="F15" s="121" t="str">
        <f>'BD Team'!G20</f>
        <v>FORMAL LIVING</v>
      </c>
      <c r="G15" s="118">
        <f>'BD Team'!H20</f>
        <v>992</v>
      </c>
      <c r="H15" s="118">
        <f>'BD Team'!I20</f>
        <v>1372</v>
      </c>
      <c r="I15" s="118">
        <f>'BD Team'!J20</f>
        <v>1</v>
      </c>
      <c r="J15" s="103">
        <f t="shared" si="0"/>
        <v>14.650062336</v>
      </c>
      <c r="K15" s="172">
        <f>'BD Team'!K20</f>
        <v>197.44</v>
      </c>
      <c r="L15" s="171">
        <f t="shared" si="1"/>
        <v>197.44</v>
      </c>
      <c r="M15" s="170">
        <f>L15*'Changable Values'!$D$4</f>
        <v>16387.52</v>
      </c>
      <c r="N15" s="170" t="str">
        <f>'BD Team'!E20</f>
        <v>24MM</v>
      </c>
      <c r="O15" s="172">
        <v>2805</v>
      </c>
      <c r="P15" s="241"/>
      <c r="Q15" s="173"/>
      <c r="R15" s="185">
        <f>900*10.764</f>
        <v>9687.5999999999985</v>
      </c>
      <c r="S15" s="312"/>
      <c r="T15" s="313">
        <f t="shared" si="3"/>
        <v>15.76</v>
      </c>
      <c r="U15" s="313">
        <f t="shared" si="4"/>
        <v>18.911999999999999</v>
      </c>
      <c r="V15" s="313">
        <f t="shared" si="5"/>
        <v>0.98499999999999999</v>
      </c>
      <c r="W15" s="313">
        <f t="shared" si="6"/>
        <v>15.76</v>
      </c>
      <c r="X15" s="313">
        <f t="shared" si="7"/>
        <v>31.52</v>
      </c>
      <c r="Y15" s="313">
        <f t="shared" si="8"/>
        <v>9.4559999999999995</v>
      </c>
    </row>
    <row r="16" spans="1:25">
      <c r="A16" s="118">
        <f>'BD Team'!A21</f>
        <v>13</v>
      </c>
      <c r="B16" s="118" t="str">
        <f>'BD Team'!B21</f>
        <v>W8</v>
      </c>
      <c r="C16" s="118" t="str">
        <f>'BD Team'!C21</f>
        <v>M900</v>
      </c>
      <c r="D16" s="118" t="str">
        <f>'BD Team'!D21</f>
        <v>3 TRACK 2 SHUTTER SLIDING WINDOW</v>
      </c>
      <c r="E16" s="118" t="str">
        <f>'BD Team'!F21</f>
        <v>SS</v>
      </c>
      <c r="F16" s="121" t="str">
        <f>'BD Team'!G21</f>
        <v>OUTSIDE STAIRCASE</v>
      </c>
      <c r="G16" s="118">
        <f>'BD Team'!H21</f>
        <v>916</v>
      </c>
      <c r="H16" s="118">
        <f>'BD Team'!I21</f>
        <v>1372</v>
      </c>
      <c r="I16" s="118">
        <f>'BD Team'!J21</f>
        <v>1</v>
      </c>
      <c r="J16" s="103">
        <f t="shared" si="0"/>
        <v>13.527678527999999</v>
      </c>
      <c r="K16" s="172">
        <f>'BD Team'!K21</f>
        <v>137.30000000000001</v>
      </c>
      <c r="L16" s="171">
        <f t="shared" si="1"/>
        <v>137.30000000000001</v>
      </c>
      <c r="M16" s="170">
        <f>L16*'Changable Values'!$D$4</f>
        <v>11395.900000000001</v>
      </c>
      <c r="N16" s="170" t="str">
        <f>'BD Team'!E21</f>
        <v>20MM</v>
      </c>
      <c r="O16" s="172">
        <v>2538</v>
      </c>
      <c r="P16" s="241"/>
      <c r="Q16" s="173">
        <f>50*10.764</f>
        <v>538.19999999999993</v>
      </c>
      <c r="R16" s="185"/>
      <c r="S16" s="312"/>
      <c r="T16" s="313">
        <f t="shared" si="3"/>
        <v>15.253333333333334</v>
      </c>
      <c r="U16" s="313">
        <f t="shared" si="4"/>
        <v>18.303999999999998</v>
      </c>
      <c r="V16" s="313">
        <f t="shared" si="5"/>
        <v>0.95333333333333337</v>
      </c>
      <c r="W16" s="313">
        <f t="shared" si="6"/>
        <v>15.253333333333334</v>
      </c>
      <c r="X16" s="313">
        <f t="shared" si="7"/>
        <v>30.506666666666668</v>
      </c>
      <c r="Y16" s="313">
        <f t="shared" si="8"/>
        <v>9.1519999999999992</v>
      </c>
    </row>
    <row r="17" spans="1:25">
      <c r="A17" s="118">
        <f>'BD Team'!A22</f>
        <v>14</v>
      </c>
      <c r="B17" s="118" t="str">
        <f>'BD Team'!B22</f>
        <v>V1</v>
      </c>
      <c r="C17" s="118" t="str">
        <f>'BD Team'!C22</f>
        <v>M940</v>
      </c>
      <c r="D17" s="118" t="str">
        <f>'BD Team'!D22</f>
        <v>FIXED GLASS WITH GLASS LOUVERS AND EXHAUST PROVISION</v>
      </c>
      <c r="E17" s="118" t="str">
        <f>'BD Team'!F22</f>
        <v>NO</v>
      </c>
      <c r="F17" s="121" t="str">
        <f>'BD Team'!G22</f>
        <v>VENTILATOR 1</v>
      </c>
      <c r="G17" s="118">
        <f>'BD Team'!H22</f>
        <v>610</v>
      </c>
      <c r="H17" s="118">
        <f>'BD Team'!I22</f>
        <v>610</v>
      </c>
      <c r="I17" s="118">
        <f>'BD Team'!J22</f>
        <v>3</v>
      </c>
      <c r="J17" s="103">
        <f t="shared" si="0"/>
        <v>12.015853199999999</v>
      </c>
      <c r="K17" s="172">
        <f>'BD Team'!K22</f>
        <v>61.04</v>
      </c>
      <c r="L17" s="171">
        <f t="shared" si="1"/>
        <v>183.12</v>
      </c>
      <c r="M17" s="170">
        <f>L17*'Changable Values'!$D$4</f>
        <v>15198.960000000001</v>
      </c>
      <c r="N17" s="170" t="str">
        <f>'BD Team'!E22</f>
        <v>6MM (F)</v>
      </c>
      <c r="O17" s="172">
        <v>2003</v>
      </c>
      <c r="P17" s="241"/>
      <c r="Q17" s="173"/>
      <c r="R17" s="185"/>
      <c r="S17" s="312"/>
      <c r="T17" s="313">
        <f t="shared" si="3"/>
        <v>24.4</v>
      </c>
      <c r="U17" s="313">
        <f t="shared" si="4"/>
        <v>29.28</v>
      </c>
      <c r="V17" s="313">
        <f t="shared" si="5"/>
        <v>1.5249999999999999</v>
      </c>
      <c r="W17" s="313">
        <f t="shared" si="6"/>
        <v>24.4</v>
      </c>
      <c r="X17" s="313">
        <f t="shared" si="7"/>
        <v>48.8</v>
      </c>
      <c r="Y17" s="313">
        <f t="shared" si="8"/>
        <v>14.64</v>
      </c>
    </row>
    <row r="18" spans="1:25">
      <c r="A18" s="118">
        <f>'BD Team'!A23</f>
        <v>15</v>
      </c>
      <c r="B18" s="118" t="str">
        <f>'BD Team'!B23</f>
        <v>V2</v>
      </c>
      <c r="C18" s="118" t="str">
        <f>'BD Team'!C23</f>
        <v>M940</v>
      </c>
      <c r="D18" s="118" t="str">
        <f>'BD Team'!D23</f>
        <v>FIXED GLASS WITH GLASS LOUVERS AND EXHAUST PROVISION</v>
      </c>
      <c r="E18" s="118" t="str">
        <f>'BD Team'!F23</f>
        <v>NO</v>
      </c>
      <c r="F18" s="121" t="str">
        <f>'BD Team'!G23</f>
        <v>VENTILATOR 2</v>
      </c>
      <c r="G18" s="118">
        <f>'BD Team'!H23</f>
        <v>840</v>
      </c>
      <c r="H18" s="118">
        <f>'BD Team'!I23</f>
        <v>610</v>
      </c>
      <c r="I18" s="118">
        <f>'BD Team'!J23</f>
        <v>1</v>
      </c>
      <c r="J18" s="103">
        <f t="shared" si="0"/>
        <v>5.5154736</v>
      </c>
      <c r="K18" s="172">
        <f>'BD Team'!K23</f>
        <v>72.760000000000005</v>
      </c>
      <c r="L18" s="171">
        <f t="shared" si="1"/>
        <v>72.760000000000005</v>
      </c>
      <c r="M18" s="170">
        <f>L18*'Changable Values'!$D$4</f>
        <v>6039.0800000000008</v>
      </c>
      <c r="N18" s="170" t="str">
        <f>'BD Team'!E23</f>
        <v>6MM (F)</v>
      </c>
      <c r="O18" s="172">
        <v>2003</v>
      </c>
      <c r="P18" s="241"/>
      <c r="Q18" s="173"/>
      <c r="R18" s="185"/>
      <c r="S18" s="312"/>
      <c r="T18" s="313">
        <f t="shared" si="3"/>
        <v>9.6666666666666661</v>
      </c>
      <c r="U18" s="313">
        <f t="shared" si="4"/>
        <v>11.6</v>
      </c>
      <c r="V18" s="313">
        <f t="shared" si="5"/>
        <v>0.60416666666666663</v>
      </c>
      <c r="W18" s="313">
        <f t="shared" si="6"/>
        <v>9.6666666666666661</v>
      </c>
      <c r="X18" s="313">
        <f t="shared" si="7"/>
        <v>19.333333333333332</v>
      </c>
      <c r="Y18" s="313">
        <f t="shared" si="8"/>
        <v>5.8</v>
      </c>
    </row>
    <row r="19" spans="1:25">
      <c r="A19" s="118">
        <f>'BD Team'!A24</f>
        <v>16</v>
      </c>
      <c r="B19" s="118" t="str">
        <f>'BD Team'!B24</f>
        <v>V3</v>
      </c>
      <c r="C19" s="118" t="str">
        <f>'BD Team'!C24</f>
        <v>M940</v>
      </c>
      <c r="D19" s="118" t="str">
        <f>'BD Team'!D24</f>
        <v>FIXED GLASS WITH GLASS LOUVERS AND EXHAUST PROVISION</v>
      </c>
      <c r="E19" s="118" t="str">
        <f>'BD Team'!F24</f>
        <v>NO</v>
      </c>
      <c r="F19" s="121" t="str">
        <f>'BD Team'!G24</f>
        <v>VENTILATOR 3</v>
      </c>
      <c r="G19" s="118">
        <f>'BD Team'!H24</f>
        <v>724</v>
      </c>
      <c r="H19" s="118">
        <f>'BD Team'!I24</f>
        <v>610</v>
      </c>
      <c r="I19" s="118">
        <f>'BD Team'!J24</f>
        <v>1</v>
      </c>
      <c r="J19" s="103">
        <f t="shared" si="0"/>
        <v>4.7538129600000003</v>
      </c>
      <c r="K19" s="172">
        <f>'BD Team'!K24</f>
        <v>66.84</v>
      </c>
      <c r="L19" s="171">
        <f t="shared" si="1"/>
        <v>66.84</v>
      </c>
      <c r="M19" s="170">
        <f>L19*'Changable Values'!$D$4</f>
        <v>5547.72</v>
      </c>
      <c r="N19" s="170" t="str">
        <f>'BD Team'!E24</f>
        <v>6MM (F)</v>
      </c>
      <c r="O19" s="172">
        <v>2003</v>
      </c>
      <c r="P19" s="241"/>
      <c r="Q19" s="173"/>
      <c r="R19" s="185"/>
      <c r="S19" s="312"/>
      <c r="T19" s="313">
        <f t="shared" si="3"/>
        <v>8.8933333333333326</v>
      </c>
      <c r="U19" s="313">
        <f t="shared" si="4"/>
        <v>10.672000000000001</v>
      </c>
      <c r="V19" s="313">
        <f t="shared" si="5"/>
        <v>0.55583333333333329</v>
      </c>
      <c r="W19" s="313">
        <f t="shared" si="6"/>
        <v>8.8933333333333326</v>
      </c>
      <c r="X19" s="313">
        <f t="shared" si="7"/>
        <v>17.786666666666665</v>
      </c>
      <c r="Y19" s="313">
        <f t="shared" si="8"/>
        <v>5.3360000000000003</v>
      </c>
    </row>
    <row r="20" spans="1:25">
      <c r="A20" s="118">
        <f>'BD Team'!A25</f>
        <v>17</v>
      </c>
      <c r="B20" s="118">
        <f>'BD Team'!B25</f>
        <v>0</v>
      </c>
      <c r="C20" s="118">
        <f>'BD Team'!C25</f>
        <v>0</v>
      </c>
      <c r="D20" s="118">
        <f>'BD Team'!D25</f>
        <v>0</v>
      </c>
      <c r="E20" s="118">
        <f>'BD Team'!F25</f>
        <v>0</v>
      </c>
      <c r="F20" s="121">
        <f>'BD Team'!G25</f>
        <v>0</v>
      </c>
      <c r="G20" s="118">
        <f>'BD Team'!H25</f>
        <v>0</v>
      </c>
      <c r="H20" s="118">
        <f>'BD Team'!I25</f>
        <v>0</v>
      </c>
      <c r="I20" s="118">
        <f>'BD Team'!J25</f>
        <v>0</v>
      </c>
      <c r="J20" s="103">
        <f t="shared" si="0"/>
        <v>0</v>
      </c>
      <c r="K20" s="172">
        <f>'BD Team'!K25</f>
        <v>0</v>
      </c>
      <c r="L20" s="171">
        <f t="shared" si="1"/>
        <v>0</v>
      </c>
      <c r="M20" s="170">
        <f>L20*'Changable Values'!$D$4</f>
        <v>0</v>
      </c>
      <c r="N20" s="170">
        <f>'BD Team'!E25</f>
        <v>0</v>
      </c>
      <c r="O20" s="172"/>
      <c r="P20" s="241"/>
      <c r="Q20" s="173"/>
      <c r="R20" s="185"/>
      <c r="S20" s="312"/>
      <c r="T20" s="313">
        <f t="shared" si="3"/>
        <v>0</v>
      </c>
      <c r="U20" s="313">
        <f t="shared" si="4"/>
        <v>0</v>
      </c>
      <c r="V20" s="313">
        <f t="shared" si="5"/>
        <v>0</v>
      </c>
      <c r="W20" s="313">
        <f t="shared" si="6"/>
        <v>0</v>
      </c>
      <c r="X20" s="313">
        <f t="shared" si="7"/>
        <v>0</v>
      </c>
      <c r="Y20" s="313">
        <f t="shared" si="8"/>
        <v>0</v>
      </c>
    </row>
    <row r="21" spans="1:25">
      <c r="A21" s="118">
        <f>'BD Team'!A26</f>
        <v>18</v>
      </c>
      <c r="B21" s="118">
        <f>'BD Team'!B26</f>
        <v>0</v>
      </c>
      <c r="C21" s="118">
        <f>'BD Team'!C26</f>
        <v>0</v>
      </c>
      <c r="D21" s="118">
        <f>'BD Team'!D26</f>
        <v>0</v>
      </c>
      <c r="E21" s="118">
        <f>'BD Team'!F26</f>
        <v>0</v>
      </c>
      <c r="F21" s="121">
        <f>'BD Team'!G26</f>
        <v>0</v>
      </c>
      <c r="G21" s="118">
        <f>'BD Team'!H26</f>
        <v>0</v>
      </c>
      <c r="H21" s="118">
        <f>'BD Team'!I26</f>
        <v>0</v>
      </c>
      <c r="I21" s="118">
        <f>'BD Team'!J26</f>
        <v>0</v>
      </c>
      <c r="J21" s="103">
        <f t="shared" si="0"/>
        <v>0</v>
      </c>
      <c r="K21" s="172">
        <f>'BD Team'!K26</f>
        <v>0</v>
      </c>
      <c r="L21" s="171">
        <f t="shared" si="1"/>
        <v>0</v>
      </c>
      <c r="M21" s="170">
        <f>L21*'Changable Values'!$D$4</f>
        <v>0</v>
      </c>
      <c r="N21" s="170">
        <f>'BD Team'!E26</f>
        <v>0</v>
      </c>
      <c r="O21" s="172"/>
      <c r="P21" s="241"/>
      <c r="Q21" s="173"/>
      <c r="R21" s="185"/>
      <c r="S21" s="312"/>
      <c r="T21" s="313">
        <f t="shared" si="3"/>
        <v>0</v>
      </c>
      <c r="U21" s="313">
        <f t="shared" si="4"/>
        <v>0</v>
      </c>
      <c r="V21" s="313">
        <f t="shared" si="5"/>
        <v>0</v>
      </c>
      <c r="W21" s="313">
        <f t="shared" si="6"/>
        <v>0</v>
      </c>
      <c r="X21" s="313">
        <f t="shared" si="7"/>
        <v>0</v>
      </c>
      <c r="Y21" s="313">
        <f t="shared" si="8"/>
        <v>0</v>
      </c>
    </row>
    <row r="22" spans="1:25">
      <c r="A22" s="118">
        <f>'BD Team'!A27</f>
        <v>19</v>
      </c>
      <c r="B22" s="118">
        <f>'BD Team'!B27</f>
        <v>0</v>
      </c>
      <c r="C22" s="118">
        <f>'BD Team'!C27</f>
        <v>0</v>
      </c>
      <c r="D22" s="118">
        <f>'BD Team'!D27</f>
        <v>0</v>
      </c>
      <c r="E22" s="118">
        <f>'BD Team'!F27</f>
        <v>0</v>
      </c>
      <c r="F22" s="121">
        <f>'BD Team'!G27</f>
        <v>0</v>
      </c>
      <c r="G22" s="118">
        <f>'BD Team'!H27</f>
        <v>0</v>
      </c>
      <c r="H22" s="118">
        <f>'BD Team'!I27</f>
        <v>0</v>
      </c>
      <c r="I22" s="118">
        <f>'BD Team'!J27</f>
        <v>0</v>
      </c>
      <c r="J22" s="103">
        <f t="shared" si="0"/>
        <v>0</v>
      </c>
      <c r="K22" s="172">
        <f>'BD Team'!K27</f>
        <v>0</v>
      </c>
      <c r="L22" s="171">
        <f t="shared" si="1"/>
        <v>0</v>
      </c>
      <c r="M22" s="170">
        <f>L22*'Changable Values'!$D$4</f>
        <v>0</v>
      </c>
      <c r="N22" s="170">
        <f>'BD Team'!E27</f>
        <v>0</v>
      </c>
      <c r="O22" s="172"/>
      <c r="P22" s="241"/>
      <c r="Q22" s="173"/>
      <c r="R22" s="185"/>
      <c r="S22" s="312"/>
      <c r="T22" s="313">
        <f t="shared" si="3"/>
        <v>0</v>
      </c>
      <c r="U22" s="313">
        <f t="shared" si="4"/>
        <v>0</v>
      </c>
      <c r="V22" s="313">
        <f t="shared" si="5"/>
        <v>0</v>
      </c>
      <c r="W22" s="313">
        <f t="shared" si="6"/>
        <v>0</v>
      </c>
      <c r="X22" s="313">
        <f t="shared" si="7"/>
        <v>0</v>
      </c>
      <c r="Y22" s="313">
        <f t="shared" si="8"/>
        <v>0</v>
      </c>
    </row>
    <row r="23" spans="1:25">
      <c r="A23" s="118">
        <f>'BD Team'!A28</f>
        <v>20</v>
      </c>
      <c r="B23" s="118">
        <f>'BD Team'!B28</f>
        <v>0</v>
      </c>
      <c r="C23" s="118">
        <f>'BD Team'!C28</f>
        <v>0</v>
      </c>
      <c r="D23" s="118">
        <f>'BD Team'!D28</f>
        <v>0</v>
      </c>
      <c r="E23" s="118">
        <f>'BD Team'!F28</f>
        <v>0</v>
      </c>
      <c r="F23" s="121">
        <f>'BD Team'!G28</f>
        <v>0</v>
      </c>
      <c r="G23" s="118">
        <f>'BD Team'!H28</f>
        <v>0</v>
      </c>
      <c r="H23" s="118">
        <f>'BD Team'!I28</f>
        <v>0</v>
      </c>
      <c r="I23" s="118">
        <f>'BD Team'!J28</f>
        <v>0</v>
      </c>
      <c r="J23" s="103">
        <f t="shared" si="0"/>
        <v>0</v>
      </c>
      <c r="K23" s="172">
        <f>'BD Team'!K28</f>
        <v>0</v>
      </c>
      <c r="L23" s="171">
        <f t="shared" si="1"/>
        <v>0</v>
      </c>
      <c r="M23" s="170">
        <f>L23*'Changable Values'!$D$4</f>
        <v>0</v>
      </c>
      <c r="N23" s="170">
        <f>'BD Team'!E28</f>
        <v>0</v>
      </c>
      <c r="O23" s="172"/>
      <c r="P23" s="241"/>
      <c r="Q23" s="173"/>
      <c r="R23" s="185"/>
      <c r="S23" s="312"/>
      <c r="T23" s="313">
        <f t="shared" si="3"/>
        <v>0</v>
      </c>
      <c r="U23" s="313">
        <f t="shared" si="4"/>
        <v>0</v>
      </c>
      <c r="V23" s="313">
        <f t="shared" si="5"/>
        <v>0</v>
      </c>
      <c r="W23" s="313">
        <f t="shared" si="6"/>
        <v>0</v>
      </c>
      <c r="X23" s="313">
        <f t="shared" si="7"/>
        <v>0</v>
      </c>
      <c r="Y23" s="313">
        <f t="shared" si="8"/>
        <v>0</v>
      </c>
    </row>
    <row r="24" spans="1:25">
      <c r="A24" s="118">
        <f>'BD Team'!A29</f>
        <v>21</v>
      </c>
      <c r="B24" s="118">
        <f>'BD Team'!B29</f>
        <v>0</v>
      </c>
      <c r="C24" s="118">
        <f>'BD Team'!C29</f>
        <v>0</v>
      </c>
      <c r="D24" s="118">
        <f>'BD Team'!D29</f>
        <v>0</v>
      </c>
      <c r="E24" s="118">
        <f>'BD Team'!F29</f>
        <v>0</v>
      </c>
      <c r="F24" s="121">
        <f>'BD Team'!G29</f>
        <v>0</v>
      </c>
      <c r="G24" s="118">
        <f>'BD Team'!H29</f>
        <v>0</v>
      </c>
      <c r="H24" s="118">
        <f>'BD Team'!I29</f>
        <v>0</v>
      </c>
      <c r="I24" s="118">
        <f>'BD Team'!J29</f>
        <v>0</v>
      </c>
      <c r="J24" s="103">
        <f t="shared" si="0"/>
        <v>0</v>
      </c>
      <c r="K24" s="172">
        <f>'BD Team'!K29</f>
        <v>0</v>
      </c>
      <c r="L24" s="171">
        <f t="shared" si="1"/>
        <v>0</v>
      </c>
      <c r="M24" s="170">
        <f>L24*'Changable Values'!$D$4</f>
        <v>0</v>
      </c>
      <c r="N24" s="170">
        <f>'BD Team'!E29</f>
        <v>0</v>
      </c>
      <c r="O24" s="172"/>
      <c r="P24" s="241"/>
      <c r="Q24" s="173"/>
      <c r="R24" s="185"/>
      <c r="S24" s="312"/>
      <c r="T24" s="313">
        <f t="shared" si="3"/>
        <v>0</v>
      </c>
      <c r="U24" s="313">
        <f t="shared" si="4"/>
        <v>0</v>
      </c>
      <c r="V24" s="313">
        <f t="shared" si="5"/>
        <v>0</v>
      </c>
      <c r="W24" s="313">
        <f t="shared" si="6"/>
        <v>0</v>
      </c>
      <c r="X24" s="313">
        <f t="shared" si="7"/>
        <v>0</v>
      </c>
      <c r="Y24" s="313">
        <f t="shared" si="8"/>
        <v>0</v>
      </c>
    </row>
    <row r="25" spans="1:25">
      <c r="A25" s="118">
        <f>'BD Team'!A30</f>
        <v>22</v>
      </c>
      <c r="B25" s="118">
        <f>'BD Team'!B30</f>
        <v>0</v>
      </c>
      <c r="C25" s="118">
        <f>'BD Team'!C30</f>
        <v>0</v>
      </c>
      <c r="D25" s="118">
        <f>'BD Team'!D30</f>
        <v>0</v>
      </c>
      <c r="E25" s="118">
        <f>'BD Team'!F30</f>
        <v>0</v>
      </c>
      <c r="F25" s="121">
        <f>'BD Team'!G30</f>
        <v>0</v>
      </c>
      <c r="G25" s="118">
        <f>'BD Team'!H30</f>
        <v>0</v>
      </c>
      <c r="H25" s="118">
        <f>'BD Team'!I30</f>
        <v>0</v>
      </c>
      <c r="I25" s="118">
        <f>'BD Team'!J30</f>
        <v>0</v>
      </c>
      <c r="J25" s="103">
        <f t="shared" si="0"/>
        <v>0</v>
      </c>
      <c r="K25" s="172">
        <f>'BD Team'!K30</f>
        <v>0</v>
      </c>
      <c r="L25" s="171">
        <f t="shared" si="1"/>
        <v>0</v>
      </c>
      <c r="M25" s="170">
        <f>L25*'Changable Values'!$D$4</f>
        <v>0</v>
      </c>
      <c r="N25" s="170">
        <f>'BD Team'!E30</f>
        <v>0</v>
      </c>
      <c r="O25" s="172"/>
      <c r="P25" s="241"/>
      <c r="Q25" s="173"/>
      <c r="R25" s="185"/>
      <c r="S25" s="312"/>
      <c r="T25" s="313">
        <f t="shared" si="3"/>
        <v>0</v>
      </c>
      <c r="U25" s="313">
        <f t="shared" si="4"/>
        <v>0</v>
      </c>
      <c r="V25" s="313">
        <f t="shared" si="5"/>
        <v>0</v>
      </c>
      <c r="W25" s="313">
        <f t="shared" si="6"/>
        <v>0</v>
      </c>
      <c r="X25" s="313">
        <f t="shared" si="7"/>
        <v>0</v>
      </c>
      <c r="Y25" s="313">
        <f t="shared" si="8"/>
        <v>0</v>
      </c>
    </row>
    <row r="26" spans="1:25">
      <c r="A26" s="118">
        <f>'BD Team'!A31</f>
        <v>23</v>
      </c>
      <c r="B26" s="118">
        <f>'BD Team'!B31</f>
        <v>0</v>
      </c>
      <c r="C26" s="118">
        <f>'BD Team'!C31</f>
        <v>0</v>
      </c>
      <c r="D26" s="118">
        <f>'BD Team'!D31</f>
        <v>0</v>
      </c>
      <c r="E26" s="118">
        <f>'BD Team'!F31</f>
        <v>0</v>
      </c>
      <c r="F26" s="121">
        <f>'BD Team'!G31</f>
        <v>0</v>
      </c>
      <c r="G26" s="118">
        <f>'BD Team'!H31</f>
        <v>0</v>
      </c>
      <c r="H26" s="118">
        <f>'BD Team'!I31</f>
        <v>0</v>
      </c>
      <c r="I26" s="118">
        <f>'BD Team'!J31</f>
        <v>0</v>
      </c>
      <c r="J26" s="103">
        <f t="shared" si="0"/>
        <v>0</v>
      </c>
      <c r="K26" s="172">
        <f>'BD Team'!K31</f>
        <v>0</v>
      </c>
      <c r="L26" s="171">
        <f t="shared" si="1"/>
        <v>0</v>
      </c>
      <c r="M26" s="170">
        <f>L26*'Changable Values'!$D$4</f>
        <v>0</v>
      </c>
      <c r="N26" s="170">
        <f>'BD Team'!E31</f>
        <v>0</v>
      </c>
      <c r="O26" s="172"/>
      <c r="P26" s="241"/>
      <c r="Q26" s="173"/>
      <c r="R26" s="185"/>
      <c r="S26" s="312"/>
      <c r="T26" s="313">
        <f t="shared" si="3"/>
        <v>0</v>
      </c>
      <c r="U26" s="313">
        <f t="shared" si="4"/>
        <v>0</v>
      </c>
      <c r="V26" s="313">
        <f t="shared" si="5"/>
        <v>0</v>
      </c>
      <c r="W26" s="313">
        <f t="shared" si="6"/>
        <v>0</v>
      </c>
      <c r="X26" s="313">
        <f t="shared" si="7"/>
        <v>0</v>
      </c>
      <c r="Y26" s="313">
        <f t="shared" si="8"/>
        <v>0</v>
      </c>
    </row>
    <row r="27" spans="1:25">
      <c r="A27" s="118">
        <f>'BD Team'!A32</f>
        <v>24</v>
      </c>
      <c r="B27" s="118">
        <f>'BD Team'!B32</f>
        <v>0</v>
      </c>
      <c r="C27" s="118">
        <f>'BD Team'!C32</f>
        <v>0</v>
      </c>
      <c r="D27" s="118">
        <f>'BD Team'!D32</f>
        <v>0</v>
      </c>
      <c r="E27" s="118">
        <f>'BD Team'!F32</f>
        <v>0</v>
      </c>
      <c r="F27" s="121">
        <f>'BD Team'!G32</f>
        <v>0</v>
      </c>
      <c r="G27" s="118">
        <f>'BD Team'!H32</f>
        <v>0</v>
      </c>
      <c r="H27" s="118">
        <f>'BD Team'!I32</f>
        <v>0</v>
      </c>
      <c r="I27" s="118">
        <f>'BD Team'!J32</f>
        <v>0</v>
      </c>
      <c r="J27" s="103">
        <f t="shared" si="0"/>
        <v>0</v>
      </c>
      <c r="K27" s="172">
        <f>'BD Team'!K32</f>
        <v>0</v>
      </c>
      <c r="L27" s="171">
        <f t="shared" si="1"/>
        <v>0</v>
      </c>
      <c r="M27" s="170">
        <f>L27*'Changable Values'!$D$4</f>
        <v>0</v>
      </c>
      <c r="N27" s="170">
        <f>'BD Team'!E32</f>
        <v>0</v>
      </c>
      <c r="O27" s="172"/>
      <c r="P27" s="241"/>
      <c r="Q27" s="173"/>
      <c r="R27" s="185"/>
      <c r="S27" s="312"/>
      <c r="T27" s="313">
        <f t="shared" si="3"/>
        <v>0</v>
      </c>
      <c r="U27" s="313">
        <f t="shared" si="4"/>
        <v>0</v>
      </c>
      <c r="V27" s="313">
        <f t="shared" si="5"/>
        <v>0</v>
      </c>
      <c r="W27" s="313">
        <f t="shared" si="6"/>
        <v>0</v>
      </c>
      <c r="X27" s="313">
        <f t="shared" si="7"/>
        <v>0</v>
      </c>
      <c r="Y27" s="313">
        <f t="shared" si="8"/>
        <v>0</v>
      </c>
    </row>
    <row r="28" spans="1:25">
      <c r="A28" s="118">
        <f>'BD Team'!A33</f>
        <v>25</v>
      </c>
      <c r="B28" s="118">
        <f>'BD Team'!B33</f>
        <v>0</v>
      </c>
      <c r="C28" s="118">
        <f>'BD Team'!C33</f>
        <v>0</v>
      </c>
      <c r="D28" s="118">
        <f>'BD Team'!D33</f>
        <v>0</v>
      </c>
      <c r="E28" s="118">
        <f>'BD Team'!F33</f>
        <v>0</v>
      </c>
      <c r="F28" s="121">
        <f>'BD Team'!G33</f>
        <v>0</v>
      </c>
      <c r="G28" s="118">
        <f>'BD Team'!H33</f>
        <v>0</v>
      </c>
      <c r="H28" s="118">
        <f>'BD Team'!I33</f>
        <v>0</v>
      </c>
      <c r="I28" s="118">
        <f>'BD Team'!J33</f>
        <v>0</v>
      </c>
      <c r="J28" s="103">
        <f t="shared" si="0"/>
        <v>0</v>
      </c>
      <c r="K28" s="172">
        <f>'BD Team'!K33</f>
        <v>0</v>
      </c>
      <c r="L28" s="171">
        <f t="shared" si="1"/>
        <v>0</v>
      </c>
      <c r="M28" s="170">
        <f>L28*'Changable Values'!$D$4</f>
        <v>0</v>
      </c>
      <c r="N28" s="170">
        <f>'BD Team'!E33</f>
        <v>0</v>
      </c>
      <c r="O28" s="172"/>
      <c r="P28" s="241"/>
      <c r="Q28" s="173"/>
      <c r="R28" s="185"/>
      <c r="S28" s="312"/>
      <c r="T28" s="313">
        <f t="shared" si="3"/>
        <v>0</v>
      </c>
      <c r="U28" s="313">
        <f t="shared" si="4"/>
        <v>0</v>
      </c>
      <c r="V28" s="313">
        <f t="shared" si="5"/>
        <v>0</v>
      </c>
      <c r="W28" s="313">
        <f t="shared" si="6"/>
        <v>0</v>
      </c>
      <c r="X28" s="313">
        <f t="shared" si="7"/>
        <v>0</v>
      </c>
      <c r="Y28" s="313">
        <f t="shared" si="8"/>
        <v>0</v>
      </c>
    </row>
    <row r="29" spans="1:25">
      <c r="A29" s="118">
        <f>'BD Team'!A34</f>
        <v>26</v>
      </c>
      <c r="B29" s="118">
        <f>'BD Team'!B34</f>
        <v>0</v>
      </c>
      <c r="C29" s="118">
        <f>'BD Team'!C34</f>
        <v>0</v>
      </c>
      <c r="D29" s="118">
        <f>'BD Team'!D34</f>
        <v>0</v>
      </c>
      <c r="E29" s="118">
        <f>'BD Team'!F34</f>
        <v>0</v>
      </c>
      <c r="F29" s="121">
        <f>'BD Team'!G34</f>
        <v>0</v>
      </c>
      <c r="G29" s="118">
        <f>'BD Team'!H34</f>
        <v>0</v>
      </c>
      <c r="H29" s="118">
        <f>'BD Team'!I34</f>
        <v>0</v>
      </c>
      <c r="I29" s="118">
        <f>'BD Team'!J34</f>
        <v>0</v>
      </c>
      <c r="J29" s="103">
        <f t="shared" si="0"/>
        <v>0</v>
      </c>
      <c r="K29" s="172">
        <f>'BD Team'!K34</f>
        <v>0</v>
      </c>
      <c r="L29" s="171">
        <f t="shared" si="1"/>
        <v>0</v>
      </c>
      <c r="M29" s="170">
        <f>L29*'Changable Values'!$D$4</f>
        <v>0</v>
      </c>
      <c r="N29" s="170">
        <f>'BD Team'!E34</f>
        <v>0</v>
      </c>
      <c r="O29" s="172"/>
      <c r="P29" s="241"/>
      <c r="Q29" s="173"/>
      <c r="R29" s="185"/>
      <c r="S29" s="312"/>
      <c r="T29" s="313">
        <f t="shared" si="3"/>
        <v>0</v>
      </c>
      <c r="U29" s="313">
        <f t="shared" si="4"/>
        <v>0</v>
      </c>
      <c r="V29" s="313">
        <f t="shared" si="5"/>
        <v>0</v>
      </c>
      <c r="W29" s="313">
        <f t="shared" si="6"/>
        <v>0</v>
      </c>
      <c r="X29" s="313">
        <f t="shared" si="7"/>
        <v>0</v>
      </c>
      <c r="Y29" s="313">
        <f t="shared" si="8"/>
        <v>0</v>
      </c>
    </row>
    <row r="30" spans="1:25">
      <c r="A30" s="118">
        <f>'BD Team'!A35</f>
        <v>27</v>
      </c>
      <c r="B30" s="118">
        <f>'BD Team'!B35</f>
        <v>0</v>
      </c>
      <c r="C30" s="118">
        <f>'BD Team'!C35</f>
        <v>0</v>
      </c>
      <c r="D30" s="118">
        <f>'BD Team'!D35</f>
        <v>0</v>
      </c>
      <c r="E30" s="118">
        <f>'BD Team'!F35</f>
        <v>0</v>
      </c>
      <c r="F30" s="121">
        <f>'BD Team'!G35</f>
        <v>0</v>
      </c>
      <c r="G30" s="118">
        <f>'BD Team'!H35</f>
        <v>0</v>
      </c>
      <c r="H30" s="118">
        <f>'BD Team'!I35</f>
        <v>0</v>
      </c>
      <c r="I30" s="118">
        <f>'BD Team'!J35</f>
        <v>0</v>
      </c>
      <c r="J30" s="103">
        <f t="shared" si="0"/>
        <v>0</v>
      </c>
      <c r="K30" s="172">
        <f>'BD Team'!K35</f>
        <v>0</v>
      </c>
      <c r="L30" s="171">
        <f t="shared" si="1"/>
        <v>0</v>
      </c>
      <c r="M30" s="170">
        <f>L30*'Changable Values'!$D$4</f>
        <v>0</v>
      </c>
      <c r="N30" s="170">
        <f>'BD Team'!E35</f>
        <v>0</v>
      </c>
      <c r="O30" s="172"/>
      <c r="P30" s="241"/>
      <c r="Q30" s="173"/>
      <c r="R30" s="185"/>
      <c r="S30" s="312"/>
      <c r="T30" s="313">
        <f t="shared" si="3"/>
        <v>0</v>
      </c>
      <c r="U30" s="313">
        <f t="shared" si="4"/>
        <v>0</v>
      </c>
      <c r="V30" s="313">
        <f t="shared" si="5"/>
        <v>0</v>
      </c>
      <c r="W30" s="313">
        <f t="shared" si="6"/>
        <v>0</v>
      </c>
      <c r="X30" s="313">
        <f t="shared" si="7"/>
        <v>0</v>
      </c>
      <c r="Y30" s="313">
        <f t="shared" si="8"/>
        <v>0</v>
      </c>
    </row>
    <row r="31" spans="1:25">
      <c r="A31" s="118">
        <f>'BD Team'!A36</f>
        <v>28</v>
      </c>
      <c r="B31" s="118">
        <f>'BD Team'!B36</f>
        <v>0</v>
      </c>
      <c r="C31" s="118">
        <f>'BD Team'!C36</f>
        <v>0</v>
      </c>
      <c r="D31" s="118">
        <f>'BD Team'!D36</f>
        <v>0</v>
      </c>
      <c r="E31" s="118">
        <f>'BD Team'!F36</f>
        <v>0</v>
      </c>
      <c r="F31" s="121">
        <f>'BD Team'!G36</f>
        <v>0</v>
      </c>
      <c r="G31" s="118">
        <f>'BD Team'!H36</f>
        <v>0</v>
      </c>
      <c r="H31" s="118">
        <f>'BD Team'!I36</f>
        <v>0</v>
      </c>
      <c r="I31" s="118">
        <f>'BD Team'!J36</f>
        <v>0</v>
      </c>
      <c r="J31" s="103">
        <f t="shared" si="0"/>
        <v>0</v>
      </c>
      <c r="K31" s="172">
        <f>'BD Team'!K36</f>
        <v>0</v>
      </c>
      <c r="L31" s="171">
        <f t="shared" si="1"/>
        <v>0</v>
      </c>
      <c r="M31" s="170">
        <f>L31*'Changable Values'!$D$4</f>
        <v>0</v>
      </c>
      <c r="N31" s="170">
        <f>'BD Team'!E36</f>
        <v>0</v>
      </c>
      <c r="O31" s="172"/>
      <c r="P31" s="241"/>
      <c r="Q31" s="173"/>
      <c r="R31" s="185"/>
      <c r="S31" s="312"/>
      <c r="T31" s="313">
        <f t="shared" si="3"/>
        <v>0</v>
      </c>
      <c r="U31" s="313">
        <f t="shared" si="4"/>
        <v>0</v>
      </c>
      <c r="V31" s="313">
        <f t="shared" si="5"/>
        <v>0</v>
      </c>
      <c r="W31" s="313">
        <f t="shared" si="6"/>
        <v>0</v>
      </c>
      <c r="X31" s="313">
        <f t="shared" si="7"/>
        <v>0</v>
      </c>
      <c r="Y31" s="313">
        <f t="shared" si="8"/>
        <v>0</v>
      </c>
    </row>
    <row r="32" spans="1:25">
      <c r="A32" s="118">
        <f>'BD Team'!A37</f>
        <v>29</v>
      </c>
      <c r="B32" s="118">
        <f>'BD Team'!B37</f>
        <v>0</v>
      </c>
      <c r="C32" s="118">
        <f>'BD Team'!C37</f>
        <v>0</v>
      </c>
      <c r="D32" s="118">
        <f>'BD Team'!D37</f>
        <v>0</v>
      </c>
      <c r="E32" s="118">
        <f>'BD Team'!F37</f>
        <v>0</v>
      </c>
      <c r="F32" s="121">
        <f>'BD Team'!G37</f>
        <v>0</v>
      </c>
      <c r="G32" s="118">
        <f>'BD Team'!H37</f>
        <v>0</v>
      </c>
      <c r="H32" s="118">
        <f>'BD Team'!I37</f>
        <v>0</v>
      </c>
      <c r="I32" s="118">
        <f>'BD Team'!J37</f>
        <v>0</v>
      </c>
      <c r="J32" s="103">
        <f t="shared" si="0"/>
        <v>0</v>
      </c>
      <c r="K32" s="172">
        <f>'BD Team'!K37</f>
        <v>0</v>
      </c>
      <c r="L32" s="171">
        <f t="shared" si="1"/>
        <v>0</v>
      </c>
      <c r="M32" s="170">
        <f>L32*'Changable Values'!$D$4</f>
        <v>0</v>
      </c>
      <c r="N32" s="170">
        <f>'BD Team'!E37</f>
        <v>0</v>
      </c>
      <c r="O32" s="172"/>
      <c r="P32" s="241"/>
      <c r="Q32" s="173"/>
      <c r="R32" s="185"/>
      <c r="S32" s="312"/>
      <c r="T32" s="313">
        <f t="shared" si="3"/>
        <v>0</v>
      </c>
      <c r="U32" s="313">
        <f t="shared" si="4"/>
        <v>0</v>
      </c>
      <c r="V32" s="313">
        <f t="shared" si="5"/>
        <v>0</v>
      </c>
      <c r="W32" s="313">
        <f t="shared" si="6"/>
        <v>0</v>
      </c>
      <c r="X32" s="313">
        <f t="shared" si="7"/>
        <v>0</v>
      </c>
      <c r="Y32" s="313">
        <f t="shared" si="8"/>
        <v>0</v>
      </c>
    </row>
    <row r="33" spans="1:25">
      <c r="A33" s="118">
        <f>'BD Team'!A38</f>
        <v>30</v>
      </c>
      <c r="B33" s="118">
        <f>'BD Team'!B38</f>
        <v>0</v>
      </c>
      <c r="C33" s="118">
        <f>'BD Team'!C38</f>
        <v>0</v>
      </c>
      <c r="D33" s="118">
        <f>'BD Team'!D38</f>
        <v>0</v>
      </c>
      <c r="E33" s="118">
        <f>'BD Team'!F38</f>
        <v>0</v>
      </c>
      <c r="F33" s="121">
        <f>'BD Team'!G38</f>
        <v>0</v>
      </c>
      <c r="G33" s="118">
        <f>'BD Team'!H38</f>
        <v>0</v>
      </c>
      <c r="H33" s="118">
        <f>'BD Team'!I38</f>
        <v>0</v>
      </c>
      <c r="I33" s="118">
        <f>'BD Team'!J38</f>
        <v>0</v>
      </c>
      <c r="J33" s="103">
        <f t="shared" si="0"/>
        <v>0</v>
      </c>
      <c r="K33" s="172">
        <f>'BD Team'!K38</f>
        <v>0</v>
      </c>
      <c r="L33" s="171">
        <f t="shared" si="1"/>
        <v>0</v>
      </c>
      <c r="M33" s="170">
        <f>L33*'Changable Values'!$D$4</f>
        <v>0</v>
      </c>
      <c r="N33" s="170">
        <f>'BD Team'!E38</f>
        <v>0</v>
      </c>
      <c r="O33" s="172"/>
      <c r="P33" s="241"/>
      <c r="Q33" s="173"/>
      <c r="R33" s="185"/>
      <c r="S33" s="312"/>
      <c r="T33" s="313">
        <f t="shared" si="3"/>
        <v>0</v>
      </c>
      <c r="U33" s="313">
        <f t="shared" si="4"/>
        <v>0</v>
      </c>
      <c r="V33" s="313">
        <f t="shared" si="5"/>
        <v>0</v>
      </c>
      <c r="W33" s="313">
        <f t="shared" si="6"/>
        <v>0</v>
      </c>
      <c r="X33" s="313">
        <f t="shared" si="7"/>
        <v>0</v>
      </c>
      <c r="Y33" s="313">
        <f t="shared" si="8"/>
        <v>0</v>
      </c>
    </row>
    <row r="34" spans="1:25">
      <c r="A34" s="118">
        <f>'BD Team'!A39</f>
        <v>31</v>
      </c>
      <c r="B34" s="118">
        <f>'BD Team'!B39</f>
        <v>0</v>
      </c>
      <c r="C34" s="118">
        <f>'BD Team'!C39</f>
        <v>0</v>
      </c>
      <c r="D34" s="118">
        <f>'BD Team'!D39</f>
        <v>0</v>
      </c>
      <c r="E34" s="118">
        <f>'BD Team'!F39</f>
        <v>0</v>
      </c>
      <c r="F34" s="121">
        <f>'BD Team'!G39</f>
        <v>0</v>
      </c>
      <c r="G34" s="118">
        <f>'BD Team'!H39</f>
        <v>0</v>
      </c>
      <c r="H34" s="118">
        <f>'BD Team'!I39</f>
        <v>0</v>
      </c>
      <c r="I34" s="118">
        <f>'BD Team'!J39</f>
        <v>0</v>
      </c>
      <c r="J34" s="103">
        <f t="shared" si="0"/>
        <v>0</v>
      </c>
      <c r="K34" s="172">
        <f>'BD Team'!K39</f>
        <v>0</v>
      </c>
      <c r="L34" s="171">
        <f t="shared" si="1"/>
        <v>0</v>
      </c>
      <c r="M34" s="170">
        <f>L34*'Changable Values'!$D$4</f>
        <v>0</v>
      </c>
      <c r="N34" s="170">
        <f>'BD Team'!E39</f>
        <v>0</v>
      </c>
      <c r="O34" s="172"/>
      <c r="P34" s="241"/>
      <c r="Q34" s="173"/>
      <c r="R34" s="185"/>
      <c r="S34" s="312"/>
      <c r="T34" s="313">
        <f t="shared" si="3"/>
        <v>0</v>
      </c>
      <c r="U34" s="313">
        <f t="shared" si="4"/>
        <v>0</v>
      </c>
      <c r="V34" s="313">
        <f t="shared" si="5"/>
        <v>0</v>
      </c>
      <c r="W34" s="313">
        <f t="shared" si="6"/>
        <v>0</v>
      </c>
      <c r="X34" s="313">
        <f t="shared" si="7"/>
        <v>0</v>
      </c>
      <c r="Y34" s="313">
        <f t="shared" si="8"/>
        <v>0</v>
      </c>
    </row>
    <row r="35" spans="1:25">
      <c r="A35" s="118">
        <f>'BD Team'!A40</f>
        <v>32</v>
      </c>
      <c r="B35" s="118">
        <f>'BD Team'!B40</f>
        <v>0</v>
      </c>
      <c r="C35" s="118">
        <f>'BD Team'!C40</f>
        <v>0</v>
      </c>
      <c r="D35" s="118">
        <f>'BD Team'!D40</f>
        <v>0</v>
      </c>
      <c r="E35" s="118">
        <f>'BD Team'!F40</f>
        <v>0</v>
      </c>
      <c r="F35" s="121">
        <f>'BD Team'!G40</f>
        <v>0</v>
      </c>
      <c r="G35" s="118">
        <f>'BD Team'!H40</f>
        <v>0</v>
      </c>
      <c r="H35" s="118">
        <f>'BD Team'!I40</f>
        <v>0</v>
      </c>
      <c r="I35" s="118">
        <f>'BD Team'!J40</f>
        <v>0</v>
      </c>
      <c r="J35" s="103">
        <f t="shared" si="0"/>
        <v>0</v>
      </c>
      <c r="K35" s="172">
        <f>'BD Team'!K40</f>
        <v>0</v>
      </c>
      <c r="L35" s="171">
        <f t="shared" si="1"/>
        <v>0</v>
      </c>
      <c r="M35" s="170">
        <f>L35*'Changable Values'!$D$4</f>
        <v>0</v>
      </c>
      <c r="N35" s="170">
        <f>'BD Team'!E40</f>
        <v>0</v>
      </c>
      <c r="O35" s="172"/>
      <c r="P35" s="241"/>
      <c r="Q35" s="173"/>
      <c r="R35" s="185"/>
      <c r="S35" s="312"/>
      <c r="T35" s="313">
        <f t="shared" si="3"/>
        <v>0</v>
      </c>
      <c r="U35" s="313">
        <f t="shared" si="4"/>
        <v>0</v>
      </c>
      <c r="V35" s="313">
        <f t="shared" si="5"/>
        <v>0</v>
      </c>
      <c r="W35" s="313">
        <f t="shared" si="6"/>
        <v>0</v>
      </c>
      <c r="X35" s="313">
        <f t="shared" si="7"/>
        <v>0</v>
      </c>
      <c r="Y35" s="313">
        <f t="shared" si="8"/>
        <v>0</v>
      </c>
    </row>
    <row r="36" spans="1:25">
      <c r="A36" s="118">
        <f>'BD Team'!A41</f>
        <v>33</v>
      </c>
      <c r="B36" s="118">
        <f>'BD Team'!B41</f>
        <v>0</v>
      </c>
      <c r="C36" s="118">
        <f>'BD Team'!C41</f>
        <v>0</v>
      </c>
      <c r="D36" s="118">
        <f>'BD Team'!D41</f>
        <v>0</v>
      </c>
      <c r="E36" s="118">
        <f>'BD Team'!F41</f>
        <v>0</v>
      </c>
      <c r="F36" s="121">
        <f>'BD Team'!G41</f>
        <v>0</v>
      </c>
      <c r="G36" s="118">
        <f>'BD Team'!H41</f>
        <v>0</v>
      </c>
      <c r="H36" s="118">
        <f>'BD Team'!I41</f>
        <v>0</v>
      </c>
      <c r="I36" s="118">
        <f>'BD Team'!J41</f>
        <v>0</v>
      </c>
      <c r="J36" s="103">
        <f t="shared" si="0"/>
        <v>0</v>
      </c>
      <c r="K36" s="172">
        <f>'BD Team'!K41</f>
        <v>0</v>
      </c>
      <c r="L36" s="171">
        <f t="shared" si="1"/>
        <v>0</v>
      </c>
      <c r="M36" s="170">
        <f>L36*'Changable Values'!$D$4</f>
        <v>0</v>
      </c>
      <c r="N36" s="170">
        <f>'BD Team'!E41</f>
        <v>0</v>
      </c>
      <c r="O36" s="172"/>
      <c r="P36" s="241"/>
      <c r="Q36" s="173"/>
      <c r="R36" s="185"/>
      <c r="S36" s="312"/>
      <c r="T36" s="313">
        <f t="shared" si="3"/>
        <v>0</v>
      </c>
      <c r="U36" s="313">
        <f t="shared" si="4"/>
        <v>0</v>
      </c>
      <c r="V36" s="313">
        <f t="shared" si="5"/>
        <v>0</v>
      </c>
      <c r="W36" s="313">
        <f t="shared" si="6"/>
        <v>0</v>
      </c>
      <c r="X36" s="313">
        <f t="shared" si="7"/>
        <v>0</v>
      </c>
      <c r="Y36" s="313">
        <f t="shared" si="8"/>
        <v>0</v>
      </c>
    </row>
    <row r="37" spans="1:25">
      <c r="A37" s="118">
        <f>'BD Team'!A42</f>
        <v>34</v>
      </c>
      <c r="B37" s="118">
        <f>'BD Team'!B42</f>
        <v>0</v>
      </c>
      <c r="C37" s="118">
        <f>'BD Team'!C42</f>
        <v>0</v>
      </c>
      <c r="D37" s="118">
        <f>'BD Team'!D42</f>
        <v>0</v>
      </c>
      <c r="E37" s="118">
        <f>'BD Team'!F42</f>
        <v>0</v>
      </c>
      <c r="F37" s="121">
        <f>'BD Team'!G42</f>
        <v>0</v>
      </c>
      <c r="G37" s="118">
        <f>'BD Team'!H42</f>
        <v>0</v>
      </c>
      <c r="H37" s="118">
        <f>'BD Team'!I42</f>
        <v>0</v>
      </c>
      <c r="I37" s="118">
        <f>'BD Team'!J42</f>
        <v>0</v>
      </c>
      <c r="J37" s="103">
        <f t="shared" si="0"/>
        <v>0</v>
      </c>
      <c r="K37" s="172">
        <f>'BD Team'!K42</f>
        <v>0</v>
      </c>
      <c r="L37" s="171">
        <f t="shared" si="1"/>
        <v>0</v>
      </c>
      <c r="M37" s="170">
        <f>L37*'Changable Values'!$D$4</f>
        <v>0</v>
      </c>
      <c r="N37" s="170">
        <f>'BD Team'!E42</f>
        <v>0</v>
      </c>
      <c r="O37" s="172"/>
      <c r="P37" s="241"/>
      <c r="Q37" s="173"/>
      <c r="R37" s="185"/>
      <c r="S37" s="312"/>
      <c r="T37" s="313">
        <f t="shared" si="3"/>
        <v>0</v>
      </c>
      <c r="U37" s="313">
        <f t="shared" si="4"/>
        <v>0</v>
      </c>
      <c r="V37" s="313">
        <f t="shared" si="5"/>
        <v>0</v>
      </c>
      <c r="W37" s="313">
        <f t="shared" si="6"/>
        <v>0</v>
      </c>
      <c r="X37" s="313">
        <f t="shared" si="7"/>
        <v>0</v>
      </c>
      <c r="Y37" s="313">
        <f t="shared" si="8"/>
        <v>0</v>
      </c>
    </row>
    <row r="38" spans="1:25">
      <c r="A38" s="118">
        <f>'BD Team'!A43</f>
        <v>35</v>
      </c>
      <c r="B38" s="118">
        <f>'BD Team'!B43</f>
        <v>0</v>
      </c>
      <c r="C38" s="118">
        <f>'BD Team'!C43</f>
        <v>0</v>
      </c>
      <c r="D38" s="118">
        <f>'BD Team'!D43</f>
        <v>0</v>
      </c>
      <c r="E38" s="118">
        <f>'BD Team'!F43</f>
        <v>0</v>
      </c>
      <c r="F38" s="121">
        <f>'BD Team'!G43</f>
        <v>0</v>
      </c>
      <c r="G38" s="118">
        <f>'BD Team'!H43</f>
        <v>0</v>
      </c>
      <c r="H38" s="118">
        <f>'BD Team'!I43</f>
        <v>0</v>
      </c>
      <c r="I38" s="118">
        <f>'BD Team'!J43</f>
        <v>0</v>
      </c>
      <c r="J38" s="103">
        <f t="shared" si="0"/>
        <v>0</v>
      </c>
      <c r="K38" s="172">
        <f>'BD Team'!K43</f>
        <v>0</v>
      </c>
      <c r="L38" s="171">
        <f t="shared" si="1"/>
        <v>0</v>
      </c>
      <c r="M38" s="170">
        <f>L38*'Changable Values'!$D$4</f>
        <v>0</v>
      </c>
      <c r="N38" s="170">
        <f>'BD Team'!E43</f>
        <v>0</v>
      </c>
      <c r="O38" s="172"/>
      <c r="P38" s="241"/>
      <c r="Q38" s="173"/>
      <c r="R38" s="185"/>
      <c r="S38" s="312"/>
      <c r="T38" s="313">
        <f t="shared" si="3"/>
        <v>0</v>
      </c>
      <c r="U38" s="313">
        <f t="shared" si="4"/>
        <v>0</v>
      </c>
      <c r="V38" s="313">
        <f t="shared" si="5"/>
        <v>0</v>
      </c>
      <c r="W38" s="313">
        <f t="shared" si="6"/>
        <v>0</v>
      </c>
      <c r="X38" s="313">
        <f t="shared" si="7"/>
        <v>0</v>
      </c>
      <c r="Y38" s="313">
        <f t="shared" si="8"/>
        <v>0</v>
      </c>
    </row>
    <row r="39" spans="1:25">
      <c r="A39" s="118">
        <f>'BD Team'!A44</f>
        <v>36</v>
      </c>
      <c r="B39" s="118">
        <f>'BD Team'!B44</f>
        <v>0</v>
      </c>
      <c r="C39" s="118">
        <f>'BD Team'!C44</f>
        <v>0</v>
      </c>
      <c r="D39" s="118">
        <f>'BD Team'!D44</f>
        <v>0</v>
      </c>
      <c r="E39" s="118">
        <f>'BD Team'!F44</f>
        <v>0</v>
      </c>
      <c r="F39" s="121">
        <f>'BD Team'!G44</f>
        <v>0</v>
      </c>
      <c r="G39" s="118">
        <f>'BD Team'!H44</f>
        <v>0</v>
      </c>
      <c r="H39" s="118">
        <f>'BD Team'!I44</f>
        <v>0</v>
      </c>
      <c r="I39" s="118">
        <f>'BD Team'!J44</f>
        <v>0</v>
      </c>
      <c r="J39" s="103">
        <f t="shared" si="0"/>
        <v>0</v>
      </c>
      <c r="K39" s="172">
        <f>'BD Team'!K44</f>
        <v>0</v>
      </c>
      <c r="L39" s="171">
        <f t="shared" si="1"/>
        <v>0</v>
      </c>
      <c r="M39" s="170">
        <f>L39*'Changable Values'!$D$4</f>
        <v>0</v>
      </c>
      <c r="N39" s="170">
        <f>'BD Team'!E44</f>
        <v>0</v>
      </c>
      <c r="O39" s="172"/>
      <c r="P39" s="241"/>
      <c r="Q39" s="173"/>
      <c r="R39" s="185"/>
      <c r="S39" s="312"/>
      <c r="T39" s="313">
        <f t="shared" si="3"/>
        <v>0</v>
      </c>
      <c r="U39" s="313">
        <f t="shared" si="4"/>
        <v>0</v>
      </c>
      <c r="V39" s="313">
        <f t="shared" si="5"/>
        <v>0</v>
      </c>
      <c r="W39" s="313">
        <f t="shared" si="6"/>
        <v>0</v>
      </c>
      <c r="X39" s="313">
        <f t="shared" si="7"/>
        <v>0</v>
      </c>
      <c r="Y39" s="313">
        <f t="shared" si="8"/>
        <v>0</v>
      </c>
    </row>
    <row r="40" spans="1:25">
      <c r="A40" s="118">
        <f>'BD Team'!A45</f>
        <v>37</v>
      </c>
      <c r="B40" s="118">
        <f>'BD Team'!B45</f>
        <v>0</v>
      </c>
      <c r="C40" s="118">
        <f>'BD Team'!C45</f>
        <v>0</v>
      </c>
      <c r="D40" s="118">
        <f>'BD Team'!D45</f>
        <v>0</v>
      </c>
      <c r="E40" s="118">
        <f>'BD Team'!F45</f>
        <v>0</v>
      </c>
      <c r="F40" s="121">
        <f>'BD Team'!G45</f>
        <v>0</v>
      </c>
      <c r="G40" s="118">
        <f>'BD Team'!H45</f>
        <v>0</v>
      </c>
      <c r="H40" s="118">
        <f>'BD Team'!I45</f>
        <v>0</v>
      </c>
      <c r="I40" s="118">
        <f>'BD Team'!J45</f>
        <v>0</v>
      </c>
      <c r="J40" s="103">
        <f t="shared" si="0"/>
        <v>0</v>
      </c>
      <c r="K40" s="172">
        <f>'BD Team'!K45</f>
        <v>0</v>
      </c>
      <c r="L40" s="171">
        <f t="shared" si="1"/>
        <v>0</v>
      </c>
      <c r="M40" s="170">
        <f>L40*'Changable Values'!$D$4</f>
        <v>0</v>
      </c>
      <c r="N40" s="170">
        <f>'BD Team'!E45</f>
        <v>0</v>
      </c>
      <c r="O40" s="172"/>
      <c r="P40" s="241"/>
      <c r="Q40" s="173"/>
      <c r="R40" s="185"/>
      <c r="S40" s="312"/>
      <c r="T40" s="313">
        <f t="shared" si="3"/>
        <v>0</v>
      </c>
      <c r="U40" s="313">
        <f t="shared" si="4"/>
        <v>0</v>
      </c>
      <c r="V40" s="313">
        <f t="shared" si="5"/>
        <v>0</v>
      </c>
      <c r="W40" s="313">
        <f t="shared" si="6"/>
        <v>0</v>
      </c>
      <c r="X40" s="313">
        <f t="shared" si="7"/>
        <v>0</v>
      </c>
      <c r="Y40" s="313">
        <f t="shared" si="8"/>
        <v>0</v>
      </c>
    </row>
    <row r="41" spans="1:25">
      <c r="A41" s="118">
        <f>'BD Team'!A46</f>
        <v>38</v>
      </c>
      <c r="B41" s="118">
        <f>'BD Team'!B46</f>
        <v>0</v>
      </c>
      <c r="C41" s="118">
        <f>'BD Team'!C46</f>
        <v>0</v>
      </c>
      <c r="D41" s="118">
        <f>'BD Team'!D46</f>
        <v>0</v>
      </c>
      <c r="E41" s="118">
        <f>'BD Team'!F46</f>
        <v>0</v>
      </c>
      <c r="F41" s="121">
        <f>'BD Team'!G46</f>
        <v>0</v>
      </c>
      <c r="G41" s="118">
        <f>'BD Team'!H46</f>
        <v>0</v>
      </c>
      <c r="H41" s="118">
        <f>'BD Team'!I46</f>
        <v>0</v>
      </c>
      <c r="I41" s="118">
        <f>'BD Team'!J46</f>
        <v>0</v>
      </c>
      <c r="J41" s="103">
        <f t="shared" si="0"/>
        <v>0</v>
      </c>
      <c r="K41" s="172">
        <f>'BD Team'!K46</f>
        <v>0</v>
      </c>
      <c r="L41" s="171">
        <f t="shared" si="1"/>
        <v>0</v>
      </c>
      <c r="M41" s="170">
        <f>L41*'Changable Values'!$D$4</f>
        <v>0</v>
      </c>
      <c r="N41" s="170">
        <f>'BD Team'!E46</f>
        <v>0</v>
      </c>
      <c r="O41" s="172"/>
      <c r="P41" s="241"/>
      <c r="Q41" s="173"/>
      <c r="R41" s="185"/>
      <c r="S41" s="312"/>
      <c r="T41" s="313">
        <f t="shared" si="3"/>
        <v>0</v>
      </c>
      <c r="U41" s="313">
        <f t="shared" si="4"/>
        <v>0</v>
      </c>
      <c r="V41" s="313">
        <f t="shared" si="5"/>
        <v>0</v>
      </c>
      <c r="W41" s="313">
        <f t="shared" si="6"/>
        <v>0</v>
      </c>
      <c r="X41" s="313">
        <f t="shared" si="7"/>
        <v>0</v>
      </c>
      <c r="Y41" s="313">
        <f t="shared" si="8"/>
        <v>0</v>
      </c>
    </row>
    <row r="42" spans="1:25">
      <c r="A42" s="118">
        <f>'BD Team'!A47</f>
        <v>39</v>
      </c>
      <c r="B42" s="118">
        <f>'BD Team'!B47</f>
        <v>0</v>
      </c>
      <c r="C42" s="118">
        <f>'BD Team'!C47</f>
        <v>0</v>
      </c>
      <c r="D42" s="118">
        <f>'BD Team'!D47</f>
        <v>0</v>
      </c>
      <c r="E42" s="118">
        <f>'BD Team'!F47</f>
        <v>0</v>
      </c>
      <c r="F42" s="121">
        <f>'BD Team'!G47</f>
        <v>0</v>
      </c>
      <c r="G42" s="118">
        <f>'BD Team'!H47</f>
        <v>0</v>
      </c>
      <c r="H42" s="118">
        <f>'BD Team'!I47</f>
        <v>0</v>
      </c>
      <c r="I42" s="118">
        <f>'BD Team'!J47</f>
        <v>0</v>
      </c>
      <c r="J42" s="103">
        <f t="shared" si="0"/>
        <v>0</v>
      </c>
      <c r="K42" s="172">
        <f>'BD Team'!K47</f>
        <v>0</v>
      </c>
      <c r="L42" s="171">
        <f t="shared" si="1"/>
        <v>0</v>
      </c>
      <c r="M42" s="170">
        <f>L42*'Changable Values'!$D$4</f>
        <v>0</v>
      </c>
      <c r="N42" s="170">
        <f>'BD Team'!E47</f>
        <v>0</v>
      </c>
      <c r="O42" s="172"/>
      <c r="P42" s="241"/>
      <c r="Q42" s="173"/>
      <c r="R42" s="185"/>
      <c r="S42" s="312"/>
      <c r="T42" s="313">
        <f t="shared" si="3"/>
        <v>0</v>
      </c>
      <c r="U42" s="313">
        <f t="shared" si="4"/>
        <v>0</v>
      </c>
      <c r="V42" s="313">
        <f t="shared" si="5"/>
        <v>0</v>
      </c>
      <c r="W42" s="313">
        <f t="shared" si="6"/>
        <v>0</v>
      </c>
      <c r="X42" s="313">
        <f t="shared" si="7"/>
        <v>0</v>
      </c>
      <c r="Y42" s="313">
        <f t="shared" si="8"/>
        <v>0</v>
      </c>
    </row>
    <row r="43" spans="1:25">
      <c r="A43" s="118">
        <f>'BD Team'!A48</f>
        <v>40</v>
      </c>
      <c r="B43" s="118">
        <f>'BD Team'!B48</f>
        <v>0</v>
      </c>
      <c r="C43" s="118">
        <f>'BD Team'!C48</f>
        <v>0</v>
      </c>
      <c r="D43" s="118">
        <f>'BD Team'!D48</f>
        <v>0</v>
      </c>
      <c r="E43" s="118">
        <f>'BD Team'!F48</f>
        <v>0</v>
      </c>
      <c r="F43" s="121">
        <f>'BD Team'!G48</f>
        <v>0</v>
      </c>
      <c r="G43" s="118">
        <f>'BD Team'!H48</f>
        <v>0</v>
      </c>
      <c r="H43" s="118">
        <f>'BD Team'!I48</f>
        <v>0</v>
      </c>
      <c r="I43" s="118">
        <f>'BD Team'!J48</f>
        <v>0</v>
      </c>
      <c r="J43" s="103">
        <f t="shared" si="0"/>
        <v>0</v>
      </c>
      <c r="K43" s="172">
        <f>'BD Team'!K48</f>
        <v>0</v>
      </c>
      <c r="L43" s="171">
        <f t="shared" si="1"/>
        <v>0</v>
      </c>
      <c r="M43" s="170">
        <f>L43*'Changable Values'!$D$4</f>
        <v>0</v>
      </c>
      <c r="N43" s="170">
        <f>'BD Team'!E48</f>
        <v>0</v>
      </c>
      <c r="O43" s="172"/>
      <c r="P43" s="241"/>
      <c r="Q43" s="173"/>
      <c r="R43" s="185"/>
      <c r="S43" s="312"/>
      <c r="T43" s="313">
        <f t="shared" si="3"/>
        <v>0</v>
      </c>
      <c r="U43" s="313">
        <f t="shared" si="4"/>
        <v>0</v>
      </c>
      <c r="V43" s="313">
        <f t="shared" si="5"/>
        <v>0</v>
      </c>
      <c r="W43" s="313">
        <f t="shared" si="6"/>
        <v>0</v>
      </c>
      <c r="X43" s="313">
        <f t="shared" si="7"/>
        <v>0</v>
      </c>
      <c r="Y43" s="313">
        <f t="shared" si="8"/>
        <v>0</v>
      </c>
    </row>
    <row r="44" spans="1:25">
      <c r="A44" s="118">
        <f>'BD Team'!A49</f>
        <v>41</v>
      </c>
      <c r="B44" s="118">
        <f>'BD Team'!B49</f>
        <v>0</v>
      </c>
      <c r="C44" s="118">
        <f>'BD Team'!C49</f>
        <v>0</v>
      </c>
      <c r="D44" s="118">
        <f>'BD Team'!D49</f>
        <v>0</v>
      </c>
      <c r="E44" s="118">
        <f>'BD Team'!F49</f>
        <v>0</v>
      </c>
      <c r="F44" s="121">
        <f>'BD Team'!G49</f>
        <v>0</v>
      </c>
      <c r="G44" s="118">
        <f>'BD Team'!H49</f>
        <v>0</v>
      </c>
      <c r="H44" s="118">
        <f>'BD Team'!I49</f>
        <v>0</v>
      </c>
      <c r="I44" s="118">
        <f>'BD Team'!J49</f>
        <v>0</v>
      </c>
      <c r="J44" s="103">
        <f t="shared" si="0"/>
        <v>0</v>
      </c>
      <c r="K44" s="172">
        <f>'BD Team'!K49</f>
        <v>0</v>
      </c>
      <c r="L44" s="171">
        <f t="shared" si="1"/>
        <v>0</v>
      </c>
      <c r="M44" s="170">
        <f>L44*'Changable Values'!$D$4</f>
        <v>0</v>
      </c>
      <c r="N44" s="170">
        <f>'BD Team'!E49</f>
        <v>0</v>
      </c>
      <c r="O44" s="172"/>
      <c r="P44" s="241"/>
      <c r="Q44" s="173"/>
      <c r="R44" s="185"/>
      <c r="S44" s="312"/>
      <c r="T44" s="313">
        <f t="shared" si="3"/>
        <v>0</v>
      </c>
      <c r="U44" s="313">
        <f t="shared" si="4"/>
        <v>0</v>
      </c>
      <c r="V44" s="313">
        <f t="shared" si="5"/>
        <v>0</v>
      </c>
      <c r="W44" s="313">
        <f t="shared" si="6"/>
        <v>0</v>
      </c>
      <c r="X44" s="313">
        <f t="shared" si="7"/>
        <v>0</v>
      </c>
      <c r="Y44" s="313">
        <f t="shared" si="8"/>
        <v>0</v>
      </c>
    </row>
    <row r="45" spans="1:25">
      <c r="A45" s="118">
        <f>'BD Team'!A50</f>
        <v>42</v>
      </c>
      <c r="B45" s="118">
        <f>'BD Team'!B50</f>
        <v>0</v>
      </c>
      <c r="C45" s="118">
        <f>'BD Team'!C50</f>
        <v>0</v>
      </c>
      <c r="D45" s="118">
        <f>'BD Team'!D50</f>
        <v>0</v>
      </c>
      <c r="E45" s="118">
        <f>'BD Team'!F50</f>
        <v>0</v>
      </c>
      <c r="F45" s="121">
        <f>'BD Team'!G50</f>
        <v>0</v>
      </c>
      <c r="G45" s="118">
        <f>'BD Team'!H50</f>
        <v>0</v>
      </c>
      <c r="H45" s="118">
        <f>'BD Team'!I50</f>
        <v>0</v>
      </c>
      <c r="I45" s="118">
        <f>'BD Team'!J50</f>
        <v>0</v>
      </c>
      <c r="J45" s="103">
        <f t="shared" si="0"/>
        <v>0</v>
      </c>
      <c r="K45" s="172">
        <f>'BD Team'!K50</f>
        <v>0</v>
      </c>
      <c r="L45" s="171">
        <f t="shared" si="1"/>
        <v>0</v>
      </c>
      <c r="M45" s="170">
        <f>L45*'Changable Values'!$D$4</f>
        <v>0</v>
      </c>
      <c r="N45" s="170">
        <f>'BD Team'!E50</f>
        <v>0</v>
      </c>
      <c r="O45" s="172"/>
      <c r="P45" s="241"/>
      <c r="Q45" s="173"/>
      <c r="R45" s="185"/>
      <c r="S45" s="312"/>
      <c r="T45" s="313">
        <f t="shared" si="3"/>
        <v>0</v>
      </c>
      <c r="U45" s="313">
        <f t="shared" si="4"/>
        <v>0</v>
      </c>
      <c r="V45" s="313">
        <f t="shared" si="5"/>
        <v>0</v>
      </c>
      <c r="W45" s="313">
        <f t="shared" si="6"/>
        <v>0</v>
      </c>
      <c r="X45" s="313">
        <f t="shared" si="7"/>
        <v>0</v>
      </c>
      <c r="Y45" s="313">
        <f t="shared" si="8"/>
        <v>0</v>
      </c>
    </row>
    <row r="46" spans="1:25">
      <c r="A46" s="118">
        <f>'BD Team'!A51</f>
        <v>43</v>
      </c>
      <c r="B46" s="118">
        <f>'BD Team'!B51</f>
        <v>0</v>
      </c>
      <c r="C46" s="118">
        <f>'BD Team'!C51</f>
        <v>0</v>
      </c>
      <c r="D46" s="118">
        <f>'BD Team'!D51</f>
        <v>0</v>
      </c>
      <c r="E46" s="118">
        <f>'BD Team'!F51</f>
        <v>0</v>
      </c>
      <c r="F46" s="121">
        <f>'BD Team'!G51</f>
        <v>0</v>
      </c>
      <c r="G46" s="118">
        <f>'BD Team'!H51</f>
        <v>0</v>
      </c>
      <c r="H46" s="118">
        <f>'BD Team'!I51</f>
        <v>0</v>
      </c>
      <c r="I46" s="118">
        <f>'BD Team'!J51</f>
        <v>0</v>
      </c>
      <c r="J46" s="103">
        <f t="shared" si="0"/>
        <v>0</v>
      </c>
      <c r="K46" s="172">
        <f>'BD Team'!K51</f>
        <v>0</v>
      </c>
      <c r="L46" s="171">
        <f t="shared" si="1"/>
        <v>0</v>
      </c>
      <c r="M46" s="170">
        <f>L46*'Changable Values'!$D$4</f>
        <v>0</v>
      </c>
      <c r="N46" s="170">
        <f>'BD Team'!E51</f>
        <v>0</v>
      </c>
      <c r="O46" s="172"/>
      <c r="P46" s="241"/>
      <c r="Q46" s="173"/>
      <c r="R46" s="185"/>
      <c r="S46" s="312"/>
      <c r="T46" s="313">
        <f t="shared" si="3"/>
        <v>0</v>
      </c>
      <c r="U46" s="313">
        <f t="shared" si="4"/>
        <v>0</v>
      </c>
      <c r="V46" s="313">
        <f t="shared" si="5"/>
        <v>0</v>
      </c>
      <c r="W46" s="313">
        <f t="shared" si="6"/>
        <v>0</v>
      </c>
      <c r="X46" s="313">
        <f t="shared" si="7"/>
        <v>0</v>
      </c>
      <c r="Y46" s="313">
        <f t="shared" si="8"/>
        <v>0</v>
      </c>
    </row>
    <row r="47" spans="1:25">
      <c r="A47" s="118">
        <f>'BD Team'!A52</f>
        <v>44</v>
      </c>
      <c r="B47" s="118">
        <f>'BD Team'!B52</f>
        <v>0</v>
      </c>
      <c r="C47" s="118">
        <f>'BD Team'!C52</f>
        <v>0</v>
      </c>
      <c r="D47" s="118">
        <f>'BD Team'!D52</f>
        <v>0</v>
      </c>
      <c r="E47" s="118">
        <f>'BD Team'!F52</f>
        <v>0</v>
      </c>
      <c r="F47" s="121">
        <f>'BD Team'!G52</f>
        <v>0</v>
      </c>
      <c r="G47" s="118">
        <f>'BD Team'!H52</f>
        <v>0</v>
      </c>
      <c r="H47" s="118">
        <f>'BD Team'!I52</f>
        <v>0</v>
      </c>
      <c r="I47" s="118">
        <f>'BD Team'!J52</f>
        <v>0</v>
      </c>
      <c r="J47" s="103">
        <f t="shared" si="0"/>
        <v>0</v>
      </c>
      <c r="K47" s="172">
        <f>'BD Team'!K52</f>
        <v>0</v>
      </c>
      <c r="L47" s="171">
        <f t="shared" si="1"/>
        <v>0</v>
      </c>
      <c r="M47" s="170">
        <f>L47*'Changable Values'!$D$4</f>
        <v>0</v>
      </c>
      <c r="N47" s="170">
        <f>'BD Team'!E52</f>
        <v>0</v>
      </c>
      <c r="O47" s="172"/>
      <c r="P47" s="241"/>
      <c r="Q47" s="173"/>
      <c r="R47" s="185"/>
      <c r="S47" s="312"/>
      <c r="T47" s="313">
        <f t="shared" si="3"/>
        <v>0</v>
      </c>
      <c r="U47" s="313">
        <f t="shared" si="4"/>
        <v>0</v>
      </c>
      <c r="V47" s="313">
        <f t="shared" si="5"/>
        <v>0</v>
      </c>
      <c r="W47" s="313">
        <f t="shared" si="6"/>
        <v>0</v>
      </c>
      <c r="X47" s="313">
        <f t="shared" si="7"/>
        <v>0</v>
      </c>
      <c r="Y47" s="313">
        <f t="shared" si="8"/>
        <v>0</v>
      </c>
    </row>
    <row r="48" spans="1:25">
      <c r="A48" s="118">
        <f>'BD Team'!A53</f>
        <v>45</v>
      </c>
      <c r="B48" s="118">
        <f>'BD Team'!B53</f>
        <v>0</v>
      </c>
      <c r="C48" s="118">
        <f>'BD Team'!C53</f>
        <v>0</v>
      </c>
      <c r="D48" s="118">
        <f>'BD Team'!D53</f>
        <v>0</v>
      </c>
      <c r="E48" s="118">
        <f>'BD Team'!F53</f>
        <v>0</v>
      </c>
      <c r="F48" s="121">
        <f>'BD Team'!G53</f>
        <v>0</v>
      </c>
      <c r="G48" s="118">
        <f>'BD Team'!H53</f>
        <v>0</v>
      </c>
      <c r="H48" s="118">
        <f>'BD Team'!I53</f>
        <v>0</v>
      </c>
      <c r="I48" s="118">
        <f>'BD Team'!J53</f>
        <v>0</v>
      </c>
      <c r="J48" s="103">
        <f t="shared" si="0"/>
        <v>0</v>
      </c>
      <c r="K48" s="172">
        <f>'BD Team'!K53</f>
        <v>0</v>
      </c>
      <c r="L48" s="171">
        <f t="shared" si="1"/>
        <v>0</v>
      </c>
      <c r="M48" s="170">
        <f>L48*'Changable Values'!$D$4</f>
        <v>0</v>
      </c>
      <c r="N48" s="170">
        <f>'BD Team'!E53</f>
        <v>0</v>
      </c>
      <c r="O48" s="172"/>
      <c r="P48" s="241"/>
      <c r="Q48" s="173"/>
      <c r="R48" s="185"/>
      <c r="S48" s="312"/>
      <c r="T48" s="313">
        <f t="shared" si="3"/>
        <v>0</v>
      </c>
      <c r="U48" s="313">
        <f t="shared" si="4"/>
        <v>0</v>
      </c>
      <c r="V48" s="313">
        <f t="shared" si="5"/>
        <v>0</v>
      </c>
      <c r="W48" s="313">
        <f t="shared" si="6"/>
        <v>0</v>
      </c>
      <c r="X48" s="313">
        <f t="shared" si="7"/>
        <v>0</v>
      </c>
      <c r="Y48" s="313">
        <f t="shared" si="8"/>
        <v>0</v>
      </c>
    </row>
    <row r="49" spans="1:25">
      <c r="A49" s="118">
        <f>'BD Team'!A54</f>
        <v>46</v>
      </c>
      <c r="B49" s="118">
        <f>'BD Team'!B54</f>
        <v>0</v>
      </c>
      <c r="C49" s="118">
        <f>'BD Team'!C54</f>
        <v>0</v>
      </c>
      <c r="D49" s="118">
        <f>'BD Team'!D54</f>
        <v>0</v>
      </c>
      <c r="E49" s="118">
        <f>'BD Team'!F54</f>
        <v>0</v>
      </c>
      <c r="F49" s="121">
        <f>'BD Team'!G54</f>
        <v>0</v>
      </c>
      <c r="G49" s="118">
        <f>'BD Team'!H54</f>
        <v>0</v>
      </c>
      <c r="H49" s="118">
        <f>'BD Team'!I54</f>
        <v>0</v>
      </c>
      <c r="I49" s="118">
        <f>'BD Team'!J54</f>
        <v>0</v>
      </c>
      <c r="J49" s="103">
        <f t="shared" si="0"/>
        <v>0</v>
      </c>
      <c r="K49" s="172">
        <f>'BD Team'!K54</f>
        <v>0</v>
      </c>
      <c r="L49" s="171">
        <f t="shared" si="1"/>
        <v>0</v>
      </c>
      <c r="M49" s="170">
        <f>L49*'Changable Values'!$D$4</f>
        <v>0</v>
      </c>
      <c r="N49" s="170">
        <f>'BD Team'!E54</f>
        <v>0</v>
      </c>
      <c r="O49" s="172"/>
      <c r="P49" s="241"/>
      <c r="Q49" s="173"/>
      <c r="R49" s="185"/>
      <c r="S49" s="312"/>
      <c r="T49" s="313">
        <f t="shared" si="3"/>
        <v>0</v>
      </c>
      <c r="U49" s="313">
        <f t="shared" si="4"/>
        <v>0</v>
      </c>
      <c r="V49" s="313">
        <f t="shared" si="5"/>
        <v>0</v>
      </c>
      <c r="W49" s="313">
        <f t="shared" si="6"/>
        <v>0</v>
      </c>
      <c r="X49" s="313">
        <f t="shared" si="7"/>
        <v>0</v>
      </c>
      <c r="Y49" s="313">
        <f t="shared" si="8"/>
        <v>0</v>
      </c>
    </row>
    <row r="50" spans="1:25">
      <c r="A50" s="118">
        <f>'BD Team'!A55</f>
        <v>47</v>
      </c>
      <c r="B50" s="118">
        <f>'BD Team'!B55</f>
        <v>0</v>
      </c>
      <c r="C50" s="118">
        <f>'BD Team'!C55</f>
        <v>0</v>
      </c>
      <c r="D50" s="118">
        <f>'BD Team'!D55</f>
        <v>0</v>
      </c>
      <c r="E50" s="118">
        <f>'BD Team'!F55</f>
        <v>0</v>
      </c>
      <c r="F50" s="121">
        <f>'BD Team'!G55</f>
        <v>0</v>
      </c>
      <c r="G50" s="118">
        <f>'BD Team'!H55</f>
        <v>0</v>
      </c>
      <c r="H50" s="118">
        <f>'BD Team'!I55</f>
        <v>0</v>
      </c>
      <c r="I50" s="118">
        <f>'BD Team'!J55</f>
        <v>0</v>
      </c>
      <c r="J50" s="103">
        <f t="shared" si="0"/>
        <v>0</v>
      </c>
      <c r="K50" s="172">
        <f>'BD Team'!K55</f>
        <v>0</v>
      </c>
      <c r="L50" s="171">
        <f t="shared" si="1"/>
        <v>0</v>
      </c>
      <c r="M50" s="170">
        <f>L50*'Changable Values'!$D$4</f>
        <v>0</v>
      </c>
      <c r="N50" s="170">
        <f>'BD Team'!E55</f>
        <v>0</v>
      </c>
      <c r="O50" s="172"/>
      <c r="P50" s="241"/>
      <c r="Q50" s="173"/>
      <c r="R50" s="185"/>
      <c r="S50" s="312"/>
      <c r="T50" s="313">
        <f t="shared" si="3"/>
        <v>0</v>
      </c>
      <c r="U50" s="313">
        <f t="shared" si="4"/>
        <v>0</v>
      </c>
      <c r="V50" s="313">
        <f t="shared" si="5"/>
        <v>0</v>
      </c>
      <c r="W50" s="313">
        <f t="shared" si="6"/>
        <v>0</v>
      </c>
      <c r="X50" s="313">
        <f t="shared" si="7"/>
        <v>0</v>
      </c>
      <c r="Y50" s="313">
        <f t="shared" si="8"/>
        <v>0</v>
      </c>
    </row>
    <row r="51" spans="1:25">
      <c r="A51" s="118">
        <f>'BD Team'!A56</f>
        <v>48</v>
      </c>
      <c r="B51" s="118">
        <f>'BD Team'!B56</f>
        <v>0</v>
      </c>
      <c r="C51" s="118">
        <f>'BD Team'!C56</f>
        <v>0</v>
      </c>
      <c r="D51" s="118">
        <f>'BD Team'!D56</f>
        <v>0</v>
      </c>
      <c r="E51" s="118">
        <f>'BD Team'!F56</f>
        <v>0</v>
      </c>
      <c r="F51" s="121">
        <f>'BD Team'!G56</f>
        <v>0</v>
      </c>
      <c r="G51" s="118">
        <f>'BD Team'!H56</f>
        <v>0</v>
      </c>
      <c r="H51" s="118">
        <f>'BD Team'!I56</f>
        <v>0</v>
      </c>
      <c r="I51" s="118">
        <f>'BD Team'!J56</f>
        <v>0</v>
      </c>
      <c r="J51" s="103">
        <f t="shared" si="0"/>
        <v>0</v>
      </c>
      <c r="K51" s="172">
        <f>'BD Team'!K56</f>
        <v>0</v>
      </c>
      <c r="L51" s="171">
        <f t="shared" si="1"/>
        <v>0</v>
      </c>
      <c r="M51" s="170">
        <f>L51*'Changable Values'!$D$4</f>
        <v>0</v>
      </c>
      <c r="N51" s="170">
        <f>'BD Team'!E56</f>
        <v>0</v>
      </c>
      <c r="O51" s="172"/>
      <c r="P51" s="241"/>
      <c r="Q51" s="173"/>
      <c r="R51" s="185"/>
      <c r="S51" s="312"/>
      <c r="T51" s="313">
        <f t="shared" si="3"/>
        <v>0</v>
      </c>
      <c r="U51" s="313">
        <f t="shared" si="4"/>
        <v>0</v>
      </c>
      <c r="V51" s="313">
        <f t="shared" si="5"/>
        <v>0</v>
      </c>
      <c r="W51" s="313">
        <f t="shared" si="6"/>
        <v>0</v>
      </c>
      <c r="X51" s="313">
        <f t="shared" si="7"/>
        <v>0</v>
      </c>
      <c r="Y51" s="313">
        <f t="shared" si="8"/>
        <v>0</v>
      </c>
    </row>
    <row r="52" spans="1:25">
      <c r="A52" s="118">
        <f>'BD Team'!A57</f>
        <v>49</v>
      </c>
      <c r="B52" s="118">
        <f>'BD Team'!B57</f>
        <v>0</v>
      </c>
      <c r="C52" s="118">
        <f>'BD Team'!C57</f>
        <v>0</v>
      </c>
      <c r="D52" s="118">
        <f>'BD Team'!D57</f>
        <v>0</v>
      </c>
      <c r="E52" s="118">
        <f>'BD Team'!F57</f>
        <v>0</v>
      </c>
      <c r="F52" s="121">
        <f>'BD Team'!G57</f>
        <v>0</v>
      </c>
      <c r="G52" s="118">
        <f>'BD Team'!H57</f>
        <v>0</v>
      </c>
      <c r="H52" s="118">
        <f>'BD Team'!I57</f>
        <v>0</v>
      </c>
      <c r="I52" s="118">
        <f>'BD Team'!J57</f>
        <v>0</v>
      </c>
      <c r="J52" s="103">
        <f t="shared" si="0"/>
        <v>0</v>
      </c>
      <c r="K52" s="172">
        <f>'BD Team'!K57</f>
        <v>0</v>
      </c>
      <c r="L52" s="171">
        <f t="shared" si="1"/>
        <v>0</v>
      </c>
      <c r="M52" s="170">
        <f>L52*'Changable Values'!$D$4</f>
        <v>0</v>
      </c>
      <c r="N52" s="170">
        <f>'BD Team'!E57</f>
        <v>0</v>
      </c>
      <c r="O52" s="172"/>
      <c r="P52" s="241"/>
      <c r="Q52" s="173"/>
      <c r="R52" s="185"/>
      <c r="S52" s="312"/>
      <c r="T52" s="313">
        <f t="shared" si="3"/>
        <v>0</v>
      </c>
      <c r="U52" s="313">
        <f t="shared" si="4"/>
        <v>0</v>
      </c>
      <c r="V52" s="313">
        <f t="shared" si="5"/>
        <v>0</v>
      </c>
      <c r="W52" s="313">
        <f t="shared" si="6"/>
        <v>0</v>
      </c>
      <c r="X52" s="313">
        <f t="shared" si="7"/>
        <v>0</v>
      </c>
      <c r="Y52" s="313">
        <f t="shared" si="8"/>
        <v>0</v>
      </c>
    </row>
    <row r="53" spans="1:25">
      <c r="A53" s="118">
        <f>'BD Team'!A58</f>
        <v>50</v>
      </c>
      <c r="B53" s="118">
        <f>'BD Team'!B58</f>
        <v>0</v>
      </c>
      <c r="C53" s="118">
        <f>'BD Team'!C58</f>
        <v>0</v>
      </c>
      <c r="D53" s="118">
        <f>'BD Team'!D58</f>
        <v>0</v>
      </c>
      <c r="E53" s="118">
        <f>'BD Team'!F58</f>
        <v>0</v>
      </c>
      <c r="F53" s="121">
        <f>'BD Team'!G58</f>
        <v>0</v>
      </c>
      <c r="G53" s="118">
        <f>'BD Team'!H58</f>
        <v>0</v>
      </c>
      <c r="H53" s="118">
        <f>'BD Team'!I58</f>
        <v>0</v>
      </c>
      <c r="I53" s="118">
        <f>'BD Team'!J58</f>
        <v>0</v>
      </c>
      <c r="J53" s="103">
        <f t="shared" si="0"/>
        <v>0</v>
      </c>
      <c r="K53" s="172">
        <f>'BD Team'!K58</f>
        <v>0</v>
      </c>
      <c r="L53" s="171">
        <f t="shared" si="1"/>
        <v>0</v>
      </c>
      <c r="M53" s="170">
        <f>L53*'Changable Values'!$D$4</f>
        <v>0</v>
      </c>
      <c r="N53" s="170">
        <f>'BD Team'!E58</f>
        <v>0</v>
      </c>
      <c r="O53" s="172"/>
      <c r="P53" s="241"/>
      <c r="Q53" s="173"/>
      <c r="R53" s="185"/>
      <c r="S53" s="312"/>
      <c r="T53" s="313">
        <f t="shared" si="3"/>
        <v>0</v>
      </c>
      <c r="U53" s="313">
        <f t="shared" si="4"/>
        <v>0</v>
      </c>
      <c r="V53" s="313">
        <f t="shared" si="5"/>
        <v>0</v>
      </c>
      <c r="W53" s="313">
        <f t="shared" si="6"/>
        <v>0</v>
      </c>
      <c r="X53" s="313">
        <f t="shared" si="7"/>
        <v>0</v>
      </c>
      <c r="Y53" s="313">
        <f t="shared" si="8"/>
        <v>0</v>
      </c>
    </row>
    <row r="54" spans="1:25">
      <c r="A54" s="118">
        <f>'BD Team'!A59</f>
        <v>51</v>
      </c>
      <c r="B54" s="118">
        <f>'BD Team'!B59</f>
        <v>0</v>
      </c>
      <c r="C54" s="118">
        <f>'BD Team'!C59</f>
        <v>0</v>
      </c>
      <c r="D54" s="118">
        <f>'BD Team'!D59</f>
        <v>0</v>
      </c>
      <c r="E54" s="118">
        <f>'BD Team'!F59</f>
        <v>0</v>
      </c>
      <c r="F54" s="121">
        <f>'BD Team'!G59</f>
        <v>0</v>
      </c>
      <c r="G54" s="118">
        <f>'BD Team'!H59</f>
        <v>0</v>
      </c>
      <c r="H54" s="118">
        <f>'BD Team'!I59</f>
        <v>0</v>
      </c>
      <c r="I54" s="118">
        <f>'BD Team'!J59</f>
        <v>0</v>
      </c>
      <c r="J54" s="103">
        <f t="shared" ref="J54:J103" si="10">G54*H54*I54*10.764/1000000</f>
        <v>0</v>
      </c>
      <c r="K54" s="172">
        <f>'BD Team'!K59</f>
        <v>0</v>
      </c>
      <c r="L54" s="171">
        <f>K54*I54</f>
        <v>0</v>
      </c>
      <c r="M54" s="170">
        <f>L54*'Changable Values'!$D$4</f>
        <v>0</v>
      </c>
      <c r="N54" s="170">
        <f>'BD Team'!E59</f>
        <v>0</v>
      </c>
      <c r="O54" s="172"/>
      <c r="P54" s="241"/>
      <c r="Q54" s="173"/>
      <c r="R54" s="185"/>
      <c r="S54" s="312"/>
      <c r="T54" s="313">
        <f t="shared" si="3"/>
        <v>0</v>
      </c>
      <c r="U54" s="313">
        <f t="shared" si="4"/>
        <v>0</v>
      </c>
      <c r="V54" s="313">
        <f t="shared" si="5"/>
        <v>0</v>
      </c>
      <c r="W54" s="313">
        <f t="shared" si="6"/>
        <v>0</v>
      </c>
      <c r="X54" s="313">
        <f t="shared" si="7"/>
        <v>0</v>
      </c>
      <c r="Y54" s="313">
        <f t="shared" si="8"/>
        <v>0</v>
      </c>
    </row>
    <row r="55" spans="1:25">
      <c r="A55" s="118">
        <f>'BD Team'!A60</f>
        <v>52</v>
      </c>
      <c r="B55" s="118">
        <f>'BD Team'!B60</f>
        <v>0</v>
      </c>
      <c r="C55" s="118">
        <f>'BD Team'!C60</f>
        <v>0</v>
      </c>
      <c r="D55" s="118">
        <f>'BD Team'!D60</f>
        <v>0</v>
      </c>
      <c r="E55" s="118">
        <f>'BD Team'!F60</f>
        <v>0</v>
      </c>
      <c r="F55" s="121">
        <f>'BD Team'!G60</f>
        <v>0</v>
      </c>
      <c r="G55" s="118">
        <f>'BD Team'!H60</f>
        <v>0</v>
      </c>
      <c r="H55" s="118">
        <f>'BD Team'!I60</f>
        <v>0</v>
      </c>
      <c r="I55" s="118">
        <f>'BD Team'!J60</f>
        <v>0</v>
      </c>
      <c r="J55" s="103">
        <f t="shared" si="10"/>
        <v>0</v>
      </c>
      <c r="K55" s="172">
        <f>'BD Team'!K60</f>
        <v>0</v>
      </c>
      <c r="L55" s="171">
        <f t="shared" ref="L55:L103" si="11">K55*I55</f>
        <v>0</v>
      </c>
      <c r="M55" s="170">
        <f>L55*'Changable Values'!$D$4</f>
        <v>0</v>
      </c>
      <c r="N55" s="170">
        <f>'BD Team'!E60</f>
        <v>0</v>
      </c>
      <c r="O55" s="172"/>
      <c r="P55" s="241"/>
      <c r="Q55" s="173"/>
      <c r="R55" s="185"/>
      <c r="S55" s="312"/>
      <c r="T55" s="313">
        <f t="shared" si="3"/>
        <v>0</v>
      </c>
      <c r="U55" s="313">
        <f t="shared" si="4"/>
        <v>0</v>
      </c>
      <c r="V55" s="313">
        <f t="shared" si="5"/>
        <v>0</v>
      </c>
      <c r="W55" s="313">
        <f t="shared" si="6"/>
        <v>0</v>
      </c>
      <c r="X55" s="313">
        <f t="shared" si="7"/>
        <v>0</v>
      </c>
      <c r="Y55" s="313">
        <f t="shared" si="8"/>
        <v>0</v>
      </c>
    </row>
    <row r="56" spans="1:25">
      <c r="A56" s="118">
        <f>'BD Team'!A61</f>
        <v>53</v>
      </c>
      <c r="B56" s="118">
        <f>'BD Team'!B61</f>
        <v>0</v>
      </c>
      <c r="C56" s="118">
        <f>'BD Team'!C61</f>
        <v>0</v>
      </c>
      <c r="D56" s="118">
        <f>'BD Team'!D61</f>
        <v>0</v>
      </c>
      <c r="E56" s="118">
        <f>'BD Team'!F61</f>
        <v>0</v>
      </c>
      <c r="F56" s="121">
        <f>'BD Team'!G61</f>
        <v>0</v>
      </c>
      <c r="G56" s="118">
        <f>'BD Team'!H61</f>
        <v>0</v>
      </c>
      <c r="H56" s="118">
        <f>'BD Team'!I61</f>
        <v>0</v>
      </c>
      <c r="I56" s="118">
        <f>'BD Team'!J61</f>
        <v>0</v>
      </c>
      <c r="J56" s="103">
        <f t="shared" si="10"/>
        <v>0</v>
      </c>
      <c r="K56" s="172">
        <f>'BD Team'!K61</f>
        <v>0</v>
      </c>
      <c r="L56" s="171">
        <f t="shared" si="11"/>
        <v>0</v>
      </c>
      <c r="M56" s="170">
        <f>L56*'Changable Values'!$D$4</f>
        <v>0</v>
      </c>
      <c r="N56" s="170">
        <f>'BD Team'!E61</f>
        <v>0</v>
      </c>
      <c r="O56" s="172"/>
      <c r="P56" s="241"/>
      <c r="Q56" s="173"/>
      <c r="R56" s="185"/>
      <c r="S56" s="312"/>
      <c r="T56" s="313">
        <f t="shared" si="3"/>
        <v>0</v>
      </c>
      <c r="U56" s="313">
        <f t="shared" si="4"/>
        <v>0</v>
      </c>
      <c r="V56" s="313">
        <f t="shared" si="5"/>
        <v>0</v>
      </c>
      <c r="W56" s="313">
        <f t="shared" si="6"/>
        <v>0</v>
      </c>
      <c r="X56" s="313">
        <f t="shared" si="7"/>
        <v>0</v>
      </c>
      <c r="Y56" s="313">
        <f t="shared" si="8"/>
        <v>0</v>
      </c>
    </row>
    <row r="57" spans="1:25">
      <c r="A57" s="118">
        <f>'BD Team'!A62</f>
        <v>54</v>
      </c>
      <c r="B57" s="118">
        <f>'BD Team'!B62</f>
        <v>0</v>
      </c>
      <c r="C57" s="118">
        <f>'BD Team'!C62</f>
        <v>0</v>
      </c>
      <c r="D57" s="118">
        <f>'BD Team'!D62</f>
        <v>0</v>
      </c>
      <c r="E57" s="118">
        <f>'BD Team'!F62</f>
        <v>0</v>
      </c>
      <c r="F57" s="121">
        <f>'BD Team'!G62</f>
        <v>0</v>
      </c>
      <c r="G57" s="118">
        <f>'BD Team'!H62</f>
        <v>0</v>
      </c>
      <c r="H57" s="118">
        <f>'BD Team'!I62</f>
        <v>0</v>
      </c>
      <c r="I57" s="118">
        <f>'BD Team'!J62</f>
        <v>0</v>
      </c>
      <c r="J57" s="103">
        <f t="shared" si="10"/>
        <v>0</v>
      </c>
      <c r="K57" s="172">
        <f>'BD Team'!K62</f>
        <v>0</v>
      </c>
      <c r="L57" s="171">
        <f t="shared" si="11"/>
        <v>0</v>
      </c>
      <c r="M57" s="170">
        <f>L57*'Changable Values'!$D$4</f>
        <v>0</v>
      </c>
      <c r="N57" s="170">
        <f>'BD Team'!E62</f>
        <v>0</v>
      </c>
      <c r="O57" s="172"/>
      <c r="P57" s="241"/>
      <c r="Q57" s="173"/>
      <c r="R57" s="185"/>
      <c r="S57" s="312"/>
      <c r="T57" s="313">
        <f t="shared" si="3"/>
        <v>0</v>
      </c>
      <c r="U57" s="313">
        <f t="shared" si="4"/>
        <v>0</v>
      </c>
      <c r="V57" s="313">
        <f t="shared" si="5"/>
        <v>0</v>
      </c>
      <c r="W57" s="313">
        <f t="shared" si="6"/>
        <v>0</v>
      </c>
      <c r="X57" s="313">
        <f t="shared" si="7"/>
        <v>0</v>
      </c>
      <c r="Y57" s="313">
        <f t="shared" si="8"/>
        <v>0</v>
      </c>
    </row>
    <row r="58" spans="1:25">
      <c r="A58" s="118">
        <f>'BD Team'!A63</f>
        <v>55</v>
      </c>
      <c r="B58" s="118">
        <f>'BD Team'!B63</f>
        <v>0</v>
      </c>
      <c r="C58" s="118">
        <f>'BD Team'!C63</f>
        <v>0</v>
      </c>
      <c r="D58" s="118">
        <f>'BD Team'!D63</f>
        <v>0</v>
      </c>
      <c r="E58" s="118">
        <f>'BD Team'!F63</f>
        <v>0</v>
      </c>
      <c r="F58" s="121">
        <f>'BD Team'!G63</f>
        <v>0</v>
      </c>
      <c r="G58" s="118">
        <f>'BD Team'!H63</f>
        <v>0</v>
      </c>
      <c r="H58" s="118">
        <f>'BD Team'!I63</f>
        <v>0</v>
      </c>
      <c r="I58" s="118">
        <f>'BD Team'!J63</f>
        <v>0</v>
      </c>
      <c r="J58" s="103">
        <f t="shared" si="10"/>
        <v>0</v>
      </c>
      <c r="K58" s="172">
        <f>'BD Team'!K63</f>
        <v>0</v>
      </c>
      <c r="L58" s="171">
        <f t="shared" si="11"/>
        <v>0</v>
      </c>
      <c r="M58" s="170">
        <f>L58*'Changable Values'!$D$4</f>
        <v>0</v>
      </c>
      <c r="N58" s="170">
        <f>'BD Team'!E63</f>
        <v>0</v>
      </c>
      <c r="O58" s="172"/>
      <c r="P58" s="241"/>
      <c r="Q58" s="173"/>
      <c r="R58" s="185"/>
      <c r="S58" s="312"/>
      <c r="T58" s="313">
        <f t="shared" si="3"/>
        <v>0</v>
      </c>
      <c r="U58" s="313">
        <f t="shared" si="4"/>
        <v>0</v>
      </c>
      <c r="V58" s="313">
        <f t="shared" si="5"/>
        <v>0</v>
      </c>
      <c r="W58" s="313">
        <f t="shared" si="6"/>
        <v>0</v>
      </c>
      <c r="X58" s="313">
        <f t="shared" si="7"/>
        <v>0</v>
      </c>
      <c r="Y58" s="313">
        <f t="shared" si="8"/>
        <v>0</v>
      </c>
    </row>
    <row r="59" spans="1:25">
      <c r="A59" s="118">
        <f>'BD Team'!A64</f>
        <v>56</v>
      </c>
      <c r="B59" s="118">
        <f>'BD Team'!B64</f>
        <v>0</v>
      </c>
      <c r="C59" s="118">
        <f>'BD Team'!C64</f>
        <v>0</v>
      </c>
      <c r="D59" s="118">
        <f>'BD Team'!D64</f>
        <v>0</v>
      </c>
      <c r="E59" s="118">
        <f>'BD Team'!F64</f>
        <v>0</v>
      </c>
      <c r="F59" s="121">
        <f>'BD Team'!G64</f>
        <v>0</v>
      </c>
      <c r="G59" s="118">
        <f>'BD Team'!H64</f>
        <v>0</v>
      </c>
      <c r="H59" s="118">
        <f>'BD Team'!I64</f>
        <v>0</v>
      </c>
      <c r="I59" s="118">
        <f>'BD Team'!J64</f>
        <v>0</v>
      </c>
      <c r="J59" s="103">
        <f t="shared" si="10"/>
        <v>0</v>
      </c>
      <c r="K59" s="172">
        <f>'BD Team'!K64</f>
        <v>0</v>
      </c>
      <c r="L59" s="171">
        <f t="shared" si="11"/>
        <v>0</v>
      </c>
      <c r="M59" s="170">
        <f>L59*'Changable Values'!$D$4</f>
        <v>0</v>
      </c>
      <c r="N59" s="170">
        <f>'BD Team'!E64</f>
        <v>0</v>
      </c>
      <c r="O59" s="172"/>
      <c r="P59" s="241"/>
      <c r="Q59" s="173"/>
      <c r="R59" s="185"/>
      <c r="S59" s="312"/>
      <c r="T59" s="313">
        <f t="shared" si="3"/>
        <v>0</v>
      </c>
      <c r="U59" s="313">
        <f t="shared" si="4"/>
        <v>0</v>
      </c>
      <c r="V59" s="313">
        <f t="shared" si="5"/>
        <v>0</v>
      </c>
      <c r="W59" s="313">
        <f t="shared" si="6"/>
        <v>0</v>
      </c>
      <c r="X59" s="313">
        <f t="shared" si="7"/>
        <v>0</v>
      </c>
      <c r="Y59" s="313">
        <f t="shared" si="8"/>
        <v>0</v>
      </c>
    </row>
    <row r="60" spans="1:25">
      <c r="A60" s="118">
        <f>'BD Team'!A65</f>
        <v>57</v>
      </c>
      <c r="B60" s="118">
        <f>'BD Team'!B65</f>
        <v>0</v>
      </c>
      <c r="C60" s="118">
        <f>'BD Team'!C65</f>
        <v>0</v>
      </c>
      <c r="D60" s="118">
        <f>'BD Team'!D65</f>
        <v>0</v>
      </c>
      <c r="E60" s="118">
        <f>'BD Team'!F65</f>
        <v>0</v>
      </c>
      <c r="F60" s="121">
        <f>'BD Team'!G65</f>
        <v>0</v>
      </c>
      <c r="G60" s="118">
        <f>'BD Team'!H65</f>
        <v>0</v>
      </c>
      <c r="H60" s="118">
        <f>'BD Team'!I65</f>
        <v>0</v>
      </c>
      <c r="I60" s="118">
        <f>'BD Team'!J65</f>
        <v>0</v>
      </c>
      <c r="J60" s="103">
        <f t="shared" si="10"/>
        <v>0</v>
      </c>
      <c r="K60" s="172">
        <f>'BD Team'!K65</f>
        <v>0</v>
      </c>
      <c r="L60" s="171">
        <f t="shared" si="11"/>
        <v>0</v>
      </c>
      <c r="M60" s="170">
        <f>L60*'Changable Values'!$D$4</f>
        <v>0</v>
      </c>
      <c r="N60" s="170">
        <f>'BD Team'!E65</f>
        <v>0</v>
      </c>
      <c r="O60" s="172"/>
      <c r="P60" s="241"/>
      <c r="Q60" s="173"/>
      <c r="R60" s="185"/>
      <c r="S60" s="312"/>
      <c r="T60" s="313">
        <f t="shared" si="3"/>
        <v>0</v>
      </c>
      <c r="U60" s="313">
        <f t="shared" si="4"/>
        <v>0</v>
      </c>
      <c r="V60" s="313">
        <f t="shared" si="5"/>
        <v>0</v>
      </c>
      <c r="W60" s="313">
        <f t="shared" si="6"/>
        <v>0</v>
      </c>
      <c r="X60" s="313">
        <f t="shared" si="7"/>
        <v>0</v>
      </c>
      <c r="Y60" s="313">
        <f t="shared" si="8"/>
        <v>0</v>
      </c>
    </row>
    <row r="61" spans="1:25">
      <c r="A61" s="118">
        <f>'BD Team'!A66</f>
        <v>58</v>
      </c>
      <c r="B61" s="118">
        <f>'BD Team'!B66</f>
        <v>0</v>
      </c>
      <c r="C61" s="118">
        <f>'BD Team'!C66</f>
        <v>0</v>
      </c>
      <c r="D61" s="118">
        <f>'BD Team'!D66</f>
        <v>0</v>
      </c>
      <c r="E61" s="118">
        <f>'BD Team'!F66</f>
        <v>0</v>
      </c>
      <c r="F61" s="121">
        <f>'BD Team'!G66</f>
        <v>0</v>
      </c>
      <c r="G61" s="118">
        <f>'BD Team'!H66</f>
        <v>0</v>
      </c>
      <c r="H61" s="118">
        <f>'BD Team'!I66</f>
        <v>0</v>
      </c>
      <c r="I61" s="118">
        <f>'BD Team'!J66</f>
        <v>0</v>
      </c>
      <c r="J61" s="103">
        <f t="shared" si="10"/>
        <v>0</v>
      </c>
      <c r="K61" s="172">
        <f>'BD Team'!K66</f>
        <v>0</v>
      </c>
      <c r="L61" s="171">
        <f t="shared" si="11"/>
        <v>0</v>
      </c>
      <c r="M61" s="170">
        <f>L61*'Changable Values'!$D$4</f>
        <v>0</v>
      </c>
      <c r="N61" s="170">
        <f>'BD Team'!E66</f>
        <v>0</v>
      </c>
      <c r="O61" s="172"/>
      <c r="P61" s="241"/>
      <c r="Q61" s="173"/>
      <c r="R61" s="185"/>
      <c r="S61" s="312"/>
      <c r="T61" s="313">
        <f t="shared" si="3"/>
        <v>0</v>
      </c>
      <c r="U61" s="313">
        <f t="shared" si="4"/>
        <v>0</v>
      </c>
      <c r="V61" s="313">
        <f t="shared" si="5"/>
        <v>0</v>
      </c>
      <c r="W61" s="313">
        <f t="shared" si="6"/>
        <v>0</v>
      </c>
      <c r="X61" s="313">
        <f t="shared" si="7"/>
        <v>0</v>
      </c>
      <c r="Y61" s="313">
        <f t="shared" si="8"/>
        <v>0</v>
      </c>
    </row>
    <row r="62" spans="1:25">
      <c r="A62" s="118">
        <f>'BD Team'!A67</f>
        <v>59</v>
      </c>
      <c r="B62" s="118">
        <f>'BD Team'!B67</f>
        <v>0</v>
      </c>
      <c r="C62" s="118">
        <f>'BD Team'!C67</f>
        <v>0</v>
      </c>
      <c r="D62" s="118">
        <f>'BD Team'!D67</f>
        <v>0</v>
      </c>
      <c r="E62" s="118">
        <f>'BD Team'!F67</f>
        <v>0</v>
      </c>
      <c r="F62" s="121">
        <f>'BD Team'!G67</f>
        <v>0</v>
      </c>
      <c r="G62" s="118">
        <f>'BD Team'!H67</f>
        <v>0</v>
      </c>
      <c r="H62" s="118">
        <f>'BD Team'!I67</f>
        <v>0</v>
      </c>
      <c r="I62" s="118">
        <f>'BD Team'!J67</f>
        <v>0</v>
      </c>
      <c r="J62" s="103">
        <f t="shared" si="10"/>
        <v>0</v>
      </c>
      <c r="K62" s="172">
        <f>'BD Team'!K67</f>
        <v>0</v>
      </c>
      <c r="L62" s="171">
        <f t="shared" si="11"/>
        <v>0</v>
      </c>
      <c r="M62" s="170">
        <f>L62*'Changable Values'!$D$4</f>
        <v>0</v>
      </c>
      <c r="N62" s="170">
        <f>'BD Team'!E67</f>
        <v>0</v>
      </c>
      <c r="O62" s="172"/>
      <c r="P62" s="241"/>
      <c r="Q62" s="173"/>
      <c r="R62" s="185"/>
      <c r="S62" s="312"/>
      <c r="T62" s="313">
        <f t="shared" si="3"/>
        <v>0</v>
      </c>
      <c r="U62" s="313">
        <f t="shared" si="4"/>
        <v>0</v>
      </c>
      <c r="V62" s="313">
        <f t="shared" si="5"/>
        <v>0</v>
      </c>
      <c r="W62" s="313">
        <f t="shared" si="6"/>
        <v>0</v>
      </c>
      <c r="X62" s="313">
        <f t="shared" si="7"/>
        <v>0</v>
      </c>
      <c r="Y62" s="313">
        <f t="shared" si="8"/>
        <v>0</v>
      </c>
    </row>
    <row r="63" spans="1:25">
      <c r="A63" s="118">
        <f>'BD Team'!A68</f>
        <v>60</v>
      </c>
      <c r="B63" s="118">
        <f>'BD Team'!B68</f>
        <v>0</v>
      </c>
      <c r="C63" s="118">
        <f>'BD Team'!C68</f>
        <v>0</v>
      </c>
      <c r="D63" s="118">
        <f>'BD Team'!D68</f>
        <v>0</v>
      </c>
      <c r="E63" s="118">
        <f>'BD Team'!F68</f>
        <v>0</v>
      </c>
      <c r="F63" s="121">
        <f>'BD Team'!G68</f>
        <v>0</v>
      </c>
      <c r="G63" s="118">
        <f>'BD Team'!H68</f>
        <v>0</v>
      </c>
      <c r="H63" s="118">
        <f>'BD Team'!I68</f>
        <v>0</v>
      </c>
      <c r="I63" s="118">
        <f>'BD Team'!J68</f>
        <v>0</v>
      </c>
      <c r="J63" s="103">
        <f t="shared" si="10"/>
        <v>0</v>
      </c>
      <c r="K63" s="172">
        <f>'BD Team'!K68</f>
        <v>0</v>
      </c>
      <c r="L63" s="171">
        <f t="shared" si="11"/>
        <v>0</v>
      </c>
      <c r="M63" s="170">
        <f>L63*'Changable Values'!$D$4</f>
        <v>0</v>
      </c>
      <c r="N63" s="170">
        <f>'BD Team'!E68</f>
        <v>0</v>
      </c>
      <c r="O63" s="172"/>
      <c r="P63" s="241"/>
      <c r="Q63" s="173"/>
      <c r="R63" s="185"/>
      <c r="S63" s="312"/>
      <c r="T63" s="313">
        <f t="shared" si="3"/>
        <v>0</v>
      </c>
      <c r="U63" s="313">
        <f t="shared" si="4"/>
        <v>0</v>
      </c>
      <c r="V63" s="313">
        <f t="shared" si="5"/>
        <v>0</v>
      </c>
      <c r="W63" s="313">
        <f t="shared" si="6"/>
        <v>0</v>
      </c>
      <c r="X63" s="313">
        <f t="shared" si="7"/>
        <v>0</v>
      </c>
      <c r="Y63" s="313">
        <f t="shared" si="8"/>
        <v>0</v>
      </c>
    </row>
    <row r="64" spans="1:25">
      <c r="A64" s="118">
        <f>'BD Team'!A69</f>
        <v>61</v>
      </c>
      <c r="B64" s="118">
        <f>'BD Team'!B69</f>
        <v>0</v>
      </c>
      <c r="C64" s="118">
        <f>'BD Team'!C69</f>
        <v>0</v>
      </c>
      <c r="D64" s="118">
        <f>'BD Team'!D69</f>
        <v>0</v>
      </c>
      <c r="E64" s="118">
        <f>'BD Team'!F69</f>
        <v>0</v>
      </c>
      <c r="F64" s="121">
        <f>'BD Team'!G69</f>
        <v>0</v>
      </c>
      <c r="G64" s="118">
        <f>'BD Team'!H69</f>
        <v>0</v>
      </c>
      <c r="H64" s="118">
        <f>'BD Team'!I69</f>
        <v>0</v>
      </c>
      <c r="I64" s="118">
        <f>'BD Team'!J69</f>
        <v>0</v>
      </c>
      <c r="J64" s="103">
        <f t="shared" si="10"/>
        <v>0</v>
      </c>
      <c r="K64" s="172">
        <f>'BD Team'!K69</f>
        <v>0</v>
      </c>
      <c r="L64" s="171">
        <f t="shared" si="11"/>
        <v>0</v>
      </c>
      <c r="M64" s="170">
        <f>L64*'Changable Values'!$D$4</f>
        <v>0</v>
      </c>
      <c r="N64" s="170">
        <f>'BD Team'!E69</f>
        <v>0</v>
      </c>
      <c r="O64" s="172"/>
      <c r="P64" s="241"/>
      <c r="Q64" s="173"/>
      <c r="R64" s="185"/>
      <c r="S64" s="312"/>
      <c r="T64" s="313">
        <f t="shared" si="3"/>
        <v>0</v>
      </c>
      <c r="U64" s="313">
        <f t="shared" si="4"/>
        <v>0</v>
      </c>
      <c r="V64" s="313">
        <f t="shared" si="5"/>
        <v>0</v>
      </c>
      <c r="W64" s="313">
        <f t="shared" si="6"/>
        <v>0</v>
      </c>
      <c r="X64" s="313">
        <f t="shared" si="7"/>
        <v>0</v>
      </c>
      <c r="Y64" s="313">
        <f t="shared" si="8"/>
        <v>0</v>
      </c>
    </row>
    <row r="65" spans="1:25">
      <c r="A65" s="118">
        <f>'BD Team'!A70</f>
        <v>62</v>
      </c>
      <c r="B65" s="118">
        <f>'BD Team'!B70</f>
        <v>0</v>
      </c>
      <c r="C65" s="118">
        <f>'BD Team'!C70</f>
        <v>0</v>
      </c>
      <c r="D65" s="118">
        <f>'BD Team'!D70</f>
        <v>0</v>
      </c>
      <c r="E65" s="118">
        <f>'BD Team'!F70</f>
        <v>0</v>
      </c>
      <c r="F65" s="121">
        <f>'BD Team'!G70</f>
        <v>0</v>
      </c>
      <c r="G65" s="118">
        <f>'BD Team'!H70</f>
        <v>0</v>
      </c>
      <c r="H65" s="118">
        <f>'BD Team'!I70</f>
        <v>0</v>
      </c>
      <c r="I65" s="118">
        <f>'BD Team'!J70</f>
        <v>0</v>
      </c>
      <c r="J65" s="103">
        <f t="shared" si="10"/>
        <v>0</v>
      </c>
      <c r="K65" s="172">
        <f>'BD Team'!K70</f>
        <v>0</v>
      </c>
      <c r="L65" s="171">
        <f t="shared" si="11"/>
        <v>0</v>
      </c>
      <c r="M65" s="170">
        <f>L65*'Changable Values'!$D$4</f>
        <v>0</v>
      </c>
      <c r="N65" s="170">
        <f>'BD Team'!E70</f>
        <v>0</v>
      </c>
      <c r="O65" s="172"/>
      <c r="P65" s="241"/>
      <c r="Q65" s="173"/>
      <c r="R65" s="185"/>
      <c r="S65" s="312"/>
      <c r="T65" s="313">
        <f t="shared" si="3"/>
        <v>0</v>
      </c>
      <c r="U65" s="313">
        <f t="shared" si="4"/>
        <v>0</v>
      </c>
      <c r="V65" s="313">
        <f t="shared" si="5"/>
        <v>0</v>
      </c>
      <c r="W65" s="313">
        <f t="shared" si="6"/>
        <v>0</v>
      </c>
      <c r="X65" s="313">
        <f t="shared" si="7"/>
        <v>0</v>
      </c>
      <c r="Y65" s="313">
        <f t="shared" si="8"/>
        <v>0</v>
      </c>
    </row>
    <row r="66" spans="1:25">
      <c r="A66" s="118">
        <f>'BD Team'!A71</f>
        <v>63</v>
      </c>
      <c r="B66" s="118">
        <f>'BD Team'!B71</f>
        <v>0</v>
      </c>
      <c r="C66" s="118">
        <f>'BD Team'!C71</f>
        <v>0</v>
      </c>
      <c r="D66" s="118">
        <f>'BD Team'!D71</f>
        <v>0</v>
      </c>
      <c r="E66" s="118">
        <f>'BD Team'!F71</f>
        <v>0</v>
      </c>
      <c r="F66" s="121">
        <f>'BD Team'!G71</f>
        <v>0</v>
      </c>
      <c r="G66" s="118">
        <f>'BD Team'!H71</f>
        <v>0</v>
      </c>
      <c r="H66" s="118">
        <f>'BD Team'!I71</f>
        <v>0</v>
      </c>
      <c r="I66" s="118">
        <f>'BD Team'!J71</f>
        <v>0</v>
      </c>
      <c r="J66" s="103">
        <f t="shared" si="10"/>
        <v>0</v>
      </c>
      <c r="K66" s="172">
        <f>'BD Team'!K71</f>
        <v>0</v>
      </c>
      <c r="L66" s="171">
        <f t="shared" si="11"/>
        <v>0</v>
      </c>
      <c r="M66" s="170">
        <f>L66*'Changable Values'!$D$4</f>
        <v>0</v>
      </c>
      <c r="N66" s="170">
        <f>'BD Team'!E71</f>
        <v>0</v>
      </c>
      <c r="O66" s="172"/>
      <c r="P66" s="241"/>
      <c r="Q66" s="173"/>
      <c r="R66" s="185"/>
      <c r="S66" s="312"/>
      <c r="T66" s="313">
        <f t="shared" si="3"/>
        <v>0</v>
      </c>
      <c r="U66" s="313">
        <f t="shared" si="4"/>
        <v>0</v>
      </c>
      <c r="V66" s="313">
        <f t="shared" si="5"/>
        <v>0</v>
      </c>
      <c r="W66" s="313">
        <f t="shared" si="6"/>
        <v>0</v>
      </c>
      <c r="X66" s="313">
        <f t="shared" si="7"/>
        <v>0</v>
      </c>
      <c r="Y66" s="313">
        <f t="shared" si="8"/>
        <v>0</v>
      </c>
    </row>
    <row r="67" spans="1:25">
      <c r="A67" s="118">
        <f>'BD Team'!A72</f>
        <v>64</v>
      </c>
      <c r="B67" s="118">
        <f>'BD Team'!B72</f>
        <v>0</v>
      </c>
      <c r="C67" s="118">
        <f>'BD Team'!C72</f>
        <v>0</v>
      </c>
      <c r="D67" s="118">
        <f>'BD Team'!D72</f>
        <v>0</v>
      </c>
      <c r="E67" s="118">
        <f>'BD Team'!F72</f>
        <v>0</v>
      </c>
      <c r="F67" s="121">
        <f>'BD Team'!G72</f>
        <v>0</v>
      </c>
      <c r="G67" s="118">
        <f>'BD Team'!H72</f>
        <v>0</v>
      </c>
      <c r="H67" s="118">
        <f>'BD Team'!I72</f>
        <v>0</v>
      </c>
      <c r="I67" s="118">
        <f>'BD Team'!J72</f>
        <v>0</v>
      </c>
      <c r="J67" s="103">
        <f t="shared" si="10"/>
        <v>0</v>
      </c>
      <c r="K67" s="172">
        <f>'BD Team'!K72</f>
        <v>0</v>
      </c>
      <c r="L67" s="171">
        <f t="shared" si="11"/>
        <v>0</v>
      </c>
      <c r="M67" s="170">
        <f>L67*'Changable Values'!$D$4</f>
        <v>0</v>
      </c>
      <c r="N67" s="170">
        <f>'BD Team'!E72</f>
        <v>0</v>
      </c>
      <c r="O67" s="172"/>
      <c r="P67" s="241"/>
      <c r="Q67" s="173"/>
      <c r="R67" s="185"/>
      <c r="S67" s="312"/>
      <c r="T67" s="313">
        <f t="shared" si="3"/>
        <v>0</v>
      </c>
      <c r="U67" s="313">
        <f t="shared" si="4"/>
        <v>0</v>
      </c>
      <c r="V67" s="313">
        <f t="shared" si="5"/>
        <v>0</v>
      </c>
      <c r="W67" s="313">
        <f t="shared" si="6"/>
        <v>0</v>
      </c>
      <c r="X67" s="313">
        <f t="shared" si="7"/>
        <v>0</v>
      </c>
      <c r="Y67" s="313">
        <f t="shared" si="8"/>
        <v>0</v>
      </c>
    </row>
    <row r="68" spans="1:25">
      <c r="A68" s="118">
        <f>'BD Team'!A73</f>
        <v>65</v>
      </c>
      <c r="B68" s="118">
        <f>'BD Team'!B73</f>
        <v>0</v>
      </c>
      <c r="C68" s="118">
        <f>'BD Team'!C73</f>
        <v>0</v>
      </c>
      <c r="D68" s="118">
        <f>'BD Team'!D73</f>
        <v>0</v>
      </c>
      <c r="E68" s="118">
        <f>'BD Team'!F73</f>
        <v>0</v>
      </c>
      <c r="F68" s="121">
        <f>'BD Team'!G73</f>
        <v>0</v>
      </c>
      <c r="G68" s="118">
        <f>'BD Team'!H73</f>
        <v>0</v>
      </c>
      <c r="H68" s="118">
        <f>'BD Team'!I73</f>
        <v>0</v>
      </c>
      <c r="I68" s="118">
        <f>'BD Team'!J73</f>
        <v>0</v>
      </c>
      <c r="J68" s="103">
        <f t="shared" si="10"/>
        <v>0</v>
      </c>
      <c r="K68" s="172">
        <f>'BD Team'!K73</f>
        <v>0</v>
      </c>
      <c r="L68" s="171">
        <f t="shared" si="11"/>
        <v>0</v>
      </c>
      <c r="M68" s="170">
        <f>L68*'Changable Values'!$D$4</f>
        <v>0</v>
      </c>
      <c r="N68" s="170">
        <f>'BD Team'!E73</f>
        <v>0</v>
      </c>
      <c r="O68" s="172"/>
      <c r="P68" s="241"/>
      <c r="Q68" s="173"/>
      <c r="R68" s="185"/>
      <c r="S68" s="312"/>
      <c r="T68" s="313">
        <f t="shared" si="3"/>
        <v>0</v>
      </c>
      <c r="U68" s="313">
        <f t="shared" si="4"/>
        <v>0</v>
      </c>
      <c r="V68" s="313">
        <f t="shared" si="5"/>
        <v>0</v>
      </c>
      <c r="W68" s="313">
        <f t="shared" si="6"/>
        <v>0</v>
      </c>
      <c r="X68" s="313">
        <f t="shared" si="7"/>
        <v>0</v>
      </c>
      <c r="Y68" s="313">
        <f t="shared" si="8"/>
        <v>0</v>
      </c>
    </row>
    <row r="69" spans="1:25">
      <c r="A69" s="118">
        <f>'BD Team'!A74</f>
        <v>66</v>
      </c>
      <c r="B69" s="118">
        <f>'BD Team'!B74</f>
        <v>0</v>
      </c>
      <c r="C69" s="118">
        <f>'BD Team'!C74</f>
        <v>0</v>
      </c>
      <c r="D69" s="118">
        <f>'BD Team'!D74</f>
        <v>0</v>
      </c>
      <c r="E69" s="118">
        <f>'BD Team'!F74</f>
        <v>0</v>
      </c>
      <c r="F69" s="121">
        <f>'BD Team'!G74</f>
        <v>0</v>
      </c>
      <c r="G69" s="118">
        <f>'BD Team'!H74</f>
        <v>0</v>
      </c>
      <c r="H69" s="118">
        <f>'BD Team'!I74</f>
        <v>0</v>
      </c>
      <c r="I69" s="118">
        <f>'BD Team'!J74</f>
        <v>0</v>
      </c>
      <c r="J69" s="103">
        <f t="shared" si="10"/>
        <v>0</v>
      </c>
      <c r="K69" s="172">
        <f>'BD Team'!K74</f>
        <v>0</v>
      </c>
      <c r="L69" s="171">
        <f t="shared" si="11"/>
        <v>0</v>
      </c>
      <c r="M69" s="170">
        <f>L69*'Changable Values'!$D$4</f>
        <v>0</v>
      </c>
      <c r="N69" s="170">
        <f>'BD Team'!E74</f>
        <v>0</v>
      </c>
      <c r="O69" s="172"/>
      <c r="P69" s="241"/>
      <c r="Q69" s="173"/>
      <c r="R69" s="185"/>
      <c r="S69" s="312"/>
      <c r="T69" s="313">
        <f t="shared" ref="T69:T103" si="12">(G69+H69)*I69*2/300</f>
        <v>0</v>
      </c>
      <c r="U69" s="313">
        <f t="shared" ref="U69:U103" si="13">SUM(G69:H69)*I69*2*4/1000</f>
        <v>0</v>
      </c>
      <c r="V69" s="313">
        <f t="shared" ref="V69:V103" si="14">SUM(G69:H69)*I69*5*5*4/(1000*240)</f>
        <v>0</v>
      </c>
      <c r="W69" s="313">
        <f t="shared" ref="W69:W103" si="15">T69</f>
        <v>0</v>
      </c>
      <c r="X69" s="313">
        <f t="shared" ref="X69:X103" si="16">W69*2</f>
        <v>0</v>
      </c>
      <c r="Y69" s="313">
        <f t="shared" ref="Y69:Y103" si="17">SUM(G69:H69)*I69*4/1000</f>
        <v>0</v>
      </c>
    </row>
    <row r="70" spans="1:25">
      <c r="A70" s="118">
        <f>'BD Team'!A75</f>
        <v>67</v>
      </c>
      <c r="B70" s="118">
        <f>'BD Team'!B75</f>
        <v>0</v>
      </c>
      <c r="C70" s="118">
        <f>'BD Team'!C75</f>
        <v>0</v>
      </c>
      <c r="D70" s="118">
        <f>'BD Team'!D75</f>
        <v>0</v>
      </c>
      <c r="E70" s="118">
        <f>'BD Team'!F75</f>
        <v>0</v>
      </c>
      <c r="F70" s="121">
        <f>'BD Team'!G75</f>
        <v>0</v>
      </c>
      <c r="G70" s="118">
        <f>'BD Team'!H75</f>
        <v>0</v>
      </c>
      <c r="H70" s="118">
        <f>'BD Team'!I75</f>
        <v>0</v>
      </c>
      <c r="I70" s="118">
        <f>'BD Team'!J75</f>
        <v>0</v>
      </c>
      <c r="J70" s="103">
        <f t="shared" si="10"/>
        <v>0</v>
      </c>
      <c r="K70" s="172">
        <f>'BD Team'!K75</f>
        <v>0</v>
      </c>
      <c r="L70" s="171">
        <f t="shared" si="11"/>
        <v>0</v>
      </c>
      <c r="M70" s="170">
        <f>L70*'Changable Values'!$D$4</f>
        <v>0</v>
      </c>
      <c r="N70" s="170">
        <f>'BD Team'!E75</f>
        <v>0</v>
      </c>
      <c r="O70" s="172"/>
      <c r="P70" s="241"/>
      <c r="Q70" s="173"/>
      <c r="R70" s="185"/>
      <c r="S70" s="312"/>
      <c r="T70" s="313">
        <f t="shared" si="12"/>
        <v>0</v>
      </c>
      <c r="U70" s="313">
        <f t="shared" si="13"/>
        <v>0</v>
      </c>
      <c r="V70" s="313">
        <f t="shared" si="14"/>
        <v>0</v>
      </c>
      <c r="W70" s="313">
        <f t="shared" si="15"/>
        <v>0</v>
      </c>
      <c r="X70" s="313">
        <f t="shared" si="16"/>
        <v>0</v>
      </c>
      <c r="Y70" s="313">
        <f t="shared" si="17"/>
        <v>0</v>
      </c>
    </row>
    <row r="71" spans="1:25">
      <c r="A71" s="118">
        <f>'BD Team'!A76</f>
        <v>68</v>
      </c>
      <c r="B71" s="118">
        <f>'BD Team'!B76</f>
        <v>0</v>
      </c>
      <c r="C71" s="118">
        <f>'BD Team'!C76</f>
        <v>0</v>
      </c>
      <c r="D71" s="118">
        <f>'BD Team'!D76</f>
        <v>0</v>
      </c>
      <c r="E71" s="118">
        <f>'BD Team'!F76</f>
        <v>0</v>
      </c>
      <c r="F71" s="121">
        <f>'BD Team'!G76</f>
        <v>0</v>
      </c>
      <c r="G71" s="118">
        <f>'BD Team'!H76</f>
        <v>0</v>
      </c>
      <c r="H71" s="118">
        <f>'BD Team'!I76</f>
        <v>0</v>
      </c>
      <c r="I71" s="118">
        <f>'BD Team'!J76</f>
        <v>0</v>
      </c>
      <c r="J71" s="103">
        <f t="shared" si="10"/>
        <v>0</v>
      </c>
      <c r="K71" s="172">
        <f>'BD Team'!K76</f>
        <v>0</v>
      </c>
      <c r="L71" s="171">
        <f t="shared" si="11"/>
        <v>0</v>
      </c>
      <c r="M71" s="170">
        <f>L71*'Changable Values'!$D$4</f>
        <v>0</v>
      </c>
      <c r="N71" s="170">
        <f>'BD Team'!E76</f>
        <v>0</v>
      </c>
      <c r="O71" s="172"/>
      <c r="P71" s="241"/>
      <c r="Q71" s="173"/>
      <c r="R71" s="185"/>
      <c r="S71" s="312"/>
      <c r="T71" s="313">
        <f t="shared" si="12"/>
        <v>0</v>
      </c>
      <c r="U71" s="313">
        <f t="shared" si="13"/>
        <v>0</v>
      </c>
      <c r="V71" s="313">
        <f t="shared" si="14"/>
        <v>0</v>
      </c>
      <c r="W71" s="313">
        <f t="shared" si="15"/>
        <v>0</v>
      </c>
      <c r="X71" s="313">
        <f t="shared" si="16"/>
        <v>0</v>
      </c>
      <c r="Y71" s="313">
        <f t="shared" si="17"/>
        <v>0</v>
      </c>
    </row>
    <row r="72" spans="1:25">
      <c r="A72" s="118">
        <f>'BD Team'!A77</f>
        <v>69</v>
      </c>
      <c r="B72" s="118">
        <f>'BD Team'!B77</f>
        <v>0</v>
      </c>
      <c r="C72" s="118">
        <f>'BD Team'!C77</f>
        <v>0</v>
      </c>
      <c r="D72" s="118">
        <f>'BD Team'!D77</f>
        <v>0</v>
      </c>
      <c r="E72" s="118">
        <f>'BD Team'!F77</f>
        <v>0</v>
      </c>
      <c r="F72" s="121">
        <f>'BD Team'!G77</f>
        <v>0</v>
      </c>
      <c r="G72" s="118">
        <f>'BD Team'!H77</f>
        <v>0</v>
      </c>
      <c r="H72" s="118">
        <f>'BD Team'!I77</f>
        <v>0</v>
      </c>
      <c r="I72" s="118">
        <f>'BD Team'!J77</f>
        <v>0</v>
      </c>
      <c r="J72" s="103">
        <f t="shared" si="10"/>
        <v>0</v>
      </c>
      <c r="K72" s="172">
        <f>'BD Team'!K77</f>
        <v>0</v>
      </c>
      <c r="L72" s="171">
        <f t="shared" si="11"/>
        <v>0</v>
      </c>
      <c r="M72" s="170">
        <f>L72*'Changable Values'!$D$4</f>
        <v>0</v>
      </c>
      <c r="N72" s="170">
        <f>'BD Team'!E77</f>
        <v>0</v>
      </c>
      <c r="O72" s="172"/>
      <c r="P72" s="241"/>
      <c r="Q72" s="173"/>
      <c r="R72" s="185"/>
      <c r="S72" s="312"/>
      <c r="T72" s="313">
        <f t="shared" si="12"/>
        <v>0</v>
      </c>
      <c r="U72" s="313">
        <f t="shared" si="13"/>
        <v>0</v>
      </c>
      <c r="V72" s="313">
        <f t="shared" si="14"/>
        <v>0</v>
      </c>
      <c r="W72" s="313">
        <f t="shared" si="15"/>
        <v>0</v>
      </c>
      <c r="X72" s="313">
        <f t="shared" si="16"/>
        <v>0</v>
      </c>
      <c r="Y72" s="313">
        <f t="shared" si="17"/>
        <v>0</v>
      </c>
    </row>
    <row r="73" spans="1:25">
      <c r="A73" s="118">
        <f>'BD Team'!A78</f>
        <v>70</v>
      </c>
      <c r="B73" s="118">
        <f>'BD Team'!B78</f>
        <v>0</v>
      </c>
      <c r="C73" s="118">
        <f>'BD Team'!C78</f>
        <v>0</v>
      </c>
      <c r="D73" s="118">
        <f>'BD Team'!D78</f>
        <v>0</v>
      </c>
      <c r="E73" s="118">
        <f>'BD Team'!F78</f>
        <v>0</v>
      </c>
      <c r="F73" s="121">
        <f>'BD Team'!G78</f>
        <v>0</v>
      </c>
      <c r="G73" s="118">
        <f>'BD Team'!H78</f>
        <v>0</v>
      </c>
      <c r="H73" s="118">
        <f>'BD Team'!I78</f>
        <v>0</v>
      </c>
      <c r="I73" s="118">
        <f>'BD Team'!J78</f>
        <v>0</v>
      </c>
      <c r="J73" s="103">
        <f t="shared" si="10"/>
        <v>0</v>
      </c>
      <c r="K73" s="172">
        <f>'BD Team'!K78</f>
        <v>0</v>
      </c>
      <c r="L73" s="171">
        <f t="shared" si="11"/>
        <v>0</v>
      </c>
      <c r="M73" s="170">
        <f>L73*'Changable Values'!$D$4</f>
        <v>0</v>
      </c>
      <c r="N73" s="170">
        <f>'BD Team'!E78</f>
        <v>0</v>
      </c>
      <c r="O73" s="172"/>
      <c r="P73" s="241"/>
      <c r="Q73" s="173"/>
      <c r="R73" s="185"/>
      <c r="S73" s="312"/>
      <c r="T73" s="313">
        <f t="shared" si="12"/>
        <v>0</v>
      </c>
      <c r="U73" s="313">
        <f t="shared" si="13"/>
        <v>0</v>
      </c>
      <c r="V73" s="313">
        <f t="shared" si="14"/>
        <v>0</v>
      </c>
      <c r="W73" s="313">
        <f t="shared" si="15"/>
        <v>0</v>
      </c>
      <c r="X73" s="313">
        <f t="shared" si="16"/>
        <v>0</v>
      </c>
      <c r="Y73" s="313">
        <f t="shared" si="17"/>
        <v>0</v>
      </c>
    </row>
    <row r="74" spans="1:25">
      <c r="A74" s="118">
        <f>'BD Team'!A79</f>
        <v>71</v>
      </c>
      <c r="B74" s="118">
        <f>'BD Team'!B79</f>
        <v>0</v>
      </c>
      <c r="C74" s="118">
        <f>'BD Team'!C79</f>
        <v>0</v>
      </c>
      <c r="D74" s="118">
        <f>'BD Team'!D79</f>
        <v>0</v>
      </c>
      <c r="E74" s="118">
        <f>'BD Team'!F79</f>
        <v>0</v>
      </c>
      <c r="F74" s="121">
        <f>'BD Team'!G79</f>
        <v>0</v>
      </c>
      <c r="G74" s="118">
        <f>'BD Team'!H79</f>
        <v>0</v>
      </c>
      <c r="H74" s="118">
        <f>'BD Team'!I79</f>
        <v>0</v>
      </c>
      <c r="I74" s="118">
        <f>'BD Team'!J79</f>
        <v>0</v>
      </c>
      <c r="J74" s="103">
        <f t="shared" si="10"/>
        <v>0</v>
      </c>
      <c r="K74" s="172">
        <f>'BD Team'!K79</f>
        <v>0</v>
      </c>
      <c r="L74" s="171">
        <f t="shared" si="11"/>
        <v>0</v>
      </c>
      <c r="M74" s="170">
        <f>L74*'Changable Values'!$D$4</f>
        <v>0</v>
      </c>
      <c r="N74" s="170">
        <f>'BD Team'!E79</f>
        <v>0</v>
      </c>
      <c r="O74" s="172"/>
      <c r="P74" s="241"/>
      <c r="Q74" s="173"/>
      <c r="R74" s="185"/>
      <c r="S74" s="312"/>
      <c r="T74" s="313">
        <f t="shared" si="12"/>
        <v>0</v>
      </c>
      <c r="U74" s="313">
        <f t="shared" si="13"/>
        <v>0</v>
      </c>
      <c r="V74" s="313">
        <f t="shared" si="14"/>
        <v>0</v>
      </c>
      <c r="W74" s="313">
        <f t="shared" si="15"/>
        <v>0</v>
      </c>
      <c r="X74" s="313">
        <f t="shared" si="16"/>
        <v>0</v>
      </c>
      <c r="Y74" s="313">
        <f t="shared" si="17"/>
        <v>0</v>
      </c>
    </row>
    <row r="75" spans="1:25">
      <c r="A75" s="118">
        <f>'BD Team'!A80</f>
        <v>72</v>
      </c>
      <c r="B75" s="118">
        <f>'BD Team'!B80</f>
        <v>0</v>
      </c>
      <c r="C75" s="118">
        <f>'BD Team'!C80</f>
        <v>0</v>
      </c>
      <c r="D75" s="118">
        <f>'BD Team'!D80</f>
        <v>0</v>
      </c>
      <c r="E75" s="118">
        <f>'BD Team'!F80</f>
        <v>0</v>
      </c>
      <c r="F75" s="121">
        <f>'BD Team'!G80</f>
        <v>0</v>
      </c>
      <c r="G75" s="118">
        <f>'BD Team'!H80</f>
        <v>0</v>
      </c>
      <c r="H75" s="118">
        <f>'BD Team'!I80</f>
        <v>0</v>
      </c>
      <c r="I75" s="118">
        <f>'BD Team'!J80</f>
        <v>0</v>
      </c>
      <c r="J75" s="103">
        <f t="shared" si="10"/>
        <v>0</v>
      </c>
      <c r="K75" s="172">
        <f>'BD Team'!K80</f>
        <v>0</v>
      </c>
      <c r="L75" s="171">
        <f t="shared" si="11"/>
        <v>0</v>
      </c>
      <c r="M75" s="170">
        <f>L75*'Changable Values'!$D$4</f>
        <v>0</v>
      </c>
      <c r="N75" s="170">
        <f>'BD Team'!E80</f>
        <v>0</v>
      </c>
      <c r="O75" s="172"/>
      <c r="P75" s="241"/>
      <c r="Q75" s="173"/>
      <c r="R75" s="185"/>
      <c r="S75" s="312"/>
      <c r="T75" s="313">
        <f t="shared" si="12"/>
        <v>0</v>
      </c>
      <c r="U75" s="313">
        <f t="shared" si="13"/>
        <v>0</v>
      </c>
      <c r="V75" s="313">
        <f t="shared" si="14"/>
        <v>0</v>
      </c>
      <c r="W75" s="313">
        <f t="shared" si="15"/>
        <v>0</v>
      </c>
      <c r="X75" s="313">
        <f t="shared" si="16"/>
        <v>0</v>
      </c>
      <c r="Y75" s="313">
        <f t="shared" si="17"/>
        <v>0</v>
      </c>
    </row>
    <row r="76" spans="1:25">
      <c r="A76" s="118">
        <f>'BD Team'!A81</f>
        <v>73</v>
      </c>
      <c r="B76" s="118">
        <f>'BD Team'!B81</f>
        <v>0</v>
      </c>
      <c r="C76" s="118">
        <f>'BD Team'!C81</f>
        <v>0</v>
      </c>
      <c r="D76" s="118">
        <f>'BD Team'!D81</f>
        <v>0</v>
      </c>
      <c r="E76" s="118">
        <f>'BD Team'!F81</f>
        <v>0</v>
      </c>
      <c r="F76" s="121">
        <f>'BD Team'!G81</f>
        <v>0</v>
      </c>
      <c r="G76" s="118">
        <f>'BD Team'!H81</f>
        <v>0</v>
      </c>
      <c r="H76" s="118">
        <f>'BD Team'!I81</f>
        <v>0</v>
      </c>
      <c r="I76" s="118">
        <f>'BD Team'!J81</f>
        <v>0</v>
      </c>
      <c r="J76" s="103">
        <f t="shared" si="10"/>
        <v>0</v>
      </c>
      <c r="K76" s="172">
        <f>'BD Team'!K81</f>
        <v>0</v>
      </c>
      <c r="L76" s="171">
        <f t="shared" si="11"/>
        <v>0</v>
      </c>
      <c r="M76" s="170">
        <f>L76*'Changable Values'!$D$4</f>
        <v>0</v>
      </c>
      <c r="N76" s="170">
        <f>'BD Team'!E81</f>
        <v>0</v>
      </c>
      <c r="O76" s="172"/>
      <c r="P76" s="241"/>
      <c r="Q76" s="173"/>
      <c r="R76" s="185"/>
      <c r="S76" s="312"/>
      <c r="T76" s="313">
        <f t="shared" si="12"/>
        <v>0</v>
      </c>
      <c r="U76" s="313">
        <f t="shared" si="13"/>
        <v>0</v>
      </c>
      <c r="V76" s="313">
        <f t="shared" si="14"/>
        <v>0</v>
      </c>
      <c r="W76" s="313">
        <f t="shared" si="15"/>
        <v>0</v>
      </c>
      <c r="X76" s="313">
        <f t="shared" si="16"/>
        <v>0</v>
      </c>
      <c r="Y76" s="313">
        <f t="shared" si="17"/>
        <v>0</v>
      </c>
    </row>
    <row r="77" spans="1:25">
      <c r="A77" s="118">
        <f>'BD Team'!A82</f>
        <v>74</v>
      </c>
      <c r="B77" s="118">
        <f>'BD Team'!B82</f>
        <v>0</v>
      </c>
      <c r="C77" s="118">
        <f>'BD Team'!C82</f>
        <v>0</v>
      </c>
      <c r="D77" s="118">
        <f>'BD Team'!D82</f>
        <v>0</v>
      </c>
      <c r="E77" s="118">
        <f>'BD Team'!F82</f>
        <v>0</v>
      </c>
      <c r="F77" s="121">
        <f>'BD Team'!G82</f>
        <v>0</v>
      </c>
      <c r="G77" s="118">
        <f>'BD Team'!H82</f>
        <v>0</v>
      </c>
      <c r="H77" s="118">
        <f>'BD Team'!I82</f>
        <v>0</v>
      </c>
      <c r="I77" s="118">
        <f>'BD Team'!J82</f>
        <v>0</v>
      </c>
      <c r="J77" s="103">
        <f t="shared" si="10"/>
        <v>0</v>
      </c>
      <c r="K77" s="172">
        <f>'BD Team'!K82</f>
        <v>0</v>
      </c>
      <c r="L77" s="171">
        <f t="shared" si="11"/>
        <v>0</v>
      </c>
      <c r="M77" s="170">
        <f>L77*'Changable Values'!$D$4</f>
        <v>0</v>
      </c>
      <c r="N77" s="170">
        <f>'BD Team'!E82</f>
        <v>0</v>
      </c>
      <c r="O77" s="172"/>
      <c r="P77" s="241"/>
      <c r="Q77" s="173"/>
      <c r="R77" s="185"/>
      <c r="S77" s="312"/>
      <c r="T77" s="313">
        <f t="shared" si="12"/>
        <v>0</v>
      </c>
      <c r="U77" s="313">
        <f t="shared" si="13"/>
        <v>0</v>
      </c>
      <c r="V77" s="313">
        <f t="shared" si="14"/>
        <v>0</v>
      </c>
      <c r="W77" s="313">
        <f t="shared" si="15"/>
        <v>0</v>
      </c>
      <c r="X77" s="313">
        <f t="shared" si="16"/>
        <v>0</v>
      </c>
      <c r="Y77" s="313">
        <f t="shared" si="17"/>
        <v>0</v>
      </c>
    </row>
    <row r="78" spans="1:25">
      <c r="A78" s="118">
        <f>'BD Team'!A83</f>
        <v>75</v>
      </c>
      <c r="B78" s="118">
        <f>'BD Team'!B83</f>
        <v>0</v>
      </c>
      <c r="C78" s="118">
        <f>'BD Team'!C83</f>
        <v>0</v>
      </c>
      <c r="D78" s="118">
        <f>'BD Team'!D83</f>
        <v>0</v>
      </c>
      <c r="E78" s="118">
        <f>'BD Team'!F83</f>
        <v>0</v>
      </c>
      <c r="F78" s="121">
        <f>'BD Team'!G83</f>
        <v>0</v>
      </c>
      <c r="G78" s="118">
        <f>'BD Team'!H83</f>
        <v>0</v>
      </c>
      <c r="H78" s="118">
        <f>'BD Team'!I83</f>
        <v>0</v>
      </c>
      <c r="I78" s="118">
        <f>'BD Team'!J83</f>
        <v>0</v>
      </c>
      <c r="J78" s="103">
        <f t="shared" si="10"/>
        <v>0</v>
      </c>
      <c r="K78" s="172">
        <f>'BD Team'!K83</f>
        <v>0</v>
      </c>
      <c r="L78" s="171">
        <f t="shared" si="11"/>
        <v>0</v>
      </c>
      <c r="M78" s="170">
        <f>L78*'Changable Values'!$D$4</f>
        <v>0</v>
      </c>
      <c r="N78" s="170">
        <f>'BD Team'!E83</f>
        <v>0</v>
      </c>
      <c r="O78" s="172"/>
      <c r="P78" s="241"/>
      <c r="Q78" s="173"/>
      <c r="R78" s="185"/>
      <c r="S78" s="312"/>
      <c r="T78" s="313">
        <f t="shared" si="12"/>
        <v>0</v>
      </c>
      <c r="U78" s="313">
        <f t="shared" si="13"/>
        <v>0</v>
      </c>
      <c r="V78" s="313">
        <f t="shared" si="14"/>
        <v>0</v>
      </c>
      <c r="W78" s="313">
        <f t="shared" si="15"/>
        <v>0</v>
      </c>
      <c r="X78" s="313">
        <f t="shared" si="16"/>
        <v>0</v>
      </c>
      <c r="Y78" s="313">
        <f t="shared" si="17"/>
        <v>0</v>
      </c>
    </row>
    <row r="79" spans="1:25">
      <c r="A79" s="118">
        <f>'BD Team'!A84</f>
        <v>76</v>
      </c>
      <c r="B79" s="118">
        <f>'BD Team'!B84</f>
        <v>0</v>
      </c>
      <c r="C79" s="118">
        <f>'BD Team'!C84</f>
        <v>0</v>
      </c>
      <c r="D79" s="118">
        <f>'BD Team'!D84</f>
        <v>0</v>
      </c>
      <c r="E79" s="118">
        <f>'BD Team'!F84</f>
        <v>0</v>
      </c>
      <c r="F79" s="121">
        <f>'BD Team'!G84</f>
        <v>0</v>
      </c>
      <c r="G79" s="118">
        <f>'BD Team'!H84</f>
        <v>0</v>
      </c>
      <c r="H79" s="118">
        <f>'BD Team'!I84</f>
        <v>0</v>
      </c>
      <c r="I79" s="118">
        <f>'BD Team'!J84</f>
        <v>0</v>
      </c>
      <c r="J79" s="103">
        <f t="shared" si="10"/>
        <v>0</v>
      </c>
      <c r="K79" s="172">
        <f>'BD Team'!K84</f>
        <v>0</v>
      </c>
      <c r="L79" s="171">
        <f t="shared" si="11"/>
        <v>0</v>
      </c>
      <c r="M79" s="170">
        <f>L79*'Changable Values'!$D$4</f>
        <v>0</v>
      </c>
      <c r="N79" s="170">
        <f>'BD Team'!E84</f>
        <v>0</v>
      </c>
      <c r="O79" s="172"/>
      <c r="P79" s="241"/>
      <c r="Q79" s="173"/>
      <c r="R79" s="185"/>
      <c r="S79" s="312"/>
      <c r="T79" s="313">
        <f t="shared" si="12"/>
        <v>0</v>
      </c>
      <c r="U79" s="313">
        <f t="shared" si="13"/>
        <v>0</v>
      </c>
      <c r="V79" s="313">
        <f t="shared" si="14"/>
        <v>0</v>
      </c>
      <c r="W79" s="313">
        <f t="shared" si="15"/>
        <v>0</v>
      </c>
      <c r="X79" s="313">
        <f t="shared" si="16"/>
        <v>0</v>
      </c>
      <c r="Y79" s="313">
        <f t="shared" si="17"/>
        <v>0</v>
      </c>
    </row>
    <row r="80" spans="1:25">
      <c r="A80" s="118">
        <f>'BD Team'!A85</f>
        <v>77</v>
      </c>
      <c r="B80" s="118">
        <f>'BD Team'!B85</f>
        <v>0</v>
      </c>
      <c r="C80" s="118">
        <f>'BD Team'!C85</f>
        <v>0</v>
      </c>
      <c r="D80" s="118">
        <f>'BD Team'!D85</f>
        <v>0</v>
      </c>
      <c r="E80" s="118">
        <f>'BD Team'!F85</f>
        <v>0</v>
      </c>
      <c r="F80" s="121">
        <f>'BD Team'!G85</f>
        <v>0</v>
      </c>
      <c r="G80" s="118">
        <f>'BD Team'!H85</f>
        <v>0</v>
      </c>
      <c r="H80" s="118">
        <f>'BD Team'!I85</f>
        <v>0</v>
      </c>
      <c r="I80" s="118">
        <f>'BD Team'!J85</f>
        <v>0</v>
      </c>
      <c r="J80" s="103">
        <f t="shared" si="10"/>
        <v>0</v>
      </c>
      <c r="K80" s="172">
        <f>'BD Team'!K85</f>
        <v>0</v>
      </c>
      <c r="L80" s="171">
        <f t="shared" si="11"/>
        <v>0</v>
      </c>
      <c r="M80" s="170">
        <f>L80*'Changable Values'!$D$4</f>
        <v>0</v>
      </c>
      <c r="N80" s="170">
        <f>'BD Team'!E85</f>
        <v>0</v>
      </c>
      <c r="O80" s="172"/>
      <c r="P80" s="241"/>
      <c r="Q80" s="173"/>
      <c r="R80" s="185"/>
      <c r="S80" s="312"/>
      <c r="T80" s="313">
        <f t="shared" si="12"/>
        <v>0</v>
      </c>
      <c r="U80" s="313">
        <f t="shared" si="13"/>
        <v>0</v>
      </c>
      <c r="V80" s="313">
        <f t="shared" si="14"/>
        <v>0</v>
      </c>
      <c r="W80" s="313">
        <f t="shared" si="15"/>
        <v>0</v>
      </c>
      <c r="X80" s="313">
        <f t="shared" si="16"/>
        <v>0</v>
      </c>
      <c r="Y80" s="313">
        <f t="shared" si="17"/>
        <v>0</v>
      </c>
    </row>
    <row r="81" spans="1:25">
      <c r="A81" s="118">
        <f>'BD Team'!A86</f>
        <v>78</v>
      </c>
      <c r="B81" s="118">
        <f>'BD Team'!B86</f>
        <v>0</v>
      </c>
      <c r="C81" s="118">
        <f>'BD Team'!C86</f>
        <v>0</v>
      </c>
      <c r="D81" s="118">
        <f>'BD Team'!D86</f>
        <v>0</v>
      </c>
      <c r="E81" s="118">
        <f>'BD Team'!F86</f>
        <v>0</v>
      </c>
      <c r="F81" s="121">
        <f>'BD Team'!G86</f>
        <v>0</v>
      </c>
      <c r="G81" s="118">
        <f>'BD Team'!H86</f>
        <v>0</v>
      </c>
      <c r="H81" s="118">
        <f>'BD Team'!I86</f>
        <v>0</v>
      </c>
      <c r="I81" s="118">
        <f>'BD Team'!J86</f>
        <v>0</v>
      </c>
      <c r="J81" s="103">
        <f t="shared" si="10"/>
        <v>0</v>
      </c>
      <c r="K81" s="172">
        <f>'BD Team'!K86</f>
        <v>0</v>
      </c>
      <c r="L81" s="171">
        <f t="shared" si="11"/>
        <v>0</v>
      </c>
      <c r="M81" s="170">
        <f>L81*'Changable Values'!$D$4</f>
        <v>0</v>
      </c>
      <c r="N81" s="170">
        <f>'BD Team'!E86</f>
        <v>0</v>
      </c>
      <c r="O81" s="172"/>
      <c r="P81" s="241"/>
      <c r="Q81" s="173"/>
      <c r="R81" s="185"/>
      <c r="S81" s="312"/>
      <c r="T81" s="313">
        <f t="shared" si="12"/>
        <v>0</v>
      </c>
      <c r="U81" s="313">
        <f t="shared" si="13"/>
        <v>0</v>
      </c>
      <c r="V81" s="313">
        <f t="shared" si="14"/>
        <v>0</v>
      </c>
      <c r="W81" s="313">
        <f t="shared" si="15"/>
        <v>0</v>
      </c>
      <c r="X81" s="313">
        <f t="shared" si="16"/>
        <v>0</v>
      </c>
      <c r="Y81" s="313">
        <f t="shared" si="17"/>
        <v>0</v>
      </c>
    </row>
    <row r="82" spans="1:25">
      <c r="A82" s="118">
        <f>'BD Team'!A87</f>
        <v>79</v>
      </c>
      <c r="B82" s="118">
        <f>'BD Team'!B87</f>
        <v>0</v>
      </c>
      <c r="C82" s="118">
        <f>'BD Team'!C87</f>
        <v>0</v>
      </c>
      <c r="D82" s="118">
        <f>'BD Team'!D87</f>
        <v>0</v>
      </c>
      <c r="E82" s="118">
        <f>'BD Team'!F87</f>
        <v>0</v>
      </c>
      <c r="F82" s="121">
        <f>'BD Team'!G87</f>
        <v>0</v>
      </c>
      <c r="G82" s="118">
        <f>'BD Team'!H87</f>
        <v>0</v>
      </c>
      <c r="H82" s="118">
        <f>'BD Team'!I87</f>
        <v>0</v>
      </c>
      <c r="I82" s="118">
        <f>'BD Team'!J87</f>
        <v>0</v>
      </c>
      <c r="J82" s="103">
        <f t="shared" si="10"/>
        <v>0</v>
      </c>
      <c r="K82" s="172">
        <f>'BD Team'!K87</f>
        <v>0</v>
      </c>
      <c r="L82" s="171">
        <f t="shared" si="11"/>
        <v>0</v>
      </c>
      <c r="M82" s="170">
        <f>L82*'Changable Values'!$D$4</f>
        <v>0</v>
      </c>
      <c r="N82" s="170">
        <f>'BD Team'!E87</f>
        <v>0</v>
      </c>
      <c r="O82" s="172"/>
      <c r="P82" s="241"/>
      <c r="Q82" s="173"/>
      <c r="R82" s="185"/>
      <c r="S82" s="312"/>
      <c r="T82" s="313">
        <f t="shared" si="12"/>
        <v>0</v>
      </c>
      <c r="U82" s="313">
        <f t="shared" si="13"/>
        <v>0</v>
      </c>
      <c r="V82" s="313">
        <f t="shared" si="14"/>
        <v>0</v>
      </c>
      <c r="W82" s="313">
        <f t="shared" si="15"/>
        <v>0</v>
      </c>
      <c r="X82" s="313">
        <f t="shared" si="16"/>
        <v>0</v>
      </c>
      <c r="Y82" s="313">
        <f t="shared" si="17"/>
        <v>0</v>
      </c>
    </row>
    <row r="83" spans="1:25">
      <c r="A83" s="118">
        <f>'BD Team'!A88</f>
        <v>80</v>
      </c>
      <c r="B83" s="118">
        <f>'BD Team'!B88</f>
        <v>0</v>
      </c>
      <c r="C83" s="118">
        <f>'BD Team'!C88</f>
        <v>0</v>
      </c>
      <c r="D83" s="118">
        <f>'BD Team'!D88</f>
        <v>0</v>
      </c>
      <c r="E83" s="118">
        <f>'BD Team'!F88</f>
        <v>0</v>
      </c>
      <c r="F83" s="121">
        <f>'BD Team'!G88</f>
        <v>0</v>
      </c>
      <c r="G83" s="118">
        <f>'BD Team'!H88</f>
        <v>0</v>
      </c>
      <c r="H83" s="118">
        <f>'BD Team'!I88</f>
        <v>0</v>
      </c>
      <c r="I83" s="118">
        <f>'BD Team'!J88</f>
        <v>0</v>
      </c>
      <c r="J83" s="103">
        <f t="shared" si="10"/>
        <v>0</v>
      </c>
      <c r="K83" s="172">
        <f>'BD Team'!K88</f>
        <v>0</v>
      </c>
      <c r="L83" s="171">
        <f t="shared" si="11"/>
        <v>0</v>
      </c>
      <c r="M83" s="170">
        <f>L83*'Changable Values'!$D$4</f>
        <v>0</v>
      </c>
      <c r="N83" s="170">
        <f>'BD Team'!E88</f>
        <v>0</v>
      </c>
      <c r="O83" s="172"/>
      <c r="P83" s="241"/>
      <c r="Q83" s="173"/>
      <c r="R83" s="185"/>
      <c r="S83" s="312"/>
      <c r="T83" s="313">
        <f t="shared" si="12"/>
        <v>0</v>
      </c>
      <c r="U83" s="313">
        <f t="shared" si="13"/>
        <v>0</v>
      </c>
      <c r="V83" s="313">
        <f t="shared" si="14"/>
        <v>0</v>
      </c>
      <c r="W83" s="313">
        <f t="shared" si="15"/>
        <v>0</v>
      </c>
      <c r="X83" s="313">
        <f t="shared" si="16"/>
        <v>0</v>
      </c>
      <c r="Y83" s="313">
        <f t="shared" si="17"/>
        <v>0</v>
      </c>
    </row>
    <row r="84" spans="1:25">
      <c r="A84" s="118">
        <f>'BD Team'!A89</f>
        <v>81</v>
      </c>
      <c r="B84" s="118">
        <f>'BD Team'!B89</f>
        <v>0</v>
      </c>
      <c r="C84" s="118">
        <f>'BD Team'!C89</f>
        <v>0</v>
      </c>
      <c r="D84" s="118">
        <f>'BD Team'!D89</f>
        <v>0</v>
      </c>
      <c r="E84" s="118">
        <f>'BD Team'!F89</f>
        <v>0</v>
      </c>
      <c r="F84" s="121">
        <f>'BD Team'!G89</f>
        <v>0</v>
      </c>
      <c r="G84" s="118">
        <f>'BD Team'!H89</f>
        <v>0</v>
      </c>
      <c r="H84" s="118">
        <f>'BD Team'!I89</f>
        <v>0</v>
      </c>
      <c r="I84" s="118">
        <f>'BD Team'!J89</f>
        <v>0</v>
      </c>
      <c r="J84" s="103">
        <f t="shared" si="10"/>
        <v>0</v>
      </c>
      <c r="K84" s="172">
        <f>'BD Team'!K89</f>
        <v>0</v>
      </c>
      <c r="L84" s="171">
        <f t="shared" si="11"/>
        <v>0</v>
      </c>
      <c r="M84" s="170">
        <f>L84*'Changable Values'!$D$4</f>
        <v>0</v>
      </c>
      <c r="N84" s="170">
        <f>'BD Team'!E89</f>
        <v>0</v>
      </c>
      <c r="O84" s="172"/>
      <c r="P84" s="241"/>
      <c r="Q84" s="173"/>
      <c r="R84" s="185"/>
      <c r="S84" s="312"/>
      <c r="T84" s="313">
        <f t="shared" si="12"/>
        <v>0</v>
      </c>
      <c r="U84" s="313">
        <f t="shared" si="13"/>
        <v>0</v>
      </c>
      <c r="V84" s="313">
        <f t="shared" si="14"/>
        <v>0</v>
      </c>
      <c r="W84" s="313">
        <f t="shared" si="15"/>
        <v>0</v>
      </c>
      <c r="X84" s="313">
        <f t="shared" si="16"/>
        <v>0</v>
      </c>
      <c r="Y84" s="313">
        <f t="shared" si="17"/>
        <v>0</v>
      </c>
    </row>
    <row r="85" spans="1:25">
      <c r="A85" s="118">
        <f>'BD Team'!A90</f>
        <v>82</v>
      </c>
      <c r="B85" s="118">
        <f>'BD Team'!B90</f>
        <v>0</v>
      </c>
      <c r="C85" s="118">
        <f>'BD Team'!C90</f>
        <v>0</v>
      </c>
      <c r="D85" s="118">
        <f>'BD Team'!D90</f>
        <v>0</v>
      </c>
      <c r="E85" s="118">
        <f>'BD Team'!F90</f>
        <v>0</v>
      </c>
      <c r="F85" s="121">
        <f>'BD Team'!G90</f>
        <v>0</v>
      </c>
      <c r="G85" s="118">
        <f>'BD Team'!H90</f>
        <v>0</v>
      </c>
      <c r="H85" s="118">
        <f>'BD Team'!I90</f>
        <v>0</v>
      </c>
      <c r="I85" s="118">
        <f>'BD Team'!J90</f>
        <v>0</v>
      </c>
      <c r="J85" s="103">
        <f t="shared" si="10"/>
        <v>0</v>
      </c>
      <c r="K85" s="172">
        <f>'BD Team'!K90</f>
        <v>0</v>
      </c>
      <c r="L85" s="171">
        <f t="shared" si="11"/>
        <v>0</v>
      </c>
      <c r="M85" s="170">
        <f>L85*'Changable Values'!$D$4</f>
        <v>0</v>
      </c>
      <c r="N85" s="170">
        <f>'BD Team'!E90</f>
        <v>0</v>
      </c>
      <c r="O85" s="172"/>
      <c r="P85" s="241"/>
      <c r="Q85" s="173"/>
      <c r="R85" s="185"/>
      <c r="S85" s="312"/>
      <c r="T85" s="313">
        <f t="shared" si="12"/>
        <v>0</v>
      </c>
      <c r="U85" s="313">
        <f t="shared" si="13"/>
        <v>0</v>
      </c>
      <c r="V85" s="313">
        <f t="shared" si="14"/>
        <v>0</v>
      </c>
      <c r="W85" s="313">
        <f t="shared" si="15"/>
        <v>0</v>
      </c>
      <c r="X85" s="313">
        <f t="shared" si="16"/>
        <v>0</v>
      </c>
      <c r="Y85" s="313">
        <f t="shared" si="17"/>
        <v>0</v>
      </c>
    </row>
    <row r="86" spans="1:25">
      <c r="A86" s="118">
        <f>'BD Team'!A91</f>
        <v>83</v>
      </c>
      <c r="B86" s="118">
        <f>'BD Team'!B91</f>
        <v>0</v>
      </c>
      <c r="C86" s="118">
        <f>'BD Team'!C91</f>
        <v>0</v>
      </c>
      <c r="D86" s="118">
        <f>'BD Team'!D91</f>
        <v>0</v>
      </c>
      <c r="E86" s="118">
        <f>'BD Team'!F91</f>
        <v>0</v>
      </c>
      <c r="F86" s="121">
        <f>'BD Team'!G91</f>
        <v>0</v>
      </c>
      <c r="G86" s="118">
        <f>'BD Team'!H91</f>
        <v>0</v>
      </c>
      <c r="H86" s="118">
        <f>'BD Team'!I91</f>
        <v>0</v>
      </c>
      <c r="I86" s="118">
        <f>'BD Team'!J91</f>
        <v>0</v>
      </c>
      <c r="J86" s="103">
        <f t="shared" si="10"/>
        <v>0</v>
      </c>
      <c r="K86" s="172">
        <f>'BD Team'!K91</f>
        <v>0</v>
      </c>
      <c r="L86" s="171">
        <f t="shared" si="11"/>
        <v>0</v>
      </c>
      <c r="M86" s="170">
        <f>L86*'Changable Values'!$D$4</f>
        <v>0</v>
      </c>
      <c r="N86" s="170">
        <f>'BD Team'!E91</f>
        <v>0</v>
      </c>
      <c r="O86" s="172"/>
      <c r="P86" s="241"/>
      <c r="Q86" s="173"/>
      <c r="R86" s="185"/>
      <c r="S86" s="312"/>
      <c r="T86" s="313">
        <f t="shared" si="12"/>
        <v>0</v>
      </c>
      <c r="U86" s="313">
        <f t="shared" si="13"/>
        <v>0</v>
      </c>
      <c r="V86" s="313">
        <f t="shared" si="14"/>
        <v>0</v>
      </c>
      <c r="W86" s="313">
        <f t="shared" si="15"/>
        <v>0</v>
      </c>
      <c r="X86" s="313">
        <f t="shared" si="16"/>
        <v>0</v>
      </c>
      <c r="Y86" s="313">
        <f t="shared" si="17"/>
        <v>0</v>
      </c>
    </row>
    <row r="87" spans="1:25">
      <c r="A87" s="118">
        <f>'BD Team'!A92</f>
        <v>84</v>
      </c>
      <c r="B87" s="118">
        <f>'BD Team'!B92</f>
        <v>0</v>
      </c>
      <c r="C87" s="118">
        <f>'BD Team'!C92</f>
        <v>0</v>
      </c>
      <c r="D87" s="118">
        <f>'BD Team'!D92</f>
        <v>0</v>
      </c>
      <c r="E87" s="118">
        <f>'BD Team'!F92</f>
        <v>0</v>
      </c>
      <c r="F87" s="121">
        <f>'BD Team'!G92</f>
        <v>0</v>
      </c>
      <c r="G87" s="118">
        <f>'BD Team'!H92</f>
        <v>0</v>
      </c>
      <c r="H87" s="118">
        <f>'BD Team'!I92</f>
        <v>0</v>
      </c>
      <c r="I87" s="118">
        <f>'BD Team'!J92</f>
        <v>0</v>
      </c>
      <c r="J87" s="103">
        <f t="shared" si="10"/>
        <v>0</v>
      </c>
      <c r="K87" s="172">
        <f>'BD Team'!K92</f>
        <v>0</v>
      </c>
      <c r="L87" s="171">
        <f t="shared" si="11"/>
        <v>0</v>
      </c>
      <c r="M87" s="170">
        <f>L87*'Changable Values'!$D$4</f>
        <v>0</v>
      </c>
      <c r="N87" s="170">
        <f>'BD Team'!E92</f>
        <v>0</v>
      </c>
      <c r="O87" s="172"/>
      <c r="P87" s="241"/>
      <c r="Q87" s="173"/>
      <c r="R87" s="185"/>
      <c r="S87" s="312"/>
      <c r="T87" s="313">
        <f t="shared" si="12"/>
        <v>0</v>
      </c>
      <c r="U87" s="313">
        <f t="shared" si="13"/>
        <v>0</v>
      </c>
      <c r="V87" s="313">
        <f t="shared" si="14"/>
        <v>0</v>
      </c>
      <c r="W87" s="313">
        <f t="shared" si="15"/>
        <v>0</v>
      </c>
      <c r="X87" s="313">
        <f t="shared" si="16"/>
        <v>0</v>
      </c>
      <c r="Y87" s="313">
        <f t="shared" si="17"/>
        <v>0</v>
      </c>
    </row>
    <row r="88" spans="1:25">
      <c r="A88" s="118">
        <f>'BD Team'!A93</f>
        <v>85</v>
      </c>
      <c r="B88" s="118">
        <f>'BD Team'!B93</f>
        <v>0</v>
      </c>
      <c r="C88" s="118">
        <f>'BD Team'!C93</f>
        <v>0</v>
      </c>
      <c r="D88" s="118">
        <f>'BD Team'!D93</f>
        <v>0</v>
      </c>
      <c r="E88" s="118">
        <f>'BD Team'!F93</f>
        <v>0</v>
      </c>
      <c r="F88" s="121">
        <f>'BD Team'!G93</f>
        <v>0</v>
      </c>
      <c r="G88" s="118">
        <f>'BD Team'!H93</f>
        <v>0</v>
      </c>
      <c r="H88" s="118">
        <f>'BD Team'!I93</f>
        <v>0</v>
      </c>
      <c r="I88" s="118">
        <f>'BD Team'!J93</f>
        <v>0</v>
      </c>
      <c r="J88" s="103">
        <f t="shared" si="10"/>
        <v>0</v>
      </c>
      <c r="K88" s="172">
        <f>'BD Team'!K93</f>
        <v>0</v>
      </c>
      <c r="L88" s="171">
        <f t="shared" si="11"/>
        <v>0</v>
      </c>
      <c r="M88" s="170">
        <f>L88*'Changable Values'!$D$4</f>
        <v>0</v>
      </c>
      <c r="N88" s="170">
        <f>'BD Team'!E93</f>
        <v>0</v>
      </c>
      <c r="O88" s="172"/>
      <c r="P88" s="241"/>
      <c r="Q88" s="173"/>
      <c r="R88" s="185"/>
      <c r="S88" s="312"/>
      <c r="T88" s="313">
        <f t="shared" si="12"/>
        <v>0</v>
      </c>
      <c r="U88" s="313">
        <f t="shared" si="13"/>
        <v>0</v>
      </c>
      <c r="V88" s="313">
        <f t="shared" si="14"/>
        <v>0</v>
      </c>
      <c r="W88" s="313">
        <f t="shared" si="15"/>
        <v>0</v>
      </c>
      <c r="X88" s="313">
        <f t="shared" si="16"/>
        <v>0</v>
      </c>
      <c r="Y88" s="313">
        <f t="shared" si="17"/>
        <v>0</v>
      </c>
    </row>
    <row r="89" spans="1:25">
      <c r="A89" s="118">
        <f>'BD Team'!A94</f>
        <v>86</v>
      </c>
      <c r="B89" s="118">
        <f>'BD Team'!B94</f>
        <v>0</v>
      </c>
      <c r="C89" s="118">
        <f>'BD Team'!C94</f>
        <v>0</v>
      </c>
      <c r="D89" s="118">
        <f>'BD Team'!D94</f>
        <v>0</v>
      </c>
      <c r="E89" s="118">
        <f>'BD Team'!F94</f>
        <v>0</v>
      </c>
      <c r="F89" s="121">
        <f>'BD Team'!G94</f>
        <v>0</v>
      </c>
      <c r="G89" s="118">
        <f>'BD Team'!H94</f>
        <v>0</v>
      </c>
      <c r="H89" s="118">
        <f>'BD Team'!I94</f>
        <v>0</v>
      </c>
      <c r="I89" s="118">
        <f>'BD Team'!J94</f>
        <v>0</v>
      </c>
      <c r="J89" s="103">
        <f t="shared" si="10"/>
        <v>0</v>
      </c>
      <c r="K89" s="172">
        <f>'BD Team'!K94</f>
        <v>0</v>
      </c>
      <c r="L89" s="171">
        <f t="shared" si="11"/>
        <v>0</v>
      </c>
      <c r="M89" s="170">
        <f>L89*'Changable Values'!$D$4</f>
        <v>0</v>
      </c>
      <c r="N89" s="170">
        <f>'BD Team'!E94</f>
        <v>0</v>
      </c>
      <c r="O89" s="172"/>
      <c r="P89" s="241"/>
      <c r="Q89" s="173"/>
      <c r="R89" s="185"/>
      <c r="S89" s="312"/>
      <c r="T89" s="313">
        <f t="shared" si="12"/>
        <v>0</v>
      </c>
      <c r="U89" s="313">
        <f t="shared" si="13"/>
        <v>0</v>
      </c>
      <c r="V89" s="313">
        <f t="shared" si="14"/>
        <v>0</v>
      </c>
      <c r="W89" s="313">
        <f t="shared" si="15"/>
        <v>0</v>
      </c>
      <c r="X89" s="313">
        <f t="shared" si="16"/>
        <v>0</v>
      </c>
      <c r="Y89" s="313">
        <f t="shared" si="17"/>
        <v>0</v>
      </c>
    </row>
    <row r="90" spans="1:25">
      <c r="A90" s="118">
        <f>'BD Team'!A95</f>
        <v>87</v>
      </c>
      <c r="B90" s="118">
        <f>'BD Team'!B95</f>
        <v>0</v>
      </c>
      <c r="C90" s="118">
        <f>'BD Team'!C95</f>
        <v>0</v>
      </c>
      <c r="D90" s="118">
        <f>'BD Team'!D95</f>
        <v>0</v>
      </c>
      <c r="E90" s="118">
        <f>'BD Team'!F95</f>
        <v>0</v>
      </c>
      <c r="F90" s="121">
        <f>'BD Team'!G95</f>
        <v>0</v>
      </c>
      <c r="G90" s="118">
        <f>'BD Team'!H95</f>
        <v>0</v>
      </c>
      <c r="H90" s="118">
        <f>'BD Team'!I95</f>
        <v>0</v>
      </c>
      <c r="I90" s="118">
        <f>'BD Team'!J95</f>
        <v>0</v>
      </c>
      <c r="J90" s="103">
        <f t="shared" si="10"/>
        <v>0</v>
      </c>
      <c r="K90" s="172">
        <f>'BD Team'!K95</f>
        <v>0</v>
      </c>
      <c r="L90" s="171">
        <f t="shared" si="11"/>
        <v>0</v>
      </c>
      <c r="M90" s="170">
        <f>L90*'Changable Values'!$D$4</f>
        <v>0</v>
      </c>
      <c r="N90" s="170">
        <f>'BD Team'!E95</f>
        <v>0</v>
      </c>
      <c r="O90" s="172"/>
      <c r="P90" s="241"/>
      <c r="Q90" s="173"/>
      <c r="R90" s="185"/>
      <c r="S90" s="312"/>
      <c r="T90" s="313">
        <f t="shared" si="12"/>
        <v>0</v>
      </c>
      <c r="U90" s="313">
        <f t="shared" si="13"/>
        <v>0</v>
      </c>
      <c r="V90" s="313">
        <f t="shared" si="14"/>
        <v>0</v>
      </c>
      <c r="W90" s="313">
        <f t="shared" si="15"/>
        <v>0</v>
      </c>
      <c r="X90" s="313">
        <f t="shared" si="16"/>
        <v>0</v>
      </c>
      <c r="Y90" s="313">
        <f t="shared" si="17"/>
        <v>0</v>
      </c>
    </row>
    <row r="91" spans="1:25">
      <c r="A91" s="118">
        <f>'BD Team'!A96</f>
        <v>88</v>
      </c>
      <c r="B91" s="118">
        <f>'BD Team'!B96</f>
        <v>0</v>
      </c>
      <c r="C91" s="118">
        <f>'BD Team'!C96</f>
        <v>0</v>
      </c>
      <c r="D91" s="118">
        <f>'BD Team'!D96</f>
        <v>0</v>
      </c>
      <c r="E91" s="118">
        <f>'BD Team'!F96</f>
        <v>0</v>
      </c>
      <c r="F91" s="121">
        <f>'BD Team'!G96</f>
        <v>0</v>
      </c>
      <c r="G91" s="118">
        <f>'BD Team'!H96</f>
        <v>0</v>
      </c>
      <c r="H91" s="118">
        <f>'BD Team'!I96</f>
        <v>0</v>
      </c>
      <c r="I91" s="118">
        <f>'BD Team'!J96</f>
        <v>0</v>
      </c>
      <c r="J91" s="103">
        <f t="shared" si="10"/>
        <v>0</v>
      </c>
      <c r="K91" s="172">
        <f>'BD Team'!K96</f>
        <v>0</v>
      </c>
      <c r="L91" s="171">
        <f t="shared" si="11"/>
        <v>0</v>
      </c>
      <c r="M91" s="170">
        <f>L91*'Changable Values'!$D$4</f>
        <v>0</v>
      </c>
      <c r="N91" s="170">
        <f>'BD Team'!E96</f>
        <v>0</v>
      </c>
      <c r="O91" s="172"/>
      <c r="P91" s="241"/>
      <c r="Q91" s="173"/>
      <c r="R91" s="185"/>
      <c r="S91" s="312"/>
      <c r="T91" s="313">
        <f t="shared" si="12"/>
        <v>0</v>
      </c>
      <c r="U91" s="313">
        <f t="shared" si="13"/>
        <v>0</v>
      </c>
      <c r="V91" s="313">
        <f t="shared" si="14"/>
        <v>0</v>
      </c>
      <c r="W91" s="313">
        <f t="shared" si="15"/>
        <v>0</v>
      </c>
      <c r="X91" s="313">
        <f t="shared" si="16"/>
        <v>0</v>
      </c>
      <c r="Y91" s="313">
        <f t="shared" si="17"/>
        <v>0</v>
      </c>
    </row>
    <row r="92" spans="1:25">
      <c r="A92" s="118">
        <f>'BD Team'!A97</f>
        <v>89</v>
      </c>
      <c r="B92" s="118">
        <f>'BD Team'!B97</f>
        <v>0</v>
      </c>
      <c r="C92" s="118">
        <f>'BD Team'!C97</f>
        <v>0</v>
      </c>
      <c r="D92" s="118">
        <f>'BD Team'!D97</f>
        <v>0</v>
      </c>
      <c r="E92" s="118">
        <f>'BD Team'!F97</f>
        <v>0</v>
      </c>
      <c r="F92" s="121">
        <f>'BD Team'!G97</f>
        <v>0</v>
      </c>
      <c r="G92" s="118">
        <f>'BD Team'!H97</f>
        <v>0</v>
      </c>
      <c r="H92" s="118">
        <f>'BD Team'!I97</f>
        <v>0</v>
      </c>
      <c r="I92" s="118">
        <f>'BD Team'!J97</f>
        <v>0</v>
      </c>
      <c r="J92" s="103">
        <f t="shared" si="10"/>
        <v>0</v>
      </c>
      <c r="K92" s="172">
        <f>'BD Team'!K97</f>
        <v>0</v>
      </c>
      <c r="L92" s="171">
        <f t="shared" si="11"/>
        <v>0</v>
      </c>
      <c r="M92" s="170">
        <f>L92*'Changable Values'!$D$4</f>
        <v>0</v>
      </c>
      <c r="N92" s="170">
        <f>'BD Team'!E97</f>
        <v>0</v>
      </c>
      <c r="O92" s="172"/>
      <c r="P92" s="241"/>
      <c r="Q92" s="173"/>
      <c r="R92" s="185"/>
      <c r="S92" s="312"/>
      <c r="T92" s="313">
        <f t="shared" si="12"/>
        <v>0</v>
      </c>
      <c r="U92" s="313">
        <f t="shared" si="13"/>
        <v>0</v>
      </c>
      <c r="V92" s="313">
        <f t="shared" si="14"/>
        <v>0</v>
      </c>
      <c r="W92" s="313">
        <f t="shared" si="15"/>
        <v>0</v>
      </c>
      <c r="X92" s="313">
        <f t="shared" si="16"/>
        <v>0</v>
      </c>
      <c r="Y92" s="313">
        <f t="shared" si="17"/>
        <v>0</v>
      </c>
    </row>
    <row r="93" spans="1:25">
      <c r="A93" s="118">
        <f>'BD Team'!A98</f>
        <v>90</v>
      </c>
      <c r="B93" s="118">
        <f>'BD Team'!B98</f>
        <v>0</v>
      </c>
      <c r="C93" s="118">
        <f>'BD Team'!C98</f>
        <v>0</v>
      </c>
      <c r="D93" s="118">
        <f>'BD Team'!D98</f>
        <v>0</v>
      </c>
      <c r="E93" s="118">
        <f>'BD Team'!F98</f>
        <v>0</v>
      </c>
      <c r="F93" s="121">
        <f>'BD Team'!G98</f>
        <v>0</v>
      </c>
      <c r="G93" s="118">
        <f>'BD Team'!H98</f>
        <v>0</v>
      </c>
      <c r="H93" s="118">
        <f>'BD Team'!I98</f>
        <v>0</v>
      </c>
      <c r="I93" s="118">
        <f>'BD Team'!J98</f>
        <v>0</v>
      </c>
      <c r="J93" s="103">
        <f t="shared" si="10"/>
        <v>0</v>
      </c>
      <c r="K93" s="172">
        <f>'BD Team'!K98</f>
        <v>0</v>
      </c>
      <c r="L93" s="171">
        <f t="shared" si="11"/>
        <v>0</v>
      </c>
      <c r="M93" s="170">
        <f>L93*'Changable Values'!$D$4</f>
        <v>0</v>
      </c>
      <c r="N93" s="170">
        <f>'BD Team'!E98</f>
        <v>0</v>
      </c>
      <c r="O93" s="172"/>
      <c r="P93" s="241"/>
      <c r="Q93" s="173"/>
      <c r="R93" s="185"/>
      <c r="S93" s="312"/>
      <c r="T93" s="313">
        <f t="shared" si="12"/>
        <v>0</v>
      </c>
      <c r="U93" s="313">
        <f t="shared" si="13"/>
        <v>0</v>
      </c>
      <c r="V93" s="313">
        <f t="shared" si="14"/>
        <v>0</v>
      </c>
      <c r="W93" s="313">
        <f t="shared" si="15"/>
        <v>0</v>
      </c>
      <c r="X93" s="313">
        <f t="shared" si="16"/>
        <v>0</v>
      </c>
      <c r="Y93" s="313">
        <f t="shared" si="17"/>
        <v>0</v>
      </c>
    </row>
    <row r="94" spans="1:25">
      <c r="A94" s="118">
        <f>'BD Team'!A99</f>
        <v>91</v>
      </c>
      <c r="B94" s="118">
        <f>'BD Team'!B99</f>
        <v>0</v>
      </c>
      <c r="C94" s="118">
        <f>'BD Team'!C99</f>
        <v>0</v>
      </c>
      <c r="D94" s="118">
        <f>'BD Team'!D99</f>
        <v>0</v>
      </c>
      <c r="E94" s="118">
        <f>'BD Team'!F99</f>
        <v>0</v>
      </c>
      <c r="F94" s="121">
        <f>'BD Team'!G99</f>
        <v>0</v>
      </c>
      <c r="G94" s="118">
        <f>'BD Team'!H99</f>
        <v>0</v>
      </c>
      <c r="H94" s="118">
        <f>'BD Team'!I99</f>
        <v>0</v>
      </c>
      <c r="I94" s="118">
        <f>'BD Team'!J99</f>
        <v>0</v>
      </c>
      <c r="J94" s="103">
        <f t="shared" si="10"/>
        <v>0</v>
      </c>
      <c r="K94" s="172">
        <f>'BD Team'!K99</f>
        <v>0</v>
      </c>
      <c r="L94" s="171">
        <f t="shared" si="11"/>
        <v>0</v>
      </c>
      <c r="M94" s="170">
        <f>L94*'Changable Values'!$D$4</f>
        <v>0</v>
      </c>
      <c r="N94" s="170">
        <f>'BD Team'!E99</f>
        <v>0</v>
      </c>
      <c r="O94" s="172"/>
      <c r="P94" s="241"/>
      <c r="Q94" s="173"/>
      <c r="R94" s="185"/>
      <c r="S94" s="312"/>
      <c r="T94" s="313">
        <f t="shared" si="12"/>
        <v>0</v>
      </c>
      <c r="U94" s="313">
        <f t="shared" si="13"/>
        <v>0</v>
      </c>
      <c r="V94" s="313">
        <f t="shared" si="14"/>
        <v>0</v>
      </c>
      <c r="W94" s="313">
        <f t="shared" si="15"/>
        <v>0</v>
      </c>
      <c r="X94" s="313">
        <f t="shared" si="16"/>
        <v>0</v>
      </c>
      <c r="Y94" s="313">
        <f t="shared" si="17"/>
        <v>0</v>
      </c>
    </row>
    <row r="95" spans="1:25">
      <c r="A95" s="118">
        <f>'BD Team'!A100</f>
        <v>92</v>
      </c>
      <c r="B95" s="118">
        <f>'BD Team'!B100</f>
        <v>0</v>
      </c>
      <c r="C95" s="118">
        <f>'BD Team'!C100</f>
        <v>0</v>
      </c>
      <c r="D95" s="118">
        <f>'BD Team'!D100</f>
        <v>0</v>
      </c>
      <c r="E95" s="118">
        <f>'BD Team'!F100</f>
        <v>0</v>
      </c>
      <c r="F95" s="121">
        <f>'BD Team'!G100</f>
        <v>0</v>
      </c>
      <c r="G95" s="118">
        <f>'BD Team'!H100</f>
        <v>0</v>
      </c>
      <c r="H95" s="118">
        <f>'BD Team'!I100</f>
        <v>0</v>
      </c>
      <c r="I95" s="118">
        <f>'BD Team'!J100</f>
        <v>0</v>
      </c>
      <c r="J95" s="103">
        <f t="shared" si="10"/>
        <v>0</v>
      </c>
      <c r="K95" s="172">
        <f>'BD Team'!K100</f>
        <v>0</v>
      </c>
      <c r="L95" s="171">
        <f t="shared" si="11"/>
        <v>0</v>
      </c>
      <c r="M95" s="170">
        <f>L95*'Changable Values'!$D$4</f>
        <v>0</v>
      </c>
      <c r="N95" s="170">
        <f>'BD Team'!E100</f>
        <v>0</v>
      </c>
      <c r="O95" s="172"/>
      <c r="P95" s="241"/>
      <c r="Q95" s="173"/>
      <c r="R95" s="185"/>
      <c r="S95" s="312"/>
      <c r="T95" s="313">
        <f t="shared" si="12"/>
        <v>0</v>
      </c>
      <c r="U95" s="313">
        <f t="shared" si="13"/>
        <v>0</v>
      </c>
      <c r="V95" s="313">
        <f t="shared" si="14"/>
        <v>0</v>
      </c>
      <c r="W95" s="313">
        <f t="shared" si="15"/>
        <v>0</v>
      </c>
      <c r="X95" s="313">
        <f t="shared" si="16"/>
        <v>0</v>
      </c>
      <c r="Y95" s="313">
        <f t="shared" si="17"/>
        <v>0</v>
      </c>
    </row>
    <row r="96" spans="1:25">
      <c r="A96" s="118">
        <f>'BD Team'!A101</f>
        <v>93</v>
      </c>
      <c r="B96" s="118">
        <f>'BD Team'!B101</f>
        <v>0</v>
      </c>
      <c r="C96" s="118">
        <f>'BD Team'!C101</f>
        <v>0</v>
      </c>
      <c r="D96" s="118">
        <f>'BD Team'!D101</f>
        <v>0</v>
      </c>
      <c r="E96" s="118">
        <f>'BD Team'!F101</f>
        <v>0</v>
      </c>
      <c r="F96" s="121">
        <f>'BD Team'!G101</f>
        <v>0</v>
      </c>
      <c r="G96" s="118">
        <f>'BD Team'!H101</f>
        <v>0</v>
      </c>
      <c r="H96" s="118">
        <f>'BD Team'!I101</f>
        <v>0</v>
      </c>
      <c r="I96" s="118">
        <f>'BD Team'!J101</f>
        <v>0</v>
      </c>
      <c r="J96" s="103">
        <f t="shared" si="10"/>
        <v>0</v>
      </c>
      <c r="K96" s="172">
        <f>'BD Team'!K101</f>
        <v>0</v>
      </c>
      <c r="L96" s="171">
        <f t="shared" si="11"/>
        <v>0</v>
      </c>
      <c r="M96" s="170">
        <f>L96*'Changable Values'!$D$4</f>
        <v>0</v>
      </c>
      <c r="N96" s="170">
        <f>'BD Team'!E101</f>
        <v>0</v>
      </c>
      <c r="O96" s="172"/>
      <c r="P96" s="241"/>
      <c r="Q96" s="173"/>
      <c r="R96" s="185"/>
      <c r="S96" s="312"/>
      <c r="T96" s="313">
        <f t="shared" si="12"/>
        <v>0</v>
      </c>
      <c r="U96" s="313">
        <f t="shared" si="13"/>
        <v>0</v>
      </c>
      <c r="V96" s="313">
        <f t="shared" si="14"/>
        <v>0</v>
      </c>
      <c r="W96" s="313">
        <f t="shared" si="15"/>
        <v>0</v>
      </c>
      <c r="X96" s="313">
        <f t="shared" si="16"/>
        <v>0</v>
      </c>
      <c r="Y96" s="313">
        <f t="shared" si="17"/>
        <v>0</v>
      </c>
    </row>
    <row r="97" spans="1:25">
      <c r="A97" s="118">
        <f>'BD Team'!A102</f>
        <v>94</v>
      </c>
      <c r="B97" s="118">
        <f>'BD Team'!B102</f>
        <v>0</v>
      </c>
      <c r="C97" s="118">
        <f>'BD Team'!C102</f>
        <v>0</v>
      </c>
      <c r="D97" s="118">
        <f>'BD Team'!D102</f>
        <v>0</v>
      </c>
      <c r="E97" s="118">
        <f>'BD Team'!F102</f>
        <v>0</v>
      </c>
      <c r="F97" s="121">
        <f>'BD Team'!G102</f>
        <v>0</v>
      </c>
      <c r="G97" s="118">
        <f>'BD Team'!H102</f>
        <v>0</v>
      </c>
      <c r="H97" s="118">
        <f>'BD Team'!I102</f>
        <v>0</v>
      </c>
      <c r="I97" s="118">
        <f>'BD Team'!J102</f>
        <v>0</v>
      </c>
      <c r="J97" s="103">
        <f t="shared" si="10"/>
        <v>0</v>
      </c>
      <c r="K97" s="172">
        <f>'BD Team'!K102</f>
        <v>0</v>
      </c>
      <c r="L97" s="171">
        <f t="shared" si="11"/>
        <v>0</v>
      </c>
      <c r="M97" s="170">
        <f>L97*'Changable Values'!$D$4</f>
        <v>0</v>
      </c>
      <c r="N97" s="170">
        <f>'BD Team'!E102</f>
        <v>0</v>
      </c>
      <c r="O97" s="172"/>
      <c r="P97" s="241"/>
      <c r="Q97" s="173"/>
      <c r="R97" s="185"/>
      <c r="S97" s="312"/>
      <c r="T97" s="313">
        <f t="shared" si="12"/>
        <v>0</v>
      </c>
      <c r="U97" s="313">
        <f t="shared" si="13"/>
        <v>0</v>
      </c>
      <c r="V97" s="313">
        <f t="shared" si="14"/>
        <v>0</v>
      </c>
      <c r="W97" s="313">
        <f t="shared" si="15"/>
        <v>0</v>
      </c>
      <c r="X97" s="313">
        <f t="shared" si="16"/>
        <v>0</v>
      </c>
      <c r="Y97" s="313">
        <f t="shared" si="17"/>
        <v>0</v>
      </c>
    </row>
    <row r="98" spans="1:25">
      <c r="A98" s="118">
        <f>'BD Team'!A103</f>
        <v>95</v>
      </c>
      <c r="B98" s="118">
        <f>'BD Team'!B103</f>
        <v>0</v>
      </c>
      <c r="C98" s="118">
        <f>'BD Team'!C103</f>
        <v>0</v>
      </c>
      <c r="D98" s="118">
        <f>'BD Team'!D103</f>
        <v>0</v>
      </c>
      <c r="E98" s="118">
        <f>'BD Team'!F103</f>
        <v>0</v>
      </c>
      <c r="F98" s="121">
        <f>'BD Team'!G103</f>
        <v>0</v>
      </c>
      <c r="G98" s="118">
        <f>'BD Team'!H103</f>
        <v>0</v>
      </c>
      <c r="H98" s="118">
        <f>'BD Team'!I103</f>
        <v>0</v>
      </c>
      <c r="I98" s="118">
        <f>'BD Team'!J103</f>
        <v>0</v>
      </c>
      <c r="J98" s="103">
        <f t="shared" si="10"/>
        <v>0</v>
      </c>
      <c r="K98" s="172">
        <f>'BD Team'!K103</f>
        <v>0</v>
      </c>
      <c r="L98" s="171">
        <f t="shared" si="11"/>
        <v>0</v>
      </c>
      <c r="M98" s="170">
        <f>L98*'Changable Values'!$D$4</f>
        <v>0</v>
      </c>
      <c r="N98" s="170">
        <f>'BD Team'!E103</f>
        <v>0</v>
      </c>
      <c r="O98" s="172"/>
      <c r="P98" s="241"/>
      <c r="Q98" s="173"/>
      <c r="R98" s="185"/>
      <c r="S98" s="312"/>
      <c r="T98" s="313">
        <f t="shared" si="12"/>
        <v>0</v>
      </c>
      <c r="U98" s="313">
        <f t="shared" si="13"/>
        <v>0</v>
      </c>
      <c r="V98" s="313">
        <f t="shared" si="14"/>
        <v>0</v>
      </c>
      <c r="W98" s="313">
        <f t="shared" si="15"/>
        <v>0</v>
      </c>
      <c r="X98" s="313">
        <f t="shared" si="16"/>
        <v>0</v>
      </c>
      <c r="Y98" s="313">
        <f t="shared" si="17"/>
        <v>0</v>
      </c>
    </row>
    <row r="99" spans="1:25">
      <c r="A99" s="118">
        <f>'BD Team'!A104</f>
        <v>96</v>
      </c>
      <c r="B99" s="118">
        <f>'BD Team'!B104</f>
        <v>0</v>
      </c>
      <c r="C99" s="118">
        <f>'BD Team'!C104</f>
        <v>0</v>
      </c>
      <c r="D99" s="118">
        <f>'BD Team'!D104</f>
        <v>0</v>
      </c>
      <c r="E99" s="118">
        <f>'BD Team'!F104</f>
        <v>0</v>
      </c>
      <c r="F99" s="121">
        <f>'BD Team'!G104</f>
        <v>0</v>
      </c>
      <c r="G99" s="118">
        <f>'BD Team'!H104</f>
        <v>0</v>
      </c>
      <c r="H99" s="118">
        <f>'BD Team'!I104</f>
        <v>0</v>
      </c>
      <c r="I99" s="118">
        <f>'BD Team'!J104</f>
        <v>0</v>
      </c>
      <c r="J99" s="103">
        <f t="shared" si="10"/>
        <v>0</v>
      </c>
      <c r="K99" s="172">
        <f>'BD Team'!K104</f>
        <v>0</v>
      </c>
      <c r="L99" s="171">
        <f t="shared" si="11"/>
        <v>0</v>
      </c>
      <c r="M99" s="170">
        <f>L99*'Changable Values'!$D$4</f>
        <v>0</v>
      </c>
      <c r="N99" s="170">
        <f>'BD Team'!E104</f>
        <v>0</v>
      </c>
      <c r="O99" s="172"/>
      <c r="P99" s="241"/>
      <c r="Q99" s="173"/>
      <c r="R99" s="185"/>
      <c r="S99" s="312"/>
      <c r="T99" s="313">
        <f t="shared" si="12"/>
        <v>0</v>
      </c>
      <c r="U99" s="313">
        <f t="shared" si="13"/>
        <v>0</v>
      </c>
      <c r="V99" s="313">
        <f t="shared" si="14"/>
        <v>0</v>
      </c>
      <c r="W99" s="313">
        <f t="shared" si="15"/>
        <v>0</v>
      </c>
      <c r="X99" s="313">
        <f t="shared" si="16"/>
        <v>0</v>
      </c>
      <c r="Y99" s="313">
        <f t="shared" si="17"/>
        <v>0</v>
      </c>
    </row>
    <row r="100" spans="1:25">
      <c r="A100" s="118">
        <f>'BD Team'!A105</f>
        <v>97</v>
      </c>
      <c r="B100" s="118">
        <f>'BD Team'!B105</f>
        <v>0</v>
      </c>
      <c r="C100" s="118">
        <f>'BD Team'!C105</f>
        <v>0</v>
      </c>
      <c r="D100" s="118">
        <f>'BD Team'!D105</f>
        <v>0</v>
      </c>
      <c r="E100" s="118">
        <f>'BD Team'!F105</f>
        <v>0</v>
      </c>
      <c r="F100" s="121">
        <f>'BD Team'!G105</f>
        <v>0</v>
      </c>
      <c r="G100" s="118">
        <f>'BD Team'!H105</f>
        <v>0</v>
      </c>
      <c r="H100" s="118">
        <f>'BD Team'!I105</f>
        <v>0</v>
      </c>
      <c r="I100" s="118">
        <f>'BD Team'!J105</f>
        <v>0</v>
      </c>
      <c r="J100" s="103">
        <f t="shared" si="10"/>
        <v>0</v>
      </c>
      <c r="K100" s="172">
        <f>'BD Team'!K105</f>
        <v>0</v>
      </c>
      <c r="L100" s="171">
        <f t="shared" si="11"/>
        <v>0</v>
      </c>
      <c r="M100" s="170">
        <f>L100*'Changable Values'!$D$4</f>
        <v>0</v>
      </c>
      <c r="N100" s="170">
        <f>'BD Team'!E105</f>
        <v>0</v>
      </c>
      <c r="O100" s="172"/>
      <c r="P100" s="241"/>
      <c r="Q100" s="173"/>
      <c r="R100" s="185"/>
      <c r="S100" s="312"/>
      <c r="T100" s="313">
        <f t="shared" si="12"/>
        <v>0</v>
      </c>
      <c r="U100" s="313">
        <f t="shared" si="13"/>
        <v>0</v>
      </c>
      <c r="V100" s="313">
        <f t="shared" si="14"/>
        <v>0</v>
      </c>
      <c r="W100" s="313">
        <f t="shared" si="15"/>
        <v>0</v>
      </c>
      <c r="X100" s="313">
        <f t="shared" si="16"/>
        <v>0</v>
      </c>
      <c r="Y100" s="313">
        <f t="shared" si="17"/>
        <v>0</v>
      </c>
    </row>
    <row r="101" spans="1:25">
      <c r="A101" s="118">
        <f>'BD Team'!A106</f>
        <v>98</v>
      </c>
      <c r="B101" s="118">
        <f>'BD Team'!B106</f>
        <v>0</v>
      </c>
      <c r="C101" s="118">
        <f>'BD Team'!C106</f>
        <v>0</v>
      </c>
      <c r="D101" s="118">
        <f>'BD Team'!D106</f>
        <v>0</v>
      </c>
      <c r="E101" s="118">
        <f>'BD Team'!F106</f>
        <v>0</v>
      </c>
      <c r="F101" s="121">
        <f>'BD Team'!G106</f>
        <v>0</v>
      </c>
      <c r="G101" s="118">
        <f>'BD Team'!H106</f>
        <v>0</v>
      </c>
      <c r="H101" s="118">
        <f>'BD Team'!I106</f>
        <v>0</v>
      </c>
      <c r="I101" s="118">
        <f>'BD Team'!J106</f>
        <v>0</v>
      </c>
      <c r="J101" s="103">
        <f t="shared" si="10"/>
        <v>0</v>
      </c>
      <c r="K101" s="172">
        <f>'BD Team'!K106</f>
        <v>0</v>
      </c>
      <c r="L101" s="171">
        <f t="shared" si="11"/>
        <v>0</v>
      </c>
      <c r="M101" s="170">
        <f>L101*'Changable Values'!$D$4</f>
        <v>0</v>
      </c>
      <c r="N101" s="170">
        <f>'BD Team'!E106</f>
        <v>0</v>
      </c>
      <c r="O101" s="172"/>
      <c r="P101" s="241"/>
      <c r="Q101" s="173"/>
      <c r="R101" s="185"/>
      <c r="S101" s="312"/>
      <c r="T101" s="313">
        <f t="shared" si="12"/>
        <v>0</v>
      </c>
      <c r="U101" s="313">
        <f t="shared" si="13"/>
        <v>0</v>
      </c>
      <c r="V101" s="313">
        <f t="shared" si="14"/>
        <v>0</v>
      </c>
      <c r="W101" s="313">
        <f t="shared" si="15"/>
        <v>0</v>
      </c>
      <c r="X101" s="313">
        <f t="shared" si="16"/>
        <v>0</v>
      </c>
      <c r="Y101" s="313">
        <f t="shared" si="17"/>
        <v>0</v>
      </c>
    </row>
    <row r="102" spans="1:25">
      <c r="A102" s="118">
        <f>'BD Team'!A107</f>
        <v>99</v>
      </c>
      <c r="B102" s="118">
        <f>'BD Team'!B107</f>
        <v>0</v>
      </c>
      <c r="C102" s="118">
        <f>'BD Team'!C107</f>
        <v>0</v>
      </c>
      <c r="D102" s="118">
        <f>'BD Team'!D107</f>
        <v>0</v>
      </c>
      <c r="E102" s="118">
        <f>'BD Team'!F107</f>
        <v>0</v>
      </c>
      <c r="F102" s="121">
        <f>'BD Team'!G107</f>
        <v>0</v>
      </c>
      <c r="G102" s="118">
        <f>'BD Team'!H107</f>
        <v>0</v>
      </c>
      <c r="H102" s="118">
        <f>'BD Team'!I107</f>
        <v>0</v>
      </c>
      <c r="I102" s="118">
        <f>'BD Team'!J107</f>
        <v>0</v>
      </c>
      <c r="J102" s="103">
        <f t="shared" si="10"/>
        <v>0</v>
      </c>
      <c r="K102" s="172">
        <f>'BD Team'!K107</f>
        <v>0</v>
      </c>
      <c r="L102" s="171">
        <f t="shared" si="11"/>
        <v>0</v>
      </c>
      <c r="M102" s="170">
        <f>L102*'Changable Values'!$D$4</f>
        <v>0</v>
      </c>
      <c r="N102" s="170">
        <f>'BD Team'!E107</f>
        <v>0</v>
      </c>
      <c r="O102" s="172"/>
      <c r="P102" s="241"/>
      <c r="Q102" s="173"/>
      <c r="R102" s="185"/>
      <c r="S102" s="312"/>
      <c r="T102" s="313">
        <f t="shared" si="12"/>
        <v>0</v>
      </c>
      <c r="U102" s="313">
        <f t="shared" si="13"/>
        <v>0</v>
      </c>
      <c r="V102" s="313">
        <f t="shared" si="14"/>
        <v>0</v>
      </c>
      <c r="W102" s="313">
        <f t="shared" si="15"/>
        <v>0</v>
      </c>
      <c r="X102" s="313">
        <f t="shared" si="16"/>
        <v>0</v>
      </c>
      <c r="Y102" s="313">
        <f t="shared" si="17"/>
        <v>0</v>
      </c>
    </row>
    <row r="103" spans="1:25">
      <c r="A103" s="118">
        <f>'BD Team'!A108</f>
        <v>100</v>
      </c>
      <c r="B103" s="118">
        <f>'BD Team'!B108</f>
        <v>0</v>
      </c>
      <c r="C103" s="118">
        <f>'BD Team'!C108</f>
        <v>0</v>
      </c>
      <c r="D103" s="118">
        <f>'BD Team'!D108</f>
        <v>0</v>
      </c>
      <c r="E103" s="118">
        <f>'BD Team'!F108</f>
        <v>0</v>
      </c>
      <c r="F103" s="121">
        <f>'BD Team'!G108</f>
        <v>0</v>
      </c>
      <c r="G103" s="118">
        <f>'BD Team'!H108</f>
        <v>0</v>
      </c>
      <c r="H103" s="118">
        <f>'BD Team'!I108</f>
        <v>0</v>
      </c>
      <c r="I103" s="118">
        <f>'BD Team'!J108</f>
        <v>0</v>
      </c>
      <c r="J103" s="103">
        <f t="shared" si="10"/>
        <v>0</v>
      </c>
      <c r="K103" s="172">
        <f>'BD Team'!K108</f>
        <v>0</v>
      </c>
      <c r="L103" s="171">
        <f t="shared" si="11"/>
        <v>0</v>
      </c>
      <c r="M103" s="170">
        <f>L103*'Changable Values'!$D$4</f>
        <v>0</v>
      </c>
      <c r="N103" s="170">
        <f>'BD Team'!E108</f>
        <v>0</v>
      </c>
      <c r="O103" s="172"/>
      <c r="P103" s="241"/>
      <c r="Q103" s="173"/>
      <c r="R103" s="185"/>
      <c r="S103" s="312"/>
      <c r="T103" s="313">
        <f t="shared" si="12"/>
        <v>0</v>
      </c>
      <c r="U103" s="313">
        <f t="shared" si="13"/>
        <v>0</v>
      </c>
      <c r="V103" s="313">
        <f t="shared" si="14"/>
        <v>0</v>
      </c>
      <c r="W103" s="313">
        <f t="shared" si="15"/>
        <v>0</v>
      </c>
      <c r="X103" s="313">
        <f t="shared" si="16"/>
        <v>0</v>
      </c>
      <c r="Y103" s="313">
        <f t="shared" si="17"/>
        <v>0</v>
      </c>
    </row>
    <row r="104" spans="1:25">
      <c r="K104" s="168">
        <f>SUM(K4:K103)</f>
        <v>4992.49</v>
      </c>
      <c r="L104" s="168">
        <f>SUM(L4:L103)</f>
        <v>5651.619999999999</v>
      </c>
      <c r="M104" s="168">
        <f>SUM(M4:M103)</f>
        <v>469084.46000000008</v>
      </c>
      <c r="T104" s="314">
        <f t="shared" ref="T104:Y104" si="18">SUM(T4:T103)</f>
        <v>407.86666666666662</v>
      </c>
      <c r="U104" s="314">
        <f t="shared" si="18"/>
        <v>489.43999999999994</v>
      </c>
      <c r="V104" s="314">
        <f t="shared" si="18"/>
        <v>25.491666666666664</v>
      </c>
      <c r="W104" s="314">
        <f t="shared" si="18"/>
        <v>407.86666666666662</v>
      </c>
      <c r="X104" s="314">
        <f t="shared" si="18"/>
        <v>815.73333333333323</v>
      </c>
      <c r="Y104" s="314">
        <f t="shared" si="18"/>
        <v>244.71999999999997</v>
      </c>
    </row>
  </sheetData>
  <autoFilter ref="A3:XEZ104"/>
  <mergeCells count="2">
    <mergeCell ref="A1:J1"/>
    <mergeCell ref="T2:Y2"/>
  </mergeCells>
  <printOptions horizontalCentered="1"/>
  <pageMargins left="0.5" right="0" top="0.75" bottom="0.5" header="0.3" footer="0.24"/>
  <pageSetup paperSize="9" scale="7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M80"/>
  <sheetViews>
    <sheetView zoomScale="85" zoomScaleNormal="85" workbookViewId="0">
      <selection activeCell="D116" sqref="D116"/>
    </sheetView>
  </sheetViews>
  <sheetFormatPr defaultColWidth="8.7109375" defaultRowHeight="12.75"/>
  <cols>
    <col min="1" max="1" width="19.140625" customWidth="1"/>
    <col min="2" max="2" width="10.28515625" bestFit="1" customWidth="1"/>
    <col min="3" max="3" width="11.85546875" bestFit="1" customWidth="1"/>
    <col min="4" max="4" width="11.7109375" bestFit="1" customWidth="1"/>
    <col min="5" max="5" width="13.5703125" customWidth="1"/>
    <col min="6" max="6" width="11.42578125" bestFit="1" customWidth="1"/>
    <col min="7" max="7" width="14.42578125" bestFit="1" customWidth="1"/>
    <col min="8" max="8" width="12.5703125" bestFit="1" customWidth="1"/>
    <col min="9" max="9" width="16" bestFit="1" customWidth="1"/>
    <col min="10" max="10" width="8.140625" bestFit="1" customWidth="1"/>
    <col min="11" max="11" width="14.42578125" bestFit="1" customWidth="1"/>
    <col min="12" max="12" width="10.85546875" bestFit="1" customWidth="1"/>
  </cols>
  <sheetData>
    <row r="1" spans="1:13" s="245" customFormat="1" ht="15.75" thickBot="1">
      <c r="A1" s="336" t="s">
        <v>284</v>
      </c>
      <c r="B1" s="336"/>
      <c r="C1" s="336"/>
      <c r="D1" s="336"/>
      <c r="E1" s="336"/>
      <c r="F1" s="336"/>
      <c r="G1" s="336"/>
      <c r="H1" s="336"/>
      <c r="I1" s="336"/>
      <c r="J1" s="336"/>
      <c r="K1" s="336"/>
    </row>
    <row r="2" spans="1:13" ht="15.75" thickTop="1">
      <c r="A2" s="337" t="s">
        <v>285</v>
      </c>
      <c r="B2" s="339">
        <f>K4</f>
        <v>2537.64</v>
      </c>
      <c r="C2" s="246" t="s">
        <v>286</v>
      </c>
      <c r="D2" s="247" t="s">
        <v>287</v>
      </c>
      <c r="E2" s="247" t="s">
        <v>137</v>
      </c>
      <c r="F2" s="248" t="s">
        <v>134</v>
      </c>
      <c r="G2" s="246" t="s">
        <v>288</v>
      </c>
      <c r="H2" s="247" t="s">
        <v>289</v>
      </c>
      <c r="I2" s="246" t="s">
        <v>290</v>
      </c>
      <c r="J2" s="247" t="s">
        <v>128</v>
      </c>
      <c r="K2" s="246" t="s">
        <v>291</v>
      </c>
      <c r="L2" s="249"/>
      <c r="M2" s="245"/>
    </row>
    <row r="3" spans="1:13" ht="15">
      <c r="A3" s="338"/>
      <c r="B3" s="340"/>
      <c r="C3" s="246"/>
      <c r="D3" s="251">
        <v>2.3E-2</v>
      </c>
      <c r="E3" s="251">
        <v>0.04</v>
      </c>
      <c r="F3" s="252">
        <v>0.05</v>
      </c>
      <c r="G3" s="253"/>
      <c r="H3" s="251">
        <v>0.2</v>
      </c>
      <c r="I3" s="253"/>
      <c r="J3" s="251">
        <v>0</v>
      </c>
      <c r="K3" s="253"/>
      <c r="L3" s="249"/>
      <c r="M3" s="245"/>
    </row>
    <row r="4" spans="1:13" ht="15">
      <c r="A4" s="338"/>
      <c r="B4" s="340"/>
      <c r="C4" s="254">
        <f>G7</f>
        <v>1900</v>
      </c>
      <c r="D4" s="255">
        <f>C4*D3</f>
        <v>43.699999999999996</v>
      </c>
      <c r="E4" s="255">
        <f>C4*E3</f>
        <v>76</v>
      </c>
      <c r="F4" s="255">
        <f>C4*F3</f>
        <v>95</v>
      </c>
      <c r="G4" s="255">
        <f>C4+D4+E4+F4</f>
        <v>2114.6999999999998</v>
      </c>
      <c r="H4" s="255">
        <f>G4*H3</f>
        <v>422.94</v>
      </c>
      <c r="I4" s="255">
        <f>G4+H4</f>
        <v>2537.64</v>
      </c>
      <c r="J4" s="255">
        <f>I4*J3</f>
        <v>0</v>
      </c>
      <c r="K4" s="255">
        <f>I4+J4</f>
        <v>2537.64</v>
      </c>
      <c r="L4" s="256"/>
      <c r="M4" s="245"/>
    </row>
    <row r="5" spans="1:13" s="245" customFormat="1" ht="15">
      <c r="A5" s="257"/>
      <c r="B5" s="258"/>
      <c r="C5" s="259"/>
      <c r="D5" s="260"/>
      <c r="E5" s="261"/>
      <c r="F5" s="262"/>
      <c r="G5" s="256"/>
      <c r="H5" s="260"/>
      <c r="I5" s="256"/>
      <c r="J5" s="263"/>
      <c r="K5" s="256"/>
      <c r="L5" s="256"/>
    </row>
    <row r="6" spans="1:13" ht="21" customHeight="1">
      <c r="A6" s="264" t="s">
        <v>292</v>
      </c>
      <c r="B6" s="265" t="s">
        <v>106</v>
      </c>
      <c r="C6" s="266" t="s">
        <v>293</v>
      </c>
      <c r="D6" s="265" t="s">
        <v>106</v>
      </c>
      <c r="E6" s="266" t="s">
        <v>293</v>
      </c>
      <c r="F6" s="265" t="s">
        <v>106</v>
      </c>
      <c r="G6" s="267" t="s">
        <v>288</v>
      </c>
      <c r="H6" s="268"/>
      <c r="I6" s="250"/>
      <c r="J6" s="250"/>
      <c r="K6" s="250"/>
      <c r="L6" s="245"/>
      <c r="M6" s="245"/>
    </row>
    <row r="7" spans="1:13" ht="15">
      <c r="A7" s="269">
        <f>B7+C7+D7+E7+F7</f>
        <v>20</v>
      </c>
      <c r="B7" s="270">
        <v>5</v>
      </c>
      <c r="C7" s="271">
        <v>10</v>
      </c>
      <c r="D7" s="270">
        <v>5</v>
      </c>
      <c r="E7" s="271">
        <v>0</v>
      </c>
      <c r="F7" s="270">
        <v>0</v>
      </c>
      <c r="G7" s="269">
        <f>SUM(B8:F8)</f>
        <v>1900</v>
      </c>
      <c r="H7" s="268"/>
      <c r="I7" s="250"/>
      <c r="J7" s="250"/>
      <c r="K7" s="250"/>
      <c r="L7" s="245"/>
      <c r="M7" s="245"/>
    </row>
    <row r="8" spans="1:13" ht="15">
      <c r="A8" s="272"/>
      <c r="B8" s="270">
        <f>IF(B7=B11,C11,IF(B7=B12,C12,IF(B7=B13,C13,IF(B7=B14,C14,IF(B7=B15,C15,IF(B7=B16,C16,IF(B7=B17,C17,IF(B7=B18,C18,IF(B7=B19,C19,"")))))))))</f>
        <v>650</v>
      </c>
      <c r="C8" s="271">
        <f>IF(C7=E11,F11,IF(C7=E12,F12,IF(C7=E13,F13,IF(C7=E14,F14,IF(C7=E15,F15,IF(C7=E16,F16,IF(C7=E17,F17,IF(C7=E18,F18,""))))))))</f>
        <v>600</v>
      </c>
      <c r="D8" s="270">
        <f>IF(D7=B11,C11,IF(D7=B12,C12,IF(D7=B13,C13,IF(D7=B14,C14,IF(D7=B15,C15,IF(D7=B16,C16,IF(D7=B17,C17,IF(D7=B18,C18,IF(D7=B19,C19,"")))))))))</f>
        <v>650</v>
      </c>
      <c r="E8" s="271">
        <f>IF(E7=E11,F11,IF(E7=E12,F12,IF(E7=E13,F13,IF(E7=E14,F14,IF(E7=E15,F15,IF(E7=E16,F16,IF(E7=E17,F17,IF(E7=E18,F18,""))))))))</f>
        <v>0</v>
      </c>
      <c r="F8" s="270">
        <f>IF(F7=B11,C11,IF(F7=B12,C12,IF(F7=B13,C13,IF(F7=B14,C14,IF(F7=B15,C15,IF(F7=B16,C16,IF(F7=B17,C17,IF(F7=B18,C18,IF(F7=B19,C19,"")))))))))</f>
        <v>0</v>
      </c>
      <c r="G8" s="273"/>
      <c r="H8" s="268"/>
      <c r="I8" s="250"/>
      <c r="J8" s="250"/>
      <c r="K8" s="250"/>
      <c r="L8" s="245"/>
      <c r="M8" s="245"/>
    </row>
    <row r="9" spans="1:13" ht="15" hidden="1">
      <c r="A9" s="274"/>
      <c r="B9" s="341" t="s">
        <v>63</v>
      </c>
      <c r="C9" s="341"/>
      <c r="D9" s="272"/>
      <c r="E9" s="341" t="s">
        <v>294</v>
      </c>
      <c r="F9" s="341"/>
      <c r="G9" s="274"/>
      <c r="H9" s="268"/>
      <c r="I9" s="250"/>
      <c r="J9" s="250"/>
      <c r="K9" s="250"/>
      <c r="L9" s="245"/>
      <c r="M9" s="245"/>
    </row>
    <row r="10" spans="1:13" ht="15" hidden="1">
      <c r="A10" s="274"/>
      <c r="B10" s="275" t="s">
        <v>195</v>
      </c>
      <c r="C10" s="275" t="s">
        <v>295</v>
      </c>
      <c r="D10" s="272"/>
      <c r="E10" s="275" t="s">
        <v>195</v>
      </c>
      <c r="F10" s="275" t="s">
        <v>295</v>
      </c>
      <c r="G10" s="274"/>
      <c r="H10" s="268"/>
      <c r="I10" s="250"/>
      <c r="J10" s="250"/>
      <c r="K10" s="250"/>
      <c r="L10" s="245"/>
      <c r="M10" s="245"/>
    </row>
    <row r="11" spans="1:13" ht="15" hidden="1">
      <c r="A11" s="274"/>
      <c r="B11" s="275">
        <v>0</v>
      </c>
      <c r="C11" s="276">
        <v>0</v>
      </c>
      <c r="D11" s="272"/>
      <c r="E11" s="275">
        <v>0</v>
      </c>
      <c r="F11" s="275">
        <v>0</v>
      </c>
      <c r="G11" s="274"/>
      <c r="H11" s="268"/>
      <c r="I11" s="250"/>
      <c r="J11" s="250"/>
      <c r="K11" s="250"/>
      <c r="L11" s="245"/>
      <c r="M11" s="245"/>
    </row>
    <row r="12" spans="1:13" ht="15" hidden="1">
      <c r="A12" s="277" t="s">
        <v>296</v>
      </c>
      <c r="B12" s="276">
        <v>4</v>
      </c>
      <c r="C12" s="278">
        <v>550</v>
      </c>
      <c r="D12" s="272"/>
      <c r="E12" s="275">
        <v>8</v>
      </c>
      <c r="F12" s="275">
        <v>600</v>
      </c>
      <c r="G12" s="274"/>
      <c r="H12" s="268"/>
      <c r="I12" s="250"/>
      <c r="J12" s="250"/>
      <c r="K12" s="250"/>
      <c r="L12" s="245"/>
      <c r="M12" s="245"/>
    </row>
    <row r="13" spans="1:13" ht="15" hidden="1">
      <c r="A13" s="277" t="s">
        <v>297</v>
      </c>
      <c r="B13" s="276">
        <v>5</v>
      </c>
      <c r="C13" s="278">
        <v>650</v>
      </c>
      <c r="D13" s="272"/>
      <c r="E13" s="275">
        <v>10</v>
      </c>
      <c r="F13" s="275">
        <v>600</v>
      </c>
      <c r="G13" s="274"/>
      <c r="H13" s="268"/>
      <c r="I13" s="250"/>
      <c r="J13" s="250"/>
      <c r="K13" s="250"/>
      <c r="L13" s="245"/>
      <c r="M13" s="245"/>
    </row>
    <row r="14" spans="1:13" ht="15" hidden="1">
      <c r="A14" s="277" t="s">
        <v>298</v>
      </c>
      <c r="B14" s="276">
        <v>6</v>
      </c>
      <c r="C14" s="278">
        <v>750</v>
      </c>
      <c r="D14" s="272"/>
      <c r="E14" s="275">
        <v>12</v>
      </c>
      <c r="F14" s="275">
        <v>600</v>
      </c>
      <c r="G14" s="274"/>
      <c r="H14" s="268"/>
      <c r="I14" s="250"/>
      <c r="J14" s="250"/>
      <c r="K14" s="250"/>
      <c r="L14" s="245"/>
      <c r="M14" s="245"/>
    </row>
    <row r="15" spans="1:13" ht="15" hidden="1">
      <c r="A15" s="277" t="s">
        <v>299</v>
      </c>
      <c r="B15" s="276">
        <v>8</v>
      </c>
      <c r="C15" s="278">
        <v>990</v>
      </c>
      <c r="D15" s="272"/>
      <c r="E15" s="275">
        <v>15</v>
      </c>
      <c r="F15" s="275">
        <v>600</v>
      </c>
      <c r="G15" s="274"/>
      <c r="H15" s="268"/>
      <c r="I15" s="273"/>
      <c r="J15" s="273"/>
      <c r="K15" s="273"/>
      <c r="L15" s="245"/>
      <c r="M15" s="245"/>
    </row>
    <row r="16" spans="1:13" ht="15" hidden="1">
      <c r="A16" s="277" t="s">
        <v>300</v>
      </c>
      <c r="B16" s="276">
        <v>10</v>
      </c>
      <c r="C16" s="278">
        <v>1190</v>
      </c>
      <c r="D16" s="273"/>
      <c r="E16" s="279">
        <v>16</v>
      </c>
      <c r="F16" s="279">
        <v>600</v>
      </c>
      <c r="G16" s="274"/>
      <c r="H16" s="268"/>
      <c r="I16" s="273"/>
      <c r="J16" s="273"/>
      <c r="K16" s="273"/>
      <c r="L16" s="245"/>
      <c r="M16" s="245"/>
    </row>
    <row r="17" spans="1:13" ht="15" hidden="1">
      <c r="A17" s="277" t="s">
        <v>301</v>
      </c>
      <c r="B17" s="276">
        <v>12</v>
      </c>
      <c r="C17" s="278">
        <v>1415</v>
      </c>
      <c r="D17" s="273"/>
      <c r="E17" s="280">
        <v>0.76</v>
      </c>
      <c r="F17" s="280">
        <v>1000</v>
      </c>
      <c r="G17" s="245"/>
      <c r="H17" s="245"/>
      <c r="I17" s="245"/>
      <c r="J17" s="245"/>
      <c r="K17" s="245"/>
      <c r="L17" s="245"/>
      <c r="M17" s="245"/>
    </row>
    <row r="18" spans="1:13" ht="15" hidden="1">
      <c r="A18" s="277" t="s">
        <v>302</v>
      </c>
      <c r="B18" s="276">
        <v>15</v>
      </c>
      <c r="C18" s="278">
        <v>3950</v>
      </c>
      <c r="D18" s="281"/>
      <c r="E18" s="275">
        <v>1.52</v>
      </c>
      <c r="F18" s="275">
        <v>1800</v>
      </c>
      <c r="G18" s="281"/>
      <c r="H18" s="245"/>
      <c r="I18" s="245"/>
      <c r="J18" s="245"/>
      <c r="K18" s="245"/>
      <c r="L18" s="245"/>
      <c r="M18" s="245"/>
    </row>
    <row r="19" spans="1:13" ht="15" hidden="1">
      <c r="A19" s="277" t="s">
        <v>303</v>
      </c>
      <c r="B19" s="276">
        <v>19</v>
      </c>
      <c r="C19" s="278">
        <v>4950</v>
      </c>
      <c r="D19" s="281"/>
      <c r="E19" s="281"/>
      <c r="F19" s="281"/>
      <c r="G19" s="282"/>
      <c r="H19" s="245"/>
      <c r="I19" s="245"/>
      <c r="J19" s="245"/>
      <c r="K19" s="245"/>
      <c r="L19" s="245"/>
      <c r="M19" s="245"/>
    </row>
    <row r="20" spans="1:13" ht="15" hidden="1">
      <c r="A20" s="250" t="s">
        <v>304</v>
      </c>
      <c r="B20" s="283">
        <v>6</v>
      </c>
      <c r="C20" s="278">
        <v>1380</v>
      </c>
      <c r="D20" s="250"/>
      <c r="E20" s="250"/>
      <c r="F20" s="250"/>
      <c r="G20" s="250"/>
      <c r="H20" s="250"/>
      <c r="I20" s="250"/>
      <c r="J20" s="250"/>
      <c r="K20" s="250"/>
      <c r="L20" s="250"/>
      <c r="M20" s="250"/>
    </row>
    <row r="21" spans="1:13" ht="15" hidden="1">
      <c r="A21" s="250" t="s">
        <v>305</v>
      </c>
      <c r="B21" s="283">
        <v>8</v>
      </c>
      <c r="C21" s="278">
        <v>1840</v>
      </c>
      <c r="D21" s="250"/>
      <c r="E21" s="250"/>
      <c r="F21" s="250"/>
      <c r="G21" s="250"/>
      <c r="H21" s="250"/>
      <c r="I21" s="250"/>
      <c r="J21" s="250"/>
      <c r="K21" s="250"/>
      <c r="L21" s="250"/>
      <c r="M21" s="250"/>
    </row>
    <row r="22" spans="1:13" ht="15" hidden="1">
      <c r="A22" s="250" t="s">
        <v>306</v>
      </c>
      <c r="B22" s="283">
        <v>10</v>
      </c>
      <c r="C22" s="278">
        <v>2090</v>
      </c>
      <c r="D22" s="250"/>
      <c r="E22" s="250"/>
      <c r="F22" s="250"/>
      <c r="G22" s="250"/>
      <c r="H22" s="250"/>
      <c r="I22" s="250"/>
      <c r="J22" s="250"/>
      <c r="K22" s="250"/>
      <c r="L22" s="250"/>
      <c r="M22" s="250"/>
    </row>
    <row r="23" spans="1:13" ht="15" hidden="1">
      <c r="A23" s="250" t="s">
        <v>307</v>
      </c>
      <c r="B23" s="283">
        <v>12</v>
      </c>
      <c r="C23" s="278">
        <v>2590</v>
      </c>
      <c r="D23" s="250"/>
      <c r="E23" s="250"/>
      <c r="F23" s="250"/>
      <c r="G23" s="250"/>
      <c r="H23" s="250"/>
      <c r="I23" s="250"/>
      <c r="J23" s="250"/>
      <c r="K23" s="250"/>
      <c r="L23" s="250"/>
      <c r="M23" s="250"/>
    </row>
    <row r="24" spans="1:13" ht="15" hidden="1">
      <c r="A24" s="250" t="s">
        <v>308</v>
      </c>
      <c r="B24" s="283">
        <v>5</v>
      </c>
      <c r="C24" s="278">
        <v>930</v>
      </c>
      <c r="D24" s="250"/>
      <c r="E24" s="250"/>
      <c r="F24" s="250"/>
      <c r="G24" s="250"/>
      <c r="H24" s="250"/>
      <c r="I24" s="250"/>
      <c r="J24" s="250"/>
      <c r="K24" s="250"/>
      <c r="L24" s="250"/>
      <c r="M24" s="250"/>
    </row>
    <row r="25" spans="1:13" ht="15" hidden="1">
      <c r="A25" s="250" t="s">
        <v>309</v>
      </c>
      <c r="B25" s="283">
        <v>6</v>
      </c>
      <c r="C25" s="278">
        <v>1130</v>
      </c>
      <c r="D25" s="250"/>
      <c r="E25" s="250"/>
      <c r="F25" s="250"/>
      <c r="G25" s="250"/>
      <c r="H25" s="250"/>
      <c r="I25" s="250"/>
      <c r="J25" s="250"/>
      <c r="K25" s="250"/>
      <c r="L25" s="250"/>
      <c r="M25" s="250"/>
    </row>
    <row r="26" spans="1:13" ht="15" hidden="1">
      <c r="A26" s="250" t="s">
        <v>310</v>
      </c>
      <c r="B26" s="283">
        <v>5</v>
      </c>
      <c r="C26" s="278">
        <v>930</v>
      </c>
      <c r="D26" s="250"/>
      <c r="E26" s="250"/>
      <c r="F26" s="250"/>
      <c r="G26" s="250"/>
      <c r="H26" s="250"/>
      <c r="I26" s="250"/>
      <c r="J26" s="250"/>
      <c r="K26" s="250"/>
      <c r="L26" s="250"/>
      <c r="M26" s="250"/>
    </row>
    <row r="27" spans="1:13" ht="15" hidden="1">
      <c r="A27" s="250" t="s">
        <v>311</v>
      </c>
      <c r="B27" s="283">
        <v>10</v>
      </c>
      <c r="C27" s="278">
        <v>2140</v>
      </c>
      <c r="D27" s="250"/>
      <c r="E27" s="250"/>
      <c r="F27" s="250"/>
      <c r="G27" s="250"/>
      <c r="H27" s="250"/>
      <c r="I27" s="250"/>
      <c r="J27" s="250"/>
      <c r="K27" s="250"/>
      <c r="L27" s="250"/>
      <c r="M27" s="250"/>
    </row>
    <row r="28" spans="1:13" ht="15" hidden="1">
      <c r="A28" s="250" t="s">
        <v>312</v>
      </c>
      <c r="B28" s="283">
        <v>12</v>
      </c>
      <c r="C28" s="278">
        <v>2580</v>
      </c>
      <c r="D28" s="250"/>
      <c r="E28" s="250"/>
      <c r="F28" s="250"/>
      <c r="G28" s="250"/>
      <c r="H28" s="250"/>
      <c r="I28" s="250"/>
      <c r="J28" s="250"/>
      <c r="K28" s="250"/>
      <c r="L28" s="250"/>
      <c r="M28" s="250"/>
    </row>
    <row r="29" spans="1:13" ht="15" hidden="1">
      <c r="A29" s="250" t="s">
        <v>313</v>
      </c>
      <c r="B29" s="283">
        <v>5</v>
      </c>
      <c r="C29" s="278">
        <v>930</v>
      </c>
      <c r="D29" s="250"/>
      <c r="E29" s="250"/>
      <c r="F29" s="250"/>
      <c r="G29" s="250"/>
      <c r="H29" s="250"/>
      <c r="I29" s="250"/>
      <c r="J29" s="250"/>
      <c r="K29" s="250"/>
      <c r="L29" s="250"/>
      <c r="M29" s="250"/>
    </row>
    <row r="30" spans="1:13" ht="15" hidden="1">
      <c r="A30" s="250" t="s">
        <v>314</v>
      </c>
      <c r="B30" s="283">
        <v>5</v>
      </c>
      <c r="C30" s="278">
        <v>1030</v>
      </c>
      <c r="D30" s="250"/>
      <c r="E30" s="250"/>
      <c r="F30" s="250"/>
      <c r="G30" s="250"/>
      <c r="H30" s="250"/>
      <c r="I30" s="250"/>
      <c r="J30" s="250"/>
      <c r="K30" s="250"/>
      <c r="L30" s="250"/>
      <c r="M30" s="250"/>
    </row>
    <row r="31" spans="1:13" ht="15" hidden="1">
      <c r="A31" s="250" t="s">
        <v>315</v>
      </c>
      <c r="B31" s="283">
        <v>5</v>
      </c>
      <c r="C31" s="278">
        <v>1030</v>
      </c>
      <c r="D31" s="250"/>
      <c r="E31" s="250"/>
      <c r="F31" s="250"/>
      <c r="G31" s="250"/>
      <c r="H31" s="250"/>
      <c r="I31" s="250"/>
      <c r="J31" s="250"/>
      <c r="K31" s="250"/>
      <c r="L31" s="250"/>
      <c r="M31" s="250"/>
    </row>
    <row r="32" spans="1:13" ht="15" hidden="1">
      <c r="A32" s="250" t="s">
        <v>316</v>
      </c>
      <c r="B32" s="283">
        <v>6</v>
      </c>
      <c r="C32" s="278">
        <v>1240</v>
      </c>
      <c r="D32" s="250"/>
      <c r="E32" s="250"/>
      <c r="F32" s="250"/>
      <c r="G32" s="250"/>
      <c r="H32" s="250"/>
      <c r="I32" s="250"/>
      <c r="J32" s="250"/>
      <c r="K32" s="250"/>
      <c r="L32" s="250"/>
      <c r="M32" s="250"/>
    </row>
    <row r="33" spans="1:3" ht="15" hidden="1">
      <c r="A33" s="250" t="s">
        <v>317</v>
      </c>
      <c r="B33" s="283">
        <v>5</v>
      </c>
      <c r="C33" s="278">
        <v>1030</v>
      </c>
    </row>
    <row r="34" spans="1:3" ht="15" hidden="1">
      <c r="A34" s="250" t="s">
        <v>318</v>
      </c>
      <c r="B34" s="283">
        <v>5</v>
      </c>
      <c r="C34" s="278">
        <v>1030</v>
      </c>
    </row>
    <row r="35" spans="1:3" ht="15" hidden="1">
      <c r="A35" s="250" t="s">
        <v>319</v>
      </c>
      <c r="B35" s="283">
        <v>5</v>
      </c>
      <c r="C35" s="278">
        <v>1030</v>
      </c>
    </row>
    <row r="36" spans="1:3" ht="15" hidden="1">
      <c r="A36" s="250" t="s">
        <v>320</v>
      </c>
      <c r="B36" s="283">
        <v>5</v>
      </c>
      <c r="C36" s="278">
        <v>1130</v>
      </c>
    </row>
    <row r="37" spans="1:3" ht="15" hidden="1">
      <c r="A37" s="250" t="s">
        <v>321</v>
      </c>
      <c r="B37" s="283">
        <v>5</v>
      </c>
      <c r="C37" s="278">
        <v>1130</v>
      </c>
    </row>
    <row r="38" spans="1:3" ht="15" hidden="1">
      <c r="A38" s="250" t="s">
        <v>322</v>
      </c>
      <c r="B38" s="283">
        <v>5</v>
      </c>
      <c r="C38" s="278">
        <v>1030</v>
      </c>
    </row>
    <row r="39" spans="1:3" ht="15" hidden="1">
      <c r="A39" s="250" t="s">
        <v>323</v>
      </c>
      <c r="B39" s="283">
        <v>6</v>
      </c>
      <c r="C39" s="278">
        <v>1240</v>
      </c>
    </row>
    <row r="40" spans="1:3" ht="15" hidden="1">
      <c r="A40" s="250" t="s">
        <v>324</v>
      </c>
      <c r="B40" s="283">
        <v>5</v>
      </c>
      <c r="C40" s="278">
        <v>1030</v>
      </c>
    </row>
    <row r="41" spans="1:3" ht="15" hidden="1">
      <c r="A41" s="250" t="s">
        <v>325</v>
      </c>
      <c r="B41" s="283">
        <v>5</v>
      </c>
      <c r="C41" s="278">
        <v>1030</v>
      </c>
    </row>
    <row r="42" spans="1:3" ht="15" hidden="1">
      <c r="A42" s="250" t="s">
        <v>326</v>
      </c>
      <c r="B42" s="283">
        <v>5</v>
      </c>
      <c r="C42" s="278">
        <v>1030</v>
      </c>
    </row>
    <row r="43" spans="1:3" ht="15" hidden="1">
      <c r="A43" s="250" t="s">
        <v>327</v>
      </c>
      <c r="B43" s="283">
        <v>6</v>
      </c>
      <c r="C43" s="278">
        <v>1240</v>
      </c>
    </row>
    <row r="44" spans="1:3" ht="15" hidden="1">
      <c r="A44" s="250" t="s">
        <v>328</v>
      </c>
      <c r="B44" s="283">
        <v>5</v>
      </c>
      <c r="C44" s="278">
        <v>1030</v>
      </c>
    </row>
    <row r="45" spans="1:3" ht="15" hidden="1">
      <c r="A45" s="250" t="s">
        <v>328</v>
      </c>
      <c r="B45" s="283">
        <v>5</v>
      </c>
      <c r="C45" s="278">
        <v>1030</v>
      </c>
    </row>
    <row r="46" spans="1:3" ht="15" hidden="1">
      <c r="A46" s="250" t="s">
        <v>329</v>
      </c>
      <c r="B46" s="283">
        <v>5</v>
      </c>
      <c r="C46" s="278">
        <v>1030</v>
      </c>
    </row>
    <row r="47" spans="1:3" ht="15" hidden="1">
      <c r="A47" s="250" t="s">
        <v>330</v>
      </c>
      <c r="B47" s="283">
        <v>5</v>
      </c>
      <c r="C47" s="278">
        <v>1130</v>
      </c>
    </row>
    <row r="48" spans="1:3" ht="15" hidden="1">
      <c r="A48" s="250" t="s">
        <v>331</v>
      </c>
      <c r="B48" s="283">
        <v>5</v>
      </c>
      <c r="C48" s="278">
        <v>1130</v>
      </c>
    </row>
    <row r="49" spans="1:3" ht="15" hidden="1">
      <c r="A49" s="250" t="s">
        <v>332</v>
      </c>
      <c r="B49" s="283">
        <v>5</v>
      </c>
      <c r="C49" s="278">
        <v>1130</v>
      </c>
    </row>
    <row r="50" spans="1:3" ht="15" hidden="1">
      <c r="A50" s="250" t="s">
        <v>333</v>
      </c>
      <c r="B50" s="283">
        <v>5</v>
      </c>
      <c r="C50" s="278">
        <v>1305</v>
      </c>
    </row>
    <row r="51" spans="1:3" ht="15" hidden="1">
      <c r="A51" s="250" t="s">
        <v>334</v>
      </c>
      <c r="B51" s="283">
        <v>6</v>
      </c>
      <c r="C51" s="278">
        <v>1430</v>
      </c>
    </row>
    <row r="52" spans="1:3" ht="15" hidden="1">
      <c r="A52" s="250" t="s">
        <v>335</v>
      </c>
      <c r="B52" s="283">
        <v>6</v>
      </c>
      <c r="C52" s="278">
        <v>1380</v>
      </c>
    </row>
    <row r="53" spans="1:3" ht="15" hidden="1">
      <c r="A53" s="250" t="s">
        <v>336</v>
      </c>
      <c r="B53" s="283">
        <v>6</v>
      </c>
      <c r="C53" s="278">
        <v>1380</v>
      </c>
    </row>
    <row r="54" spans="1:3" ht="15" hidden="1">
      <c r="A54" s="250" t="s">
        <v>337</v>
      </c>
      <c r="B54" s="283">
        <v>6</v>
      </c>
      <c r="C54" s="278">
        <v>1380</v>
      </c>
    </row>
    <row r="55" spans="1:3" ht="15" hidden="1">
      <c r="A55" s="250" t="s">
        <v>338</v>
      </c>
      <c r="B55" s="283">
        <v>6</v>
      </c>
      <c r="C55" s="278">
        <v>1380</v>
      </c>
    </row>
    <row r="56" spans="1:3" ht="15" hidden="1">
      <c r="A56" s="250" t="s">
        <v>339</v>
      </c>
      <c r="B56" s="283">
        <v>6</v>
      </c>
      <c r="C56" s="278">
        <v>1380</v>
      </c>
    </row>
    <row r="57" spans="1:3" ht="15" hidden="1">
      <c r="A57" s="250" t="s">
        <v>340</v>
      </c>
      <c r="B57" s="283">
        <v>6</v>
      </c>
      <c r="C57" s="278">
        <v>1380</v>
      </c>
    </row>
    <row r="58" spans="1:3" ht="15" hidden="1">
      <c r="A58" s="250" t="s">
        <v>341</v>
      </c>
      <c r="B58" s="283">
        <v>6</v>
      </c>
      <c r="C58" s="278">
        <v>1380</v>
      </c>
    </row>
    <row r="59" spans="1:3" ht="15" hidden="1">
      <c r="A59" s="250" t="s">
        <v>342</v>
      </c>
      <c r="B59" s="283">
        <v>6</v>
      </c>
      <c r="C59" s="278">
        <v>1380</v>
      </c>
    </row>
    <row r="60" spans="1:3" ht="15" hidden="1">
      <c r="A60" s="250" t="s">
        <v>343</v>
      </c>
      <c r="B60" s="283">
        <v>8</v>
      </c>
      <c r="C60" s="278">
        <v>1840</v>
      </c>
    </row>
    <row r="61" spans="1:3" ht="15" hidden="1">
      <c r="A61" s="250" t="s">
        <v>344</v>
      </c>
      <c r="B61" s="283">
        <v>10</v>
      </c>
      <c r="C61" s="278">
        <v>2240</v>
      </c>
    </row>
    <row r="62" spans="1:3" ht="15" hidden="1">
      <c r="A62" s="250" t="s">
        <v>345</v>
      </c>
      <c r="B62" s="283">
        <v>12</v>
      </c>
      <c r="C62" s="278">
        <v>2700</v>
      </c>
    </row>
    <row r="63" spans="1:3" ht="15" hidden="1">
      <c r="A63" s="250" t="s">
        <v>346</v>
      </c>
      <c r="B63" s="283">
        <v>6</v>
      </c>
      <c r="C63" s="278">
        <v>1680</v>
      </c>
    </row>
    <row r="64" spans="1:3" ht="15" hidden="1">
      <c r="A64" s="250" t="s">
        <v>347</v>
      </c>
      <c r="B64" s="283">
        <v>8</v>
      </c>
      <c r="C64" s="278">
        <v>2240</v>
      </c>
    </row>
    <row r="65" spans="1:3" ht="15" hidden="1">
      <c r="A65" s="250" t="s">
        <v>348</v>
      </c>
      <c r="B65" s="283">
        <v>6</v>
      </c>
      <c r="C65" s="278">
        <v>1680</v>
      </c>
    </row>
    <row r="66" spans="1:3" ht="15" hidden="1">
      <c r="A66" s="250" t="s">
        <v>349</v>
      </c>
      <c r="B66" s="283">
        <v>6</v>
      </c>
      <c r="C66" s="278">
        <v>1650</v>
      </c>
    </row>
    <row r="67" spans="1:3" ht="15" hidden="1">
      <c r="A67" s="250" t="s">
        <v>350</v>
      </c>
      <c r="B67" s="283">
        <v>6</v>
      </c>
      <c r="C67" s="278">
        <v>1780</v>
      </c>
    </row>
    <row r="68" spans="1:3" ht="15" hidden="1">
      <c r="A68" s="250" t="s">
        <v>351</v>
      </c>
      <c r="B68" s="283">
        <v>12</v>
      </c>
      <c r="C68" s="278">
        <v>3540</v>
      </c>
    </row>
    <row r="69" spans="1:3" ht="15" hidden="1">
      <c r="A69" s="250" t="s">
        <v>352</v>
      </c>
      <c r="B69" s="283">
        <v>6</v>
      </c>
      <c r="C69" s="278">
        <v>1530</v>
      </c>
    </row>
    <row r="70" spans="1:3" ht="15" hidden="1">
      <c r="A70" s="250" t="s">
        <v>353</v>
      </c>
      <c r="B70" s="283">
        <v>8</v>
      </c>
      <c r="C70" s="278">
        <v>2070</v>
      </c>
    </row>
    <row r="71" spans="1:3" ht="15" hidden="1">
      <c r="A71" s="250" t="s">
        <v>354</v>
      </c>
      <c r="B71" s="283">
        <v>6</v>
      </c>
      <c r="C71" s="278">
        <v>1900</v>
      </c>
    </row>
    <row r="72" spans="1:3" ht="15" hidden="1">
      <c r="A72" s="250" t="s">
        <v>355</v>
      </c>
      <c r="B72" s="283">
        <v>6</v>
      </c>
      <c r="C72" s="278">
        <v>2030</v>
      </c>
    </row>
    <row r="73" spans="1:3" ht="15" hidden="1">
      <c r="A73" s="250" t="s">
        <v>356</v>
      </c>
      <c r="B73" s="283">
        <v>6</v>
      </c>
      <c r="C73" s="278">
        <v>1900</v>
      </c>
    </row>
    <row r="74" spans="1:3" ht="15" hidden="1">
      <c r="A74" s="250" t="s">
        <v>357</v>
      </c>
      <c r="B74" s="283">
        <v>6</v>
      </c>
      <c r="C74" s="278">
        <v>1900</v>
      </c>
    </row>
    <row r="75" spans="1:3" ht="15" hidden="1">
      <c r="A75" s="250" t="s">
        <v>358</v>
      </c>
      <c r="B75" s="283">
        <v>6</v>
      </c>
      <c r="C75" s="278">
        <v>1900</v>
      </c>
    </row>
    <row r="76" spans="1:3" ht="15" hidden="1">
      <c r="A76" s="250" t="s">
        <v>359</v>
      </c>
      <c r="B76" s="283">
        <v>8</v>
      </c>
      <c r="C76" s="278">
        <v>2780</v>
      </c>
    </row>
    <row r="77" spans="1:3" ht="15" hidden="1">
      <c r="A77" s="250" t="s">
        <v>360</v>
      </c>
      <c r="B77" s="283">
        <v>8</v>
      </c>
      <c r="C77" s="278">
        <v>2710</v>
      </c>
    </row>
    <row r="78" spans="1:3" ht="15" hidden="1">
      <c r="A78" s="250" t="s">
        <v>361</v>
      </c>
      <c r="B78" s="283">
        <v>8</v>
      </c>
      <c r="C78" s="278">
        <v>2007</v>
      </c>
    </row>
    <row r="79" spans="1:3" ht="15" hidden="1">
      <c r="A79" s="250" t="s">
        <v>362</v>
      </c>
      <c r="B79" s="283">
        <v>5</v>
      </c>
      <c r="C79" s="278">
        <v>1115</v>
      </c>
    </row>
    <row r="80" spans="1:3" ht="15" hidden="1">
      <c r="A80" s="250" t="s">
        <v>363</v>
      </c>
      <c r="B80" s="283">
        <v>6</v>
      </c>
      <c r="C80" s="278">
        <v>1215</v>
      </c>
    </row>
  </sheetData>
  <mergeCells count="5">
    <mergeCell ref="A1:K1"/>
    <mergeCell ref="A2:A4"/>
    <mergeCell ref="B2:B4"/>
    <mergeCell ref="B9:C9"/>
    <mergeCell ref="E9:F9"/>
  </mergeCells>
  <dataValidations count="2">
    <dataValidation type="list" allowBlank="1" showInputMessage="1" showErrorMessage="1" sqref="E7 C7">
      <formula1>$E$11:$E$18</formula1>
    </dataValidation>
    <dataValidation type="list" allowBlank="1" showInputMessage="1" showErrorMessage="1" sqref="F7 B7 D7">
      <formula1>$B$11:$B$19</formula1>
    </dataValidation>
  </dataValidations>
  <pageMargins left="0.7" right="0.7" top="0.75" bottom="0.75" header="0.3" footer="0.3"/>
  <pageSetup paperSize="9" orientation="portrait" horizontalDpi="300" verticalDpi="2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2:P15"/>
  <sheetViews>
    <sheetView workbookViewId="0">
      <selection activeCell="M18" sqref="M18"/>
    </sheetView>
  </sheetViews>
  <sheetFormatPr defaultColWidth="9.140625" defaultRowHeight="15"/>
  <cols>
    <col min="1" max="1" width="11.7109375" style="141" bestFit="1" customWidth="1"/>
    <col min="2" max="2" width="12.7109375" style="141" customWidth="1"/>
    <col min="3" max="3" width="19.85546875" style="141" bestFit="1" customWidth="1"/>
    <col min="4" max="5" width="9.140625" style="141"/>
    <col min="6" max="7" width="9.5703125" style="141" customWidth="1"/>
    <col min="8" max="15" width="9.140625" style="141"/>
    <col min="16" max="16" width="9.5703125" style="141" bestFit="1" customWidth="1"/>
    <col min="17" max="16384" width="9.140625" style="141"/>
  </cols>
  <sheetData>
    <row r="2" spans="1:16">
      <c r="C2" s="141" t="s">
        <v>191</v>
      </c>
    </row>
    <row r="3" spans="1:16">
      <c r="N3" s="141" t="s">
        <v>192</v>
      </c>
      <c r="O3" s="141">
        <v>150</v>
      </c>
    </row>
    <row r="4" spans="1:16" ht="60">
      <c r="A4" s="142" t="s">
        <v>188</v>
      </c>
      <c r="B4" s="142" t="s">
        <v>193</v>
      </c>
      <c r="C4" s="142" t="s">
        <v>194</v>
      </c>
      <c r="D4" s="142" t="s">
        <v>114</v>
      </c>
      <c r="E4" s="142" t="s">
        <v>115</v>
      </c>
      <c r="F4" s="142" t="s">
        <v>195</v>
      </c>
      <c r="G4" s="239" t="s">
        <v>2</v>
      </c>
      <c r="H4" s="142" t="s">
        <v>196</v>
      </c>
      <c r="I4" s="142" t="s">
        <v>197</v>
      </c>
      <c r="J4" s="142" t="s">
        <v>198</v>
      </c>
      <c r="K4" s="142" t="s">
        <v>199</v>
      </c>
      <c r="L4" s="142" t="s">
        <v>200</v>
      </c>
      <c r="M4" s="142" t="s">
        <v>201</v>
      </c>
      <c r="N4" s="142" t="s">
        <v>202</v>
      </c>
      <c r="O4" s="142" t="s">
        <v>203</v>
      </c>
      <c r="P4" s="142" t="s">
        <v>204</v>
      </c>
    </row>
    <row r="5" spans="1:16">
      <c r="A5" s="238"/>
      <c r="B5" s="238"/>
      <c r="C5" s="238"/>
      <c r="J5" s="141">
        <v>7.8499999999999993E-3</v>
      </c>
      <c r="K5" s="141">
        <f t="shared" ref="K5:K10" si="0">(2*(D5+E5)-4*F5)*F5*J5</f>
        <v>0</v>
      </c>
      <c r="M5" s="141">
        <f>H5*I5*L5</f>
        <v>0</v>
      </c>
      <c r="N5" s="141">
        <f>K5*M5</f>
        <v>0</v>
      </c>
      <c r="O5" s="141">
        <f>N5*$O$3</f>
        <v>0</v>
      </c>
      <c r="P5" s="143" t="e">
        <f>O5/I5</f>
        <v>#DIV/0!</v>
      </c>
    </row>
    <row r="6" spans="1:16">
      <c r="A6" s="238"/>
      <c r="B6" s="238"/>
      <c r="C6" s="238"/>
      <c r="J6" s="141">
        <v>7.8499999999999993E-3</v>
      </c>
      <c r="K6" s="141">
        <f t="shared" si="0"/>
        <v>0</v>
      </c>
      <c r="M6" s="141">
        <f t="shared" ref="M6:M10" si="1">H6*I6*L6</f>
        <v>0</v>
      </c>
      <c r="N6" s="141">
        <f t="shared" ref="N6:N10" si="2">K6*M6</f>
        <v>0</v>
      </c>
      <c r="O6" s="141">
        <f t="shared" ref="O6:O10" si="3">N6*$O$3</f>
        <v>0</v>
      </c>
      <c r="P6" s="143" t="e">
        <f t="shared" ref="P6:P10" si="4">O6/I6</f>
        <v>#DIV/0!</v>
      </c>
    </row>
    <row r="7" spans="1:16">
      <c r="A7" s="238"/>
      <c r="B7" s="238"/>
      <c r="J7" s="141">
        <v>7.8499999999999993E-3</v>
      </c>
      <c r="K7" s="141">
        <f t="shared" si="0"/>
        <v>0</v>
      </c>
      <c r="M7" s="141">
        <f t="shared" si="1"/>
        <v>0</v>
      </c>
      <c r="N7" s="141">
        <f t="shared" si="2"/>
        <v>0</v>
      </c>
      <c r="O7" s="141">
        <f t="shared" si="3"/>
        <v>0</v>
      </c>
      <c r="P7" s="143" t="e">
        <f t="shared" si="4"/>
        <v>#DIV/0!</v>
      </c>
    </row>
    <row r="8" spans="1:16">
      <c r="A8" s="238"/>
      <c r="B8" s="238"/>
      <c r="C8" s="238"/>
      <c r="J8" s="141">
        <v>7.8499999999999993E-3</v>
      </c>
      <c r="K8" s="141">
        <f t="shared" si="0"/>
        <v>0</v>
      </c>
      <c r="M8" s="141">
        <f t="shared" si="1"/>
        <v>0</v>
      </c>
      <c r="N8" s="141">
        <f t="shared" si="2"/>
        <v>0</v>
      </c>
      <c r="O8" s="141">
        <f t="shared" si="3"/>
        <v>0</v>
      </c>
      <c r="P8" s="143" t="e">
        <f t="shared" si="4"/>
        <v>#DIV/0!</v>
      </c>
    </row>
    <row r="9" spans="1:16">
      <c r="J9" s="141">
        <v>7.8499999999999993E-3</v>
      </c>
      <c r="K9" s="141">
        <f t="shared" si="0"/>
        <v>0</v>
      </c>
      <c r="M9" s="141">
        <f t="shared" si="1"/>
        <v>0</v>
      </c>
      <c r="N9" s="141">
        <f t="shared" si="2"/>
        <v>0</v>
      </c>
      <c r="O9" s="141">
        <f t="shared" si="3"/>
        <v>0</v>
      </c>
      <c r="P9" s="143" t="e">
        <f t="shared" si="4"/>
        <v>#DIV/0!</v>
      </c>
    </row>
    <row r="10" spans="1:16">
      <c r="J10" s="141">
        <v>7.8499999999999993E-3</v>
      </c>
      <c r="K10" s="141">
        <f t="shared" si="0"/>
        <v>0</v>
      </c>
      <c r="M10" s="141">
        <f t="shared" si="1"/>
        <v>0</v>
      </c>
      <c r="N10" s="141">
        <f t="shared" si="2"/>
        <v>0</v>
      </c>
      <c r="O10" s="141">
        <f t="shared" si="3"/>
        <v>0</v>
      </c>
      <c r="P10" s="143" t="e">
        <f t="shared" si="4"/>
        <v>#DIV/0!</v>
      </c>
    </row>
    <row r="15" spans="1:16">
      <c r="I15" s="141">
        <v>5383.38</v>
      </c>
      <c r="J15" s="141">
        <f>I15*0.00785</f>
        <v>42.259532999999998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2:BB111"/>
  <sheetViews>
    <sheetView topLeftCell="G1" zoomScale="75" zoomScaleNormal="75" workbookViewId="0">
      <pane ySplit="6" topLeftCell="A7" activePane="bottomLeft" state="frozen"/>
      <selection pane="bottomLeft" activeCell="AF8" sqref="AF8:AG8"/>
    </sheetView>
  </sheetViews>
  <sheetFormatPr defaultRowHeight="12.75"/>
  <cols>
    <col min="1" max="1" width="4.140625" style="49" customWidth="1"/>
    <col min="2" max="2" width="8" style="50" bestFit="1" customWidth="1"/>
    <col min="3" max="3" width="28.5703125" style="49" customWidth="1"/>
    <col min="4" max="4" width="11.42578125" style="49" bestFit="1" customWidth="1"/>
    <col min="5" max="5" width="24.85546875" style="49" customWidth="1"/>
    <col min="6" max="6" width="12.85546875" style="49" customWidth="1"/>
    <col min="7" max="7" width="16.7109375" style="49" bestFit="1" customWidth="1"/>
    <col min="8" max="8" width="9.140625" style="49" customWidth="1"/>
    <col min="9" max="9" width="9.28515625" style="50" bestFit="1" customWidth="1"/>
    <col min="10" max="11" width="9.28515625" style="49" bestFit="1" customWidth="1"/>
    <col min="12" max="15" width="9.140625" style="49" customWidth="1"/>
    <col min="16" max="16" width="12.42578125" style="49" bestFit="1" customWidth="1"/>
    <col min="17" max="17" width="9.85546875" style="49" bestFit="1" customWidth="1"/>
    <col min="18" max="18" width="11.7109375" style="49" bestFit="1" customWidth="1"/>
    <col min="19" max="19" width="10" style="49" bestFit="1" customWidth="1"/>
    <col min="20" max="20" width="12.5703125" style="49" bestFit="1" customWidth="1"/>
    <col min="21" max="21" width="14.42578125" style="49" bestFit="1" customWidth="1"/>
    <col min="22" max="22" width="13.7109375" style="49" bestFit="1" customWidth="1"/>
    <col min="23" max="23" width="12.140625" style="49" customWidth="1"/>
    <col min="24" max="24" width="9.140625" style="49" hidden="1" customWidth="1"/>
    <col min="25" max="26" width="9.85546875" style="49" hidden="1" customWidth="1"/>
    <col min="27" max="27" width="9.28515625" style="49" hidden="1" customWidth="1"/>
    <col min="28" max="28" width="12" style="49" customWidth="1"/>
    <col min="29" max="29" width="10.42578125" style="49" bestFit="1" customWidth="1"/>
    <col min="30" max="30" width="13.42578125" style="49" bestFit="1" customWidth="1"/>
    <col min="31" max="31" width="13.7109375" style="49" bestFit="1" customWidth="1"/>
    <col min="32" max="32" width="15.5703125" style="49" bestFit="1" customWidth="1"/>
    <col min="33" max="33" width="8" style="49" bestFit="1" customWidth="1"/>
    <col min="34" max="34" width="23" style="49" bestFit="1" customWidth="1"/>
    <col min="35" max="35" width="10.5703125" style="49" bestFit="1" customWidth="1"/>
    <col min="36" max="37" width="18.42578125" style="49" bestFit="1" customWidth="1"/>
    <col min="38" max="38" width="14.85546875" style="49" bestFit="1" customWidth="1"/>
    <col min="39" max="39" width="17.28515625" style="49" hidden="1" customWidth="1"/>
    <col min="40" max="40" width="13.7109375" style="49" bestFit="1" customWidth="1"/>
    <col min="41" max="41" width="12.7109375" style="49" bestFit="1" customWidth="1"/>
    <col min="42" max="42" width="10.28515625" style="49" customWidth="1"/>
    <col min="43" max="43" width="12.85546875" style="49" hidden="1" customWidth="1"/>
    <col min="44" max="44" width="24.28515625" style="49" bestFit="1" customWidth="1"/>
    <col min="45" max="45" width="16.140625" style="49" bestFit="1" customWidth="1"/>
    <col min="46" max="46" width="11.5703125" style="49" bestFit="1" customWidth="1"/>
    <col min="47" max="47" width="10.5703125" style="49" bestFit="1" customWidth="1"/>
    <col min="48" max="48" width="9.140625" style="49"/>
    <col min="49" max="49" width="17.140625" style="49" bestFit="1" customWidth="1"/>
    <col min="50" max="50" width="11" style="49" bestFit="1" customWidth="1"/>
    <col min="51" max="259" width="9.140625" style="49"/>
    <col min="260" max="260" width="4.140625" style="49" customWidth="1"/>
    <col min="261" max="261" width="9.140625" style="49"/>
    <col min="262" max="262" width="33" style="49" bestFit="1" customWidth="1"/>
    <col min="263" max="272" width="9.140625" style="49"/>
    <col min="273" max="273" width="11" style="49" customWidth="1"/>
    <col min="274" max="274" width="9.140625" style="49"/>
    <col min="275" max="276" width="9.85546875" style="49" bestFit="1" customWidth="1"/>
    <col min="277" max="277" width="9.140625" style="49"/>
    <col min="278" max="278" width="12" style="49" customWidth="1"/>
    <col min="279" max="279" width="9.140625" style="49"/>
    <col min="280" max="280" width="11.42578125" style="49" customWidth="1"/>
    <col min="281" max="281" width="9.140625" style="49"/>
    <col min="282" max="283" width="9.85546875" style="49" bestFit="1" customWidth="1"/>
    <col min="284" max="284" width="9.140625" style="49"/>
    <col min="285" max="285" width="12" style="49" customWidth="1"/>
    <col min="286" max="286" width="9.140625" style="49"/>
    <col min="287" max="287" width="11" style="49" customWidth="1"/>
    <col min="288" max="288" width="9.140625" style="49"/>
    <col min="289" max="289" width="5.5703125" style="49" customWidth="1"/>
    <col min="290" max="290" width="5.42578125" style="49" customWidth="1"/>
    <col min="291" max="293" width="9.140625" style="49"/>
    <col min="294" max="294" width="9.5703125" style="49" bestFit="1" customWidth="1"/>
    <col min="295" max="295" width="12.5703125" style="49" bestFit="1" customWidth="1"/>
    <col min="296" max="296" width="9.85546875" style="49" bestFit="1" customWidth="1"/>
    <col min="297" max="297" width="11.42578125" style="49" customWidth="1"/>
    <col min="298" max="298" width="10.140625" style="49" customWidth="1"/>
    <col min="299" max="299" width="12.85546875" style="49" customWidth="1"/>
    <col min="300" max="300" width="9.140625" style="49"/>
    <col min="301" max="301" width="11.7109375" style="49" bestFit="1" customWidth="1"/>
    <col min="302" max="515" width="9.140625" style="49"/>
    <col min="516" max="516" width="4.140625" style="49" customWidth="1"/>
    <col min="517" max="517" width="9.140625" style="49"/>
    <col min="518" max="518" width="33" style="49" bestFit="1" customWidth="1"/>
    <col min="519" max="528" width="9.140625" style="49"/>
    <col min="529" max="529" width="11" style="49" customWidth="1"/>
    <col min="530" max="530" width="9.140625" style="49"/>
    <col min="531" max="532" width="9.85546875" style="49" bestFit="1" customWidth="1"/>
    <col min="533" max="533" width="9.140625" style="49"/>
    <col min="534" max="534" width="12" style="49" customWidth="1"/>
    <col min="535" max="535" width="9.140625" style="49"/>
    <col min="536" max="536" width="11.42578125" style="49" customWidth="1"/>
    <col min="537" max="537" width="9.140625" style="49"/>
    <col min="538" max="539" width="9.85546875" style="49" bestFit="1" customWidth="1"/>
    <col min="540" max="540" width="9.140625" style="49"/>
    <col min="541" max="541" width="12" style="49" customWidth="1"/>
    <col min="542" max="542" width="9.140625" style="49"/>
    <col min="543" max="543" width="11" style="49" customWidth="1"/>
    <col min="544" max="544" width="9.140625" style="49"/>
    <col min="545" max="545" width="5.5703125" style="49" customWidth="1"/>
    <col min="546" max="546" width="5.42578125" style="49" customWidth="1"/>
    <col min="547" max="549" width="9.140625" style="49"/>
    <col min="550" max="550" width="9.5703125" style="49" bestFit="1" customWidth="1"/>
    <col min="551" max="551" width="12.5703125" style="49" bestFit="1" customWidth="1"/>
    <col min="552" max="552" width="9.85546875" style="49" bestFit="1" customWidth="1"/>
    <col min="553" max="553" width="11.42578125" style="49" customWidth="1"/>
    <col min="554" max="554" width="10.140625" style="49" customWidth="1"/>
    <col min="555" max="555" width="12.85546875" style="49" customWidth="1"/>
    <col min="556" max="556" width="9.140625" style="49"/>
    <col min="557" max="557" width="11.7109375" style="49" bestFit="1" customWidth="1"/>
    <col min="558" max="771" width="9.140625" style="49"/>
    <col min="772" max="772" width="4.140625" style="49" customWidth="1"/>
    <col min="773" max="773" width="9.140625" style="49"/>
    <col min="774" max="774" width="33" style="49" bestFit="1" customWidth="1"/>
    <col min="775" max="784" width="9.140625" style="49"/>
    <col min="785" max="785" width="11" style="49" customWidth="1"/>
    <col min="786" max="786" width="9.140625" style="49"/>
    <col min="787" max="788" width="9.85546875" style="49" bestFit="1" customWidth="1"/>
    <col min="789" max="789" width="9.140625" style="49"/>
    <col min="790" max="790" width="12" style="49" customWidth="1"/>
    <col min="791" max="791" width="9.140625" style="49"/>
    <col min="792" max="792" width="11.42578125" style="49" customWidth="1"/>
    <col min="793" max="793" width="9.140625" style="49"/>
    <col min="794" max="795" width="9.85546875" style="49" bestFit="1" customWidth="1"/>
    <col min="796" max="796" width="9.140625" style="49"/>
    <col min="797" max="797" width="12" style="49" customWidth="1"/>
    <col min="798" max="798" width="9.140625" style="49"/>
    <col min="799" max="799" width="11" style="49" customWidth="1"/>
    <col min="800" max="800" width="9.140625" style="49"/>
    <col min="801" max="801" width="5.5703125" style="49" customWidth="1"/>
    <col min="802" max="802" width="5.42578125" style="49" customWidth="1"/>
    <col min="803" max="805" width="9.140625" style="49"/>
    <col min="806" max="806" width="9.5703125" style="49" bestFit="1" customWidth="1"/>
    <col min="807" max="807" width="12.5703125" style="49" bestFit="1" customWidth="1"/>
    <col min="808" max="808" width="9.85546875" style="49" bestFit="1" customWidth="1"/>
    <col min="809" max="809" width="11.42578125" style="49" customWidth="1"/>
    <col min="810" max="810" width="10.140625" style="49" customWidth="1"/>
    <col min="811" max="811" width="12.85546875" style="49" customWidth="1"/>
    <col min="812" max="812" width="9.140625" style="49"/>
    <col min="813" max="813" width="11.7109375" style="49" bestFit="1" customWidth="1"/>
    <col min="814" max="1027" width="9.140625" style="49"/>
    <col min="1028" max="1028" width="4.140625" style="49" customWidth="1"/>
    <col min="1029" max="1029" width="9.140625" style="49"/>
    <col min="1030" max="1030" width="33" style="49" bestFit="1" customWidth="1"/>
    <col min="1031" max="1040" width="9.140625" style="49"/>
    <col min="1041" max="1041" width="11" style="49" customWidth="1"/>
    <col min="1042" max="1042" width="9.140625" style="49"/>
    <col min="1043" max="1044" width="9.85546875" style="49" bestFit="1" customWidth="1"/>
    <col min="1045" max="1045" width="9.140625" style="49"/>
    <col min="1046" max="1046" width="12" style="49" customWidth="1"/>
    <col min="1047" max="1047" width="9.140625" style="49"/>
    <col min="1048" max="1048" width="11.42578125" style="49" customWidth="1"/>
    <col min="1049" max="1049" width="9.140625" style="49"/>
    <col min="1050" max="1051" width="9.85546875" style="49" bestFit="1" customWidth="1"/>
    <col min="1052" max="1052" width="9.140625" style="49"/>
    <col min="1053" max="1053" width="12" style="49" customWidth="1"/>
    <col min="1054" max="1054" width="9.140625" style="49"/>
    <col min="1055" max="1055" width="11" style="49" customWidth="1"/>
    <col min="1056" max="1056" width="9.140625" style="49"/>
    <col min="1057" max="1057" width="5.5703125" style="49" customWidth="1"/>
    <col min="1058" max="1058" width="5.42578125" style="49" customWidth="1"/>
    <col min="1059" max="1061" width="9.140625" style="49"/>
    <col min="1062" max="1062" width="9.5703125" style="49" bestFit="1" customWidth="1"/>
    <col min="1063" max="1063" width="12.5703125" style="49" bestFit="1" customWidth="1"/>
    <col min="1064" max="1064" width="9.85546875" style="49" bestFit="1" customWidth="1"/>
    <col min="1065" max="1065" width="11.42578125" style="49" customWidth="1"/>
    <col min="1066" max="1066" width="10.140625" style="49" customWidth="1"/>
    <col min="1067" max="1067" width="12.85546875" style="49" customWidth="1"/>
    <col min="1068" max="1068" width="9.140625" style="49"/>
    <col min="1069" max="1069" width="11.7109375" style="49" bestFit="1" customWidth="1"/>
    <col min="1070" max="1283" width="9.140625" style="49"/>
    <col min="1284" max="1284" width="4.140625" style="49" customWidth="1"/>
    <col min="1285" max="1285" width="9.140625" style="49"/>
    <col min="1286" max="1286" width="33" style="49" bestFit="1" customWidth="1"/>
    <col min="1287" max="1296" width="9.140625" style="49"/>
    <col min="1297" max="1297" width="11" style="49" customWidth="1"/>
    <col min="1298" max="1298" width="9.140625" style="49"/>
    <col min="1299" max="1300" width="9.85546875" style="49" bestFit="1" customWidth="1"/>
    <col min="1301" max="1301" width="9.140625" style="49"/>
    <col min="1302" max="1302" width="12" style="49" customWidth="1"/>
    <col min="1303" max="1303" width="9.140625" style="49"/>
    <col min="1304" max="1304" width="11.42578125" style="49" customWidth="1"/>
    <col min="1305" max="1305" width="9.140625" style="49"/>
    <col min="1306" max="1307" width="9.85546875" style="49" bestFit="1" customWidth="1"/>
    <col min="1308" max="1308" width="9.140625" style="49"/>
    <col min="1309" max="1309" width="12" style="49" customWidth="1"/>
    <col min="1310" max="1310" width="9.140625" style="49"/>
    <col min="1311" max="1311" width="11" style="49" customWidth="1"/>
    <col min="1312" max="1312" width="9.140625" style="49"/>
    <col min="1313" max="1313" width="5.5703125" style="49" customWidth="1"/>
    <col min="1314" max="1314" width="5.42578125" style="49" customWidth="1"/>
    <col min="1315" max="1317" width="9.140625" style="49"/>
    <col min="1318" max="1318" width="9.5703125" style="49" bestFit="1" customWidth="1"/>
    <col min="1319" max="1319" width="12.5703125" style="49" bestFit="1" customWidth="1"/>
    <col min="1320" max="1320" width="9.85546875" style="49" bestFit="1" customWidth="1"/>
    <col min="1321" max="1321" width="11.42578125" style="49" customWidth="1"/>
    <col min="1322" max="1322" width="10.140625" style="49" customWidth="1"/>
    <col min="1323" max="1323" width="12.85546875" style="49" customWidth="1"/>
    <col min="1324" max="1324" width="9.140625" style="49"/>
    <col min="1325" max="1325" width="11.7109375" style="49" bestFit="1" customWidth="1"/>
    <col min="1326" max="1539" width="9.140625" style="49"/>
    <col min="1540" max="1540" width="4.140625" style="49" customWidth="1"/>
    <col min="1541" max="1541" width="9.140625" style="49"/>
    <col min="1542" max="1542" width="33" style="49" bestFit="1" customWidth="1"/>
    <col min="1543" max="1552" width="9.140625" style="49"/>
    <col min="1553" max="1553" width="11" style="49" customWidth="1"/>
    <col min="1554" max="1554" width="9.140625" style="49"/>
    <col min="1555" max="1556" width="9.85546875" style="49" bestFit="1" customWidth="1"/>
    <col min="1557" max="1557" width="9.140625" style="49"/>
    <col min="1558" max="1558" width="12" style="49" customWidth="1"/>
    <col min="1559" max="1559" width="9.140625" style="49"/>
    <col min="1560" max="1560" width="11.42578125" style="49" customWidth="1"/>
    <col min="1561" max="1561" width="9.140625" style="49"/>
    <col min="1562" max="1563" width="9.85546875" style="49" bestFit="1" customWidth="1"/>
    <col min="1564" max="1564" width="9.140625" style="49"/>
    <col min="1565" max="1565" width="12" style="49" customWidth="1"/>
    <col min="1566" max="1566" width="9.140625" style="49"/>
    <col min="1567" max="1567" width="11" style="49" customWidth="1"/>
    <col min="1568" max="1568" width="9.140625" style="49"/>
    <col min="1569" max="1569" width="5.5703125" style="49" customWidth="1"/>
    <col min="1570" max="1570" width="5.42578125" style="49" customWidth="1"/>
    <col min="1571" max="1573" width="9.140625" style="49"/>
    <col min="1574" max="1574" width="9.5703125" style="49" bestFit="1" customWidth="1"/>
    <col min="1575" max="1575" width="12.5703125" style="49" bestFit="1" customWidth="1"/>
    <col min="1576" max="1576" width="9.85546875" style="49" bestFit="1" customWidth="1"/>
    <col min="1577" max="1577" width="11.42578125" style="49" customWidth="1"/>
    <col min="1578" max="1578" width="10.140625" style="49" customWidth="1"/>
    <col min="1579" max="1579" width="12.85546875" style="49" customWidth="1"/>
    <col min="1580" max="1580" width="9.140625" style="49"/>
    <col min="1581" max="1581" width="11.7109375" style="49" bestFit="1" customWidth="1"/>
    <col min="1582" max="1795" width="9.140625" style="49"/>
    <col min="1796" max="1796" width="4.140625" style="49" customWidth="1"/>
    <col min="1797" max="1797" width="9.140625" style="49"/>
    <col min="1798" max="1798" width="33" style="49" bestFit="1" customWidth="1"/>
    <col min="1799" max="1808" width="9.140625" style="49"/>
    <col min="1809" max="1809" width="11" style="49" customWidth="1"/>
    <col min="1810" max="1810" width="9.140625" style="49"/>
    <col min="1811" max="1812" width="9.85546875" style="49" bestFit="1" customWidth="1"/>
    <col min="1813" max="1813" width="9.140625" style="49"/>
    <col min="1814" max="1814" width="12" style="49" customWidth="1"/>
    <col min="1815" max="1815" width="9.140625" style="49"/>
    <col min="1816" max="1816" width="11.42578125" style="49" customWidth="1"/>
    <col min="1817" max="1817" width="9.140625" style="49"/>
    <col min="1818" max="1819" width="9.85546875" style="49" bestFit="1" customWidth="1"/>
    <col min="1820" max="1820" width="9.140625" style="49"/>
    <col min="1821" max="1821" width="12" style="49" customWidth="1"/>
    <col min="1822" max="1822" width="9.140625" style="49"/>
    <col min="1823" max="1823" width="11" style="49" customWidth="1"/>
    <col min="1824" max="1824" width="9.140625" style="49"/>
    <col min="1825" max="1825" width="5.5703125" style="49" customWidth="1"/>
    <col min="1826" max="1826" width="5.42578125" style="49" customWidth="1"/>
    <col min="1827" max="1829" width="9.140625" style="49"/>
    <col min="1830" max="1830" width="9.5703125" style="49" bestFit="1" customWidth="1"/>
    <col min="1831" max="1831" width="12.5703125" style="49" bestFit="1" customWidth="1"/>
    <col min="1832" max="1832" width="9.85546875" style="49" bestFit="1" customWidth="1"/>
    <col min="1833" max="1833" width="11.42578125" style="49" customWidth="1"/>
    <col min="1834" max="1834" width="10.140625" style="49" customWidth="1"/>
    <col min="1835" max="1835" width="12.85546875" style="49" customWidth="1"/>
    <col min="1836" max="1836" width="9.140625" style="49"/>
    <col min="1837" max="1837" width="11.7109375" style="49" bestFit="1" customWidth="1"/>
    <col min="1838" max="2051" width="9.140625" style="49"/>
    <col min="2052" max="2052" width="4.140625" style="49" customWidth="1"/>
    <col min="2053" max="2053" width="9.140625" style="49"/>
    <col min="2054" max="2054" width="33" style="49" bestFit="1" customWidth="1"/>
    <col min="2055" max="2064" width="9.140625" style="49"/>
    <col min="2065" max="2065" width="11" style="49" customWidth="1"/>
    <col min="2066" max="2066" width="9.140625" style="49"/>
    <col min="2067" max="2068" width="9.85546875" style="49" bestFit="1" customWidth="1"/>
    <col min="2069" max="2069" width="9.140625" style="49"/>
    <col min="2070" max="2070" width="12" style="49" customWidth="1"/>
    <col min="2071" max="2071" width="9.140625" style="49"/>
    <col min="2072" max="2072" width="11.42578125" style="49" customWidth="1"/>
    <col min="2073" max="2073" width="9.140625" style="49"/>
    <col min="2074" max="2075" width="9.85546875" style="49" bestFit="1" customWidth="1"/>
    <col min="2076" max="2076" width="9.140625" style="49"/>
    <col min="2077" max="2077" width="12" style="49" customWidth="1"/>
    <col min="2078" max="2078" width="9.140625" style="49"/>
    <col min="2079" max="2079" width="11" style="49" customWidth="1"/>
    <col min="2080" max="2080" width="9.140625" style="49"/>
    <col min="2081" max="2081" width="5.5703125" style="49" customWidth="1"/>
    <col min="2082" max="2082" width="5.42578125" style="49" customWidth="1"/>
    <col min="2083" max="2085" width="9.140625" style="49"/>
    <col min="2086" max="2086" width="9.5703125" style="49" bestFit="1" customWidth="1"/>
    <col min="2087" max="2087" width="12.5703125" style="49" bestFit="1" customWidth="1"/>
    <col min="2088" max="2088" width="9.85546875" style="49" bestFit="1" customWidth="1"/>
    <col min="2089" max="2089" width="11.42578125" style="49" customWidth="1"/>
    <col min="2090" max="2090" width="10.140625" style="49" customWidth="1"/>
    <col min="2091" max="2091" width="12.85546875" style="49" customWidth="1"/>
    <col min="2092" max="2092" width="9.140625" style="49"/>
    <col min="2093" max="2093" width="11.7109375" style="49" bestFit="1" customWidth="1"/>
    <col min="2094" max="2307" width="9.140625" style="49"/>
    <col min="2308" max="2308" width="4.140625" style="49" customWidth="1"/>
    <col min="2309" max="2309" width="9.140625" style="49"/>
    <col min="2310" max="2310" width="33" style="49" bestFit="1" customWidth="1"/>
    <col min="2311" max="2320" width="9.140625" style="49"/>
    <col min="2321" max="2321" width="11" style="49" customWidth="1"/>
    <col min="2322" max="2322" width="9.140625" style="49"/>
    <col min="2323" max="2324" width="9.85546875" style="49" bestFit="1" customWidth="1"/>
    <col min="2325" max="2325" width="9.140625" style="49"/>
    <col min="2326" max="2326" width="12" style="49" customWidth="1"/>
    <col min="2327" max="2327" width="9.140625" style="49"/>
    <col min="2328" max="2328" width="11.42578125" style="49" customWidth="1"/>
    <col min="2329" max="2329" width="9.140625" style="49"/>
    <col min="2330" max="2331" width="9.85546875" style="49" bestFit="1" customWidth="1"/>
    <col min="2332" max="2332" width="9.140625" style="49"/>
    <col min="2333" max="2333" width="12" style="49" customWidth="1"/>
    <col min="2334" max="2334" width="9.140625" style="49"/>
    <col min="2335" max="2335" width="11" style="49" customWidth="1"/>
    <col min="2336" max="2336" width="9.140625" style="49"/>
    <col min="2337" max="2337" width="5.5703125" style="49" customWidth="1"/>
    <col min="2338" max="2338" width="5.42578125" style="49" customWidth="1"/>
    <col min="2339" max="2341" width="9.140625" style="49"/>
    <col min="2342" max="2342" width="9.5703125" style="49" bestFit="1" customWidth="1"/>
    <col min="2343" max="2343" width="12.5703125" style="49" bestFit="1" customWidth="1"/>
    <col min="2344" max="2344" width="9.85546875" style="49" bestFit="1" customWidth="1"/>
    <col min="2345" max="2345" width="11.42578125" style="49" customWidth="1"/>
    <col min="2346" max="2346" width="10.140625" style="49" customWidth="1"/>
    <col min="2347" max="2347" width="12.85546875" style="49" customWidth="1"/>
    <col min="2348" max="2348" width="9.140625" style="49"/>
    <col min="2349" max="2349" width="11.7109375" style="49" bestFit="1" customWidth="1"/>
    <col min="2350" max="2563" width="9.140625" style="49"/>
    <col min="2564" max="2564" width="4.140625" style="49" customWidth="1"/>
    <col min="2565" max="2565" width="9.140625" style="49"/>
    <col min="2566" max="2566" width="33" style="49" bestFit="1" customWidth="1"/>
    <col min="2567" max="2576" width="9.140625" style="49"/>
    <col min="2577" max="2577" width="11" style="49" customWidth="1"/>
    <col min="2578" max="2578" width="9.140625" style="49"/>
    <col min="2579" max="2580" width="9.85546875" style="49" bestFit="1" customWidth="1"/>
    <col min="2581" max="2581" width="9.140625" style="49"/>
    <col min="2582" max="2582" width="12" style="49" customWidth="1"/>
    <col min="2583" max="2583" width="9.140625" style="49"/>
    <col min="2584" max="2584" width="11.42578125" style="49" customWidth="1"/>
    <col min="2585" max="2585" width="9.140625" style="49"/>
    <col min="2586" max="2587" width="9.85546875" style="49" bestFit="1" customWidth="1"/>
    <col min="2588" max="2588" width="9.140625" style="49"/>
    <col min="2589" max="2589" width="12" style="49" customWidth="1"/>
    <col min="2590" max="2590" width="9.140625" style="49"/>
    <col min="2591" max="2591" width="11" style="49" customWidth="1"/>
    <col min="2592" max="2592" width="9.140625" style="49"/>
    <col min="2593" max="2593" width="5.5703125" style="49" customWidth="1"/>
    <col min="2594" max="2594" width="5.42578125" style="49" customWidth="1"/>
    <col min="2595" max="2597" width="9.140625" style="49"/>
    <col min="2598" max="2598" width="9.5703125" style="49" bestFit="1" customWidth="1"/>
    <col min="2599" max="2599" width="12.5703125" style="49" bestFit="1" customWidth="1"/>
    <col min="2600" max="2600" width="9.85546875" style="49" bestFit="1" customWidth="1"/>
    <col min="2601" max="2601" width="11.42578125" style="49" customWidth="1"/>
    <col min="2602" max="2602" width="10.140625" style="49" customWidth="1"/>
    <col min="2603" max="2603" width="12.85546875" style="49" customWidth="1"/>
    <col min="2604" max="2604" width="9.140625" style="49"/>
    <col min="2605" max="2605" width="11.7109375" style="49" bestFit="1" customWidth="1"/>
    <col min="2606" max="2819" width="9.140625" style="49"/>
    <col min="2820" max="2820" width="4.140625" style="49" customWidth="1"/>
    <col min="2821" max="2821" width="9.140625" style="49"/>
    <col min="2822" max="2822" width="33" style="49" bestFit="1" customWidth="1"/>
    <col min="2823" max="2832" width="9.140625" style="49"/>
    <col min="2833" max="2833" width="11" style="49" customWidth="1"/>
    <col min="2834" max="2834" width="9.140625" style="49"/>
    <col min="2835" max="2836" width="9.85546875" style="49" bestFit="1" customWidth="1"/>
    <col min="2837" max="2837" width="9.140625" style="49"/>
    <col min="2838" max="2838" width="12" style="49" customWidth="1"/>
    <col min="2839" max="2839" width="9.140625" style="49"/>
    <col min="2840" max="2840" width="11.42578125" style="49" customWidth="1"/>
    <col min="2841" max="2841" width="9.140625" style="49"/>
    <col min="2842" max="2843" width="9.85546875" style="49" bestFit="1" customWidth="1"/>
    <col min="2844" max="2844" width="9.140625" style="49"/>
    <col min="2845" max="2845" width="12" style="49" customWidth="1"/>
    <col min="2846" max="2846" width="9.140625" style="49"/>
    <col min="2847" max="2847" width="11" style="49" customWidth="1"/>
    <col min="2848" max="2848" width="9.140625" style="49"/>
    <col min="2849" max="2849" width="5.5703125" style="49" customWidth="1"/>
    <col min="2850" max="2850" width="5.42578125" style="49" customWidth="1"/>
    <col min="2851" max="2853" width="9.140625" style="49"/>
    <col min="2854" max="2854" width="9.5703125" style="49" bestFit="1" customWidth="1"/>
    <col min="2855" max="2855" width="12.5703125" style="49" bestFit="1" customWidth="1"/>
    <col min="2856" max="2856" width="9.85546875" style="49" bestFit="1" customWidth="1"/>
    <col min="2857" max="2857" width="11.42578125" style="49" customWidth="1"/>
    <col min="2858" max="2858" width="10.140625" style="49" customWidth="1"/>
    <col min="2859" max="2859" width="12.85546875" style="49" customWidth="1"/>
    <col min="2860" max="2860" width="9.140625" style="49"/>
    <col min="2861" max="2861" width="11.7109375" style="49" bestFit="1" customWidth="1"/>
    <col min="2862" max="3075" width="9.140625" style="49"/>
    <col min="3076" max="3076" width="4.140625" style="49" customWidth="1"/>
    <col min="3077" max="3077" width="9.140625" style="49"/>
    <col min="3078" max="3078" width="33" style="49" bestFit="1" customWidth="1"/>
    <col min="3079" max="3088" width="9.140625" style="49"/>
    <col min="3089" max="3089" width="11" style="49" customWidth="1"/>
    <col min="3090" max="3090" width="9.140625" style="49"/>
    <col min="3091" max="3092" width="9.85546875" style="49" bestFit="1" customWidth="1"/>
    <col min="3093" max="3093" width="9.140625" style="49"/>
    <col min="3094" max="3094" width="12" style="49" customWidth="1"/>
    <col min="3095" max="3095" width="9.140625" style="49"/>
    <col min="3096" max="3096" width="11.42578125" style="49" customWidth="1"/>
    <col min="3097" max="3097" width="9.140625" style="49"/>
    <col min="3098" max="3099" width="9.85546875" style="49" bestFit="1" customWidth="1"/>
    <col min="3100" max="3100" width="9.140625" style="49"/>
    <col min="3101" max="3101" width="12" style="49" customWidth="1"/>
    <col min="3102" max="3102" width="9.140625" style="49"/>
    <col min="3103" max="3103" width="11" style="49" customWidth="1"/>
    <col min="3104" max="3104" width="9.140625" style="49"/>
    <col min="3105" max="3105" width="5.5703125" style="49" customWidth="1"/>
    <col min="3106" max="3106" width="5.42578125" style="49" customWidth="1"/>
    <col min="3107" max="3109" width="9.140625" style="49"/>
    <col min="3110" max="3110" width="9.5703125" style="49" bestFit="1" customWidth="1"/>
    <col min="3111" max="3111" width="12.5703125" style="49" bestFit="1" customWidth="1"/>
    <col min="3112" max="3112" width="9.85546875" style="49" bestFit="1" customWidth="1"/>
    <col min="3113" max="3113" width="11.42578125" style="49" customWidth="1"/>
    <col min="3114" max="3114" width="10.140625" style="49" customWidth="1"/>
    <col min="3115" max="3115" width="12.85546875" style="49" customWidth="1"/>
    <col min="3116" max="3116" width="9.140625" style="49"/>
    <col min="3117" max="3117" width="11.7109375" style="49" bestFit="1" customWidth="1"/>
    <col min="3118" max="3331" width="9.140625" style="49"/>
    <col min="3332" max="3332" width="4.140625" style="49" customWidth="1"/>
    <col min="3333" max="3333" width="9.140625" style="49"/>
    <col min="3334" max="3334" width="33" style="49" bestFit="1" customWidth="1"/>
    <col min="3335" max="3344" width="9.140625" style="49"/>
    <col min="3345" max="3345" width="11" style="49" customWidth="1"/>
    <col min="3346" max="3346" width="9.140625" style="49"/>
    <col min="3347" max="3348" width="9.85546875" style="49" bestFit="1" customWidth="1"/>
    <col min="3349" max="3349" width="9.140625" style="49"/>
    <col min="3350" max="3350" width="12" style="49" customWidth="1"/>
    <col min="3351" max="3351" width="9.140625" style="49"/>
    <col min="3352" max="3352" width="11.42578125" style="49" customWidth="1"/>
    <col min="3353" max="3353" width="9.140625" style="49"/>
    <col min="3354" max="3355" width="9.85546875" style="49" bestFit="1" customWidth="1"/>
    <col min="3356" max="3356" width="9.140625" style="49"/>
    <col min="3357" max="3357" width="12" style="49" customWidth="1"/>
    <col min="3358" max="3358" width="9.140625" style="49"/>
    <col min="3359" max="3359" width="11" style="49" customWidth="1"/>
    <col min="3360" max="3360" width="9.140625" style="49"/>
    <col min="3361" max="3361" width="5.5703125" style="49" customWidth="1"/>
    <col min="3362" max="3362" width="5.42578125" style="49" customWidth="1"/>
    <col min="3363" max="3365" width="9.140625" style="49"/>
    <col min="3366" max="3366" width="9.5703125" style="49" bestFit="1" customWidth="1"/>
    <col min="3367" max="3367" width="12.5703125" style="49" bestFit="1" customWidth="1"/>
    <col min="3368" max="3368" width="9.85546875" style="49" bestFit="1" customWidth="1"/>
    <col min="3369" max="3369" width="11.42578125" style="49" customWidth="1"/>
    <col min="3370" max="3370" width="10.140625" style="49" customWidth="1"/>
    <col min="3371" max="3371" width="12.85546875" style="49" customWidth="1"/>
    <col min="3372" max="3372" width="9.140625" style="49"/>
    <col min="3373" max="3373" width="11.7109375" style="49" bestFit="1" customWidth="1"/>
    <col min="3374" max="3587" width="9.140625" style="49"/>
    <col min="3588" max="3588" width="4.140625" style="49" customWidth="1"/>
    <col min="3589" max="3589" width="9.140625" style="49"/>
    <col min="3590" max="3590" width="33" style="49" bestFit="1" customWidth="1"/>
    <col min="3591" max="3600" width="9.140625" style="49"/>
    <col min="3601" max="3601" width="11" style="49" customWidth="1"/>
    <col min="3602" max="3602" width="9.140625" style="49"/>
    <col min="3603" max="3604" width="9.85546875" style="49" bestFit="1" customWidth="1"/>
    <col min="3605" max="3605" width="9.140625" style="49"/>
    <col min="3606" max="3606" width="12" style="49" customWidth="1"/>
    <col min="3607" max="3607" width="9.140625" style="49"/>
    <col min="3608" max="3608" width="11.42578125" style="49" customWidth="1"/>
    <col min="3609" max="3609" width="9.140625" style="49"/>
    <col min="3610" max="3611" width="9.85546875" style="49" bestFit="1" customWidth="1"/>
    <col min="3612" max="3612" width="9.140625" style="49"/>
    <col min="3613" max="3613" width="12" style="49" customWidth="1"/>
    <col min="3614" max="3614" width="9.140625" style="49"/>
    <col min="3615" max="3615" width="11" style="49" customWidth="1"/>
    <col min="3616" max="3616" width="9.140625" style="49"/>
    <col min="3617" max="3617" width="5.5703125" style="49" customWidth="1"/>
    <col min="3618" max="3618" width="5.42578125" style="49" customWidth="1"/>
    <col min="3619" max="3621" width="9.140625" style="49"/>
    <col min="3622" max="3622" width="9.5703125" style="49" bestFit="1" customWidth="1"/>
    <col min="3623" max="3623" width="12.5703125" style="49" bestFit="1" customWidth="1"/>
    <col min="3624" max="3624" width="9.85546875" style="49" bestFit="1" customWidth="1"/>
    <col min="3625" max="3625" width="11.42578125" style="49" customWidth="1"/>
    <col min="3626" max="3626" width="10.140625" style="49" customWidth="1"/>
    <col min="3627" max="3627" width="12.85546875" style="49" customWidth="1"/>
    <col min="3628" max="3628" width="9.140625" style="49"/>
    <col min="3629" max="3629" width="11.7109375" style="49" bestFit="1" customWidth="1"/>
    <col min="3630" max="3843" width="9.140625" style="49"/>
    <col min="3844" max="3844" width="4.140625" style="49" customWidth="1"/>
    <col min="3845" max="3845" width="9.140625" style="49"/>
    <col min="3846" max="3846" width="33" style="49" bestFit="1" customWidth="1"/>
    <col min="3847" max="3856" width="9.140625" style="49"/>
    <col min="3857" max="3857" width="11" style="49" customWidth="1"/>
    <col min="3858" max="3858" width="9.140625" style="49"/>
    <col min="3859" max="3860" width="9.85546875" style="49" bestFit="1" customWidth="1"/>
    <col min="3861" max="3861" width="9.140625" style="49"/>
    <col min="3862" max="3862" width="12" style="49" customWidth="1"/>
    <col min="3863" max="3863" width="9.140625" style="49"/>
    <col min="3864" max="3864" width="11.42578125" style="49" customWidth="1"/>
    <col min="3865" max="3865" width="9.140625" style="49"/>
    <col min="3866" max="3867" width="9.85546875" style="49" bestFit="1" customWidth="1"/>
    <col min="3868" max="3868" width="9.140625" style="49"/>
    <col min="3869" max="3869" width="12" style="49" customWidth="1"/>
    <col min="3870" max="3870" width="9.140625" style="49"/>
    <col min="3871" max="3871" width="11" style="49" customWidth="1"/>
    <col min="3872" max="3872" width="9.140625" style="49"/>
    <col min="3873" max="3873" width="5.5703125" style="49" customWidth="1"/>
    <col min="3874" max="3874" width="5.42578125" style="49" customWidth="1"/>
    <col min="3875" max="3877" width="9.140625" style="49"/>
    <col min="3878" max="3878" width="9.5703125" style="49" bestFit="1" customWidth="1"/>
    <col min="3879" max="3879" width="12.5703125" style="49" bestFit="1" customWidth="1"/>
    <col min="3880" max="3880" width="9.85546875" style="49" bestFit="1" customWidth="1"/>
    <col min="3881" max="3881" width="11.42578125" style="49" customWidth="1"/>
    <col min="3882" max="3882" width="10.140625" style="49" customWidth="1"/>
    <col min="3883" max="3883" width="12.85546875" style="49" customWidth="1"/>
    <col min="3884" max="3884" width="9.140625" style="49"/>
    <col min="3885" max="3885" width="11.7109375" style="49" bestFit="1" customWidth="1"/>
    <col min="3886" max="4099" width="9.140625" style="49"/>
    <col min="4100" max="4100" width="4.140625" style="49" customWidth="1"/>
    <col min="4101" max="4101" width="9.140625" style="49"/>
    <col min="4102" max="4102" width="33" style="49" bestFit="1" customWidth="1"/>
    <col min="4103" max="4112" width="9.140625" style="49"/>
    <col min="4113" max="4113" width="11" style="49" customWidth="1"/>
    <col min="4114" max="4114" width="9.140625" style="49"/>
    <col min="4115" max="4116" width="9.85546875" style="49" bestFit="1" customWidth="1"/>
    <col min="4117" max="4117" width="9.140625" style="49"/>
    <col min="4118" max="4118" width="12" style="49" customWidth="1"/>
    <col min="4119" max="4119" width="9.140625" style="49"/>
    <col min="4120" max="4120" width="11.42578125" style="49" customWidth="1"/>
    <col min="4121" max="4121" width="9.140625" style="49"/>
    <col min="4122" max="4123" width="9.85546875" style="49" bestFit="1" customWidth="1"/>
    <col min="4124" max="4124" width="9.140625" style="49"/>
    <col min="4125" max="4125" width="12" style="49" customWidth="1"/>
    <col min="4126" max="4126" width="9.140625" style="49"/>
    <col min="4127" max="4127" width="11" style="49" customWidth="1"/>
    <col min="4128" max="4128" width="9.140625" style="49"/>
    <col min="4129" max="4129" width="5.5703125" style="49" customWidth="1"/>
    <col min="4130" max="4130" width="5.42578125" style="49" customWidth="1"/>
    <col min="4131" max="4133" width="9.140625" style="49"/>
    <col min="4134" max="4134" width="9.5703125" style="49" bestFit="1" customWidth="1"/>
    <col min="4135" max="4135" width="12.5703125" style="49" bestFit="1" customWidth="1"/>
    <col min="4136" max="4136" width="9.85546875" style="49" bestFit="1" customWidth="1"/>
    <col min="4137" max="4137" width="11.42578125" style="49" customWidth="1"/>
    <col min="4138" max="4138" width="10.140625" style="49" customWidth="1"/>
    <col min="4139" max="4139" width="12.85546875" style="49" customWidth="1"/>
    <col min="4140" max="4140" width="9.140625" style="49"/>
    <col min="4141" max="4141" width="11.7109375" style="49" bestFit="1" customWidth="1"/>
    <col min="4142" max="4355" width="9.140625" style="49"/>
    <col min="4356" max="4356" width="4.140625" style="49" customWidth="1"/>
    <col min="4357" max="4357" width="9.140625" style="49"/>
    <col min="4358" max="4358" width="33" style="49" bestFit="1" customWidth="1"/>
    <col min="4359" max="4368" width="9.140625" style="49"/>
    <col min="4369" max="4369" width="11" style="49" customWidth="1"/>
    <col min="4370" max="4370" width="9.140625" style="49"/>
    <col min="4371" max="4372" width="9.85546875" style="49" bestFit="1" customWidth="1"/>
    <col min="4373" max="4373" width="9.140625" style="49"/>
    <col min="4374" max="4374" width="12" style="49" customWidth="1"/>
    <col min="4375" max="4375" width="9.140625" style="49"/>
    <col min="4376" max="4376" width="11.42578125" style="49" customWidth="1"/>
    <col min="4377" max="4377" width="9.140625" style="49"/>
    <col min="4378" max="4379" width="9.85546875" style="49" bestFit="1" customWidth="1"/>
    <col min="4380" max="4380" width="9.140625" style="49"/>
    <col min="4381" max="4381" width="12" style="49" customWidth="1"/>
    <col min="4382" max="4382" width="9.140625" style="49"/>
    <col min="4383" max="4383" width="11" style="49" customWidth="1"/>
    <col min="4384" max="4384" width="9.140625" style="49"/>
    <col min="4385" max="4385" width="5.5703125" style="49" customWidth="1"/>
    <col min="4386" max="4386" width="5.42578125" style="49" customWidth="1"/>
    <col min="4387" max="4389" width="9.140625" style="49"/>
    <col min="4390" max="4390" width="9.5703125" style="49" bestFit="1" customWidth="1"/>
    <col min="4391" max="4391" width="12.5703125" style="49" bestFit="1" customWidth="1"/>
    <col min="4392" max="4392" width="9.85546875" style="49" bestFit="1" customWidth="1"/>
    <col min="4393" max="4393" width="11.42578125" style="49" customWidth="1"/>
    <col min="4394" max="4394" width="10.140625" style="49" customWidth="1"/>
    <col min="4395" max="4395" width="12.85546875" style="49" customWidth="1"/>
    <col min="4396" max="4396" width="9.140625" style="49"/>
    <col min="4397" max="4397" width="11.7109375" style="49" bestFit="1" customWidth="1"/>
    <col min="4398" max="4611" width="9.140625" style="49"/>
    <col min="4612" max="4612" width="4.140625" style="49" customWidth="1"/>
    <col min="4613" max="4613" width="9.140625" style="49"/>
    <col min="4614" max="4614" width="33" style="49" bestFit="1" customWidth="1"/>
    <col min="4615" max="4624" width="9.140625" style="49"/>
    <col min="4625" max="4625" width="11" style="49" customWidth="1"/>
    <col min="4626" max="4626" width="9.140625" style="49"/>
    <col min="4627" max="4628" width="9.85546875" style="49" bestFit="1" customWidth="1"/>
    <col min="4629" max="4629" width="9.140625" style="49"/>
    <col min="4630" max="4630" width="12" style="49" customWidth="1"/>
    <col min="4631" max="4631" width="9.140625" style="49"/>
    <col min="4632" max="4632" width="11.42578125" style="49" customWidth="1"/>
    <col min="4633" max="4633" width="9.140625" style="49"/>
    <col min="4634" max="4635" width="9.85546875" style="49" bestFit="1" customWidth="1"/>
    <col min="4636" max="4636" width="9.140625" style="49"/>
    <col min="4637" max="4637" width="12" style="49" customWidth="1"/>
    <col min="4638" max="4638" width="9.140625" style="49"/>
    <col min="4639" max="4639" width="11" style="49" customWidth="1"/>
    <col min="4640" max="4640" width="9.140625" style="49"/>
    <col min="4641" max="4641" width="5.5703125" style="49" customWidth="1"/>
    <col min="4642" max="4642" width="5.42578125" style="49" customWidth="1"/>
    <col min="4643" max="4645" width="9.140625" style="49"/>
    <col min="4646" max="4646" width="9.5703125" style="49" bestFit="1" customWidth="1"/>
    <col min="4647" max="4647" width="12.5703125" style="49" bestFit="1" customWidth="1"/>
    <col min="4648" max="4648" width="9.85546875" style="49" bestFit="1" customWidth="1"/>
    <col min="4649" max="4649" width="11.42578125" style="49" customWidth="1"/>
    <col min="4650" max="4650" width="10.140625" style="49" customWidth="1"/>
    <col min="4651" max="4651" width="12.85546875" style="49" customWidth="1"/>
    <col min="4652" max="4652" width="9.140625" style="49"/>
    <col min="4653" max="4653" width="11.7109375" style="49" bestFit="1" customWidth="1"/>
    <col min="4654" max="4867" width="9.140625" style="49"/>
    <col min="4868" max="4868" width="4.140625" style="49" customWidth="1"/>
    <col min="4869" max="4869" width="9.140625" style="49"/>
    <col min="4870" max="4870" width="33" style="49" bestFit="1" customWidth="1"/>
    <col min="4871" max="4880" width="9.140625" style="49"/>
    <col min="4881" max="4881" width="11" style="49" customWidth="1"/>
    <col min="4882" max="4882" width="9.140625" style="49"/>
    <col min="4883" max="4884" width="9.85546875" style="49" bestFit="1" customWidth="1"/>
    <col min="4885" max="4885" width="9.140625" style="49"/>
    <col min="4886" max="4886" width="12" style="49" customWidth="1"/>
    <col min="4887" max="4887" width="9.140625" style="49"/>
    <col min="4888" max="4888" width="11.42578125" style="49" customWidth="1"/>
    <col min="4889" max="4889" width="9.140625" style="49"/>
    <col min="4890" max="4891" width="9.85546875" style="49" bestFit="1" customWidth="1"/>
    <col min="4892" max="4892" width="9.140625" style="49"/>
    <col min="4893" max="4893" width="12" style="49" customWidth="1"/>
    <col min="4894" max="4894" width="9.140625" style="49"/>
    <col min="4895" max="4895" width="11" style="49" customWidth="1"/>
    <col min="4896" max="4896" width="9.140625" style="49"/>
    <col min="4897" max="4897" width="5.5703125" style="49" customWidth="1"/>
    <col min="4898" max="4898" width="5.42578125" style="49" customWidth="1"/>
    <col min="4899" max="4901" width="9.140625" style="49"/>
    <col min="4902" max="4902" width="9.5703125" style="49" bestFit="1" customWidth="1"/>
    <col min="4903" max="4903" width="12.5703125" style="49" bestFit="1" customWidth="1"/>
    <col min="4904" max="4904" width="9.85546875" style="49" bestFit="1" customWidth="1"/>
    <col min="4905" max="4905" width="11.42578125" style="49" customWidth="1"/>
    <col min="4906" max="4906" width="10.140625" style="49" customWidth="1"/>
    <col min="4907" max="4907" width="12.85546875" style="49" customWidth="1"/>
    <col min="4908" max="4908" width="9.140625" style="49"/>
    <col min="4909" max="4909" width="11.7109375" style="49" bestFit="1" customWidth="1"/>
    <col min="4910" max="5123" width="9.140625" style="49"/>
    <col min="5124" max="5124" width="4.140625" style="49" customWidth="1"/>
    <col min="5125" max="5125" width="9.140625" style="49"/>
    <col min="5126" max="5126" width="33" style="49" bestFit="1" customWidth="1"/>
    <col min="5127" max="5136" width="9.140625" style="49"/>
    <col min="5137" max="5137" width="11" style="49" customWidth="1"/>
    <col min="5138" max="5138" width="9.140625" style="49"/>
    <col min="5139" max="5140" width="9.85546875" style="49" bestFit="1" customWidth="1"/>
    <col min="5141" max="5141" width="9.140625" style="49"/>
    <col min="5142" max="5142" width="12" style="49" customWidth="1"/>
    <col min="5143" max="5143" width="9.140625" style="49"/>
    <col min="5144" max="5144" width="11.42578125" style="49" customWidth="1"/>
    <col min="5145" max="5145" width="9.140625" style="49"/>
    <col min="5146" max="5147" width="9.85546875" style="49" bestFit="1" customWidth="1"/>
    <col min="5148" max="5148" width="9.140625" style="49"/>
    <col min="5149" max="5149" width="12" style="49" customWidth="1"/>
    <col min="5150" max="5150" width="9.140625" style="49"/>
    <col min="5151" max="5151" width="11" style="49" customWidth="1"/>
    <col min="5152" max="5152" width="9.140625" style="49"/>
    <col min="5153" max="5153" width="5.5703125" style="49" customWidth="1"/>
    <col min="5154" max="5154" width="5.42578125" style="49" customWidth="1"/>
    <col min="5155" max="5157" width="9.140625" style="49"/>
    <col min="5158" max="5158" width="9.5703125" style="49" bestFit="1" customWidth="1"/>
    <col min="5159" max="5159" width="12.5703125" style="49" bestFit="1" customWidth="1"/>
    <col min="5160" max="5160" width="9.85546875" style="49" bestFit="1" customWidth="1"/>
    <col min="5161" max="5161" width="11.42578125" style="49" customWidth="1"/>
    <col min="5162" max="5162" width="10.140625" style="49" customWidth="1"/>
    <col min="5163" max="5163" width="12.85546875" style="49" customWidth="1"/>
    <col min="5164" max="5164" width="9.140625" style="49"/>
    <col min="5165" max="5165" width="11.7109375" style="49" bestFit="1" customWidth="1"/>
    <col min="5166" max="5379" width="9.140625" style="49"/>
    <col min="5380" max="5380" width="4.140625" style="49" customWidth="1"/>
    <col min="5381" max="5381" width="9.140625" style="49"/>
    <col min="5382" max="5382" width="33" style="49" bestFit="1" customWidth="1"/>
    <col min="5383" max="5392" width="9.140625" style="49"/>
    <col min="5393" max="5393" width="11" style="49" customWidth="1"/>
    <col min="5394" max="5394" width="9.140625" style="49"/>
    <col min="5395" max="5396" width="9.85546875" style="49" bestFit="1" customWidth="1"/>
    <col min="5397" max="5397" width="9.140625" style="49"/>
    <col min="5398" max="5398" width="12" style="49" customWidth="1"/>
    <col min="5399" max="5399" width="9.140625" style="49"/>
    <col min="5400" max="5400" width="11.42578125" style="49" customWidth="1"/>
    <col min="5401" max="5401" width="9.140625" style="49"/>
    <col min="5402" max="5403" width="9.85546875" style="49" bestFit="1" customWidth="1"/>
    <col min="5404" max="5404" width="9.140625" style="49"/>
    <col min="5405" max="5405" width="12" style="49" customWidth="1"/>
    <col min="5406" max="5406" width="9.140625" style="49"/>
    <col min="5407" max="5407" width="11" style="49" customWidth="1"/>
    <col min="5408" max="5408" width="9.140625" style="49"/>
    <col min="5409" max="5409" width="5.5703125" style="49" customWidth="1"/>
    <col min="5410" max="5410" width="5.42578125" style="49" customWidth="1"/>
    <col min="5411" max="5413" width="9.140625" style="49"/>
    <col min="5414" max="5414" width="9.5703125" style="49" bestFit="1" customWidth="1"/>
    <col min="5415" max="5415" width="12.5703125" style="49" bestFit="1" customWidth="1"/>
    <col min="5416" max="5416" width="9.85546875" style="49" bestFit="1" customWidth="1"/>
    <col min="5417" max="5417" width="11.42578125" style="49" customWidth="1"/>
    <col min="5418" max="5418" width="10.140625" style="49" customWidth="1"/>
    <col min="5419" max="5419" width="12.85546875" style="49" customWidth="1"/>
    <col min="5420" max="5420" width="9.140625" style="49"/>
    <col min="5421" max="5421" width="11.7109375" style="49" bestFit="1" customWidth="1"/>
    <col min="5422" max="5635" width="9.140625" style="49"/>
    <col min="5636" max="5636" width="4.140625" style="49" customWidth="1"/>
    <col min="5637" max="5637" width="9.140625" style="49"/>
    <col min="5638" max="5638" width="33" style="49" bestFit="1" customWidth="1"/>
    <col min="5639" max="5648" width="9.140625" style="49"/>
    <col min="5649" max="5649" width="11" style="49" customWidth="1"/>
    <col min="5650" max="5650" width="9.140625" style="49"/>
    <col min="5651" max="5652" width="9.85546875" style="49" bestFit="1" customWidth="1"/>
    <col min="5653" max="5653" width="9.140625" style="49"/>
    <col min="5654" max="5654" width="12" style="49" customWidth="1"/>
    <col min="5655" max="5655" width="9.140625" style="49"/>
    <col min="5656" max="5656" width="11.42578125" style="49" customWidth="1"/>
    <col min="5657" max="5657" width="9.140625" style="49"/>
    <col min="5658" max="5659" width="9.85546875" style="49" bestFit="1" customWidth="1"/>
    <col min="5660" max="5660" width="9.140625" style="49"/>
    <col min="5661" max="5661" width="12" style="49" customWidth="1"/>
    <col min="5662" max="5662" width="9.140625" style="49"/>
    <col min="5663" max="5663" width="11" style="49" customWidth="1"/>
    <col min="5664" max="5664" width="9.140625" style="49"/>
    <col min="5665" max="5665" width="5.5703125" style="49" customWidth="1"/>
    <col min="5666" max="5666" width="5.42578125" style="49" customWidth="1"/>
    <col min="5667" max="5669" width="9.140625" style="49"/>
    <col min="5670" max="5670" width="9.5703125" style="49" bestFit="1" customWidth="1"/>
    <col min="5671" max="5671" width="12.5703125" style="49" bestFit="1" customWidth="1"/>
    <col min="5672" max="5672" width="9.85546875" style="49" bestFit="1" customWidth="1"/>
    <col min="5673" max="5673" width="11.42578125" style="49" customWidth="1"/>
    <col min="5674" max="5674" width="10.140625" style="49" customWidth="1"/>
    <col min="5675" max="5675" width="12.85546875" style="49" customWidth="1"/>
    <col min="5676" max="5676" width="9.140625" style="49"/>
    <col min="5677" max="5677" width="11.7109375" style="49" bestFit="1" customWidth="1"/>
    <col min="5678" max="5891" width="9.140625" style="49"/>
    <col min="5892" max="5892" width="4.140625" style="49" customWidth="1"/>
    <col min="5893" max="5893" width="9.140625" style="49"/>
    <col min="5894" max="5894" width="33" style="49" bestFit="1" customWidth="1"/>
    <col min="5895" max="5904" width="9.140625" style="49"/>
    <col min="5905" max="5905" width="11" style="49" customWidth="1"/>
    <col min="5906" max="5906" width="9.140625" style="49"/>
    <col min="5907" max="5908" width="9.85546875" style="49" bestFit="1" customWidth="1"/>
    <col min="5909" max="5909" width="9.140625" style="49"/>
    <col min="5910" max="5910" width="12" style="49" customWidth="1"/>
    <col min="5911" max="5911" width="9.140625" style="49"/>
    <col min="5912" max="5912" width="11.42578125" style="49" customWidth="1"/>
    <col min="5913" max="5913" width="9.140625" style="49"/>
    <col min="5914" max="5915" width="9.85546875" style="49" bestFit="1" customWidth="1"/>
    <col min="5916" max="5916" width="9.140625" style="49"/>
    <col min="5917" max="5917" width="12" style="49" customWidth="1"/>
    <col min="5918" max="5918" width="9.140625" style="49"/>
    <col min="5919" max="5919" width="11" style="49" customWidth="1"/>
    <col min="5920" max="5920" width="9.140625" style="49"/>
    <col min="5921" max="5921" width="5.5703125" style="49" customWidth="1"/>
    <col min="5922" max="5922" width="5.42578125" style="49" customWidth="1"/>
    <col min="5923" max="5925" width="9.140625" style="49"/>
    <col min="5926" max="5926" width="9.5703125" style="49" bestFit="1" customWidth="1"/>
    <col min="5927" max="5927" width="12.5703125" style="49" bestFit="1" customWidth="1"/>
    <col min="5928" max="5928" width="9.85546875" style="49" bestFit="1" customWidth="1"/>
    <col min="5929" max="5929" width="11.42578125" style="49" customWidth="1"/>
    <col min="5930" max="5930" width="10.140625" style="49" customWidth="1"/>
    <col min="5931" max="5931" width="12.85546875" style="49" customWidth="1"/>
    <col min="5932" max="5932" width="9.140625" style="49"/>
    <col min="5933" max="5933" width="11.7109375" style="49" bestFit="1" customWidth="1"/>
    <col min="5934" max="6147" width="9.140625" style="49"/>
    <col min="6148" max="6148" width="4.140625" style="49" customWidth="1"/>
    <col min="6149" max="6149" width="9.140625" style="49"/>
    <col min="6150" max="6150" width="33" style="49" bestFit="1" customWidth="1"/>
    <col min="6151" max="6160" width="9.140625" style="49"/>
    <col min="6161" max="6161" width="11" style="49" customWidth="1"/>
    <col min="6162" max="6162" width="9.140625" style="49"/>
    <col min="6163" max="6164" width="9.85546875" style="49" bestFit="1" customWidth="1"/>
    <col min="6165" max="6165" width="9.140625" style="49"/>
    <col min="6166" max="6166" width="12" style="49" customWidth="1"/>
    <col min="6167" max="6167" width="9.140625" style="49"/>
    <col min="6168" max="6168" width="11.42578125" style="49" customWidth="1"/>
    <col min="6169" max="6169" width="9.140625" style="49"/>
    <col min="6170" max="6171" width="9.85546875" style="49" bestFit="1" customWidth="1"/>
    <col min="6172" max="6172" width="9.140625" style="49"/>
    <col min="6173" max="6173" width="12" style="49" customWidth="1"/>
    <col min="6174" max="6174" width="9.140625" style="49"/>
    <col min="6175" max="6175" width="11" style="49" customWidth="1"/>
    <col min="6176" max="6176" width="9.140625" style="49"/>
    <col min="6177" max="6177" width="5.5703125" style="49" customWidth="1"/>
    <col min="6178" max="6178" width="5.42578125" style="49" customWidth="1"/>
    <col min="6179" max="6181" width="9.140625" style="49"/>
    <col min="6182" max="6182" width="9.5703125" style="49" bestFit="1" customWidth="1"/>
    <col min="6183" max="6183" width="12.5703125" style="49" bestFit="1" customWidth="1"/>
    <col min="6184" max="6184" width="9.85546875" style="49" bestFit="1" customWidth="1"/>
    <col min="6185" max="6185" width="11.42578125" style="49" customWidth="1"/>
    <col min="6186" max="6186" width="10.140625" style="49" customWidth="1"/>
    <col min="6187" max="6187" width="12.85546875" style="49" customWidth="1"/>
    <col min="6188" max="6188" width="9.140625" style="49"/>
    <col min="6189" max="6189" width="11.7109375" style="49" bestFit="1" customWidth="1"/>
    <col min="6190" max="6403" width="9.140625" style="49"/>
    <col min="6404" max="6404" width="4.140625" style="49" customWidth="1"/>
    <col min="6405" max="6405" width="9.140625" style="49"/>
    <col min="6406" max="6406" width="33" style="49" bestFit="1" customWidth="1"/>
    <col min="6407" max="6416" width="9.140625" style="49"/>
    <col min="6417" max="6417" width="11" style="49" customWidth="1"/>
    <col min="6418" max="6418" width="9.140625" style="49"/>
    <col min="6419" max="6420" width="9.85546875" style="49" bestFit="1" customWidth="1"/>
    <col min="6421" max="6421" width="9.140625" style="49"/>
    <col min="6422" max="6422" width="12" style="49" customWidth="1"/>
    <col min="6423" max="6423" width="9.140625" style="49"/>
    <col min="6424" max="6424" width="11.42578125" style="49" customWidth="1"/>
    <col min="6425" max="6425" width="9.140625" style="49"/>
    <col min="6426" max="6427" width="9.85546875" style="49" bestFit="1" customWidth="1"/>
    <col min="6428" max="6428" width="9.140625" style="49"/>
    <col min="6429" max="6429" width="12" style="49" customWidth="1"/>
    <col min="6430" max="6430" width="9.140625" style="49"/>
    <col min="6431" max="6431" width="11" style="49" customWidth="1"/>
    <col min="6432" max="6432" width="9.140625" style="49"/>
    <col min="6433" max="6433" width="5.5703125" style="49" customWidth="1"/>
    <col min="6434" max="6434" width="5.42578125" style="49" customWidth="1"/>
    <col min="6435" max="6437" width="9.140625" style="49"/>
    <col min="6438" max="6438" width="9.5703125" style="49" bestFit="1" customWidth="1"/>
    <col min="6439" max="6439" width="12.5703125" style="49" bestFit="1" customWidth="1"/>
    <col min="6440" max="6440" width="9.85546875" style="49" bestFit="1" customWidth="1"/>
    <col min="6441" max="6441" width="11.42578125" style="49" customWidth="1"/>
    <col min="6442" max="6442" width="10.140625" style="49" customWidth="1"/>
    <col min="6443" max="6443" width="12.85546875" style="49" customWidth="1"/>
    <col min="6444" max="6444" width="9.140625" style="49"/>
    <col min="6445" max="6445" width="11.7109375" style="49" bestFit="1" customWidth="1"/>
    <col min="6446" max="6659" width="9.140625" style="49"/>
    <col min="6660" max="6660" width="4.140625" style="49" customWidth="1"/>
    <col min="6661" max="6661" width="9.140625" style="49"/>
    <col min="6662" max="6662" width="33" style="49" bestFit="1" customWidth="1"/>
    <col min="6663" max="6672" width="9.140625" style="49"/>
    <col min="6673" max="6673" width="11" style="49" customWidth="1"/>
    <col min="6674" max="6674" width="9.140625" style="49"/>
    <col min="6675" max="6676" width="9.85546875" style="49" bestFit="1" customWidth="1"/>
    <col min="6677" max="6677" width="9.140625" style="49"/>
    <col min="6678" max="6678" width="12" style="49" customWidth="1"/>
    <col min="6679" max="6679" width="9.140625" style="49"/>
    <col min="6680" max="6680" width="11.42578125" style="49" customWidth="1"/>
    <col min="6681" max="6681" width="9.140625" style="49"/>
    <col min="6682" max="6683" width="9.85546875" style="49" bestFit="1" customWidth="1"/>
    <col min="6684" max="6684" width="9.140625" style="49"/>
    <col min="6685" max="6685" width="12" style="49" customWidth="1"/>
    <col min="6686" max="6686" width="9.140625" style="49"/>
    <col min="6687" max="6687" width="11" style="49" customWidth="1"/>
    <col min="6688" max="6688" width="9.140625" style="49"/>
    <col min="6689" max="6689" width="5.5703125" style="49" customWidth="1"/>
    <col min="6690" max="6690" width="5.42578125" style="49" customWidth="1"/>
    <col min="6691" max="6693" width="9.140625" style="49"/>
    <col min="6694" max="6694" width="9.5703125" style="49" bestFit="1" customWidth="1"/>
    <col min="6695" max="6695" width="12.5703125" style="49" bestFit="1" customWidth="1"/>
    <col min="6696" max="6696" width="9.85546875" style="49" bestFit="1" customWidth="1"/>
    <col min="6697" max="6697" width="11.42578125" style="49" customWidth="1"/>
    <col min="6698" max="6698" width="10.140625" style="49" customWidth="1"/>
    <col min="6699" max="6699" width="12.85546875" style="49" customWidth="1"/>
    <col min="6700" max="6700" width="9.140625" style="49"/>
    <col min="6701" max="6701" width="11.7109375" style="49" bestFit="1" customWidth="1"/>
    <col min="6702" max="6915" width="9.140625" style="49"/>
    <col min="6916" max="6916" width="4.140625" style="49" customWidth="1"/>
    <col min="6917" max="6917" width="9.140625" style="49"/>
    <col min="6918" max="6918" width="33" style="49" bestFit="1" customWidth="1"/>
    <col min="6919" max="6928" width="9.140625" style="49"/>
    <col min="6929" max="6929" width="11" style="49" customWidth="1"/>
    <col min="6930" max="6930" width="9.140625" style="49"/>
    <col min="6931" max="6932" width="9.85546875" style="49" bestFit="1" customWidth="1"/>
    <col min="6933" max="6933" width="9.140625" style="49"/>
    <col min="6934" max="6934" width="12" style="49" customWidth="1"/>
    <col min="6935" max="6935" width="9.140625" style="49"/>
    <col min="6936" max="6936" width="11.42578125" style="49" customWidth="1"/>
    <col min="6937" max="6937" width="9.140625" style="49"/>
    <col min="6938" max="6939" width="9.85546875" style="49" bestFit="1" customWidth="1"/>
    <col min="6940" max="6940" width="9.140625" style="49"/>
    <col min="6941" max="6941" width="12" style="49" customWidth="1"/>
    <col min="6942" max="6942" width="9.140625" style="49"/>
    <col min="6943" max="6943" width="11" style="49" customWidth="1"/>
    <col min="6944" max="6944" width="9.140625" style="49"/>
    <col min="6945" max="6945" width="5.5703125" style="49" customWidth="1"/>
    <col min="6946" max="6946" width="5.42578125" style="49" customWidth="1"/>
    <col min="6947" max="6949" width="9.140625" style="49"/>
    <col min="6950" max="6950" width="9.5703125" style="49" bestFit="1" customWidth="1"/>
    <col min="6951" max="6951" width="12.5703125" style="49" bestFit="1" customWidth="1"/>
    <col min="6952" max="6952" width="9.85546875" style="49" bestFit="1" customWidth="1"/>
    <col min="6953" max="6953" width="11.42578125" style="49" customWidth="1"/>
    <col min="6954" max="6954" width="10.140625" style="49" customWidth="1"/>
    <col min="6955" max="6955" width="12.85546875" style="49" customWidth="1"/>
    <col min="6956" max="6956" width="9.140625" style="49"/>
    <col min="6957" max="6957" width="11.7109375" style="49" bestFit="1" customWidth="1"/>
    <col min="6958" max="7171" width="9.140625" style="49"/>
    <col min="7172" max="7172" width="4.140625" style="49" customWidth="1"/>
    <col min="7173" max="7173" width="9.140625" style="49"/>
    <col min="7174" max="7174" width="33" style="49" bestFit="1" customWidth="1"/>
    <col min="7175" max="7184" width="9.140625" style="49"/>
    <col min="7185" max="7185" width="11" style="49" customWidth="1"/>
    <col min="7186" max="7186" width="9.140625" style="49"/>
    <col min="7187" max="7188" width="9.85546875" style="49" bestFit="1" customWidth="1"/>
    <col min="7189" max="7189" width="9.140625" style="49"/>
    <col min="7190" max="7190" width="12" style="49" customWidth="1"/>
    <col min="7191" max="7191" width="9.140625" style="49"/>
    <col min="7192" max="7192" width="11.42578125" style="49" customWidth="1"/>
    <col min="7193" max="7193" width="9.140625" style="49"/>
    <col min="7194" max="7195" width="9.85546875" style="49" bestFit="1" customWidth="1"/>
    <col min="7196" max="7196" width="9.140625" style="49"/>
    <col min="7197" max="7197" width="12" style="49" customWidth="1"/>
    <col min="7198" max="7198" width="9.140625" style="49"/>
    <col min="7199" max="7199" width="11" style="49" customWidth="1"/>
    <col min="7200" max="7200" width="9.140625" style="49"/>
    <col min="7201" max="7201" width="5.5703125" style="49" customWidth="1"/>
    <col min="7202" max="7202" width="5.42578125" style="49" customWidth="1"/>
    <col min="7203" max="7205" width="9.140625" style="49"/>
    <col min="7206" max="7206" width="9.5703125" style="49" bestFit="1" customWidth="1"/>
    <col min="7207" max="7207" width="12.5703125" style="49" bestFit="1" customWidth="1"/>
    <col min="7208" max="7208" width="9.85546875" style="49" bestFit="1" customWidth="1"/>
    <col min="7209" max="7209" width="11.42578125" style="49" customWidth="1"/>
    <col min="7210" max="7210" width="10.140625" style="49" customWidth="1"/>
    <col min="7211" max="7211" width="12.85546875" style="49" customWidth="1"/>
    <col min="7212" max="7212" width="9.140625" style="49"/>
    <col min="7213" max="7213" width="11.7109375" style="49" bestFit="1" customWidth="1"/>
    <col min="7214" max="7427" width="9.140625" style="49"/>
    <col min="7428" max="7428" width="4.140625" style="49" customWidth="1"/>
    <col min="7429" max="7429" width="9.140625" style="49"/>
    <col min="7430" max="7430" width="33" style="49" bestFit="1" customWidth="1"/>
    <col min="7431" max="7440" width="9.140625" style="49"/>
    <col min="7441" max="7441" width="11" style="49" customWidth="1"/>
    <col min="7442" max="7442" width="9.140625" style="49"/>
    <col min="7443" max="7444" width="9.85546875" style="49" bestFit="1" customWidth="1"/>
    <col min="7445" max="7445" width="9.140625" style="49"/>
    <col min="7446" max="7446" width="12" style="49" customWidth="1"/>
    <col min="7447" max="7447" width="9.140625" style="49"/>
    <col min="7448" max="7448" width="11.42578125" style="49" customWidth="1"/>
    <col min="7449" max="7449" width="9.140625" style="49"/>
    <col min="7450" max="7451" width="9.85546875" style="49" bestFit="1" customWidth="1"/>
    <col min="7452" max="7452" width="9.140625" style="49"/>
    <col min="7453" max="7453" width="12" style="49" customWidth="1"/>
    <col min="7454" max="7454" width="9.140625" style="49"/>
    <col min="7455" max="7455" width="11" style="49" customWidth="1"/>
    <col min="7456" max="7456" width="9.140625" style="49"/>
    <col min="7457" max="7457" width="5.5703125" style="49" customWidth="1"/>
    <col min="7458" max="7458" width="5.42578125" style="49" customWidth="1"/>
    <col min="7459" max="7461" width="9.140625" style="49"/>
    <col min="7462" max="7462" width="9.5703125" style="49" bestFit="1" customWidth="1"/>
    <col min="7463" max="7463" width="12.5703125" style="49" bestFit="1" customWidth="1"/>
    <col min="7464" max="7464" width="9.85546875" style="49" bestFit="1" customWidth="1"/>
    <col min="7465" max="7465" width="11.42578125" style="49" customWidth="1"/>
    <col min="7466" max="7466" width="10.140625" style="49" customWidth="1"/>
    <col min="7467" max="7467" width="12.85546875" style="49" customWidth="1"/>
    <col min="7468" max="7468" width="9.140625" style="49"/>
    <col min="7469" max="7469" width="11.7109375" style="49" bestFit="1" customWidth="1"/>
    <col min="7470" max="7683" width="9.140625" style="49"/>
    <col min="7684" max="7684" width="4.140625" style="49" customWidth="1"/>
    <col min="7685" max="7685" width="9.140625" style="49"/>
    <col min="7686" max="7686" width="33" style="49" bestFit="1" customWidth="1"/>
    <col min="7687" max="7696" width="9.140625" style="49"/>
    <col min="7697" max="7697" width="11" style="49" customWidth="1"/>
    <col min="7698" max="7698" width="9.140625" style="49"/>
    <col min="7699" max="7700" width="9.85546875" style="49" bestFit="1" customWidth="1"/>
    <col min="7701" max="7701" width="9.140625" style="49"/>
    <col min="7702" max="7702" width="12" style="49" customWidth="1"/>
    <col min="7703" max="7703" width="9.140625" style="49"/>
    <col min="7704" max="7704" width="11.42578125" style="49" customWidth="1"/>
    <col min="7705" max="7705" width="9.140625" style="49"/>
    <col min="7706" max="7707" width="9.85546875" style="49" bestFit="1" customWidth="1"/>
    <col min="7708" max="7708" width="9.140625" style="49"/>
    <col min="7709" max="7709" width="12" style="49" customWidth="1"/>
    <col min="7710" max="7710" width="9.140625" style="49"/>
    <col min="7711" max="7711" width="11" style="49" customWidth="1"/>
    <col min="7712" max="7712" width="9.140625" style="49"/>
    <col min="7713" max="7713" width="5.5703125" style="49" customWidth="1"/>
    <col min="7714" max="7714" width="5.42578125" style="49" customWidth="1"/>
    <col min="7715" max="7717" width="9.140625" style="49"/>
    <col min="7718" max="7718" width="9.5703125" style="49" bestFit="1" customWidth="1"/>
    <col min="7719" max="7719" width="12.5703125" style="49" bestFit="1" customWidth="1"/>
    <col min="7720" max="7720" width="9.85546875" style="49" bestFit="1" customWidth="1"/>
    <col min="7721" max="7721" width="11.42578125" style="49" customWidth="1"/>
    <col min="7722" max="7722" width="10.140625" style="49" customWidth="1"/>
    <col min="7723" max="7723" width="12.85546875" style="49" customWidth="1"/>
    <col min="7724" max="7724" width="9.140625" style="49"/>
    <col min="7725" max="7725" width="11.7109375" style="49" bestFit="1" customWidth="1"/>
    <col min="7726" max="7939" width="9.140625" style="49"/>
    <col min="7940" max="7940" width="4.140625" style="49" customWidth="1"/>
    <col min="7941" max="7941" width="9.140625" style="49"/>
    <col min="7942" max="7942" width="33" style="49" bestFit="1" customWidth="1"/>
    <col min="7943" max="7952" width="9.140625" style="49"/>
    <col min="7953" max="7953" width="11" style="49" customWidth="1"/>
    <col min="7954" max="7954" width="9.140625" style="49"/>
    <col min="7955" max="7956" width="9.85546875" style="49" bestFit="1" customWidth="1"/>
    <col min="7957" max="7957" width="9.140625" style="49"/>
    <col min="7958" max="7958" width="12" style="49" customWidth="1"/>
    <col min="7959" max="7959" width="9.140625" style="49"/>
    <col min="7960" max="7960" width="11.42578125" style="49" customWidth="1"/>
    <col min="7961" max="7961" width="9.140625" style="49"/>
    <col min="7962" max="7963" width="9.85546875" style="49" bestFit="1" customWidth="1"/>
    <col min="7964" max="7964" width="9.140625" style="49"/>
    <col min="7965" max="7965" width="12" style="49" customWidth="1"/>
    <col min="7966" max="7966" width="9.140625" style="49"/>
    <col min="7967" max="7967" width="11" style="49" customWidth="1"/>
    <col min="7968" max="7968" width="9.140625" style="49"/>
    <col min="7969" max="7969" width="5.5703125" style="49" customWidth="1"/>
    <col min="7970" max="7970" width="5.42578125" style="49" customWidth="1"/>
    <col min="7971" max="7973" width="9.140625" style="49"/>
    <col min="7974" max="7974" width="9.5703125" style="49" bestFit="1" customWidth="1"/>
    <col min="7975" max="7975" width="12.5703125" style="49" bestFit="1" customWidth="1"/>
    <col min="7976" max="7976" width="9.85546875" style="49" bestFit="1" customWidth="1"/>
    <col min="7977" max="7977" width="11.42578125" style="49" customWidth="1"/>
    <col min="7978" max="7978" width="10.140625" style="49" customWidth="1"/>
    <col min="7979" max="7979" width="12.85546875" style="49" customWidth="1"/>
    <col min="7980" max="7980" width="9.140625" style="49"/>
    <col min="7981" max="7981" width="11.7109375" style="49" bestFit="1" customWidth="1"/>
    <col min="7982" max="8195" width="9.140625" style="49"/>
    <col min="8196" max="8196" width="4.140625" style="49" customWidth="1"/>
    <col min="8197" max="8197" width="9.140625" style="49"/>
    <col min="8198" max="8198" width="33" style="49" bestFit="1" customWidth="1"/>
    <col min="8199" max="8208" width="9.140625" style="49"/>
    <col min="8209" max="8209" width="11" style="49" customWidth="1"/>
    <col min="8210" max="8210" width="9.140625" style="49"/>
    <col min="8211" max="8212" width="9.85546875" style="49" bestFit="1" customWidth="1"/>
    <col min="8213" max="8213" width="9.140625" style="49"/>
    <col min="8214" max="8214" width="12" style="49" customWidth="1"/>
    <col min="8215" max="8215" width="9.140625" style="49"/>
    <col min="8216" max="8216" width="11.42578125" style="49" customWidth="1"/>
    <col min="8217" max="8217" width="9.140625" style="49"/>
    <col min="8218" max="8219" width="9.85546875" style="49" bestFit="1" customWidth="1"/>
    <col min="8220" max="8220" width="9.140625" style="49"/>
    <col min="8221" max="8221" width="12" style="49" customWidth="1"/>
    <col min="8222" max="8222" width="9.140625" style="49"/>
    <col min="8223" max="8223" width="11" style="49" customWidth="1"/>
    <col min="8224" max="8224" width="9.140625" style="49"/>
    <col min="8225" max="8225" width="5.5703125" style="49" customWidth="1"/>
    <col min="8226" max="8226" width="5.42578125" style="49" customWidth="1"/>
    <col min="8227" max="8229" width="9.140625" style="49"/>
    <col min="8230" max="8230" width="9.5703125" style="49" bestFit="1" customWidth="1"/>
    <col min="8231" max="8231" width="12.5703125" style="49" bestFit="1" customWidth="1"/>
    <col min="8232" max="8232" width="9.85546875" style="49" bestFit="1" customWidth="1"/>
    <col min="8233" max="8233" width="11.42578125" style="49" customWidth="1"/>
    <col min="8234" max="8234" width="10.140625" style="49" customWidth="1"/>
    <col min="8235" max="8235" width="12.85546875" style="49" customWidth="1"/>
    <col min="8236" max="8236" width="9.140625" style="49"/>
    <col min="8237" max="8237" width="11.7109375" style="49" bestFit="1" customWidth="1"/>
    <col min="8238" max="8451" width="9.140625" style="49"/>
    <col min="8452" max="8452" width="4.140625" style="49" customWidth="1"/>
    <col min="8453" max="8453" width="9.140625" style="49"/>
    <col min="8454" max="8454" width="33" style="49" bestFit="1" customWidth="1"/>
    <col min="8455" max="8464" width="9.140625" style="49"/>
    <col min="8465" max="8465" width="11" style="49" customWidth="1"/>
    <col min="8466" max="8466" width="9.140625" style="49"/>
    <col min="8467" max="8468" width="9.85546875" style="49" bestFit="1" customWidth="1"/>
    <col min="8469" max="8469" width="9.140625" style="49"/>
    <col min="8470" max="8470" width="12" style="49" customWidth="1"/>
    <col min="8471" max="8471" width="9.140625" style="49"/>
    <col min="8472" max="8472" width="11.42578125" style="49" customWidth="1"/>
    <col min="8473" max="8473" width="9.140625" style="49"/>
    <col min="8474" max="8475" width="9.85546875" style="49" bestFit="1" customWidth="1"/>
    <col min="8476" max="8476" width="9.140625" style="49"/>
    <col min="8477" max="8477" width="12" style="49" customWidth="1"/>
    <col min="8478" max="8478" width="9.140625" style="49"/>
    <col min="8479" max="8479" width="11" style="49" customWidth="1"/>
    <col min="8480" max="8480" width="9.140625" style="49"/>
    <col min="8481" max="8481" width="5.5703125" style="49" customWidth="1"/>
    <col min="8482" max="8482" width="5.42578125" style="49" customWidth="1"/>
    <col min="8483" max="8485" width="9.140625" style="49"/>
    <col min="8486" max="8486" width="9.5703125" style="49" bestFit="1" customWidth="1"/>
    <col min="8487" max="8487" width="12.5703125" style="49" bestFit="1" customWidth="1"/>
    <col min="8488" max="8488" width="9.85546875" style="49" bestFit="1" customWidth="1"/>
    <col min="8489" max="8489" width="11.42578125" style="49" customWidth="1"/>
    <col min="8490" max="8490" width="10.140625" style="49" customWidth="1"/>
    <col min="8491" max="8491" width="12.85546875" style="49" customWidth="1"/>
    <col min="8492" max="8492" width="9.140625" style="49"/>
    <col min="8493" max="8493" width="11.7109375" style="49" bestFit="1" customWidth="1"/>
    <col min="8494" max="8707" width="9.140625" style="49"/>
    <col min="8708" max="8708" width="4.140625" style="49" customWidth="1"/>
    <col min="8709" max="8709" width="9.140625" style="49"/>
    <col min="8710" max="8710" width="33" style="49" bestFit="1" customWidth="1"/>
    <col min="8711" max="8720" width="9.140625" style="49"/>
    <col min="8721" max="8721" width="11" style="49" customWidth="1"/>
    <col min="8722" max="8722" width="9.140625" style="49"/>
    <col min="8723" max="8724" width="9.85546875" style="49" bestFit="1" customWidth="1"/>
    <col min="8725" max="8725" width="9.140625" style="49"/>
    <col min="8726" max="8726" width="12" style="49" customWidth="1"/>
    <col min="8727" max="8727" width="9.140625" style="49"/>
    <col min="8728" max="8728" width="11.42578125" style="49" customWidth="1"/>
    <col min="8729" max="8729" width="9.140625" style="49"/>
    <col min="8730" max="8731" width="9.85546875" style="49" bestFit="1" customWidth="1"/>
    <col min="8732" max="8732" width="9.140625" style="49"/>
    <col min="8733" max="8733" width="12" style="49" customWidth="1"/>
    <col min="8734" max="8734" width="9.140625" style="49"/>
    <col min="8735" max="8735" width="11" style="49" customWidth="1"/>
    <col min="8736" max="8736" width="9.140625" style="49"/>
    <col min="8737" max="8737" width="5.5703125" style="49" customWidth="1"/>
    <col min="8738" max="8738" width="5.42578125" style="49" customWidth="1"/>
    <col min="8739" max="8741" width="9.140625" style="49"/>
    <col min="8742" max="8742" width="9.5703125" style="49" bestFit="1" customWidth="1"/>
    <col min="8743" max="8743" width="12.5703125" style="49" bestFit="1" customWidth="1"/>
    <col min="8744" max="8744" width="9.85546875" style="49" bestFit="1" customWidth="1"/>
    <col min="8745" max="8745" width="11.42578125" style="49" customWidth="1"/>
    <col min="8746" max="8746" width="10.140625" style="49" customWidth="1"/>
    <col min="8747" max="8747" width="12.85546875" style="49" customWidth="1"/>
    <col min="8748" max="8748" width="9.140625" style="49"/>
    <col min="8749" max="8749" width="11.7109375" style="49" bestFit="1" customWidth="1"/>
    <col min="8750" max="8963" width="9.140625" style="49"/>
    <col min="8964" max="8964" width="4.140625" style="49" customWidth="1"/>
    <col min="8965" max="8965" width="9.140625" style="49"/>
    <col min="8966" max="8966" width="33" style="49" bestFit="1" customWidth="1"/>
    <col min="8967" max="8976" width="9.140625" style="49"/>
    <col min="8977" max="8977" width="11" style="49" customWidth="1"/>
    <col min="8978" max="8978" width="9.140625" style="49"/>
    <col min="8979" max="8980" width="9.85546875" style="49" bestFit="1" customWidth="1"/>
    <col min="8981" max="8981" width="9.140625" style="49"/>
    <col min="8982" max="8982" width="12" style="49" customWidth="1"/>
    <col min="8983" max="8983" width="9.140625" style="49"/>
    <col min="8984" max="8984" width="11.42578125" style="49" customWidth="1"/>
    <col min="8985" max="8985" width="9.140625" style="49"/>
    <col min="8986" max="8987" width="9.85546875" style="49" bestFit="1" customWidth="1"/>
    <col min="8988" max="8988" width="9.140625" style="49"/>
    <col min="8989" max="8989" width="12" style="49" customWidth="1"/>
    <col min="8990" max="8990" width="9.140625" style="49"/>
    <col min="8991" max="8991" width="11" style="49" customWidth="1"/>
    <col min="8992" max="8992" width="9.140625" style="49"/>
    <col min="8993" max="8993" width="5.5703125" style="49" customWidth="1"/>
    <col min="8994" max="8994" width="5.42578125" style="49" customWidth="1"/>
    <col min="8995" max="8997" width="9.140625" style="49"/>
    <col min="8998" max="8998" width="9.5703125" style="49" bestFit="1" customWidth="1"/>
    <col min="8999" max="8999" width="12.5703125" style="49" bestFit="1" customWidth="1"/>
    <col min="9000" max="9000" width="9.85546875" style="49" bestFit="1" customWidth="1"/>
    <col min="9001" max="9001" width="11.42578125" style="49" customWidth="1"/>
    <col min="9002" max="9002" width="10.140625" style="49" customWidth="1"/>
    <col min="9003" max="9003" width="12.85546875" style="49" customWidth="1"/>
    <col min="9004" max="9004" width="9.140625" style="49"/>
    <col min="9005" max="9005" width="11.7109375" style="49" bestFit="1" customWidth="1"/>
    <col min="9006" max="9219" width="9.140625" style="49"/>
    <col min="9220" max="9220" width="4.140625" style="49" customWidth="1"/>
    <col min="9221" max="9221" width="9.140625" style="49"/>
    <col min="9222" max="9222" width="33" style="49" bestFit="1" customWidth="1"/>
    <col min="9223" max="9232" width="9.140625" style="49"/>
    <col min="9233" max="9233" width="11" style="49" customWidth="1"/>
    <col min="9234" max="9234" width="9.140625" style="49"/>
    <col min="9235" max="9236" width="9.85546875" style="49" bestFit="1" customWidth="1"/>
    <col min="9237" max="9237" width="9.140625" style="49"/>
    <col min="9238" max="9238" width="12" style="49" customWidth="1"/>
    <col min="9239" max="9239" width="9.140625" style="49"/>
    <col min="9240" max="9240" width="11.42578125" style="49" customWidth="1"/>
    <col min="9241" max="9241" width="9.140625" style="49"/>
    <col min="9242" max="9243" width="9.85546875" style="49" bestFit="1" customWidth="1"/>
    <col min="9244" max="9244" width="9.140625" style="49"/>
    <col min="9245" max="9245" width="12" style="49" customWidth="1"/>
    <col min="9246" max="9246" width="9.140625" style="49"/>
    <col min="9247" max="9247" width="11" style="49" customWidth="1"/>
    <col min="9248" max="9248" width="9.140625" style="49"/>
    <col min="9249" max="9249" width="5.5703125" style="49" customWidth="1"/>
    <col min="9250" max="9250" width="5.42578125" style="49" customWidth="1"/>
    <col min="9251" max="9253" width="9.140625" style="49"/>
    <col min="9254" max="9254" width="9.5703125" style="49" bestFit="1" customWidth="1"/>
    <col min="9255" max="9255" width="12.5703125" style="49" bestFit="1" customWidth="1"/>
    <col min="9256" max="9256" width="9.85546875" style="49" bestFit="1" customWidth="1"/>
    <col min="9257" max="9257" width="11.42578125" style="49" customWidth="1"/>
    <col min="9258" max="9258" width="10.140625" style="49" customWidth="1"/>
    <col min="9259" max="9259" width="12.85546875" style="49" customWidth="1"/>
    <col min="9260" max="9260" width="9.140625" style="49"/>
    <col min="9261" max="9261" width="11.7109375" style="49" bestFit="1" customWidth="1"/>
    <col min="9262" max="9475" width="9.140625" style="49"/>
    <col min="9476" max="9476" width="4.140625" style="49" customWidth="1"/>
    <col min="9477" max="9477" width="9.140625" style="49"/>
    <col min="9478" max="9478" width="33" style="49" bestFit="1" customWidth="1"/>
    <col min="9479" max="9488" width="9.140625" style="49"/>
    <col min="9489" max="9489" width="11" style="49" customWidth="1"/>
    <col min="9490" max="9490" width="9.140625" style="49"/>
    <col min="9491" max="9492" width="9.85546875" style="49" bestFit="1" customWidth="1"/>
    <col min="9493" max="9493" width="9.140625" style="49"/>
    <col min="9494" max="9494" width="12" style="49" customWidth="1"/>
    <col min="9495" max="9495" width="9.140625" style="49"/>
    <col min="9496" max="9496" width="11.42578125" style="49" customWidth="1"/>
    <col min="9497" max="9497" width="9.140625" style="49"/>
    <col min="9498" max="9499" width="9.85546875" style="49" bestFit="1" customWidth="1"/>
    <col min="9500" max="9500" width="9.140625" style="49"/>
    <col min="9501" max="9501" width="12" style="49" customWidth="1"/>
    <col min="9502" max="9502" width="9.140625" style="49"/>
    <col min="9503" max="9503" width="11" style="49" customWidth="1"/>
    <col min="9504" max="9504" width="9.140625" style="49"/>
    <col min="9505" max="9505" width="5.5703125" style="49" customWidth="1"/>
    <col min="9506" max="9506" width="5.42578125" style="49" customWidth="1"/>
    <col min="9507" max="9509" width="9.140625" style="49"/>
    <col min="9510" max="9510" width="9.5703125" style="49" bestFit="1" customWidth="1"/>
    <col min="9511" max="9511" width="12.5703125" style="49" bestFit="1" customWidth="1"/>
    <col min="9512" max="9512" width="9.85546875" style="49" bestFit="1" customWidth="1"/>
    <col min="9513" max="9513" width="11.42578125" style="49" customWidth="1"/>
    <col min="9514" max="9514" width="10.140625" style="49" customWidth="1"/>
    <col min="9515" max="9515" width="12.85546875" style="49" customWidth="1"/>
    <col min="9516" max="9516" width="9.140625" style="49"/>
    <col min="9517" max="9517" width="11.7109375" style="49" bestFit="1" customWidth="1"/>
    <col min="9518" max="9731" width="9.140625" style="49"/>
    <col min="9732" max="9732" width="4.140625" style="49" customWidth="1"/>
    <col min="9733" max="9733" width="9.140625" style="49"/>
    <col min="9734" max="9734" width="33" style="49" bestFit="1" customWidth="1"/>
    <col min="9735" max="9744" width="9.140625" style="49"/>
    <col min="9745" max="9745" width="11" style="49" customWidth="1"/>
    <col min="9746" max="9746" width="9.140625" style="49"/>
    <col min="9747" max="9748" width="9.85546875" style="49" bestFit="1" customWidth="1"/>
    <col min="9749" max="9749" width="9.140625" style="49"/>
    <col min="9750" max="9750" width="12" style="49" customWidth="1"/>
    <col min="9751" max="9751" width="9.140625" style="49"/>
    <col min="9752" max="9752" width="11.42578125" style="49" customWidth="1"/>
    <col min="9753" max="9753" width="9.140625" style="49"/>
    <col min="9754" max="9755" width="9.85546875" style="49" bestFit="1" customWidth="1"/>
    <col min="9756" max="9756" width="9.140625" style="49"/>
    <col min="9757" max="9757" width="12" style="49" customWidth="1"/>
    <col min="9758" max="9758" width="9.140625" style="49"/>
    <col min="9759" max="9759" width="11" style="49" customWidth="1"/>
    <col min="9760" max="9760" width="9.140625" style="49"/>
    <col min="9761" max="9761" width="5.5703125" style="49" customWidth="1"/>
    <col min="9762" max="9762" width="5.42578125" style="49" customWidth="1"/>
    <col min="9763" max="9765" width="9.140625" style="49"/>
    <col min="9766" max="9766" width="9.5703125" style="49" bestFit="1" customWidth="1"/>
    <col min="9767" max="9767" width="12.5703125" style="49" bestFit="1" customWidth="1"/>
    <col min="9768" max="9768" width="9.85546875" style="49" bestFit="1" customWidth="1"/>
    <col min="9769" max="9769" width="11.42578125" style="49" customWidth="1"/>
    <col min="9770" max="9770" width="10.140625" style="49" customWidth="1"/>
    <col min="9771" max="9771" width="12.85546875" style="49" customWidth="1"/>
    <col min="9772" max="9772" width="9.140625" style="49"/>
    <col min="9773" max="9773" width="11.7109375" style="49" bestFit="1" customWidth="1"/>
    <col min="9774" max="9987" width="9.140625" style="49"/>
    <col min="9988" max="9988" width="4.140625" style="49" customWidth="1"/>
    <col min="9989" max="9989" width="9.140625" style="49"/>
    <col min="9990" max="9990" width="33" style="49" bestFit="1" customWidth="1"/>
    <col min="9991" max="10000" width="9.140625" style="49"/>
    <col min="10001" max="10001" width="11" style="49" customWidth="1"/>
    <col min="10002" max="10002" width="9.140625" style="49"/>
    <col min="10003" max="10004" width="9.85546875" style="49" bestFit="1" customWidth="1"/>
    <col min="10005" max="10005" width="9.140625" style="49"/>
    <col min="10006" max="10006" width="12" style="49" customWidth="1"/>
    <col min="10007" max="10007" width="9.140625" style="49"/>
    <col min="10008" max="10008" width="11.42578125" style="49" customWidth="1"/>
    <col min="10009" max="10009" width="9.140625" style="49"/>
    <col min="10010" max="10011" width="9.85546875" style="49" bestFit="1" customWidth="1"/>
    <col min="10012" max="10012" width="9.140625" style="49"/>
    <col min="10013" max="10013" width="12" style="49" customWidth="1"/>
    <col min="10014" max="10014" width="9.140625" style="49"/>
    <col min="10015" max="10015" width="11" style="49" customWidth="1"/>
    <col min="10016" max="10016" width="9.140625" style="49"/>
    <col min="10017" max="10017" width="5.5703125" style="49" customWidth="1"/>
    <col min="10018" max="10018" width="5.42578125" style="49" customWidth="1"/>
    <col min="10019" max="10021" width="9.140625" style="49"/>
    <col min="10022" max="10022" width="9.5703125" style="49" bestFit="1" customWidth="1"/>
    <col min="10023" max="10023" width="12.5703125" style="49" bestFit="1" customWidth="1"/>
    <col min="10024" max="10024" width="9.85546875" style="49" bestFit="1" customWidth="1"/>
    <col min="10025" max="10025" width="11.42578125" style="49" customWidth="1"/>
    <col min="10026" max="10026" width="10.140625" style="49" customWidth="1"/>
    <col min="10027" max="10027" width="12.85546875" style="49" customWidth="1"/>
    <col min="10028" max="10028" width="9.140625" style="49"/>
    <col min="10029" max="10029" width="11.7109375" style="49" bestFit="1" customWidth="1"/>
    <col min="10030" max="10243" width="9.140625" style="49"/>
    <col min="10244" max="10244" width="4.140625" style="49" customWidth="1"/>
    <col min="10245" max="10245" width="9.140625" style="49"/>
    <col min="10246" max="10246" width="33" style="49" bestFit="1" customWidth="1"/>
    <col min="10247" max="10256" width="9.140625" style="49"/>
    <col min="10257" max="10257" width="11" style="49" customWidth="1"/>
    <col min="10258" max="10258" width="9.140625" style="49"/>
    <col min="10259" max="10260" width="9.85546875" style="49" bestFit="1" customWidth="1"/>
    <col min="10261" max="10261" width="9.140625" style="49"/>
    <col min="10262" max="10262" width="12" style="49" customWidth="1"/>
    <col min="10263" max="10263" width="9.140625" style="49"/>
    <col min="10264" max="10264" width="11.42578125" style="49" customWidth="1"/>
    <col min="10265" max="10265" width="9.140625" style="49"/>
    <col min="10266" max="10267" width="9.85546875" style="49" bestFit="1" customWidth="1"/>
    <col min="10268" max="10268" width="9.140625" style="49"/>
    <col min="10269" max="10269" width="12" style="49" customWidth="1"/>
    <col min="10270" max="10270" width="9.140625" style="49"/>
    <col min="10271" max="10271" width="11" style="49" customWidth="1"/>
    <col min="10272" max="10272" width="9.140625" style="49"/>
    <col min="10273" max="10273" width="5.5703125" style="49" customWidth="1"/>
    <col min="10274" max="10274" width="5.42578125" style="49" customWidth="1"/>
    <col min="10275" max="10277" width="9.140625" style="49"/>
    <col min="10278" max="10278" width="9.5703125" style="49" bestFit="1" customWidth="1"/>
    <col min="10279" max="10279" width="12.5703125" style="49" bestFit="1" customWidth="1"/>
    <col min="10280" max="10280" width="9.85546875" style="49" bestFit="1" customWidth="1"/>
    <col min="10281" max="10281" width="11.42578125" style="49" customWidth="1"/>
    <col min="10282" max="10282" width="10.140625" style="49" customWidth="1"/>
    <col min="10283" max="10283" width="12.85546875" style="49" customWidth="1"/>
    <col min="10284" max="10284" width="9.140625" style="49"/>
    <col min="10285" max="10285" width="11.7109375" style="49" bestFit="1" customWidth="1"/>
    <col min="10286" max="10499" width="9.140625" style="49"/>
    <col min="10500" max="10500" width="4.140625" style="49" customWidth="1"/>
    <col min="10501" max="10501" width="9.140625" style="49"/>
    <col min="10502" max="10502" width="33" style="49" bestFit="1" customWidth="1"/>
    <col min="10503" max="10512" width="9.140625" style="49"/>
    <col min="10513" max="10513" width="11" style="49" customWidth="1"/>
    <col min="10514" max="10514" width="9.140625" style="49"/>
    <col min="10515" max="10516" width="9.85546875" style="49" bestFit="1" customWidth="1"/>
    <col min="10517" max="10517" width="9.140625" style="49"/>
    <col min="10518" max="10518" width="12" style="49" customWidth="1"/>
    <col min="10519" max="10519" width="9.140625" style="49"/>
    <col min="10520" max="10520" width="11.42578125" style="49" customWidth="1"/>
    <col min="10521" max="10521" width="9.140625" style="49"/>
    <col min="10522" max="10523" width="9.85546875" style="49" bestFit="1" customWidth="1"/>
    <col min="10524" max="10524" width="9.140625" style="49"/>
    <col min="10525" max="10525" width="12" style="49" customWidth="1"/>
    <col min="10526" max="10526" width="9.140625" style="49"/>
    <col min="10527" max="10527" width="11" style="49" customWidth="1"/>
    <col min="10528" max="10528" width="9.140625" style="49"/>
    <col min="10529" max="10529" width="5.5703125" style="49" customWidth="1"/>
    <col min="10530" max="10530" width="5.42578125" style="49" customWidth="1"/>
    <col min="10531" max="10533" width="9.140625" style="49"/>
    <col min="10534" max="10534" width="9.5703125" style="49" bestFit="1" customWidth="1"/>
    <col min="10535" max="10535" width="12.5703125" style="49" bestFit="1" customWidth="1"/>
    <col min="10536" max="10536" width="9.85546875" style="49" bestFit="1" customWidth="1"/>
    <col min="10537" max="10537" width="11.42578125" style="49" customWidth="1"/>
    <col min="10538" max="10538" width="10.140625" style="49" customWidth="1"/>
    <col min="10539" max="10539" width="12.85546875" style="49" customWidth="1"/>
    <col min="10540" max="10540" width="9.140625" style="49"/>
    <col min="10541" max="10541" width="11.7109375" style="49" bestFit="1" customWidth="1"/>
    <col min="10542" max="10755" width="9.140625" style="49"/>
    <col min="10756" max="10756" width="4.140625" style="49" customWidth="1"/>
    <col min="10757" max="10757" width="9.140625" style="49"/>
    <col min="10758" max="10758" width="33" style="49" bestFit="1" customWidth="1"/>
    <col min="10759" max="10768" width="9.140625" style="49"/>
    <col min="10769" max="10769" width="11" style="49" customWidth="1"/>
    <col min="10770" max="10770" width="9.140625" style="49"/>
    <col min="10771" max="10772" width="9.85546875" style="49" bestFit="1" customWidth="1"/>
    <col min="10773" max="10773" width="9.140625" style="49"/>
    <col min="10774" max="10774" width="12" style="49" customWidth="1"/>
    <col min="10775" max="10775" width="9.140625" style="49"/>
    <col min="10776" max="10776" width="11.42578125" style="49" customWidth="1"/>
    <col min="10777" max="10777" width="9.140625" style="49"/>
    <col min="10778" max="10779" width="9.85546875" style="49" bestFit="1" customWidth="1"/>
    <col min="10780" max="10780" width="9.140625" style="49"/>
    <col min="10781" max="10781" width="12" style="49" customWidth="1"/>
    <col min="10782" max="10782" width="9.140625" style="49"/>
    <col min="10783" max="10783" width="11" style="49" customWidth="1"/>
    <col min="10784" max="10784" width="9.140625" style="49"/>
    <col min="10785" max="10785" width="5.5703125" style="49" customWidth="1"/>
    <col min="10786" max="10786" width="5.42578125" style="49" customWidth="1"/>
    <col min="10787" max="10789" width="9.140625" style="49"/>
    <col min="10790" max="10790" width="9.5703125" style="49" bestFit="1" customWidth="1"/>
    <col min="10791" max="10791" width="12.5703125" style="49" bestFit="1" customWidth="1"/>
    <col min="10792" max="10792" width="9.85546875" style="49" bestFit="1" customWidth="1"/>
    <col min="10793" max="10793" width="11.42578125" style="49" customWidth="1"/>
    <col min="10794" max="10794" width="10.140625" style="49" customWidth="1"/>
    <col min="10795" max="10795" width="12.85546875" style="49" customWidth="1"/>
    <col min="10796" max="10796" width="9.140625" style="49"/>
    <col min="10797" max="10797" width="11.7109375" style="49" bestFit="1" customWidth="1"/>
    <col min="10798" max="11011" width="9.140625" style="49"/>
    <col min="11012" max="11012" width="4.140625" style="49" customWidth="1"/>
    <col min="11013" max="11013" width="9.140625" style="49"/>
    <col min="11014" max="11014" width="33" style="49" bestFit="1" customWidth="1"/>
    <col min="11015" max="11024" width="9.140625" style="49"/>
    <col min="11025" max="11025" width="11" style="49" customWidth="1"/>
    <col min="11026" max="11026" width="9.140625" style="49"/>
    <col min="11027" max="11028" width="9.85546875" style="49" bestFit="1" customWidth="1"/>
    <col min="11029" max="11029" width="9.140625" style="49"/>
    <col min="11030" max="11030" width="12" style="49" customWidth="1"/>
    <col min="11031" max="11031" width="9.140625" style="49"/>
    <col min="11032" max="11032" width="11.42578125" style="49" customWidth="1"/>
    <col min="11033" max="11033" width="9.140625" style="49"/>
    <col min="11034" max="11035" width="9.85546875" style="49" bestFit="1" customWidth="1"/>
    <col min="11036" max="11036" width="9.140625" style="49"/>
    <col min="11037" max="11037" width="12" style="49" customWidth="1"/>
    <col min="11038" max="11038" width="9.140625" style="49"/>
    <col min="11039" max="11039" width="11" style="49" customWidth="1"/>
    <col min="11040" max="11040" width="9.140625" style="49"/>
    <col min="11041" max="11041" width="5.5703125" style="49" customWidth="1"/>
    <col min="11042" max="11042" width="5.42578125" style="49" customWidth="1"/>
    <col min="11043" max="11045" width="9.140625" style="49"/>
    <col min="11046" max="11046" width="9.5703125" style="49" bestFit="1" customWidth="1"/>
    <col min="11047" max="11047" width="12.5703125" style="49" bestFit="1" customWidth="1"/>
    <col min="11048" max="11048" width="9.85546875" style="49" bestFit="1" customWidth="1"/>
    <col min="11049" max="11049" width="11.42578125" style="49" customWidth="1"/>
    <col min="11050" max="11050" width="10.140625" style="49" customWidth="1"/>
    <col min="11051" max="11051" width="12.85546875" style="49" customWidth="1"/>
    <col min="11052" max="11052" width="9.140625" style="49"/>
    <col min="11053" max="11053" width="11.7109375" style="49" bestFit="1" customWidth="1"/>
    <col min="11054" max="11267" width="9.140625" style="49"/>
    <col min="11268" max="11268" width="4.140625" style="49" customWidth="1"/>
    <col min="11269" max="11269" width="9.140625" style="49"/>
    <col min="11270" max="11270" width="33" style="49" bestFit="1" customWidth="1"/>
    <col min="11271" max="11280" width="9.140625" style="49"/>
    <col min="11281" max="11281" width="11" style="49" customWidth="1"/>
    <col min="11282" max="11282" width="9.140625" style="49"/>
    <col min="11283" max="11284" width="9.85546875" style="49" bestFit="1" customWidth="1"/>
    <col min="11285" max="11285" width="9.140625" style="49"/>
    <col min="11286" max="11286" width="12" style="49" customWidth="1"/>
    <col min="11287" max="11287" width="9.140625" style="49"/>
    <col min="11288" max="11288" width="11.42578125" style="49" customWidth="1"/>
    <col min="11289" max="11289" width="9.140625" style="49"/>
    <col min="11290" max="11291" width="9.85546875" style="49" bestFit="1" customWidth="1"/>
    <col min="11292" max="11292" width="9.140625" style="49"/>
    <col min="11293" max="11293" width="12" style="49" customWidth="1"/>
    <col min="11294" max="11294" width="9.140625" style="49"/>
    <col min="11295" max="11295" width="11" style="49" customWidth="1"/>
    <col min="11296" max="11296" width="9.140625" style="49"/>
    <col min="11297" max="11297" width="5.5703125" style="49" customWidth="1"/>
    <col min="11298" max="11298" width="5.42578125" style="49" customWidth="1"/>
    <col min="11299" max="11301" width="9.140625" style="49"/>
    <col min="11302" max="11302" width="9.5703125" style="49" bestFit="1" customWidth="1"/>
    <col min="11303" max="11303" width="12.5703125" style="49" bestFit="1" customWidth="1"/>
    <col min="11304" max="11304" width="9.85546875" style="49" bestFit="1" customWidth="1"/>
    <col min="11305" max="11305" width="11.42578125" style="49" customWidth="1"/>
    <col min="11306" max="11306" width="10.140625" style="49" customWidth="1"/>
    <col min="11307" max="11307" width="12.85546875" style="49" customWidth="1"/>
    <col min="11308" max="11308" width="9.140625" style="49"/>
    <col min="11309" max="11309" width="11.7109375" style="49" bestFit="1" customWidth="1"/>
    <col min="11310" max="11523" width="9.140625" style="49"/>
    <col min="11524" max="11524" width="4.140625" style="49" customWidth="1"/>
    <col min="11525" max="11525" width="9.140625" style="49"/>
    <col min="11526" max="11526" width="33" style="49" bestFit="1" customWidth="1"/>
    <col min="11527" max="11536" width="9.140625" style="49"/>
    <col min="11537" max="11537" width="11" style="49" customWidth="1"/>
    <col min="11538" max="11538" width="9.140625" style="49"/>
    <col min="11539" max="11540" width="9.85546875" style="49" bestFit="1" customWidth="1"/>
    <col min="11541" max="11541" width="9.140625" style="49"/>
    <col min="11542" max="11542" width="12" style="49" customWidth="1"/>
    <col min="11543" max="11543" width="9.140625" style="49"/>
    <col min="11544" max="11544" width="11.42578125" style="49" customWidth="1"/>
    <col min="11545" max="11545" width="9.140625" style="49"/>
    <col min="11546" max="11547" width="9.85546875" style="49" bestFit="1" customWidth="1"/>
    <col min="11548" max="11548" width="9.140625" style="49"/>
    <col min="11549" max="11549" width="12" style="49" customWidth="1"/>
    <col min="11550" max="11550" width="9.140625" style="49"/>
    <col min="11551" max="11551" width="11" style="49" customWidth="1"/>
    <col min="11552" max="11552" width="9.140625" style="49"/>
    <col min="11553" max="11553" width="5.5703125" style="49" customWidth="1"/>
    <col min="11554" max="11554" width="5.42578125" style="49" customWidth="1"/>
    <col min="11555" max="11557" width="9.140625" style="49"/>
    <col min="11558" max="11558" width="9.5703125" style="49" bestFit="1" customWidth="1"/>
    <col min="11559" max="11559" width="12.5703125" style="49" bestFit="1" customWidth="1"/>
    <col min="11560" max="11560" width="9.85546875" style="49" bestFit="1" customWidth="1"/>
    <col min="11561" max="11561" width="11.42578125" style="49" customWidth="1"/>
    <col min="11562" max="11562" width="10.140625" style="49" customWidth="1"/>
    <col min="11563" max="11563" width="12.85546875" style="49" customWidth="1"/>
    <col min="11564" max="11564" width="9.140625" style="49"/>
    <col min="11565" max="11565" width="11.7109375" style="49" bestFit="1" customWidth="1"/>
    <col min="11566" max="11779" width="9.140625" style="49"/>
    <col min="11780" max="11780" width="4.140625" style="49" customWidth="1"/>
    <col min="11781" max="11781" width="9.140625" style="49"/>
    <col min="11782" max="11782" width="33" style="49" bestFit="1" customWidth="1"/>
    <col min="11783" max="11792" width="9.140625" style="49"/>
    <col min="11793" max="11793" width="11" style="49" customWidth="1"/>
    <col min="11794" max="11794" width="9.140625" style="49"/>
    <col min="11795" max="11796" width="9.85546875" style="49" bestFit="1" customWidth="1"/>
    <col min="11797" max="11797" width="9.140625" style="49"/>
    <col min="11798" max="11798" width="12" style="49" customWidth="1"/>
    <col min="11799" max="11799" width="9.140625" style="49"/>
    <col min="11800" max="11800" width="11.42578125" style="49" customWidth="1"/>
    <col min="11801" max="11801" width="9.140625" style="49"/>
    <col min="11802" max="11803" width="9.85546875" style="49" bestFit="1" customWidth="1"/>
    <col min="11804" max="11804" width="9.140625" style="49"/>
    <col min="11805" max="11805" width="12" style="49" customWidth="1"/>
    <col min="11806" max="11806" width="9.140625" style="49"/>
    <col min="11807" max="11807" width="11" style="49" customWidth="1"/>
    <col min="11808" max="11808" width="9.140625" style="49"/>
    <col min="11809" max="11809" width="5.5703125" style="49" customWidth="1"/>
    <col min="11810" max="11810" width="5.42578125" style="49" customWidth="1"/>
    <col min="11811" max="11813" width="9.140625" style="49"/>
    <col min="11814" max="11814" width="9.5703125" style="49" bestFit="1" customWidth="1"/>
    <col min="11815" max="11815" width="12.5703125" style="49" bestFit="1" customWidth="1"/>
    <col min="11816" max="11816" width="9.85546875" style="49" bestFit="1" customWidth="1"/>
    <col min="11817" max="11817" width="11.42578125" style="49" customWidth="1"/>
    <col min="11818" max="11818" width="10.140625" style="49" customWidth="1"/>
    <col min="11819" max="11819" width="12.85546875" style="49" customWidth="1"/>
    <col min="11820" max="11820" width="9.140625" style="49"/>
    <col min="11821" max="11821" width="11.7109375" style="49" bestFit="1" customWidth="1"/>
    <col min="11822" max="12035" width="9.140625" style="49"/>
    <col min="12036" max="12036" width="4.140625" style="49" customWidth="1"/>
    <col min="12037" max="12037" width="9.140625" style="49"/>
    <col min="12038" max="12038" width="33" style="49" bestFit="1" customWidth="1"/>
    <col min="12039" max="12048" width="9.140625" style="49"/>
    <col min="12049" max="12049" width="11" style="49" customWidth="1"/>
    <col min="12050" max="12050" width="9.140625" style="49"/>
    <col min="12051" max="12052" width="9.85546875" style="49" bestFit="1" customWidth="1"/>
    <col min="12053" max="12053" width="9.140625" style="49"/>
    <col min="12054" max="12054" width="12" style="49" customWidth="1"/>
    <col min="12055" max="12055" width="9.140625" style="49"/>
    <col min="12056" max="12056" width="11.42578125" style="49" customWidth="1"/>
    <col min="12057" max="12057" width="9.140625" style="49"/>
    <col min="12058" max="12059" width="9.85546875" style="49" bestFit="1" customWidth="1"/>
    <col min="12060" max="12060" width="9.140625" style="49"/>
    <col min="12061" max="12061" width="12" style="49" customWidth="1"/>
    <col min="12062" max="12062" width="9.140625" style="49"/>
    <col min="12063" max="12063" width="11" style="49" customWidth="1"/>
    <col min="12064" max="12064" width="9.140625" style="49"/>
    <col min="12065" max="12065" width="5.5703125" style="49" customWidth="1"/>
    <col min="12066" max="12066" width="5.42578125" style="49" customWidth="1"/>
    <col min="12067" max="12069" width="9.140625" style="49"/>
    <col min="12070" max="12070" width="9.5703125" style="49" bestFit="1" customWidth="1"/>
    <col min="12071" max="12071" width="12.5703125" style="49" bestFit="1" customWidth="1"/>
    <col min="12072" max="12072" width="9.85546875" style="49" bestFit="1" customWidth="1"/>
    <col min="12073" max="12073" width="11.42578125" style="49" customWidth="1"/>
    <col min="12074" max="12074" width="10.140625" style="49" customWidth="1"/>
    <col min="12075" max="12075" width="12.85546875" style="49" customWidth="1"/>
    <col min="12076" max="12076" width="9.140625" style="49"/>
    <col min="12077" max="12077" width="11.7109375" style="49" bestFit="1" customWidth="1"/>
    <col min="12078" max="12291" width="9.140625" style="49"/>
    <col min="12292" max="12292" width="4.140625" style="49" customWidth="1"/>
    <col min="12293" max="12293" width="9.140625" style="49"/>
    <col min="12294" max="12294" width="33" style="49" bestFit="1" customWidth="1"/>
    <col min="12295" max="12304" width="9.140625" style="49"/>
    <col min="12305" max="12305" width="11" style="49" customWidth="1"/>
    <col min="12306" max="12306" width="9.140625" style="49"/>
    <col min="12307" max="12308" width="9.85546875" style="49" bestFit="1" customWidth="1"/>
    <col min="12309" max="12309" width="9.140625" style="49"/>
    <col min="12310" max="12310" width="12" style="49" customWidth="1"/>
    <col min="12311" max="12311" width="9.140625" style="49"/>
    <col min="12312" max="12312" width="11.42578125" style="49" customWidth="1"/>
    <col min="12313" max="12313" width="9.140625" style="49"/>
    <col min="12314" max="12315" width="9.85546875" style="49" bestFit="1" customWidth="1"/>
    <col min="12316" max="12316" width="9.140625" style="49"/>
    <col min="12317" max="12317" width="12" style="49" customWidth="1"/>
    <col min="12318" max="12318" width="9.140625" style="49"/>
    <col min="12319" max="12319" width="11" style="49" customWidth="1"/>
    <col min="12320" max="12320" width="9.140625" style="49"/>
    <col min="12321" max="12321" width="5.5703125" style="49" customWidth="1"/>
    <col min="12322" max="12322" width="5.42578125" style="49" customWidth="1"/>
    <col min="12323" max="12325" width="9.140625" style="49"/>
    <col min="12326" max="12326" width="9.5703125" style="49" bestFit="1" customWidth="1"/>
    <col min="12327" max="12327" width="12.5703125" style="49" bestFit="1" customWidth="1"/>
    <col min="12328" max="12328" width="9.85546875" style="49" bestFit="1" customWidth="1"/>
    <col min="12329" max="12329" width="11.42578125" style="49" customWidth="1"/>
    <col min="12330" max="12330" width="10.140625" style="49" customWidth="1"/>
    <col min="12331" max="12331" width="12.85546875" style="49" customWidth="1"/>
    <col min="12332" max="12332" width="9.140625" style="49"/>
    <col min="12333" max="12333" width="11.7109375" style="49" bestFit="1" customWidth="1"/>
    <col min="12334" max="12547" width="9.140625" style="49"/>
    <col min="12548" max="12548" width="4.140625" style="49" customWidth="1"/>
    <col min="12549" max="12549" width="9.140625" style="49"/>
    <col min="12550" max="12550" width="33" style="49" bestFit="1" customWidth="1"/>
    <col min="12551" max="12560" width="9.140625" style="49"/>
    <col min="12561" max="12561" width="11" style="49" customWidth="1"/>
    <col min="12562" max="12562" width="9.140625" style="49"/>
    <col min="12563" max="12564" width="9.85546875" style="49" bestFit="1" customWidth="1"/>
    <col min="12565" max="12565" width="9.140625" style="49"/>
    <col min="12566" max="12566" width="12" style="49" customWidth="1"/>
    <col min="12567" max="12567" width="9.140625" style="49"/>
    <col min="12568" max="12568" width="11.42578125" style="49" customWidth="1"/>
    <col min="12569" max="12569" width="9.140625" style="49"/>
    <col min="12570" max="12571" width="9.85546875" style="49" bestFit="1" customWidth="1"/>
    <col min="12572" max="12572" width="9.140625" style="49"/>
    <col min="12573" max="12573" width="12" style="49" customWidth="1"/>
    <col min="12574" max="12574" width="9.140625" style="49"/>
    <col min="12575" max="12575" width="11" style="49" customWidth="1"/>
    <col min="12576" max="12576" width="9.140625" style="49"/>
    <col min="12577" max="12577" width="5.5703125" style="49" customWidth="1"/>
    <col min="12578" max="12578" width="5.42578125" style="49" customWidth="1"/>
    <col min="12579" max="12581" width="9.140625" style="49"/>
    <col min="12582" max="12582" width="9.5703125" style="49" bestFit="1" customWidth="1"/>
    <col min="12583" max="12583" width="12.5703125" style="49" bestFit="1" customWidth="1"/>
    <col min="12584" max="12584" width="9.85546875" style="49" bestFit="1" customWidth="1"/>
    <col min="12585" max="12585" width="11.42578125" style="49" customWidth="1"/>
    <col min="12586" max="12586" width="10.140625" style="49" customWidth="1"/>
    <col min="12587" max="12587" width="12.85546875" style="49" customWidth="1"/>
    <col min="12588" max="12588" width="9.140625" style="49"/>
    <col min="12589" max="12589" width="11.7109375" style="49" bestFit="1" customWidth="1"/>
    <col min="12590" max="12803" width="9.140625" style="49"/>
    <col min="12804" max="12804" width="4.140625" style="49" customWidth="1"/>
    <col min="12805" max="12805" width="9.140625" style="49"/>
    <col min="12806" max="12806" width="33" style="49" bestFit="1" customWidth="1"/>
    <col min="12807" max="12816" width="9.140625" style="49"/>
    <col min="12817" max="12817" width="11" style="49" customWidth="1"/>
    <col min="12818" max="12818" width="9.140625" style="49"/>
    <col min="12819" max="12820" width="9.85546875" style="49" bestFit="1" customWidth="1"/>
    <col min="12821" max="12821" width="9.140625" style="49"/>
    <col min="12822" max="12822" width="12" style="49" customWidth="1"/>
    <col min="12823" max="12823" width="9.140625" style="49"/>
    <col min="12824" max="12824" width="11.42578125" style="49" customWidth="1"/>
    <col min="12825" max="12825" width="9.140625" style="49"/>
    <col min="12826" max="12827" width="9.85546875" style="49" bestFit="1" customWidth="1"/>
    <col min="12828" max="12828" width="9.140625" style="49"/>
    <col min="12829" max="12829" width="12" style="49" customWidth="1"/>
    <col min="12830" max="12830" width="9.140625" style="49"/>
    <col min="12831" max="12831" width="11" style="49" customWidth="1"/>
    <col min="12832" max="12832" width="9.140625" style="49"/>
    <col min="12833" max="12833" width="5.5703125" style="49" customWidth="1"/>
    <col min="12834" max="12834" width="5.42578125" style="49" customWidth="1"/>
    <col min="12835" max="12837" width="9.140625" style="49"/>
    <col min="12838" max="12838" width="9.5703125" style="49" bestFit="1" customWidth="1"/>
    <col min="12839" max="12839" width="12.5703125" style="49" bestFit="1" customWidth="1"/>
    <col min="12840" max="12840" width="9.85546875" style="49" bestFit="1" customWidth="1"/>
    <col min="12841" max="12841" width="11.42578125" style="49" customWidth="1"/>
    <col min="12842" max="12842" width="10.140625" style="49" customWidth="1"/>
    <col min="12843" max="12843" width="12.85546875" style="49" customWidth="1"/>
    <col min="12844" max="12844" width="9.140625" style="49"/>
    <col min="12845" max="12845" width="11.7109375" style="49" bestFit="1" customWidth="1"/>
    <col min="12846" max="13059" width="9.140625" style="49"/>
    <col min="13060" max="13060" width="4.140625" style="49" customWidth="1"/>
    <col min="13061" max="13061" width="9.140625" style="49"/>
    <col min="13062" max="13062" width="33" style="49" bestFit="1" customWidth="1"/>
    <col min="13063" max="13072" width="9.140625" style="49"/>
    <col min="13073" max="13073" width="11" style="49" customWidth="1"/>
    <col min="13074" max="13074" width="9.140625" style="49"/>
    <col min="13075" max="13076" width="9.85546875" style="49" bestFit="1" customWidth="1"/>
    <col min="13077" max="13077" width="9.140625" style="49"/>
    <col min="13078" max="13078" width="12" style="49" customWidth="1"/>
    <col min="13079" max="13079" width="9.140625" style="49"/>
    <col min="13080" max="13080" width="11.42578125" style="49" customWidth="1"/>
    <col min="13081" max="13081" width="9.140625" style="49"/>
    <col min="13082" max="13083" width="9.85546875" style="49" bestFit="1" customWidth="1"/>
    <col min="13084" max="13084" width="9.140625" style="49"/>
    <col min="13085" max="13085" width="12" style="49" customWidth="1"/>
    <col min="13086" max="13086" width="9.140625" style="49"/>
    <col min="13087" max="13087" width="11" style="49" customWidth="1"/>
    <col min="13088" max="13088" width="9.140625" style="49"/>
    <col min="13089" max="13089" width="5.5703125" style="49" customWidth="1"/>
    <col min="13090" max="13090" width="5.42578125" style="49" customWidth="1"/>
    <col min="13091" max="13093" width="9.140625" style="49"/>
    <col min="13094" max="13094" width="9.5703125" style="49" bestFit="1" customWidth="1"/>
    <col min="13095" max="13095" width="12.5703125" style="49" bestFit="1" customWidth="1"/>
    <col min="13096" max="13096" width="9.85546875" style="49" bestFit="1" customWidth="1"/>
    <col min="13097" max="13097" width="11.42578125" style="49" customWidth="1"/>
    <col min="13098" max="13098" width="10.140625" style="49" customWidth="1"/>
    <col min="13099" max="13099" width="12.85546875" style="49" customWidth="1"/>
    <col min="13100" max="13100" width="9.140625" style="49"/>
    <col min="13101" max="13101" width="11.7109375" style="49" bestFit="1" customWidth="1"/>
    <col min="13102" max="13315" width="9.140625" style="49"/>
    <col min="13316" max="13316" width="4.140625" style="49" customWidth="1"/>
    <col min="13317" max="13317" width="9.140625" style="49"/>
    <col min="13318" max="13318" width="33" style="49" bestFit="1" customWidth="1"/>
    <col min="13319" max="13328" width="9.140625" style="49"/>
    <col min="13329" max="13329" width="11" style="49" customWidth="1"/>
    <col min="13330" max="13330" width="9.140625" style="49"/>
    <col min="13331" max="13332" width="9.85546875" style="49" bestFit="1" customWidth="1"/>
    <col min="13333" max="13333" width="9.140625" style="49"/>
    <col min="13334" max="13334" width="12" style="49" customWidth="1"/>
    <col min="13335" max="13335" width="9.140625" style="49"/>
    <col min="13336" max="13336" width="11.42578125" style="49" customWidth="1"/>
    <col min="13337" max="13337" width="9.140625" style="49"/>
    <col min="13338" max="13339" width="9.85546875" style="49" bestFit="1" customWidth="1"/>
    <col min="13340" max="13340" width="9.140625" style="49"/>
    <col min="13341" max="13341" width="12" style="49" customWidth="1"/>
    <col min="13342" max="13342" width="9.140625" style="49"/>
    <col min="13343" max="13343" width="11" style="49" customWidth="1"/>
    <col min="13344" max="13344" width="9.140625" style="49"/>
    <col min="13345" max="13345" width="5.5703125" style="49" customWidth="1"/>
    <col min="13346" max="13346" width="5.42578125" style="49" customWidth="1"/>
    <col min="13347" max="13349" width="9.140625" style="49"/>
    <col min="13350" max="13350" width="9.5703125" style="49" bestFit="1" customWidth="1"/>
    <col min="13351" max="13351" width="12.5703125" style="49" bestFit="1" customWidth="1"/>
    <col min="13352" max="13352" width="9.85546875" style="49" bestFit="1" customWidth="1"/>
    <col min="13353" max="13353" width="11.42578125" style="49" customWidth="1"/>
    <col min="13354" max="13354" width="10.140625" style="49" customWidth="1"/>
    <col min="13355" max="13355" width="12.85546875" style="49" customWidth="1"/>
    <col min="13356" max="13356" width="9.140625" style="49"/>
    <col min="13357" max="13357" width="11.7109375" style="49" bestFit="1" customWidth="1"/>
    <col min="13358" max="13571" width="9.140625" style="49"/>
    <col min="13572" max="13572" width="4.140625" style="49" customWidth="1"/>
    <col min="13573" max="13573" width="9.140625" style="49"/>
    <col min="13574" max="13574" width="33" style="49" bestFit="1" customWidth="1"/>
    <col min="13575" max="13584" width="9.140625" style="49"/>
    <col min="13585" max="13585" width="11" style="49" customWidth="1"/>
    <col min="13586" max="13586" width="9.140625" style="49"/>
    <col min="13587" max="13588" width="9.85546875" style="49" bestFit="1" customWidth="1"/>
    <col min="13589" max="13589" width="9.140625" style="49"/>
    <col min="13590" max="13590" width="12" style="49" customWidth="1"/>
    <col min="13591" max="13591" width="9.140625" style="49"/>
    <col min="13592" max="13592" width="11.42578125" style="49" customWidth="1"/>
    <col min="13593" max="13593" width="9.140625" style="49"/>
    <col min="13594" max="13595" width="9.85546875" style="49" bestFit="1" customWidth="1"/>
    <col min="13596" max="13596" width="9.140625" style="49"/>
    <col min="13597" max="13597" width="12" style="49" customWidth="1"/>
    <col min="13598" max="13598" width="9.140625" style="49"/>
    <col min="13599" max="13599" width="11" style="49" customWidth="1"/>
    <col min="13600" max="13600" width="9.140625" style="49"/>
    <col min="13601" max="13601" width="5.5703125" style="49" customWidth="1"/>
    <col min="13602" max="13602" width="5.42578125" style="49" customWidth="1"/>
    <col min="13603" max="13605" width="9.140625" style="49"/>
    <col min="13606" max="13606" width="9.5703125" style="49" bestFit="1" customWidth="1"/>
    <col min="13607" max="13607" width="12.5703125" style="49" bestFit="1" customWidth="1"/>
    <col min="13608" max="13608" width="9.85546875" style="49" bestFit="1" customWidth="1"/>
    <col min="13609" max="13609" width="11.42578125" style="49" customWidth="1"/>
    <col min="13610" max="13610" width="10.140625" style="49" customWidth="1"/>
    <col min="13611" max="13611" width="12.85546875" style="49" customWidth="1"/>
    <col min="13612" max="13612" width="9.140625" style="49"/>
    <col min="13613" max="13613" width="11.7109375" style="49" bestFit="1" customWidth="1"/>
    <col min="13614" max="13827" width="9.140625" style="49"/>
    <col min="13828" max="13828" width="4.140625" style="49" customWidth="1"/>
    <col min="13829" max="13829" width="9.140625" style="49"/>
    <col min="13830" max="13830" width="33" style="49" bestFit="1" customWidth="1"/>
    <col min="13831" max="13840" width="9.140625" style="49"/>
    <col min="13841" max="13841" width="11" style="49" customWidth="1"/>
    <col min="13842" max="13842" width="9.140625" style="49"/>
    <col min="13843" max="13844" width="9.85546875" style="49" bestFit="1" customWidth="1"/>
    <col min="13845" max="13845" width="9.140625" style="49"/>
    <col min="13846" max="13846" width="12" style="49" customWidth="1"/>
    <col min="13847" max="13847" width="9.140625" style="49"/>
    <col min="13848" max="13848" width="11.42578125" style="49" customWidth="1"/>
    <col min="13849" max="13849" width="9.140625" style="49"/>
    <col min="13850" max="13851" width="9.85546875" style="49" bestFit="1" customWidth="1"/>
    <col min="13852" max="13852" width="9.140625" style="49"/>
    <col min="13853" max="13853" width="12" style="49" customWidth="1"/>
    <col min="13854" max="13854" width="9.140625" style="49"/>
    <col min="13855" max="13855" width="11" style="49" customWidth="1"/>
    <col min="13856" max="13856" width="9.140625" style="49"/>
    <col min="13857" max="13857" width="5.5703125" style="49" customWidth="1"/>
    <col min="13858" max="13858" width="5.42578125" style="49" customWidth="1"/>
    <col min="13859" max="13861" width="9.140625" style="49"/>
    <col min="13862" max="13862" width="9.5703125" style="49" bestFit="1" customWidth="1"/>
    <col min="13863" max="13863" width="12.5703125" style="49" bestFit="1" customWidth="1"/>
    <col min="13864" max="13864" width="9.85546875" style="49" bestFit="1" customWidth="1"/>
    <col min="13865" max="13865" width="11.42578125" style="49" customWidth="1"/>
    <col min="13866" max="13866" width="10.140625" style="49" customWidth="1"/>
    <col min="13867" max="13867" width="12.85546875" style="49" customWidth="1"/>
    <col min="13868" max="13868" width="9.140625" style="49"/>
    <col min="13869" max="13869" width="11.7109375" style="49" bestFit="1" customWidth="1"/>
    <col min="13870" max="14083" width="9.140625" style="49"/>
    <col min="14084" max="14084" width="4.140625" style="49" customWidth="1"/>
    <col min="14085" max="14085" width="9.140625" style="49"/>
    <col min="14086" max="14086" width="33" style="49" bestFit="1" customWidth="1"/>
    <col min="14087" max="14096" width="9.140625" style="49"/>
    <col min="14097" max="14097" width="11" style="49" customWidth="1"/>
    <col min="14098" max="14098" width="9.140625" style="49"/>
    <col min="14099" max="14100" width="9.85546875" style="49" bestFit="1" customWidth="1"/>
    <col min="14101" max="14101" width="9.140625" style="49"/>
    <col min="14102" max="14102" width="12" style="49" customWidth="1"/>
    <col min="14103" max="14103" width="9.140625" style="49"/>
    <col min="14104" max="14104" width="11.42578125" style="49" customWidth="1"/>
    <col min="14105" max="14105" width="9.140625" style="49"/>
    <col min="14106" max="14107" width="9.85546875" style="49" bestFit="1" customWidth="1"/>
    <col min="14108" max="14108" width="9.140625" style="49"/>
    <col min="14109" max="14109" width="12" style="49" customWidth="1"/>
    <col min="14110" max="14110" width="9.140625" style="49"/>
    <col min="14111" max="14111" width="11" style="49" customWidth="1"/>
    <col min="14112" max="14112" width="9.140625" style="49"/>
    <col min="14113" max="14113" width="5.5703125" style="49" customWidth="1"/>
    <col min="14114" max="14114" width="5.42578125" style="49" customWidth="1"/>
    <col min="14115" max="14117" width="9.140625" style="49"/>
    <col min="14118" max="14118" width="9.5703125" style="49" bestFit="1" customWidth="1"/>
    <col min="14119" max="14119" width="12.5703125" style="49" bestFit="1" customWidth="1"/>
    <col min="14120" max="14120" width="9.85546875" style="49" bestFit="1" customWidth="1"/>
    <col min="14121" max="14121" width="11.42578125" style="49" customWidth="1"/>
    <col min="14122" max="14122" width="10.140625" style="49" customWidth="1"/>
    <col min="14123" max="14123" width="12.85546875" style="49" customWidth="1"/>
    <col min="14124" max="14124" width="9.140625" style="49"/>
    <col min="14125" max="14125" width="11.7109375" style="49" bestFit="1" customWidth="1"/>
    <col min="14126" max="14339" width="9.140625" style="49"/>
    <col min="14340" max="14340" width="4.140625" style="49" customWidth="1"/>
    <col min="14341" max="14341" width="9.140625" style="49"/>
    <col min="14342" max="14342" width="33" style="49" bestFit="1" customWidth="1"/>
    <col min="14343" max="14352" width="9.140625" style="49"/>
    <col min="14353" max="14353" width="11" style="49" customWidth="1"/>
    <col min="14354" max="14354" width="9.140625" style="49"/>
    <col min="14355" max="14356" width="9.85546875" style="49" bestFit="1" customWidth="1"/>
    <col min="14357" max="14357" width="9.140625" style="49"/>
    <col min="14358" max="14358" width="12" style="49" customWidth="1"/>
    <col min="14359" max="14359" width="9.140625" style="49"/>
    <col min="14360" max="14360" width="11.42578125" style="49" customWidth="1"/>
    <col min="14361" max="14361" width="9.140625" style="49"/>
    <col min="14362" max="14363" width="9.85546875" style="49" bestFit="1" customWidth="1"/>
    <col min="14364" max="14364" width="9.140625" style="49"/>
    <col min="14365" max="14365" width="12" style="49" customWidth="1"/>
    <col min="14366" max="14366" width="9.140625" style="49"/>
    <col min="14367" max="14367" width="11" style="49" customWidth="1"/>
    <col min="14368" max="14368" width="9.140625" style="49"/>
    <col min="14369" max="14369" width="5.5703125" style="49" customWidth="1"/>
    <col min="14370" max="14370" width="5.42578125" style="49" customWidth="1"/>
    <col min="14371" max="14373" width="9.140625" style="49"/>
    <col min="14374" max="14374" width="9.5703125" style="49" bestFit="1" customWidth="1"/>
    <col min="14375" max="14375" width="12.5703125" style="49" bestFit="1" customWidth="1"/>
    <col min="14376" max="14376" width="9.85546875" style="49" bestFit="1" customWidth="1"/>
    <col min="14377" max="14377" width="11.42578125" style="49" customWidth="1"/>
    <col min="14378" max="14378" width="10.140625" style="49" customWidth="1"/>
    <col min="14379" max="14379" width="12.85546875" style="49" customWidth="1"/>
    <col min="14380" max="14380" width="9.140625" style="49"/>
    <col min="14381" max="14381" width="11.7109375" style="49" bestFit="1" customWidth="1"/>
    <col min="14382" max="14595" width="9.140625" style="49"/>
    <col min="14596" max="14596" width="4.140625" style="49" customWidth="1"/>
    <col min="14597" max="14597" width="9.140625" style="49"/>
    <col min="14598" max="14598" width="33" style="49" bestFit="1" customWidth="1"/>
    <col min="14599" max="14608" width="9.140625" style="49"/>
    <col min="14609" max="14609" width="11" style="49" customWidth="1"/>
    <col min="14610" max="14610" width="9.140625" style="49"/>
    <col min="14611" max="14612" width="9.85546875" style="49" bestFit="1" customWidth="1"/>
    <col min="14613" max="14613" width="9.140625" style="49"/>
    <col min="14614" max="14614" width="12" style="49" customWidth="1"/>
    <col min="14615" max="14615" width="9.140625" style="49"/>
    <col min="14616" max="14616" width="11.42578125" style="49" customWidth="1"/>
    <col min="14617" max="14617" width="9.140625" style="49"/>
    <col min="14618" max="14619" width="9.85546875" style="49" bestFit="1" customWidth="1"/>
    <col min="14620" max="14620" width="9.140625" style="49"/>
    <col min="14621" max="14621" width="12" style="49" customWidth="1"/>
    <col min="14622" max="14622" width="9.140625" style="49"/>
    <col min="14623" max="14623" width="11" style="49" customWidth="1"/>
    <col min="14624" max="14624" width="9.140625" style="49"/>
    <col min="14625" max="14625" width="5.5703125" style="49" customWidth="1"/>
    <col min="14626" max="14626" width="5.42578125" style="49" customWidth="1"/>
    <col min="14627" max="14629" width="9.140625" style="49"/>
    <col min="14630" max="14630" width="9.5703125" style="49" bestFit="1" customWidth="1"/>
    <col min="14631" max="14631" width="12.5703125" style="49" bestFit="1" customWidth="1"/>
    <col min="14632" max="14632" width="9.85546875" style="49" bestFit="1" customWidth="1"/>
    <col min="14633" max="14633" width="11.42578125" style="49" customWidth="1"/>
    <col min="14634" max="14634" width="10.140625" style="49" customWidth="1"/>
    <col min="14635" max="14635" width="12.85546875" style="49" customWidth="1"/>
    <col min="14636" max="14636" width="9.140625" style="49"/>
    <col min="14637" max="14637" width="11.7109375" style="49" bestFit="1" customWidth="1"/>
    <col min="14638" max="14851" width="9.140625" style="49"/>
    <col min="14852" max="14852" width="4.140625" style="49" customWidth="1"/>
    <col min="14853" max="14853" width="9.140625" style="49"/>
    <col min="14854" max="14854" width="33" style="49" bestFit="1" customWidth="1"/>
    <col min="14855" max="14864" width="9.140625" style="49"/>
    <col min="14865" max="14865" width="11" style="49" customWidth="1"/>
    <col min="14866" max="14866" width="9.140625" style="49"/>
    <col min="14867" max="14868" width="9.85546875" style="49" bestFit="1" customWidth="1"/>
    <col min="14869" max="14869" width="9.140625" style="49"/>
    <col min="14870" max="14870" width="12" style="49" customWidth="1"/>
    <col min="14871" max="14871" width="9.140625" style="49"/>
    <col min="14872" max="14872" width="11.42578125" style="49" customWidth="1"/>
    <col min="14873" max="14873" width="9.140625" style="49"/>
    <col min="14874" max="14875" width="9.85546875" style="49" bestFit="1" customWidth="1"/>
    <col min="14876" max="14876" width="9.140625" style="49"/>
    <col min="14877" max="14877" width="12" style="49" customWidth="1"/>
    <col min="14878" max="14878" width="9.140625" style="49"/>
    <col min="14879" max="14879" width="11" style="49" customWidth="1"/>
    <col min="14880" max="14880" width="9.140625" style="49"/>
    <col min="14881" max="14881" width="5.5703125" style="49" customWidth="1"/>
    <col min="14882" max="14882" width="5.42578125" style="49" customWidth="1"/>
    <col min="14883" max="14885" width="9.140625" style="49"/>
    <col min="14886" max="14886" width="9.5703125" style="49" bestFit="1" customWidth="1"/>
    <col min="14887" max="14887" width="12.5703125" style="49" bestFit="1" customWidth="1"/>
    <col min="14888" max="14888" width="9.85546875" style="49" bestFit="1" customWidth="1"/>
    <col min="14889" max="14889" width="11.42578125" style="49" customWidth="1"/>
    <col min="14890" max="14890" width="10.140625" style="49" customWidth="1"/>
    <col min="14891" max="14891" width="12.85546875" style="49" customWidth="1"/>
    <col min="14892" max="14892" width="9.140625" style="49"/>
    <col min="14893" max="14893" width="11.7109375" style="49" bestFit="1" customWidth="1"/>
    <col min="14894" max="15107" width="9.140625" style="49"/>
    <col min="15108" max="15108" width="4.140625" style="49" customWidth="1"/>
    <col min="15109" max="15109" width="9.140625" style="49"/>
    <col min="15110" max="15110" width="33" style="49" bestFit="1" customWidth="1"/>
    <col min="15111" max="15120" width="9.140625" style="49"/>
    <col min="15121" max="15121" width="11" style="49" customWidth="1"/>
    <col min="15122" max="15122" width="9.140625" style="49"/>
    <col min="15123" max="15124" width="9.85546875" style="49" bestFit="1" customWidth="1"/>
    <col min="15125" max="15125" width="9.140625" style="49"/>
    <col min="15126" max="15126" width="12" style="49" customWidth="1"/>
    <col min="15127" max="15127" width="9.140625" style="49"/>
    <col min="15128" max="15128" width="11.42578125" style="49" customWidth="1"/>
    <col min="15129" max="15129" width="9.140625" style="49"/>
    <col min="15130" max="15131" width="9.85546875" style="49" bestFit="1" customWidth="1"/>
    <col min="15132" max="15132" width="9.140625" style="49"/>
    <col min="15133" max="15133" width="12" style="49" customWidth="1"/>
    <col min="15134" max="15134" width="9.140625" style="49"/>
    <col min="15135" max="15135" width="11" style="49" customWidth="1"/>
    <col min="15136" max="15136" width="9.140625" style="49"/>
    <col min="15137" max="15137" width="5.5703125" style="49" customWidth="1"/>
    <col min="15138" max="15138" width="5.42578125" style="49" customWidth="1"/>
    <col min="15139" max="15141" width="9.140625" style="49"/>
    <col min="15142" max="15142" width="9.5703125" style="49" bestFit="1" customWidth="1"/>
    <col min="15143" max="15143" width="12.5703125" style="49" bestFit="1" customWidth="1"/>
    <col min="15144" max="15144" width="9.85546875" style="49" bestFit="1" customWidth="1"/>
    <col min="15145" max="15145" width="11.42578125" style="49" customWidth="1"/>
    <col min="15146" max="15146" width="10.140625" style="49" customWidth="1"/>
    <col min="15147" max="15147" width="12.85546875" style="49" customWidth="1"/>
    <col min="15148" max="15148" width="9.140625" style="49"/>
    <col min="15149" max="15149" width="11.7109375" style="49" bestFit="1" customWidth="1"/>
    <col min="15150" max="15363" width="9.140625" style="49"/>
    <col min="15364" max="15364" width="4.140625" style="49" customWidth="1"/>
    <col min="15365" max="15365" width="9.140625" style="49"/>
    <col min="15366" max="15366" width="33" style="49" bestFit="1" customWidth="1"/>
    <col min="15367" max="15376" width="9.140625" style="49"/>
    <col min="15377" max="15377" width="11" style="49" customWidth="1"/>
    <col min="15378" max="15378" width="9.140625" style="49"/>
    <col min="15379" max="15380" width="9.85546875" style="49" bestFit="1" customWidth="1"/>
    <col min="15381" max="15381" width="9.140625" style="49"/>
    <col min="15382" max="15382" width="12" style="49" customWidth="1"/>
    <col min="15383" max="15383" width="9.140625" style="49"/>
    <col min="15384" max="15384" width="11.42578125" style="49" customWidth="1"/>
    <col min="15385" max="15385" width="9.140625" style="49"/>
    <col min="15386" max="15387" width="9.85546875" style="49" bestFit="1" customWidth="1"/>
    <col min="15388" max="15388" width="9.140625" style="49"/>
    <col min="15389" max="15389" width="12" style="49" customWidth="1"/>
    <col min="15390" max="15390" width="9.140625" style="49"/>
    <col min="15391" max="15391" width="11" style="49" customWidth="1"/>
    <col min="15392" max="15392" width="9.140625" style="49"/>
    <col min="15393" max="15393" width="5.5703125" style="49" customWidth="1"/>
    <col min="15394" max="15394" width="5.42578125" style="49" customWidth="1"/>
    <col min="15395" max="15397" width="9.140625" style="49"/>
    <col min="15398" max="15398" width="9.5703125" style="49" bestFit="1" customWidth="1"/>
    <col min="15399" max="15399" width="12.5703125" style="49" bestFit="1" customWidth="1"/>
    <col min="15400" max="15400" width="9.85546875" style="49" bestFit="1" customWidth="1"/>
    <col min="15401" max="15401" width="11.42578125" style="49" customWidth="1"/>
    <col min="15402" max="15402" width="10.140625" style="49" customWidth="1"/>
    <col min="15403" max="15403" width="12.85546875" style="49" customWidth="1"/>
    <col min="15404" max="15404" width="9.140625" style="49"/>
    <col min="15405" max="15405" width="11.7109375" style="49" bestFit="1" customWidth="1"/>
    <col min="15406" max="15619" width="9.140625" style="49"/>
    <col min="15620" max="15620" width="4.140625" style="49" customWidth="1"/>
    <col min="15621" max="15621" width="9.140625" style="49"/>
    <col min="15622" max="15622" width="33" style="49" bestFit="1" customWidth="1"/>
    <col min="15623" max="15632" width="9.140625" style="49"/>
    <col min="15633" max="15633" width="11" style="49" customWidth="1"/>
    <col min="15634" max="15634" width="9.140625" style="49"/>
    <col min="15635" max="15636" width="9.85546875" style="49" bestFit="1" customWidth="1"/>
    <col min="15637" max="15637" width="9.140625" style="49"/>
    <col min="15638" max="15638" width="12" style="49" customWidth="1"/>
    <col min="15639" max="15639" width="9.140625" style="49"/>
    <col min="15640" max="15640" width="11.42578125" style="49" customWidth="1"/>
    <col min="15641" max="15641" width="9.140625" style="49"/>
    <col min="15642" max="15643" width="9.85546875" style="49" bestFit="1" customWidth="1"/>
    <col min="15644" max="15644" width="9.140625" style="49"/>
    <col min="15645" max="15645" width="12" style="49" customWidth="1"/>
    <col min="15646" max="15646" width="9.140625" style="49"/>
    <col min="15647" max="15647" width="11" style="49" customWidth="1"/>
    <col min="15648" max="15648" width="9.140625" style="49"/>
    <col min="15649" max="15649" width="5.5703125" style="49" customWidth="1"/>
    <col min="15650" max="15650" width="5.42578125" style="49" customWidth="1"/>
    <col min="15651" max="15653" width="9.140625" style="49"/>
    <col min="15654" max="15654" width="9.5703125" style="49" bestFit="1" customWidth="1"/>
    <col min="15655" max="15655" width="12.5703125" style="49" bestFit="1" customWidth="1"/>
    <col min="15656" max="15656" width="9.85546875" style="49" bestFit="1" customWidth="1"/>
    <col min="15657" max="15657" width="11.42578125" style="49" customWidth="1"/>
    <col min="15658" max="15658" width="10.140625" style="49" customWidth="1"/>
    <col min="15659" max="15659" width="12.85546875" style="49" customWidth="1"/>
    <col min="15660" max="15660" width="9.140625" style="49"/>
    <col min="15661" max="15661" width="11.7109375" style="49" bestFit="1" customWidth="1"/>
    <col min="15662" max="15875" width="9.140625" style="49"/>
    <col min="15876" max="15876" width="4.140625" style="49" customWidth="1"/>
    <col min="15877" max="15877" width="9.140625" style="49"/>
    <col min="15878" max="15878" width="33" style="49" bestFit="1" customWidth="1"/>
    <col min="15879" max="15888" width="9.140625" style="49"/>
    <col min="15889" max="15889" width="11" style="49" customWidth="1"/>
    <col min="15890" max="15890" width="9.140625" style="49"/>
    <col min="15891" max="15892" width="9.85546875" style="49" bestFit="1" customWidth="1"/>
    <col min="15893" max="15893" width="9.140625" style="49"/>
    <col min="15894" max="15894" width="12" style="49" customWidth="1"/>
    <col min="15895" max="15895" width="9.140625" style="49"/>
    <col min="15896" max="15896" width="11.42578125" style="49" customWidth="1"/>
    <col min="15897" max="15897" width="9.140625" style="49"/>
    <col min="15898" max="15899" width="9.85546875" style="49" bestFit="1" customWidth="1"/>
    <col min="15900" max="15900" width="9.140625" style="49"/>
    <col min="15901" max="15901" width="12" style="49" customWidth="1"/>
    <col min="15902" max="15902" width="9.140625" style="49"/>
    <col min="15903" max="15903" width="11" style="49" customWidth="1"/>
    <col min="15904" max="15904" width="9.140625" style="49"/>
    <col min="15905" max="15905" width="5.5703125" style="49" customWidth="1"/>
    <col min="15906" max="15906" width="5.42578125" style="49" customWidth="1"/>
    <col min="15907" max="15909" width="9.140625" style="49"/>
    <col min="15910" max="15910" width="9.5703125" style="49" bestFit="1" customWidth="1"/>
    <col min="15911" max="15911" width="12.5703125" style="49" bestFit="1" customWidth="1"/>
    <col min="15912" max="15912" width="9.85546875" style="49" bestFit="1" customWidth="1"/>
    <col min="15913" max="15913" width="11.42578125" style="49" customWidth="1"/>
    <col min="15914" max="15914" width="10.140625" style="49" customWidth="1"/>
    <col min="15915" max="15915" width="12.85546875" style="49" customWidth="1"/>
    <col min="15916" max="15916" width="9.140625" style="49"/>
    <col min="15917" max="15917" width="11.7109375" style="49" bestFit="1" customWidth="1"/>
    <col min="15918" max="16131" width="9.140625" style="49"/>
    <col min="16132" max="16132" width="4.140625" style="49" customWidth="1"/>
    <col min="16133" max="16133" width="9.140625" style="49"/>
    <col min="16134" max="16134" width="33" style="49" bestFit="1" customWidth="1"/>
    <col min="16135" max="16144" width="9.140625" style="49"/>
    <col min="16145" max="16145" width="11" style="49" customWidth="1"/>
    <col min="16146" max="16146" width="9.140625" style="49"/>
    <col min="16147" max="16148" width="9.85546875" style="49" bestFit="1" customWidth="1"/>
    <col min="16149" max="16149" width="9.140625" style="49"/>
    <col min="16150" max="16150" width="12" style="49" customWidth="1"/>
    <col min="16151" max="16151" width="9.140625" style="49"/>
    <col min="16152" max="16152" width="11.42578125" style="49" customWidth="1"/>
    <col min="16153" max="16153" width="9.140625" style="49"/>
    <col min="16154" max="16155" width="9.85546875" style="49" bestFit="1" customWidth="1"/>
    <col min="16156" max="16156" width="9.140625" style="49"/>
    <col min="16157" max="16157" width="12" style="49" customWidth="1"/>
    <col min="16158" max="16158" width="9.140625" style="49"/>
    <col min="16159" max="16159" width="11" style="49" customWidth="1"/>
    <col min="16160" max="16160" width="9.140625" style="49"/>
    <col min="16161" max="16161" width="5.5703125" style="49" customWidth="1"/>
    <col min="16162" max="16162" width="5.42578125" style="49" customWidth="1"/>
    <col min="16163" max="16165" width="9.140625" style="49"/>
    <col min="16166" max="16166" width="9.5703125" style="49" bestFit="1" customWidth="1"/>
    <col min="16167" max="16167" width="12.5703125" style="49" bestFit="1" customWidth="1"/>
    <col min="16168" max="16168" width="9.85546875" style="49" bestFit="1" customWidth="1"/>
    <col min="16169" max="16169" width="11.42578125" style="49" customWidth="1"/>
    <col min="16170" max="16170" width="10.140625" style="49" customWidth="1"/>
    <col min="16171" max="16171" width="12.85546875" style="49" customWidth="1"/>
    <col min="16172" max="16172" width="9.140625" style="49"/>
    <col min="16173" max="16173" width="11.7109375" style="49" bestFit="1" customWidth="1"/>
    <col min="16174" max="16384" width="9.140625" style="49"/>
  </cols>
  <sheetData>
    <row r="2" spans="2:54" ht="15.75">
      <c r="B2" s="348" t="s">
        <v>71</v>
      </c>
      <c r="C2" s="349"/>
      <c r="D2" s="349"/>
      <c r="E2" s="349"/>
      <c r="F2" s="349"/>
      <c r="G2" s="349"/>
      <c r="H2" s="349"/>
      <c r="I2" s="349"/>
      <c r="J2" s="349"/>
      <c r="K2" s="349"/>
      <c r="L2" s="349"/>
      <c r="M2" s="349"/>
      <c r="N2" s="349"/>
      <c r="O2" s="349"/>
      <c r="P2" s="349"/>
      <c r="Q2" s="349"/>
      <c r="R2" s="349"/>
      <c r="S2" s="349"/>
      <c r="T2" s="349"/>
      <c r="U2" s="349"/>
      <c r="V2" s="349"/>
      <c r="W2" s="349"/>
      <c r="X2" s="349"/>
      <c r="Y2" s="349"/>
      <c r="Z2" s="349"/>
      <c r="AA2" s="349"/>
      <c r="AB2" s="349"/>
      <c r="AC2" s="349"/>
      <c r="AD2" s="349"/>
      <c r="AE2" s="349"/>
      <c r="AF2" s="349"/>
      <c r="AG2" s="349"/>
      <c r="AH2" s="349"/>
      <c r="AI2" s="349"/>
      <c r="AJ2" s="349"/>
      <c r="AK2" s="349"/>
      <c r="AL2" s="349"/>
      <c r="AM2" s="349"/>
      <c r="AN2" s="349"/>
      <c r="AO2" s="349"/>
      <c r="AP2" s="349"/>
      <c r="AQ2" s="349"/>
      <c r="AR2" s="349"/>
      <c r="AS2" s="349"/>
      <c r="AT2" s="349"/>
      <c r="AU2" s="349"/>
      <c r="AV2" s="349"/>
      <c r="AW2" s="349"/>
      <c r="AX2" s="349"/>
    </row>
    <row r="3" spans="2:54" ht="13.5" thickBot="1">
      <c r="L3" s="409" t="s">
        <v>281</v>
      </c>
      <c r="M3" s="409"/>
      <c r="N3" s="409"/>
      <c r="O3" s="409"/>
      <c r="U3" s="50"/>
      <c r="AB3" s="50"/>
    </row>
    <row r="4" spans="2:54" s="50" customFormat="1" ht="15" customHeight="1" thickTop="1" thickBot="1">
      <c r="B4" s="350" t="s">
        <v>72</v>
      </c>
      <c r="C4" s="344" t="s">
        <v>73</v>
      </c>
      <c r="D4" s="344" t="s">
        <v>74</v>
      </c>
      <c r="E4" s="342" t="s">
        <v>106</v>
      </c>
      <c r="F4" s="342" t="s">
        <v>75</v>
      </c>
      <c r="G4" s="342" t="s">
        <v>189</v>
      </c>
      <c r="H4" s="342" t="s">
        <v>76</v>
      </c>
      <c r="I4" s="344" t="s">
        <v>77</v>
      </c>
      <c r="J4" s="342" t="s">
        <v>78</v>
      </c>
      <c r="K4" s="342" t="s">
        <v>79</v>
      </c>
      <c r="L4" s="364" t="s">
        <v>114</v>
      </c>
      <c r="M4" s="364" t="s">
        <v>115</v>
      </c>
      <c r="N4" s="364" t="s">
        <v>9</v>
      </c>
      <c r="O4" s="364" t="s">
        <v>2</v>
      </c>
      <c r="P4" s="361" t="s">
        <v>80</v>
      </c>
      <c r="Q4" s="362"/>
      <c r="R4" s="362"/>
      <c r="S4" s="362"/>
      <c r="T4" s="362"/>
      <c r="U4" s="363"/>
      <c r="V4" s="342" t="s">
        <v>134</v>
      </c>
      <c r="W4" s="368" t="s">
        <v>190</v>
      </c>
      <c r="X4" s="147"/>
      <c r="Y4" s="147"/>
      <c r="Z4" s="147"/>
      <c r="AA4" s="147"/>
      <c r="AB4" s="147"/>
      <c r="AC4" s="368" t="s">
        <v>81</v>
      </c>
      <c r="AD4" s="372" t="s">
        <v>106</v>
      </c>
      <c r="AE4" s="359" t="s">
        <v>82</v>
      </c>
      <c r="AF4" s="397" t="s">
        <v>83</v>
      </c>
      <c r="AG4" s="398"/>
      <c r="AH4" s="359" t="s">
        <v>84</v>
      </c>
      <c r="AI4" s="359" t="s">
        <v>85</v>
      </c>
      <c r="AJ4" s="342" t="s">
        <v>238</v>
      </c>
      <c r="AK4" s="342" t="s">
        <v>239</v>
      </c>
      <c r="AL4" s="344" t="s">
        <v>86</v>
      </c>
      <c r="AM4" s="344" t="s">
        <v>87</v>
      </c>
      <c r="AN4" s="344" t="s">
        <v>88</v>
      </c>
      <c r="AO4" s="394" t="s">
        <v>89</v>
      </c>
      <c r="AP4" s="344" t="s">
        <v>109</v>
      </c>
      <c r="AQ4" s="344" t="s">
        <v>4</v>
      </c>
      <c r="AR4" s="379" t="s">
        <v>90</v>
      </c>
      <c r="AS4" s="382" t="s">
        <v>91</v>
      </c>
      <c r="AT4" s="379" t="s">
        <v>92</v>
      </c>
      <c r="AU4" s="385" t="s">
        <v>93</v>
      </c>
      <c r="AV4" s="401" t="s">
        <v>215</v>
      </c>
      <c r="AW4" s="388" t="s">
        <v>213</v>
      </c>
      <c r="AX4" s="391" t="s">
        <v>214</v>
      </c>
    </row>
    <row r="5" spans="2:54" s="50" customFormat="1" ht="26.25" thickTop="1">
      <c r="B5" s="351"/>
      <c r="C5" s="353"/>
      <c r="D5" s="353"/>
      <c r="E5" s="355"/>
      <c r="F5" s="355"/>
      <c r="G5" s="355"/>
      <c r="H5" s="355"/>
      <c r="I5" s="357"/>
      <c r="J5" s="355"/>
      <c r="K5" s="355"/>
      <c r="L5" s="365"/>
      <c r="M5" s="365"/>
      <c r="N5" s="365"/>
      <c r="O5" s="365"/>
      <c r="P5" s="371" t="s">
        <v>94</v>
      </c>
      <c r="Q5" s="144" t="s">
        <v>138</v>
      </c>
      <c r="R5" s="144" t="s">
        <v>135</v>
      </c>
      <c r="S5" s="144" t="s">
        <v>137</v>
      </c>
      <c r="T5" s="145" t="s">
        <v>136</v>
      </c>
      <c r="U5" s="367" t="s">
        <v>99</v>
      </c>
      <c r="V5" s="343"/>
      <c r="W5" s="369"/>
      <c r="X5" s="144" t="s">
        <v>95</v>
      </c>
      <c r="Y5" s="144" t="s">
        <v>96</v>
      </c>
      <c r="Z5" s="144" t="s">
        <v>97</v>
      </c>
      <c r="AA5" s="145" t="s">
        <v>98</v>
      </c>
      <c r="AB5" s="367" t="s">
        <v>212</v>
      </c>
      <c r="AC5" s="369"/>
      <c r="AD5" s="373"/>
      <c r="AE5" s="360"/>
      <c r="AF5" s="399"/>
      <c r="AG5" s="400"/>
      <c r="AH5" s="360"/>
      <c r="AI5" s="360"/>
      <c r="AJ5" s="343"/>
      <c r="AK5" s="343"/>
      <c r="AL5" s="345"/>
      <c r="AM5" s="345"/>
      <c r="AN5" s="345"/>
      <c r="AO5" s="395"/>
      <c r="AP5" s="345"/>
      <c r="AQ5" s="345"/>
      <c r="AR5" s="380"/>
      <c r="AS5" s="383"/>
      <c r="AT5" s="380"/>
      <c r="AU5" s="386"/>
      <c r="AV5" s="401"/>
      <c r="AW5" s="389"/>
      <c r="AX5" s="392"/>
      <c r="AZ5" s="375" t="s">
        <v>100</v>
      </c>
    </row>
    <row r="6" spans="2:54" s="50" customFormat="1" ht="16.5" customHeight="1" thickBot="1">
      <c r="B6" s="352"/>
      <c r="C6" s="354"/>
      <c r="D6" s="354"/>
      <c r="E6" s="356"/>
      <c r="F6" s="356"/>
      <c r="G6" s="356"/>
      <c r="H6" s="356"/>
      <c r="I6" s="358"/>
      <c r="J6" s="356"/>
      <c r="K6" s="356"/>
      <c r="L6" s="366"/>
      <c r="M6" s="366"/>
      <c r="N6" s="366"/>
      <c r="O6" s="366"/>
      <c r="P6" s="354"/>
      <c r="Q6" s="51">
        <f>'Changable Values'!D5</f>
        <v>0.1</v>
      </c>
      <c r="R6" s="52">
        <f>'Changable Values'!D6</f>
        <v>0.11</v>
      </c>
      <c r="S6" s="53">
        <f>'Changable Values'!D7</f>
        <v>5.0000000000000001E-3</v>
      </c>
      <c r="T6" s="52">
        <f>'Changable Values'!D8</f>
        <v>0.01</v>
      </c>
      <c r="U6" s="356"/>
      <c r="V6" s="157">
        <f>'Changable Values'!D9</f>
        <v>1.4999999999999999E-2</v>
      </c>
      <c r="W6" s="370"/>
      <c r="X6" s="51"/>
      <c r="Y6" s="52"/>
      <c r="Z6" s="52"/>
      <c r="AA6" s="52"/>
      <c r="AB6" s="356"/>
      <c r="AC6" s="370"/>
      <c r="AD6" s="374"/>
      <c r="AE6" s="146"/>
      <c r="AF6" s="127">
        <f>'Changable Values'!E14</f>
        <v>6</v>
      </c>
      <c r="AG6" s="127">
        <f>'Changable Values'!F14</f>
        <v>6</v>
      </c>
      <c r="AH6" s="146"/>
      <c r="AI6" s="146" t="s">
        <v>139</v>
      </c>
      <c r="AJ6" s="158"/>
      <c r="AK6" s="148"/>
      <c r="AL6" s="148">
        <f>'Changable Values'!E20</f>
        <v>1076.3999999999999</v>
      </c>
      <c r="AM6" s="148">
        <v>0</v>
      </c>
      <c r="AN6" s="148">
        <f>'Changable Values'!E21</f>
        <v>861.11999999999989</v>
      </c>
      <c r="AO6" s="396"/>
      <c r="AP6" s="53">
        <f>'Changable Values'!D23</f>
        <v>1.25</v>
      </c>
      <c r="AQ6" s="51">
        <v>0</v>
      </c>
      <c r="AR6" s="381"/>
      <c r="AS6" s="384"/>
      <c r="AT6" s="381"/>
      <c r="AU6" s="387"/>
      <c r="AV6" s="401"/>
      <c r="AW6" s="390"/>
      <c r="AX6" s="393"/>
      <c r="AZ6" s="376"/>
    </row>
    <row r="7" spans="2:54" ht="14.25" thickTop="1" thickBot="1">
      <c r="B7" s="54"/>
      <c r="C7" s="55"/>
      <c r="D7" s="55"/>
      <c r="E7" s="55"/>
      <c r="F7" s="56"/>
      <c r="G7" s="56"/>
      <c r="H7" s="56"/>
      <c r="I7" s="55"/>
      <c r="J7" s="57"/>
      <c r="K7" s="57"/>
      <c r="L7" s="57"/>
      <c r="M7" s="57"/>
      <c r="N7" s="57"/>
      <c r="O7" s="57"/>
      <c r="P7" s="55"/>
      <c r="Q7" s="58"/>
      <c r="R7" s="59"/>
      <c r="S7" s="59"/>
      <c r="T7" s="59"/>
      <c r="U7" s="56"/>
      <c r="V7" s="60"/>
      <c r="W7" s="61"/>
      <c r="X7" s="58"/>
      <c r="Y7" s="59"/>
      <c r="Z7" s="59"/>
      <c r="AA7" s="59"/>
      <c r="AB7" s="56"/>
      <c r="AC7" s="61"/>
      <c r="AD7" s="128"/>
      <c r="AE7" s="62">
        <f>'Changable Values'!D13</f>
        <v>25</v>
      </c>
      <c r="AF7" s="377">
        <f>'Changable Values'!D14</f>
        <v>350</v>
      </c>
      <c r="AG7" s="378"/>
      <c r="AH7" s="146">
        <f>'Changable Values'!D15</f>
        <v>0.75</v>
      </c>
      <c r="AI7" s="63">
        <f>'Changable Values'!D16</f>
        <v>5</v>
      </c>
      <c r="AJ7" s="55"/>
      <c r="AK7" s="55"/>
      <c r="AL7" s="55"/>
      <c r="AM7" s="55"/>
      <c r="AN7" s="55"/>
      <c r="AO7" s="55"/>
      <c r="AP7" s="59"/>
      <c r="AQ7" s="59"/>
      <c r="AR7" s="56"/>
      <c r="AS7" s="55"/>
      <c r="AT7" s="56"/>
      <c r="AU7" s="64"/>
      <c r="AW7" s="65"/>
      <c r="AX7" s="66"/>
      <c r="AZ7" s="67"/>
    </row>
    <row r="8" spans="2:54" ht="34.5" customHeight="1" thickTop="1" thickBot="1">
      <c r="B8" s="129">
        <f>Pricing!A4</f>
        <v>1</v>
      </c>
      <c r="C8" s="130" t="str">
        <f>Pricing!D4</f>
        <v>3 TRACK 2 SHUTTER SLIDING DOOR</v>
      </c>
      <c r="D8" s="131" t="str">
        <f>Pricing!B4</f>
        <v>SD1</v>
      </c>
      <c r="E8" s="132" t="str">
        <f>Pricing!N4</f>
        <v>24MM</v>
      </c>
      <c r="F8" s="68">
        <f>Pricing!G4</f>
        <v>3658</v>
      </c>
      <c r="G8" s="68">
        <f>Pricing!H4</f>
        <v>2440</v>
      </c>
      <c r="H8" s="100">
        <f t="shared" ref="H8:H57" si="0">(F8*G8)/1000000</f>
        <v>8.9255200000000006</v>
      </c>
      <c r="I8" s="70">
        <f>Pricing!I4</f>
        <v>1</v>
      </c>
      <c r="J8" s="69">
        <f t="shared" ref="J8" si="1">H8*I8</f>
        <v>8.9255200000000006</v>
      </c>
      <c r="K8" s="71">
        <f t="shared" ref="K8" si="2">J8*10.764</f>
        <v>96.074297279999996</v>
      </c>
      <c r="L8" s="69"/>
      <c r="M8" s="72"/>
      <c r="N8" s="72"/>
      <c r="O8" s="72">
        <f t="shared" ref="O8:O35" si="3">N8*M8*L8/1000000</f>
        <v>0</v>
      </c>
      <c r="P8" s="73">
        <f>Pricing!M4</f>
        <v>50924.649999999994</v>
      </c>
      <c r="Q8" s="74">
        <f t="shared" ref="Q8:Q56" si="4">P8*$Q$6</f>
        <v>5092.4650000000001</v>
      </c>
      <c r="R8" s="74">
        <f t="shared" ref="R8:R56" si="5">(P8+Q8)*$R$6</f>
        <v>6161.8826499999986</v>
      </c>
      <c r="S8" s="74">
        <f t="shared" ref="S8:S56" si="6">(P8+Q8+R8)*$S$6</f>
        <v>310.89498824999998</v>
      </c>
      <c r="T8" s="74">
        <f t="shared" ref="T8:T56" si="7">(P8+Q8+R8+S8)*$T$6</f>
        <v>624.89892638249989</v>
      </c>
      <c r="U8" s="72">
        <f t="shared" ref="U8:U56" si="8">SUM(P8:T8)</f>
        <v>63114.791564632491</v>
      </c>
      <c r="V8" s="74">
        <f t="shared" ref="V8:V56" si="9">U8*$V$6</f>
        <v>946.72187346948738</v>
      </c>
      <c r="W8" s="73">
        <f>Pricing!S4*I8</f>
        <v>0</v>
      </c>
      <c r="X8" s="74">
        <f t="shared" ref="X8:X56" si="10">W8*$X$6</f>
        <v>0</v>
      </c>
      <c r="Y8" s="74">
        <f t="shared" ref="Y8:Y56" si="11">(W8+X8)*$Y$6</f>
        <v>0</v>
      </c>
      <c r="Z8" s="74">
        <f t="shared" ref="Z8:Z56" si="12">(W8+X8+Y8)*$Z$6</f>
        <v>0</v>
      </c>
      <c r="AA8" s="74">
        <f t="shared" ref="AA8:AA56" si="13">(W8+X8+Y8+Z8)*$AA$6</f>
        <v>0</v>
      </c>
      <c r="AB8" s="72">
        <f t="shared" ref="AB8:AB56" si="14">SUM(W8:AA8)</f>
        <v>0</v>
      </c>
      <c r="AC8" s="75">
        <v>0</v>
      </c>
      <c r="AD8" s="101">
        <f>(J8*Pricing!O4)+(O8*Pricing!P4)</f>
        <v>25036.083600000002</v>
      </c>
      <c r="AE8" s="76">
        <f>((((F8+G8)*2)/305)*I8*$AE$7)</f>
        <v>999.67213114754099</v>
      </c>
      <c r="AF8" s="346">
        <f>(((((F8*4)+(G8*4))/1000)*$AF$6*$AG$6)/300)*I8*$AF$7</f>
        <v>1024.4640000000002</v>
      </c>
      <c r="AG8" s="347"/>
      <c r="AH8" s="76">
        <f>(((F8+G8))*I8/1000)*8*$AH$7</f>
        <v>36.588000000000001</v>
      </c>
      <c r="AI8" s="76">
        <f t="shared" ref="AI8:AI57" si="15">(((F8+G8)*2*I8)/1000)*2*$AI$7</f>
        <v>121.96</v>
      </c>
      <c r="AJ8" s="76">
        <f>J8*Pricing!Q4</f>
        <v>4803.7148639999996</v>
      </c>
      <c r="AK8" s="76">
        <f>J8*Pricing!R4</f>
        <v>0</v>
      </c>
      <c r="AL8" s="76">
        <f t="shared" ref="AL8:AL39" si="16">J8*$AL$6</f>
        <v>9607.4297279999992</v>
      </c>
      <c r="AM8" s="77">
        <f t="shared" ref="AM8:AM39" si="17">$AM$6*J8</f>
        <v>0</v>
      </c>
      <c r="AN8" s="76">
        <f t="shared" ref="AN8:AN39" si="18">$AN$6*J8</f>
        <v>7685.9437823999997</v>
      </c>
      <c r="AO8" s="72">
        <f t="shared" ref="AO8:AO39" si="19">SUM(U8:V8)+SUM(AC8:AI8)-AD8</f>
        <v>66244.197569249533</v>
      </c>
      <c r="AP8" s="74">
        <f t="shared" ref="AP8:AP39" si="20">AO8*$AP$6</f>
        <v>82805.246961561919</v>
      </c>
      <c r="AQ8" s="74">
        <f t="shared" ref="AQ8:AQ56" si="21">(AO8+AP8)*$AQ$6</f>
        <v>0</v>
      </c>
      <c r="AR8" s="74">
        <f t="shared" ref="AR8:AR39" si="22">SUM(AO8:AQ8)/J8</f>
        <v>16699.244921395217</v>
      </c>
      <c r="AS8" s="72">
        <f t="shared" ref="AS8:AS39" si="23">SUM(AJ8:AQ8)+AD8+AB8</f>
        <v>196182.61650521145</v>
      </c>
      <c r="AT8" s="72">
        <f t="shared" ref="AT8:AT39" si="24">AS8/J8</f>
        <v>21979.964921395218</v>
      </c>
      <c r="AU8" s="78">
        <f t="shared" ref="AU8:AU56" si="25">AT8/10.764</f>
        <v>2041.9885657186194</v>
      </c>
      <c r="AV8" s="79">
        <f t="shared" ref="AV8:AV39" si="26">K8/$K$109</f>
        <v>0.15455039105464236</v>
      </c>
      <c r="AW8" s="80">
        <f t="shared" ref="AW8:AW39" si="27">(U8+V8)/(J8*10.764)</f>
        <v>666.79138179278482</v>
      </c>
      <c r="AX8" s="81">
        <f t="shared" ref="AX8:AX39" si="28">SUM(W8:AN8,AP8)/(J8*10.764)</f>
        <v>1375.1971839258345</v>
      </c>
      <c r="AY8" s="82"/>
      <c r="AZ8" s="83">
        <f t="shared" ref="AZ8:AZ56" si="29">AU8-(AW8+AX8)</f>
        <v>0</v>
      </c>
      <c r="BB8" s="84"/>
    </row>
    <row r="9" spans="2:54" ht="34.5" customHeight="1" thickTop="1" thickBot="1">
      <c r="B9" s="129">
        <f>Pricing!A5</f>
        <v>2</v>
      </c>
      <c r="C9" s="130" t="str">
        <f>Pricing!D5</f>
        <v>3 TRACK 2 SHUTTER SLIDING DOOR</v>
      </c>
      <c r="D9" s="131" t="str">
        <f>Pricing!B5</f>
        <v>SD2</v>
      </c>
      <c r="E9" s="132" t="str">
        <f>Pricing!N5</f>
        <v>24MM</v>
      </c>
      <c r="F9" s="68">
        <f>Pricing!G5</f>
        <v>3354</v>
      </c>
      <c r="G9" s="68">
        <f>Pricing!H5</f>
        <v>2440</v>
      </c>
      <c r="H9" s="100">
        <f t="shared" si="0"/>
        <v>8.1837599999999995</v>
      </c>
      <c r="I9" s="70">
        <f>Pricing!I5</f>
        <v>1</v>
      </c>
      <c r="J9" s="69">
        <f t="shared" ref="J9:J58" si="30">H9*I9</f>
        <v>8.1837599999999995</v>
      </c>
      <c r="K9" s="71">
        <f t="shared" ref="K9:K58" si="31">J9*10.764</f>
        <v>88.089992639999991</v>
      </c>
      <c r="L9" s="69"/>
      <c r="M9" s="72"/>
      <c r="N9" s="72"/>
      <c r="O9" s="72">
        <f t="shared" si="3"/>
        <v>0</v>
      </c>
      <c r="P9" s="73">
        <f>Pricing!M5</f>
        <v>49340.18</v>
      </c>
      <c r="Q9" s="74">
        <f t="shared" ref="Q9:Q14" si="32">P9*$Q$6</f>
        <v>4934.018</v>
      </c>
      <c r="R9" s="74">
        <f t="shared" ref="R9:R14" si="33">(P9+Q9)*$R$6</f>
        <v>5970.1617800000004</v>
      </c>
      <c r="S9" s="74">
        <f t="shared" ref="S9:S14" si="34">(P9+Q9+R9)*$S$6</f>
        <v>301.22179890000001</v>
      </c>
      <c r="T9" s="74">
        <f t="shared" ref="T9:T14" si="35">(P9+Q9+R9+S9)*$T$6</f>
        <v>605.4558157890001</v>
      </c>
      <c r="U9" s="72">
        <f t="shared" ref="U9:U14" si="36">SUM(P9:T9)</f>
        <v>61151.037394689003</v>
      </c>
      <c r="V9" s="74">
        <f t="shared" ref="V9:V14" si="37">U9*$V$6</f>
        <v>917.26556092033502</v>
      </c>
      <c r="W9" s="73">
        <f>Pricing!S5*I9</f>
        <v>0</v>
      </c>
      <c r="X9" s="74">
        <f t="shared" ref="X9:X14" si="38">W9*$X$6</f>
        <v>0</v>
      </c>
      <c r="Y9" s="74">
        <f t="shared" ref="Y9:Y14" si="39">(W9+X9)*$Y$6</f>
        <v>0</v>
      </c>
      <c r="Z9" s="74">
        <f t="shared" ref="Z9:Z14" si="40">(W9+X9+Y9)*$Z$6</f>
        <v>0</v>
      </c>
      <c r="AA9" s="74">
        <f t="shared" ref="AA9:AA14" si="41">(W9+X9+Y9+Z9)*$AA$6</f>
        <v>0</v>
      </c>
      <c r="AB9" s="72">
        <f t="shared" ref="AB9:AB14" si="42">SUM(W9:AA9)</f>
        <v>0</v>
      </c>
      <c r="AC9" s="75">
        <v>0</v>
      </c>
      <c r="AD9" s="101">
        <f>(J9*Pricing!O5)+(O9*Pricing!P5)</f>
        <v>22955.446799999998</v>
      </c>
      <c r="AE9" s="76">
        <f t="shared" ref="AE9:AE57" si="43">((((F9+G9)*2)/305)*I9*$AE$7)</f>
        <v>949.83606557377038</v>
      </c>
      <c r="AF9" s="346">
        <f t="shared" ref="AF9:AF57" si="44">(((((F9*4)+(G9*4))/1000)*$AF$6*$AG$6)/300)*I9*$AF$7</f>
        <v>973.39199999999983</v>
      </c>
      <c r="AG9" s="347"/>
      <c r="AH9" s="76">
        <f t="shared" ref="AH9:AH72" si="45">(((F9+G9))*I9/1000)*8*$AH$7</f>
        <v>34.763999999999996</v>
      </c>
      <c r="AI9" s="76">
        <f t="shared" si="15"/>
        <v>115.88</v>
      </c>
      <c r="AJ9" s="76">
        <f>J9*Pricing!Q5</f>
        <v>4404.4996319999991</v>
      </c>
      <c r="AK9" s="76">
        <f>J9*Pricing!R5</f>
        <v>0</v>
      </c>
      <c r="AL9" s="76">
        <f t="shared" si="16"/>
        <v>8808.9992639999982</v>
      </c>
      <c r="AM9" s="77">
        <f t="shared" si="17"/>
        <v>0</v>
      </c>
      <c r="AN9" s="76">
        <f t="shared" si="18"/>
        <v>7047.1994111999984</v>
      </c>
      <c r="AO9" s="72">
        <f t="shared" si="19"/>
        <v>64142.175021183102</v>
      </c>
      <c r="AP9" s="74">
        <f t="shared" si="20"/>
        <v>80177.718776478883</v>
      </c>
      <c r="AQ9" s="74">
        <f t="shared" ref="AQ9:AQ14" si="46">(AO9+AP9)*$AQ$6</f>
        <v>0</v>
      </c>
      <c r="AR9" s="74">
        <f t="shared" si="22"/>
        <v>17634.912778192665</v>
      </c>
      <c r="AS9" s="72">
        <f t="shared" si="23"/>
        <v>187536.03890486198</v>
      </c>
      <c r="AT9" s="72">
        <f t="shared" si="24"/>
        <v>22915.632778192663</v>
      </c>
      <c r="AU9" s="78">
        <f t="shared" ref="AU9:AU14" si="47">AT9/10.764</f>
        <v>2128.914230601325</v>
      </c>
      <c r="AV9" s="79">
        <f t="shared" si="26"/>
        <v>0.14170640010860316</v>
      </c>
      <c r="AW9" s="80">
        <f t="shared" si="27"/>
        <v>704.60106869648325</v>
      </c>
      <c r="AX9" s="81">
        <f t="shared" si="28"/>
        <v>1424.313161904842</v>
      </c>
      <c r="AY9" s="82"/>
      <c r="AZ9" s="83">
        <f t="shared" ref="AZ9:AZ14" si="48">AU9-(AW9+AX9)</f>
        <v>0</v>
      </c>
      <c r="BB9" s="84"/>
    </row>
    <row r="10" spans="2:54" ht="34.5" customHeight="1" thickTop="1" thickBot="1">
      <c r="B10" s="129">
        <f>Pricing!A6</f>
        <v>3</v>
      </c>
      <c r="C10" s="130" t="str">
        <f>Pricing!D6</f>
        <v>3 TRACK 2 SHUTTER SLIDING DOOR</v>
      </c>
      <c r="D10" s="131" t="str">
        <f>Pricing!B6</f>
        <v>SD3</v>
      </c>
      <c r="E10" s="132" t="str">
        <f>Pricing!N6</f>
        <v>24MM</v>
      </c>
      <c r="F10" s="68">
        <f>Pricing!G6</f>
        <v>2440</v>
      </c>
      <c r="G10" s="68">
        <f>Pricing!H6</f>
        <v>2440</v>
      </c>
      <c r="H10" s="100">
        <f t="shared" si="0"/>
        <v>5.9535999999999998</v>
      </c>
      <c r="I10" s="70">
        <f>Pricing!I6</f>
        <v>2</v>
      </c>
      <c r="J10" s="69">
        <f t="shared" si="30"/>
        <v>11.9072</v>
      </c>
      <c r="K10" s="71">
        <f t="shared" si="31"/>
        <v>128.1691008</v>
      </c>
      <c r="L10" s="69"/>
      <c r="M10" s="72"/>
      <c r="N10" s="72"/>
      <c r="O10" s="72">
        <f t="shared" si="3"/>
        <v>0</v>
      </c>
      <c r="P10" s="73">
        <f>Pricing!M6</f>
        <v>89150.299999999988</v>
      </c>
      <c r="Q10" s="74">
        <f t="shared" si="32"/>
        <v>8915.0299999999988</v>
      </c>
      <c r="R10" s="74">
        <f t="shared" si="33"/>
        <v>10787.186299999999</v>
      </c>
      <c r="S10" s="74">
        <f t="shared" si="34"/>
        <v>544.2625814999999</v>
      </c>
      <c r="T10" s="74">
        <f t="shared" si="35"/>
        <v>1093.9677888149999</v>
      </c>
      <c r="U10" s="72">
        <f t="shared" si="36"/>
        <v>110490.746670315</v>
      </c>
      <c r="V10" s="74">
        <f t="shared" si="37"/>
        <v>1657.3612000547248</v>
      </c>
      <c r="W10" s="73">
        <f>Pricing!S6*I10</f>
        <v>0</v>
      </c>
      <c r="X10" s="74">
        <f t="shared" si="38"/>
        <v>0</v>
      </c>
      <c r="Y10" s="74">
        <f t="shared" si="39"/>
        <v>0</v>
      </c>
      <c r="Z10" s="74">
        <f t="shared" si="40"/>
        <v>0</v>
      </c>
      <c r="AA10" s="74">
        <f t="shared" si="41"/>
        <v>0</v>
      </c>
      <c r="AB10" s="72">
        <f t="shared" si="42"/>
        <v>0</v>
      </c>
      <c r="AC10" s="75">
        <v>0</v>
      </c>
      <c r="AD10" s="101">
        <f>(J10*Pricing!O6)+(O10*Pricing!P6)</f>
        <v>33399.695999999996</v>
      </c>
      <c r="AE10" s="76">
        <f t="shared" si="43"/>
        <v>1600</v>
      </c>
      <c r="AF10" s="346">
        <f t="shared" si="44"/>
        <v>1639.68</v>
      </c>
      <c r="AG10" s="347"/>
      <c r="AH10" s="76">
        <f t="shared" si="45"/>
        <v>58.56</v>
      </c>
      <c r="AI10" s="76">
        <f t="shared" si="15"/>
        <v>195.2</v>
      </c>
      <c r="AJ10" s="76">
        <f>J10*Pricing!Q6</f>
        <v>6408.4550399999989</v>
      </c>
      <c r="AK10" s="76">
        <f>J10*Pricing!R6</f>
        <v>0</v>
      </c>
      <c r="AL10" s="76">
        <f t="shared" si="16"/>
        <v>12816.910079999998</v>
      </c>
      <c r="AM10" s="77">
        <f t="shared" si="17"/>
        <v>0</v>
      </c>
      <c r="AN10" s="76">
        <f t="shared" si="18"/>
        <v>10253.528063999998</v>
      </c>
      <c r="AO10" s="72">
        <f t="shared" si="19"/>
        <v>115641.54787036972</v>
      </c>
      <c r="AP10" s="74">
        <f t="shared" si="20"/>
        <v>144551.93483796215</v>
      </c>
      <c r="AQ10" s="74">
        <f t="shared" si="46"/>
        <v>0</v>
      </c>
      <c r="AR10" s="74">
        <f t="shared" si="22"/>
        <v>21851.777303508119</v>
      </c>
      <c r="AS10" s="72">
        <f t="shared" si="23"/>
        <v>323072.07189233182</v>
      </c>
      <c r="AT10" s="72">
        <f t="shared" si="24"/>
        <v>27132.497303508117</v>
      </c>
      <c r="AU10" s="78">
        <f t="shared" si="47"/>
        <v>2520.6705038561981</v>
      </c>
      <c r="AV10" s="79">
        <f t="shared" si="26"/>
        <v>0.20617985466010244</v>
      </c>
      <c r="AW10" s="80">
        <f t="shared" si="27"/>
        <v>875.00112874607714</v>
      </c>
      <c r="AX10" s="81">
        <f t="shared" si="28"/>
        <v>1645.6693751101213</v>
      </c>
      <c r="AY10" s="82"/>
      <c r="AZ10" s="83">
        <f t="shared" si="48"/>
        <v>0</v>
      </c>
      <c r="BB10" s="84"/>
    </row>
    <row r="11" spans="2:54" ht="34.5" customHeight="1" thickTop="1" thickBot="1">
      <c r="B11" s="129">
        <f>Pricing!A7</f>
        <v>4</v>
      </c>
      <c r="C11" s="130" t="str">
        <f>Pricing!D7</f>
        <v>3 TRACK 2 SHUTTER SLIDING DOOR</v>
      </c>
      <c r="D11" s="131" t="str">
        <f>Pricing!B7</f>
        <v>SD4</v>
      </c>
      <c r="E11" s="132" t="str">
        <f>Pricing!N7</f>
        <v>24MM</v>
      </c>
      <c r="F11" s="68">
        <f>Pricing!G7</f>
        <v>1830</v>
      </c>
      <c r="G11" s="68">
        <f>Pricing!H7</f>
        <v>2440</v>
      </c>
      <c r="H11" s="100">
        <f t="shared" si="0"/>
        <v>4.4652000000000003</v>
      </c>
      <c r="I11" s="70">
        <f>Pricing!I7</f>
        <v>1</v>
      </c>
      <c r="J11" s="69">
        <f t="shared" si="30"/>
        <v>4.4652000000000003</v>
      </c>
      <c r="K11" s="71">
        <f t="shared" si="31"/>
        <v>48.063412800000002</v>
      </c>
      <c r="L11" s="69"/>
      <c r="M11" s="72"/>
      <c r="N11" s="72"/>
      <c r="O11" s="72">
        <f t="shared" si="3"/>
        <v>0</v>
      </c>
      <c r="P11" s="73">
        <f>Pricing!M7</f>
        <v>41395.42</v>
      </c>
      <c r="Q11" s="74">
        <f t="shared" si="32"/>
        <v>4139.5420000000004</v>
      </c>
      <c r="R11" s="74">
        <f t="shared" si="33"/>
        <v>5008.8458199999995</v>
      </c>
      <c r="S11" s="74">
        <f t="shared" si="34"/>
        <v>252.7190391</v>
      </c>
      <c r="T11" s="74">
        <f t="shared" si="35"/>
        <v>507.96526859099998</v>
      </c>
      <c r="U11" s="72">
        <f t="shared" si="36"/>
        <v>51304.492127690995</v>
      </c>
      <c r="V11" s="74">
        <f t="shared" si="37"/>
        <v>769.56738191536488</v>
      </c>
      <c r="W11" s="73">
        <f>Pricing!S7*I11</f>
        <v>0</v>
      </c>
      <c r="X11" s="74">
        <f t="shared" si="38"/>
        <v>0</v>
      </c>
      <c r="Y11" s="74">
        <f t="shared" si="39"/>
        <v>0</v>
      </c>
      <c r="Z11" s="74">
        <f t="shared" si="40"/>
        <v>0</v>
      </c>
      <c r="AA11" s="74">
        <f t="shared" si="41"/>
        <v>0</v>
      </c>
      <c r="AB11" s="72">
        <f t="shared" si="42"/>
        <v>0</v>
      </c>
      <c r="AC11" s="75">
        <v>0</v>
      </c>
      <c r="AD11" s="101">
        <f>(J11*Pricing!O7)+(O11*Pricing!P7)</f>
        <v>12524.886</v>
      </c>
      <c r="AE11" s="76">
        <f t="shared" si="43"/>
        <v>700</v>
      </c>
      <c r="AF11" s="346">
        <f t="shared" si="44"/>
        <v>717.35999999999979</v>
      </c>
      <c r="AG11" s="347"/>
      <c r="AH11" s="76">
        <f t="shared" si="45"/>
        <v>25.619999999999997</v>
      </c>
      <c r="AI11" s="76">
        <f t="shared" si="15"/>
        <v>85.399999999999991</v>
      </c>
      <c r="AJ11" s="76">
        <f>J11*Pricing!Q7</f>
        <v>2403.1706399999998</v>
      </c>
      <c r="AK11" s="76">
        <f>J11*Pricing!R7</f>
        <v>0</v>
      </c>
      <c r="AL11" s="76">
        <f t="shared" si="16"/>
        <v>4806.3412799999996</v>
      </c>
      <c r="AM11" s="77">
        <f t="shared" si="17"/>
        <v>0</v>
      </c>
      <c r="AN11" s="76">
        <f t="shared" si="18"/>
        <v>3845.0730239999998</v>
      </c>
      <c r="AO11" s="72">
        <f t="shared" si="19"/>
        <v>53602.439509606367</v>
      </c>
      <c r="AP11" s="74">
        <f t="shared" si="20"/>
        <v>67003.049387007952</v>
      </c>
      <c r="AQ11" s="74">
        <f t="shared" si="46"/>
        <v>0</v>
      </c>
      <c r="AR11" s="74">
        <f t="shared" si="22"/>
        <v>27010.097844802989</v>
      </c>
      <c r="AS11" s="72">
        <f t="shared" si="23"/>
        <v>144184.95984061432</v>
      </c>
      <c r="AT11" s="72">
        <f t="shared" si="24"/>
        <v>32290.81784480299</v>
      </c>
      <c r="AU11" s="78">
        <f t="shared" si="47"/>
        <v>2999.8901751024705</v>
      </c>
      <c r="AV11" s="79">
        <f t="shared" si="26"/>
        <v>7.7317445497538412E-2</v>
      </c>
      <c r="AW11" s="80">
        <f t="shared" si="27"/>
        <v>1083.4449007251178</v>
      </c>
      <c r="AX11" s="81">
        <f t="shared" si="28"/>
        <v>1916.4452743773525</v>
      </c>
      <c r="AY11" s="82"/>
      <c r="AZ11" s="83">
        <f t="shared" si="48"/>
        <v>0</v>
      </c>
      <c r="BB11" s="84"/>
    </row>
    <row r="12" spans="2:54" ht="34.5" customHeight="1" thickTop="1" thickBot="1">
      <c r="B12" s="129">
        <f>Pricing!A8</f>
        <v>5</v>
      </c>
      <c r="C12" s="130" t="str">
        <f>Pricing!D8</f>
        <v>2 SINGLE DOOR WITH CORNOR GLASS</v>
      </c>
      <c r="D12" s="131" t="str">
        <f>Pricing!B8</f>
        <v>CW</v>
      </c>
      <c r="E12" s="132" t="str">
        <f>Pricing!N8</f>
        <v>24MM</v>
      </c>
      <c r="F12" s="68">
        <f>Pricing!G8</f>
        <v>2136</v>
      </c>
      <c r="G12" s="68">
        <f>Pricing!H8</f>
        <v>2134</v>
      </c>
      <c r="H12" s="100">
        <f t="shared" si="0"/>
        <v>4.5582240000000001</v>
      </c>
      <c r="I12" s="70">
        <f>Pricing!I8</f>
        <v>1</v>
      </c>
      <c r="J12" s="69">
        <f t="shared" si="30"/>
        <v>4.5582240000000001</v>
      </c>
      <c r="K12" s="71">
        <f t="shared" si="31"/>
        <v>49.064723135999998</v>
      </c>
      <c r="L12" s="69"/>
      <c r="M12" s="72"/>
      <c r="N12" s="72"/>
      <c r="O12" s="72">
        <f t="shared" si="3"/>
        <v>0</v>
      </c>
      <c r="P12" s="73">
        <f>Pricing!M8</f>
        <v>68215.210000000006</v>
      </c>
      <c r="Q12" s="74">
        <f t="shared" si="32"/>
        <v>6821.5210000000006</v>
      </c>
      <c r="R12" s="74">
        <f t="shared" si="33"/>
        <v>8254.0404099999996</v>
      </c>
      <c r="S12" s="74">
        <f t="shared" si="34"/>
        <v>416.45385705000001</v>
      </c>
      <c r="T12" s="74">
        <f t="shared" si="35"/>
        <v>837.07225267050001</v>
      </c>
      <c r="U12" s="72">
        <f t="shared" si="36"/>
        <v>84544.297519720509</v>
      </c>
      <c r="V12" s="74">
        <f t="shared" si="37"/>
        <v>1268.1644627958076</v>
      </c>
      <c r="W12" s="73">
        <f>Pricing!S8*I12</f>
        <v>0</v>
      </c>
      <c r="X12" s="74">
        <f t="shared" si="38"/>
        <v>0</v>
      </c>
      <c r="Y12" s="74">
        <f t="shared" si="39"/>
        <v>0</v>
      </c>
      <c r="Z12" s="74">
        <f t="shared" si="40"/>
        <v>0</v>
      </c>
      <c r="AA12" s="74">
        <f t="shared" si="41"/>
        <v>0</v>
      </c>
      <c r="AB12" s="72">
        <f t="shared" si="42"/>
        <v>0</v>
      </c>
      <c r="AC12" s="75">
        <v>0</v>
      </c>
      <c r="AD12" s="101">
        <f>(J12*Pricing!O8)+(O12*Pricing!P8)</f>
        <v>12785.81832</v>
      </c>
      <c r="AE12" s="76">
        <f t="shared" si="43"/>
        <v>700</v>
      </c>
      <c r="AF12" s="346">
        <f t="shared" si="44"/>
        <v>717.35999999999979</v>
      </c>
      <c r="AG12" s="347"/>
      <c r="AH12" s="76">
        <f t="shared" si="45"/>
        <v>25.619999999999997</v>
      </c>
      <c r="AI12" s="76">
        <f t="shared" si="15"/>
        <v>85.399999999999991</v>
      </c>
      <c r="AJ12" s="76">
        <f>J12*Pricing!Q8</f>
        <v>0</v>
      </c>
      <c r="AK12" s="76">
        <f>J12*Pricing!R8</f>
        <v>0</v>
      </c>
      <c r="AL12" s="76">
        <f t="shared" si="16"/>
        <v>4906.4723135999993</v>
      </c>
      <c r="AM12" s="77">
        <f t="shared" si="17"/>
        <v>0</v>
      </c>
      <c r="AN12" s="76">
        <f t="shared" si="18"/>
        <v>3925.1778508799994</v>
      </c>
      <c r="AO12" s="72">
        <f t="shared" si="19"/>
        <v>87340.8419825163</v>
      </c>
      <c r="AP12" s="74">
        <f t="shared" si="20"/>
        <v>109176.05247814537</v>
      </c>
      <c r="AQ12" s="74">
        <f t="shared" si="46"/>
        <v>0</v>
      </c>
      <c r="AR12" s="74">
        <f t="shared" si="22"/>
        <v>43112.601412449607</v>
      </c>
      <c r="AS12" s="72">
        <f t="shared" si="23"/>
        <v>218134.36294514165</v>
      </c>
      <c r="AT12" s="72">
        <f t="shared" si="24"/>
        <v>47855.121412449596</v>
      </c>
      <c r="AU12" s="78">
        <f t="shared" si="47"/>
        <v>4445.8492579384611</v>
      </c>
      <c r="AV12" s="79">
        <f t="shared" si="26"/>
        <v>7.89282082965089E-2</v>
      </c>
      <c r="AW12" s="80">
        <f t="shared" si="27"/>
        <v>1748.9645614560411</v>
      </c>
      <c r="AX12" s="81">
        <f t="shared" si="28"/>
        <v>2696.8846964824211</v>
      </c>
      <c r="AY12" s="82"/>
      <c r="AZ12" s="83">
        <f t="shared" si="48"/>
        <v>0</v>
      </c>
      <c r="BB12" s="84"/>
    </row>
    <row r="13" spans="2:54" ht="34.5" customHeight="1" thickTop="1" thickBot="1">
      <c r="B13" s="129">
        <f>Pricing!A9</f>
        <v>6</v>
      </c>
      <c r="C13" s="130" t="str">
        <f>Pricing!D9</f>
        <v>3 TRACK 2 SHUTTER SLIDING DOOR</v>
      </c>
      <c r="D13" s="131" t="str">
        <f>Pricing!B9</f>
        <v>W1</v>
      </c>
      <c r="E13" s="132" t="str">
        <f>Pricing!N9</f>
        <v>24MM</v>
      </c>
      <c r="F13" s="68">
        <f>Pricing!G9</f>
        <v>3960</v>
      </c>
      <c r="G13" s="68">
        <f>Pricing!H9</f>
        <v>1220</v>
      </c>
      <c r="H13" s="100">
        <f t="shared" si="0"/>
        <v>4.8311999999999999</v>
      </c>
      <c r="I13" s="70">
        <f>Pricing!I9</f>
        <v>1</v>
      </c>
      <c r="J13" s="69">
        <f t="shared" si="30"/>
        <v>4.8311999999999999</v>
      </c>
      <c r="K13" s="71">
        <f t="shared" si="31"/>
        <v>52.003036799999997</v>
      </c>
      <c r="L13" s="69"/>
      <c r="M13" s="72"/>
      <c r="N13" s="72"/>
      <c r="O13" s="72">
        <f t="shared" si="3"/>
        <v>0</v>
      </c>
      <c r="P13" s="73">
        <f>Pricing!M9</f>
        <v>38976.800000000003</v>
      </c>
      <c r="Q13" s="74">
        <f t="shared" si="32"/>
        <v>3897.6800000000003</v>
      </c>
      <c r="R13" s="74">
        <f t="shared" si="33"/>
        <v>4716.1928000000007</v>
      </c>
      <c r="S13" s="74">
        <f t="shared" si="34"/>
        <v>237.95336399999999</v>
      </c>
      <c r="T13" s="74">
        <f t="shared" si="35"/>
        <v>478.28626164000002</v>
      </c>
      <c r="U13" s="72">
        <f t="shared" si="36"/>
        <v>48306.912425640003</v>
      </c>
      <c r="V13" s="74">
        <f t="shared" si="37"/>
        <v>724.6036863846</v>
      </c>
      <c r="W13" s="73">
        <f>Pricing!S9*I13</f>
        <v>0</v>
      </c>
      <c r="X13" s="74">
        <f t="shared" si="38"/>
        <v>0</v>
      </c>
      <c r="Y13" s="74">
        <f t="shared" si="39"/>
        <v>0</v>
      </c>
      <c r="Z13" s="74">
        <f t="shared" si="40"/>
        <v>0</v>
      </c>
      <c r="AA13" s="74">
        <f t="shared" si="41"/>
        <v>0</v>
      </c>
      <c r="AB13" s="72">
        <f t="shared" si="42"/>
        <v>0</v>
      </c>
      <c r="AC13" s="75">
        <v>0</v>
      </c>
      <c r="AD13" s="101">
        <f>(J13*Pricing!O9)+(O13*Pricing!P9)</f>
        <v>13551.516</v>
      </c>
      <c r="AE13" s="76">
        <f t="shared" si="43"/>
        <v>849.18032786885237</v>
      </c>
      <c r="AF13" s="346">
        <f t="shared" si="44"/>
        <v>870.2399999999999</v>
      </c>
      <c r="AG13" s="347"/>
      <c r="AH13" s="76">
        <f t="shared" si="45"/>
        <v>31.08</v>
      </c>
      <c r="AI13" s="76">
        <f t="shared" si="15"/>
        <v>103.6</v>
      </c>
      <c r="AJ13" s="76">
        <f>J13*Pricing!Q9</f>
        <v>2600.1518399999995</v>
      </c>
      <c r="AK13" s="76">
        <f>J13*Pricing!R9</f>
        <v>0</v>
      </c>
      <c r="AL13" s="76">
        <f t="shared" si="16"/>
        <v>5200.3036799999991</v>
      </c>
      <c r="AM13" s="77">
        <f t="shared" si="17"/>
        <v>0</v>
      </c>
      <c r="AN13" s="76">
        <f t="shared" si="18"/>
        <v>4160.2429439999996</v>
      </c>
      <c r="AO13" s="72">
        <f t="shared" si="19"/>
        <v>50885.616439893463</v>
      </c>
      <c r="AP13" s="74">
        <f t="shared" si="20"/>
        <v>63607.020549866829</v>
      </c>
      <c r="AQ13" s="74">
        <f t="shared" si="46"/>
        <v>0</v>
      </c>
      <c r="AR13" s="74">
        <f t="shared" si="22"/>
        <v>23698.591859115812</v>
      </c>
      <c r="AS13" s="72">
        <f t="shared" si="23"/>
        <v>140004.85145376029</v>
      </c>
      <c r="AT13" s="72">
        <f t="shared" si="24"/>
        <v>28979.311859115809</v>
      </c>
      <c r="AU13" s="78">
        <f t="shared" si="47"/>
        <v>2692.2437624596628</v>
      </c>
      <c r="AV13" s="79">
        <f t="shared" si="26"/>
        <v>8.3654941030123525E-2</v>
      </c>
      <c r="AW13" s="80">
        <f t="shared" si="27"/>
        <v>942.85870843651594</v>
      </c>
      <c r="AX13" s="81">
        <f t="shared" si="28"/>
        <v>1749.3850540231467</v>
      </c>
      <c r="AY13" s="82"/>
      <c r="AZ13" s="83">
        <f t="shared" si="48"/>
        <v>0</v>
      </c>
      <c r="BB13" s="84"/>
    </row>
    <row r="14" spans="2:54" ht="34.5" customHeight="1" thickTop="1" thickBot="1">
      <c r="B14" s="129">
        <f>Pricing!A10</f>
        <v>7</v>
      </c>
      <c r="C14" s="130" t="str">
        <f>Pricing!D10</f>
        <v>SIDE HUNG WINDOW</v>
      </c>
      <c r="D14" s="131" t="str">
        <f>Pricing!B10</f>
        <v>W2</v>
      </c>
      <c r="E14" s="132" t="str">
        <f>Pricing!N10</f>
        <v>24MM</v>
      </c>
      <c r="F14" s="68">
        <f>Pricing!G10</f>
        <v>610</v>
      </c>
      <c r="G14" s="68">
        <f>Pricing!H10</f>
        <v>2134</v>
      </c>
      <c r="H14" s="100">
        <f t="shared" si="0"/>
        <v>1.3017399999999999</v>
      </c>
      <c r="I14" s="70">
        <f>Pricing!I10</f>
        <v>1</v>
      </c>
      <c r="J14" s="69">
        <f t="shared" si="30"/>
        <v>1.3017399999999999</v>
      </c>
      <c r="K14" s="71">
        <f t="shared" si="31"/>
        <v>14.011929359999998</v>
      </c>
      <c r="L14" s="69"/>
      <c r="M14" s="72"/>
      <c r="N14" s="72"/>
      <c r="O14" s="72">
        <f t="shared" si="3"/>
        <v>0</v>
      </c>
      <c r="P14" s="73">
        <f>Pricing!M10</f>
        <v>18161.23</v>
      </c>
      <c r="Q14" s="74">
        <f t="shared" si="32"/>
        <v>1816.123</v>
      </c>
      <c r="R14" s="74">
        <f t="shared" si="33"/>
        <v>2197.5088299999998</v>
      </c>
      <c r="S14" s="74">
        <f t="shared" si="34"/>
        <v>110.87430914999999</v>
      </c>
      <c r="T14" s="74">
        <f t="shared" si="35"/>
        <v>222.85736139149998</v>
      </c>
      <c r="U14" s="72">
        <f t="shared" si="36"/>
        <v>22508.593500541498</v>
      </c>
      <c r="V14" s="74">
        <f t="shared" si="37"/>
        <v>337.62890250812245</v>
      </c>
      <c r="W14" s="73">
        <f>Pricing!S10*I14</f>
        <v>0</v>
      </c>
      <c r="X14" s="74">
        <f t="shared" si="38"/>
        <v>0</v>
      </c>
      <c r="Y14" s="74">
        <f t="shared" si="39"/>
        <v>0</v>
      </c>
      <c r="Z14" s="74">
        <f t="shared" si="40"/>
        <v>0</v>
      </c>
      <c r="AA14" s="74">
        <f t="shared" si="41"/>
        <v>0</v>
      </c>
      <c r="AB14" s="72">
        <f t="shared" si="42"/>
        <v>0</v>
      </c>
      <c r="AC14" s="75">
        <v>0</v>
      </c>
      <c r="AD14" s="101">
        <f>(J14*Pricing!O10)+(O14*Pricing!P10)</f>
        <v>3651.3806999999997</v>
      </c>
      <c r="AE14" s="76">
        <f t="shared" si="43"/>
        <v>449.8360655737705</v>
      </c>
      <c r="AF14" s="346">
        <f t="shared" si="44"/>
        <v>460.99200000000008</v>
      </c>
      <c r="AG14" s="347"/>
      <c r="AH14" s="76">
        <f t="shared" si="45"/>
        <v>16.464000000000002</v>
      </c>
      <c r="AI14" s="76">
        <f t="shared" si="15"/>
        <v>54.88</v>
      </c>
      <c r="AJ14" s="76">
        <f>J14*Pricing!Q10</f>
        <v>0</v>
      </c>
      <c r="AK14" s="76">
        <f>J14*Pricing!R10</f>
        <v>0</v>
      </c>
      <c r="AL14" s="76">
        <f t="shared" si="16"/>
        <v>1401.1929359999997</v>
      </c>
      <c r="AM14" s="77">
        <f t="shared" si="17"/>
        <v>0</v>
      </c>
      <c r="AN14" s="76">
        <f t="shared" si="18"/>
        <v>1120.9543487999997</v>
      </c>
      <c r="AO14" s="72">
        <f t="shared" si="19"/>
        <v>23828.394468623395</v>
      </c>
      <c r="AP14" s="74">
        <f t="shared" si="20"/>
        <v>29785.493085779242</v>
      </c>
      <c r="AQ14" s="74">
        <f t="shared" si="46"/>
        <v>0</v>
      </c>
      <c r="AR14" s="74">
        <f t="shared" si="22"/>
        <v>41186.325652129184</v>
      </c>
      <c r="AS14" s="72">
        <f t="shared" si="23"/>
        <v>59787.415539202637</v>
      </c>
      <c r="AT14" s="72">
        <f t="shared" si="24"/>
        <v>45928.845652129181</v>
      </c>
      <c r="AU14" s="78">
        <f t="shared" si="47"/>
        <v>4266.8938732933093</v>
      </c>
      <c r="AV14" s="79">
        <f t="shared" si="26"/>
        <v>2.2540359110894394E-2</v>
      </c>
      <c r="AW14" s="80">
        <f t="shared" si="27"/>
        <v>1630.4836982884722</v>
      </c>
      <c r="AX14" s="81">
        <f t="shared" si="28"/>
        <v>2636.4101750048376</v>
      </c>
      <c r="AY14" s="82"/>
      <c r="AZ14" s="83">
        <f t="shared" si="48"/>
        <v>0</v>
      </c>
      <c r="BB14" s="84"/>
    </row>
    <row r="15" spans="2:54" ht="34.5" customHeight="1" thickTop="1" thickBot="1">
      <c r="B15" s="129">
        <f>Pricing!A11</f>
        <v>8</v>
      </c>
      <c r="C15" s="130" t="str">
        <f>Pricing!D11</f>
        <v>3 TRACK 2 SHUTTER SLIDING WINDOW</v>
      </c>
      <c r="D15" s="131" t="str">
        <f>Pricing!B11</f>
        <v>W3</v>
      </c>
      <c r="E15" s="132" t="str">
        <f>Pricing!N11</f>
        <v>20MM</v>
      </c>
      <c r="F15" s="68">
        <f>Pricing!G11</f>
        <v>1524</v>
      </c>
      <c r="G15" s="68">
        <f>Pricing!H11</f>
        <v>1372</v>
      </c>
      <c r="H15" s="100">
        <f t="shared" si="0"/>
        <v>2.0909279999999999</v>
      </c>
      <c r="I15" s="70">
        <f>Pricing!I11</f>
        <v>1</v>
      </c>
      <c r="J15" s="69">
        <f t="shared" si="30"/>
        <v>2.0909279999999999</v>
      </c>
      <c r="K15" s="71">
        <f t="shared" si="31"/>
        <v>22.506748991999999</v>
      </c>
      <c r="L15" s="69"/>
      <c r="M15" s="72"/>
      <c r="N15" s="72"/>
      <c r="O15" s="72">
        <f t="shared" si="3"/>
        <v>0</v>
      </c>
      <c r="P15" s="73">
        <f>Pricing!M11</f>
        <v>13055.900000000001</v>
      </c>
      <c r="Q15" s="74">
        <f t="shared" si="4"/>
        <v>1305.5900000000001</v>
      </c>
      <c r="R15" s="74">
        <f t="shared" si="5"/>
        <v>1579.7639000000001</v>
      </c>
      <c r="S15" s="74">
        <f t="shared" si="6"/>
        <v>79.706269500000005</v>
      </c>
      <c r="T15" s="74">
        <f t="shared" si="7"/>
        <v>160.20960169500003</v>
      </c>
      <c r="U15" s="72">
        <f t="shared" si="8"/>
        <v>16181.169771195002</v>
      </c>
      <c r="V15" s="74">
        <f t="shared" si="9"/>
        <v>242.71754656792501</v>
      </c>
      <c r="W15" s="73">
        <f>Pricing!S11*I15</f>
        <v>0</v>
      </c>
      <c r="X15" s="74">
        <f t="shared" si="10"/>
        <v>0</v>
      </c>
      <c r="Y15" s="74">
        <f t="shared" si="11"/>
        <v>0</v>
      </c>
      <c r="Z15" s="74">
        <f t="shared" si="12"/>
        <v>0</v>
      </c>
      <c r="AA15" s="74">
        <f t="shared" si="13"/>
        <v>0</v>
      </c>
      <c r="AB15" s="72">
        <f t="shared" si="14"/>
        <v>0</v>
      </c>
      <c r="AC15" s="75">
        <v>0</v>
      </c>
      <c r="AD15" s="101">
        <f>(J15*Pricing!O11)+(O15*Pricing!P11)</f>
        <v>5306.7752639999999</v>
      </c>
      <c r="AE15" s="76">
        <f t="shared" si="43"/>
        <v>474.75409836065569</v>
      </c>
      <c r="AF15" s="346">
        <f t="shared" si="44"/>
        <v>486.52799999999991</v>
      </c>
      <c r="AG15" s="347"/>
      <c r="AH15" s="76">
        <f t="shared" si="45"/>
        <v>17.375999999999998</v>
      </c>
      <c r="AI15" s="76">
        <f t="shared" ref="AI15:AI20" si="49">(((F15+G15)*2*I15)/1000)*2*$AI$7</f>
        <v>57.92</v>
      </c>
      <c r="AJ15" s="76">
        <f>J15*Pricing!Q11</f>
        <v>1125.3374495999999</v>
      </c>
      <c r="AK15" s="76">
        <f>J15*Pricing!R11</f>
        <v>0</v>
      </c>
      <c r="AL15" s="76">
        <f t="shared" si="16"/>
        <v>2250.6748991999998</v>
      </c>
      <c r="AM15" s="77">
        <f t="shared" si="17"/>
        <v>0</v>
      </c>
      <c r="AN15" s="76">
        <f t="shared" si="18"/>
        <v>1800.5399193599997</v>
      </c>
      <c r="AO15" s="72">
        <f t="shared" si="19"/>
        <v>17460.465416123585</v>
      </c>
      <c r="AP15" s="74">
        <f t="shared" si="20"/>
        <v>21825.58177015448</v>
      </c>
      <c r="AQ15" s="74">
        <f t="shared" si="21"/>
        <v>0</v>
      </c>
      <c r="AR15" s="74">
        <f t="shared" si="22"/>
        <v>18788.809172902209</v>
      </c>
      <c r="AS15" s="72">
        <f t="shared" si="23"/>
        <v>49769.374718438063</v>
      </c>
      <c r="AT15" s="72">
        <f t="shared" si="24"/>
        <v>23802.529172902206</v>
      </c>
      <c r="AU15" s="78">
        <f t="shared" si="25"/>
        <v>2211.3089161001681</v>
      </c>
      <c r="AV15" s="79">
        <f t="shared" si="26"/>
        <v>3.6205592510811832E-2</v>
      </c>
      <c r="AW15" s="80">
        <f t="shared" si="27"/>
        <v>729.73166064991358</v>
      </c>
      <c r="AX15" s="81">
        <f t="shared" si="28"/>
        <v>1481.5772554502541</v>
      </c>
      <c r="AY15" s="82"/>
      <c r="AZ15" s="83">
        <f t="shared" si="29"/>
        <v>0</v>
      </c>
      <c r="BB15" s="84"/>
    </row>
    <row r="16" spans="2:54" ht="34.5" customHeight="1" thickTop="1" thickBot="1">
      <c r="B16" s="129">
        <f>Pricing!A12</f>
        <v>9</v>
      </c>
      <c r="C16" s="130" t="str">
        <f>Pricing!D12</f>
        <v>3 TRACK 2 SHUTTER SLIDING WINDOW</v>
      </c>
      <c r="D16" s="131" t="str">
        <f>Pricing!B12</f>
        <v>W4</v>
      </c>
      <c r="E16" s="132" t="str">
        <f>Pricing!N12</f>
        <v>20MM</v>
      </c>
      <c r="F16" s="68">
        <f>Pricing!G12</f>
        <v>2440</v>
      </c>
      <c r="G16" s="68">
        <f>Pricing!H12</f>
        <v>1372</v>
      </c>
      <c r="H16" s="100">
        <f t="shared" si="0"/>
        <v>3.34768</v>
      </c>
      <c r="I16" s="70">
        <f>Pricing!I12</f>
        <v>1</v>
      </c>
      <c r="J16" s="69">
        <f t="shared" si="30"/>
        <v>3.34768</v>
      </c>
      <c r="K16" s="71">
        <f t="shared" si="31"/>
        <v>36.034427519999994</v>
      </c>
      <c r="L16" s="69"/>
      <c r="M16" s="72"/>
      <c r="N16" s="72"/>
      <c r="O16" s="72">
        <f t="shared" si="3"/>
        <v>0</v>
      </c>
      <c r="P16" s="73">
        <f>Pricing!M12</f>
        <v>15555.859999999999</v>
      </c>
      <c r="Q16" s="74">
        <f t="shared" si="4"/>
        <v>1555.586</v>
      </c>
      <c r="R16" s="74">
        <f t="shared" si="5"/>
        <v>1882.2590600000001</v>
      </c>
      <c r="S16" s="74">
        <f t="shared" si="6"/>
        <v>94.968525299999996</v>
      </c>
      <c r="T16" s="74">
        <f t="shared" si="7"/>
        <v>190.886735853</v>
      </c>
      <c r="U16" s="72">
        <f t="shared" si="8"/>
        <v>19279.560321153</v>
      </c>
      <c r="V16" s="74">
        <f t="shared" si="9"/>
        <v>289.193404817295</v>
      </c>
      <c r="W16" s="73">
        <f>Pricing!S12*I16</f>
        <v>0</v>
      </c>
      <c r="X16" s="74">
        <f t="shared" si="10"/>
        <v>0</v>
      </c>
      <c r="Y16" s="74">
        <f t="shared" si="11"/>
        <v>0</v>
      </c>
      <c r="Z16" s="74">
        <f t="shared" si="12"/>
        <v>0</v>
      </c>
      <c r="AA16" s="74">
        <f t="shared" si="13"/>
        <v>0</v>
      </c>
      <c r="AB16" s="72">
        <f t="shared" si="14"/>
        <v>0</v>
      </c>
      <c r="AC16" s="75">
        <v>0</v>
      </c>
      <c r="AD16" s="101">
        <f>(J16*Pricing!O12)+(O16*Pricing!P12)</f>
        <v>8496.4118400000007</v>
      </c>
      <c r="AE16" s="76">
        <f t="shared" si="43"/>
        <v>624.91803278688519</v>
      </c>
      <c r="AF16" s="346">
        <f t="shared" si="44"/>
        <v>640.41600000000005</v>
      </c>
      <c r="AG16" s="347"/>
      <c r="AH16" s="76">
        <f t="shared" si="45"/>
        <v>22.872</v>
      </c>
      <c r="AI16" s="76">
        <f t="shared" si="49"/>
        <v>76.239999999999995</v>
      </c>
      <c r="AJ16" s="76">
        <f>J16*Pricing!Q12</f>
        <v>1801.7213759999997</v>
      </c>
      <c r="AK16" s="76">
        <f>J16*Pricing!R12</f>
        <v>0</v>
      </c>
      <c r="AL16" s="76">
        <f t="shared" si="16"/>
        <v>3603.4427519999995</v>
      </c>
      <c r="AM16" s="77">
        <f t="shared" si="17"/>
        <v>0</v>
      </c>
      <c r="AN16" s="76">
        <f t="shared" si="18"/>
        <v>2882.7542015999998</v>
      </c>
      <c r="AO16" s="72">
        <f t="shared" si="19"/>
        <v>20933.199758757179</v>
      </c>
      <c r="AP16" s="74">
        <f t="shared" si="20"/>
        <v>26166.499698446474</v>
      </c>
      <c r="AQ16" s="74">
        <f t="shared" si="21"/>
        <v>0</v>
      </c>
      <c r="AR16" s="74">
        <f t="shared" si="22"/>
        <v>14069.355331812973</v>
      </c>
      <c r="AS16" s="72">
        <f t="shared" si="23"/>
        <v>63884.029626803655</v>
      </c>
      <c r="AT16" s="72">
        <f t="shared" si="24"/>
        <v>19083.075331812972</v>
      </c>
      <c r="AU16" s="78">
        <f t="shared" si="25"/>
        <v>1772.8609561327548</v>
      </c>
      <c r="AV16" s="79">
        <f t="shared" si="26"/>
        <v>5.7966959138045185E-2</v>
      </c>
      <c r="AW16" s="80">
        <f t="shared" si="27"/>
        <v>543.05715596866787</v>
      </c>
      <c r="AX16" s="81">
        <f t="shared" si="28"/>
        <v>1229.8038001640871</v>
      </c>
      <c r="AY16" s="82"/>
      <c r="AZ16" s="83">
        <f t="shared" si="29"/>
        <v>0</v>
      </c>
      <c r="BB16" s="84"/>
    </row>
    <row r="17" spans="2:54" ht="34.5" customHeight="1" thickTop="1" thickBot="1">
      <c r="B17" s="129">
        <f>Pricing!A13</f>
        <v>10</v>
      </c>
      <c r="C17" s="130" t="str">
        <f>Pricing!D13</f>
        <v>3 TRACK 2 SHUTTER SLIDING WINDOW</v>
      </c>
      <c r="D17" s="131" t="str">
        <f>Pricing!B13</f>
        <v>W5</v>
      </c>
      <c r="E17" s="132" t="str">
        <f>Pricing!N13</f>
        <v>20MM</v>
      </c>
      <c r="F17" s="68">
        <f>Pricing!G13</f>
        <v>1372</v>
      </c>
      <c r="G17" s="68">
        <f>Pricing!H13</f>
        <v>1524</v>
      </c>
      <c r="H17" s="100">
        <f t="shared" si="0"/>
        <v>2.0909279999999999</v>
      </c>
      <c r="I17" s="70">
        <f>Pricing!I13</f>
        <v>1</v>
      </c>
      <c r="J17" s="69">
        <f t="shared" si="30"/>
        <v>2.0909279999999999</v>
      </c>
      <c r="K17" s="71">
        <f t="shared" si="31"/>
        <v>22.506748991999999</v>
      </c>
      <c r="L17" s="69"/>
      <c r="M17" s="72"/>
      <c r="N17" s="72"/>
      <c r="O17" s="72">
        <f t="shared" si="3"/>
        <v>0</v>
      </c>
      <c r="P17" s="73">
        <f>Pricing!M13</f>
        <v>13352.210000000001</v>
      </c>
      <c r="Q17" s="74">
        <f t="shared" si="4"/>
        <v>1335.2210000000002</v>
      </c>
      <c r="R17" s="74">
        <f t="shared" si="5"/>
        <v>1615.6174100000001</v>
      </c>
      <c r="S17" s="74">
        <f t="shared" si="6"/>
        <v>81.515242050000012</v>
      </c>
      <c r="T17" s="74">
        <f t="shared" si="7"/>
        <v>163.84563652050002</v>
      </c>
      <c r="U17" s="72">
        <f t="shared" si="8"/>
        <v>16548.409288570499</v>
      </c>
      <c r="V17" s="74">
        <f t="shared" si="9"/>
        <v>248.22613932855748</v>
      </c>
      <c r="W17" s="73">
        <f>Pricing!S13*I17</f>
        <v>0</v>
      </c>
      <c r="X17" s="74">
        <f t="shared" si="10"/>
        <v>0</v>
      </c>
      <c r="Y17" s="74">
        <f t="shared" si="11"/>
        <v>0</v>
      </c>
      <c r="Z17" s="74">
        <f t="shared" si="12"/>
        <v>0</v>
      </c>
      <c r="AA17" s="74">
        <f t="shared" si="13"/>
        <v>0</v>
      </c>
      <c r="AB17" s="72">
        <f t="shared" si="14"/>
        <v>0</v>
      </c>
      <c r="AC17" s="75">
        <v>0</v>
      </c>
      <c r="AD17" s="101">
        <f>(J17*Pricing!O13)+(O17*Pricing!P13)</f>
        <v>5306.7752639999999</v>
      </c>
      <c r="AE17" s="76">
        <f t="shared" si="43"/>
        <v>474.75409836065569</v>
      </c>
      <c r="AF17" s="346">
        <f t="shared" si="44"/>
        <v>486.52799999999991</v>
      </c>
      <c r="AG17" s="347"/>
      <c r="AH17" s="76">
        <f t="shared" si="45"/>
        <v>17.375999999999998</v>
      </c>
      <c r="AI17" s="76">
        <f t="shared" si="49"/>
        <v>57.92</v>
      </c>
      <c r="AJ17" s="76">
        <f>J17*Pricing!Q13</f>
        <v>1125.3374495999999</v>
      </c>
      <c r="AK17" s="76">
        <f>J17*Pricing!R13</f>
        <v>0</v>
      </c>
      <c r="AL17" s="76">
        <f t="shared" si="16"/>
        <v>2250.6748991999998</v>
      </c>
      <c r="AM17" s="77">
        <f t="shared" si="17"/>
        <v>0</v>
      </c>
      <c r="AN17" s="76">
        <f t="shared" si="18"/>
        <v>1800.5399193599997</v>
      </c>
      <c r="AO17" s="72">
        <f t="shared" si="19"/>
        <v>17833.213526259715</v>
      </c>
      <c r="AP17" s="74">
        <f t="shared" si="20"/>
        <v>22291.516907824644</v>
      </c>
      <c r="AQ17" s="74">
        <f t="shared" si="21"/>
        <v>0</v>
      </c>
      <c r="AR17" s="74">
        <f t="shared" si="22"/>
        <v>19189.914924896675</v>
      </c>
      <c r="AS17" s="72">
        <f t="shared" si="23"/>
        <v>50608.057966244349</v>
      </c>
      <c r="AT17" s="72">
        <f t="shared" si="24"/>
        <v>24203.634924896673</v>
      </c>
      <c r="AU17" s="78">
        <f t="shared" si="25"/>
        <v>2248.5725496931136</v>
      </c>
      <c r="AV17" s="79">
        <f t="shared" si="26"/>
        <v>3.6205592510811832E-2</v>
      </c>
      <c r="AW17" s="80">
        <f t="shared" si="27"/>
        <v>746.29327558011175</v>
      </c>
      <c r="AX17" s="81">
        <f t="shared" si="28"/>
        <v>1502.2792741130022</v>
      </c>
      <c r="AY17" s="82"/>
      <c r="AZ17" s="83">
        <f t="shared" si="29"/>
        <v>0</v>
      </c>
      <c r="BB17" s="84"/>
    </row>
    <row r="18" spans="2:54" ht="34.5" customHeight="1" thickTop="1" thickBot="1">
      <c r="B18" s="129">
        <f>Pricing!A14</f>
        <v>11</v>
      </c>
      <c r="C18" s="130" t="str">
        <f>Pricing!D14</f>
        <v>SIDE HUNG WINDOW</v>
      </c>
      <c r="D18" s="131" t="str">
        <f>Pricing!B14</f>
        <v>W6</v>
      </c>
      <c r="E18" s="132" t="str">
        <f>Pricing!N14</f>
        <v>24MM</v>
      </c>
      <c r="F18" s="68">
        <f>Pricing!G14</f>
        <v>992</v>
      </c>
      <c r="G18" s="68">
        <f>Pricing!H14</f>
        <v>1372</v>
      </c>
      <c r="H18" s="100">
        <f t="shared" si="0"/>
        <v>1.361024</v>
      </c>
      <c r="I18" s="70">
        <f>Pricing!I14</f>
        <v>1</v>
      </c>
      <c r="J18" s="69">
        <f t="shared" si="30"/>
        <v>1.361024</v>
      </c>
      <c r="K18" s="71">
        <f t="shared" si="31"/>
        <v>14.650062336</v>
      </c>
      <c r="L18" s="69"/>
      <c r="M18" s="72"/>
      <c r="N18" s="72"/>
      <c r="O18" s="72">
        <f t="shared" si="3"/>
        <v>0</v>
      </c>
      <c r="P18" s="73">
        <f>Pricing!M14</f>
        <v>16387.52</v>
      </c>
      <c r="Q18" s="74">
        <f t="shared" si="4"/>
        <v>1638.7520000000002</v>
      </c>
      <c r="R18" s="74">
        <f t="shared" si="5"/>
        <v>1982.8899200000001</v>
      </c>
      <c r="S18" s="74">
        <f t="shared" si="6"/>
        <v>100.04580960000001</v>
      </c>
      <c r="T18" s="74">
        <f t="shared" si="7"/>
        <v>201.09207729600004</v>
      </c>
      <c r="U18" s="72">
        <f t="shared" si="8"/>
        <v>20310.299806896004</v>
      </c>
      <c r="V18" s="74">
        <f t="shared" si="9"/>
        <v>304.65449710344006</v>
      </c>
      <c r="W18" s="73">
        <f>Pricing!S14*I18</f>
        <v>0</v>
      </c>
      <c r="X18" s="74">
        <f t="shared" si="10"/>
        <v>0</v>
      </c>
      <c r="Y18" s="74">
        <f t="shared" si="11"/>
        <v>0</v>
      </c>
      <c r="Z18" s="74">
        <f t="shared" si="12"/>
        <v>0</v>
      </c>
      <c r="AA18" s="74">
        <f t="shared" si="13"/>
        <v>0</v>
      </c>
      <c r="AB18" s="72">
        <f t="shared" si="14"/>
        <v>0</v>
      </c>
      <c r="AC18" s="75">
        <v>0</v>
      </c>
      <c r="AD18" s="101">
        <f>(J18*Pricing!O14)+(O18*Pricing!P14)</f>
        <v>3817.6723200000001</v>
      </c>
      <c r="AE18" s="76">
        <f t="shared" si="43"/>
        <v>387.5409836065574</v>
      </c>
      <c r="AF18" s="346">
        <f t="shared" si="44"/>
        <v>397.15199999999999</v>
      </c>
      <c r="AG18" s="347"/>
      <c r="AH18" s="76">
        <f t="shared" si="45"/>
        <v>14.183999999999999</v>
      </c>
      <c r="AI18" s="76">
        <f t="shared" si="49"/>
        <v>47.28</v>
      </c>
      <c r="AJ18" s="76">
        <f>J18*Pricing!Q14</f>
        <v>0</v>
      </c>
      <c r="AK18" s="76">
        <f>J18*Pricing!R14</f>
        <v>0</v>
      </c>
      <c r="AL18" s="76">
        <f t="shared" si="16"/>
        <v>1465.0062335999999</v>
      </c>
      <c r="AM18" s="77">
        <f t="shared" si="17"/>
        <v>0</v>
      </c>
      <c r="AN18" s="76">
        <f t="shared" si="18"/>
        <v>1172.0049868799999</v>
      </c>
      <c r="AO18" s="72">
        <f t="shared" si="19"/>
        <v>21461.111287606003</v>
      </c>
      <c r="AP18" s="74">
        <f t="shared" si="20"/>
        <v>26826.389109507505</v>
      </c>
      <c r="AQ18" s="74">
        <f t="shared" si="21"/>
        <v>0</v>
      </c>
      <c r="AR18" s="74">
        <f t="shared" si="22"/>
        <v>35478.801547300791</v>
      </c>
      <c r="AS18" s="72">
        <f t="shared" si="23"/>
        <v>54742.183937593509</v>
      </c>
      <c r="AT18" s="72">
        <f t="shared" si="24"/>
        <v>40221.321547300788</v>
      </c>
      <c r="AU18" s="78">
        <f t="shared" si="25"/>
        <v>3736.651946051727</v>
      </c>
      <c r="AV18" s="79">
        <f t="shared" si="26"/>
        <v>2.3566894862680668E-2</v>
      </c>
      <c r="AW18" s="80">
        <f t="shared" si="27"/>
        <v>1407.1581288321042</v>
      </c>
      <c r="AX18" s="81">
        <f t="shared" si="28"/>
        <v>2329.493817219623</v>
      </c>
      <c r="AY18" s="82"/>
      <c r="AZ18" s="83">
        <f t="shared" si="29"/>
        <v>0</v>
      </c>
      <c r="BB18" s="84"/>
    </row>
    <row r="19" spans="2:54" ht="34.5" customHeight="1" thickTop="1" thickBot="1">
      <c r="B19" s="129">
        <f>Pricing!A15</f>
        <v>12</v>
      </c>
      <c r="C19" s="130" t="str">
        <f>Pricing!D15</f>
        <v>SIDE HUNG WINDOW</v>
      </c>
      <c r="D19" s="131" t="str">
        <f>Pricing!B15</f>
        <v>W7</v>
      </c>
      <c r="E19" s="132" t="str">
        <f>Pricing!N15</f>
        <v>24MM</v>
      </c>
      <c r="F19" s="68">
        <f>Pricing!G15</f>
        <v>992</v>
      </c>
      <c r="G19" s="68">
        <f>Pricing!H15</f>
        <v>1372</v>
      </c>
      <c r="H19" s="100">
        <f t="shared" si="0"/>
        <v>1.361024</v>
      </c>
      <c r="I19" s="70">
        <f>Pricing!I15</f>
        <v>1</v>
      </c>
      <c r="J19" s="69">
        <f t="shared" si="30"/>
        <v>1.361024</v>
      </c>
      <c r="K19" s="71">
        <f t="shared" si="31"/>
        <v>14.650062336</v>
      </c>
      <c r="L19" s="69"/>
      <c r="M19" s="72"/>
      <c r="N19" s="72"/>
      <c r="O19" s="72">
        <f t="shared" si="3"/>
        <v>0</v>
      </c>
      <c r="P19" s="73">
        <f>Pricing!M15</f>
        <v>16387.52</v>
      </c>
      <c r="Q19" s="74">
        <f t="shared" si="4"/>
        <v>1638.7520000000002</v>
      </c>
      <c r="R19" s="74">
        <f t="shared" si="5"/>
        <v>1982.8899200000001</v>
      </c>
      <c r="S19" s="74">
        <f t="shared" si="6"/>
        <v>100.04580960000001</v>
      </c>
      <c r="T19" s="74">
        <f t="shared" si="7"/>
        <v>201.09207729600004</v>
      </c>
      <c r="U19" s="72">
        <f t="shared" si="8"/>
        <v>20310.299806896004</v>
      </c>
      <c r="V19" s="74">
        <f t="shared" si="9"/>
        <v>304.65449710344006</v>
      </c>
      <c r="W19" s="73">
        <f>Pricing!S15*I19</f>
        <v>0</v>
      </c>
      <c r="X19" s="74">
        <f t="shared" si="10"/>
        <v>0</v>
      </c>
      <c r="Y19" s="74">
        <f t="shared" si="11"/>
        <v>0</v>
      </c>
      <c r="Z19" s="74">
        <f t="shared" si="12"/>
        <v>0</v>
      </c>
      <c r="AA19" s="74">
        <f t="shared" si="13"/>
        <v>0</v>
      </c>
      <c r="AB19" s="72">
        <f t="shared" si="14"/>
        <v>0</v>
      </c>
      <c r="AC19" s="75">
        <v>0</v>
      </c>
      <c r="AD19" s="101">
        <f>(J19*Pricing!O15)+(O19*Pricing!P15)</f>
        <v>3817.6723200000001</v>
      </c>
      <c r="AE19" s="76">
        <f t="shared" si="43"/>
        <v>387.5409836065574</v>
      </c>
      <c r="AF19" s="346">
        <f t="shared" si="44"/>
        <v>397.15199999999999</v>
      </c>
      <c r="AG19" s="347"/>
      <c r="AH19" s="76">
        <f t="shared" si="45"/>
        <v>14.183999999999999</v>
      </c>
      <c r="AI19" s="76">
        <f t="shared" si="49"/>
        <v>47.28</v>
      </c>
      <c r="AJ19" s="76">
        <f>J19*Pricing!Q15</f>
        <v>0</v>
      </c>
      <c r="AK19" s="76">
        <f>J19*Pricing!R15</f>
        <v>13185.056102399998</v>
      </c>
      <c r="AL19" s="76">
        <f t="shared" si="16"/>
        <v>1465.0062335999999</v>
      </c>
      <c r="AM19" s="77">
        <f t="shared" si="17"/>
        <v>0</v>
      </c>
      <c r="AN19" s="76">
        <f t="shared" si="18"/>
        <v>1172.0049868799999</v>
      </c>
      <c r="AO19" s="72">
        <f t="shared" si="19"/>
        <v>21461.111287606003</v>
      </c>
      <c r="AP19" s="74">
        <f t="shared" si="20"/>
        <v>26826.389109507505</v>
      </c>
      <c r="AQ19" s="74">
        <f t="shared" si="21"/>
        <v>0</v>
      </c>
      <c r="AR19" s="74">
        <f t="shared" si="22"/>
        <v>35478.801547300791</v>
      </c>
      <c r="AS19" s="72">
        <f t="shared" si="23"/>
        <v>67927.2400399935</v>
      </c>
      <c r="AT19" s="72">
        <f t="shared" si="24"/>
        <v>49908.921547300779</v>
      </c>
      <c r="AU19" s="78">
        <f t="shared" si="25"/>
        <v>4636.6519460517266</v>
      </c>
      <c r="AV19" s="79">
        <f t="shared" si="26"/>
        <v>2.3566894862680668E-2</v>
      </c>
      <c r="AW19" s="80">
        <f t="shared" si="27"/>
        <v>1407.1581288321042</v>
      </c>
      <c r="AX19" s="81">
        <f t="shared" si="28"/>
        <v>3229.493817219623</v>
      </c>
      <c r="AY19" s="82"/>
      <c r="AZ19" s="83">
        <f t="shared" si="29"/>
        <v>0</v>
      </c>
      <c r="BB19" s="84"/>
    </row>
    <row r="20" spans="2:54" ht="34.5" customHeight="1" thickTop="1" thickBot="1">
      <c r="B20" s="129">
        <f>Pricing!A16</f>
        <v>13</v>
      </c>
      <c r="C20" s="130" t="str">
        <f>Pricing!D16</f>
        <v>3 TRACK 2 SHUTTER SLIDING WINDOW</v>
      </c>
      <c r="D20" s="131" t="str">
        <f>Pricing!B16</f>
        <v>W8</v>
      </c>
      <c r="E20" s="132" t="str">
        <f>Pricing!N16</f>
        <v>20MM</v>
      </c>
      <c r="F20" s="68">
        <f>Pricing!G16</f>
        <v>916</v>
      </c>
      <c r="G20" s="68">
        <f>Pricing!H16</f>
        <v>1372</v>
      </c>
      <c r="H20" s="100">
        <f t="shared" si="0"/>
        <v>1.2567520000000001</v>
      </c>
      <c r="I20" s="70">
        <f>Pricing!I16</f>
        <v>1</v>
      </c>
      <c r="J20" s="69">
        <f t="shared" si="30"/>
        <v>1.2567520000000001</v>
      </c>
      <c r="K20" s="71">
        <f t="shared" si="31"/>
        <v>13.527678528000001</v>
      </c>
      <c r="L20" s="69"/>
      <c r="M20" s="72"/>
      <c r="N20" s="72"/>
      <c r="O20" s="72">
        <f t="shared" si="3"/>
        <v>0</v>
      </c>
      <c r="P20" s="73">
        <f>Pricing!M16</f>
        <v>11395.900000000001</v>
      </c>
      <c r="Q20" s="74">
        <f t="shared" si="4"/>
        <v>1139.5900000000001</v>
      </c>
      <c r="R20" s="74">
        <f t="shared" si="5"/>
        <v>1378.9039000000002</v>
      </c>
      <c r="S20" s="74">
        <f t="shared" si="6"/>
        <v>69.571969500000009</v>
      </c>
      <c r="T20" s="74">
        <f t="shared" si="7"/>
        <v>139.83965869500003</v>
      </c>
      <c r="U20" s="72">
        <f t="shared" si="8"/>
        <v>14123.805528195004</v>
      </c>
      <c r="V20" s="74">
        <f t="shared" si="9"/>
        <v>211.85708292292506</v>
      </c>
      <c r="W20" s="73">
        <f>Pricing!S16*I20</f>
        <v>0</v>
      </c>
      <c r="X20" s="74">
        <f t="shared" si="10"/>
        <v>0</v>
      </c>
      <c r="Y20" s="74">
        <f t="shared" si="11"/>
        <v>0</v>
      </c>
      <c r="Z20" s="74">
        <f t="shared" si="12"/>
        <v>0</v>
      </c>
      <c r="AA20" s="74">
        <f t="shared" si="13"/>
        <v>0</v>
      </c>
      <c r="AB20" s="72">
        <f t="shared" si="14"/>
        <v>0</v>
      </c>
      <c r="AC20" s="75">
        <v>0</v>
      </c>
      <c r="AD20" s="101">
        <f>(J20*Pricing!O16)+(O20*Pricing!P16)</f>
        <v>3189.6365760000003</v>
      </c>
      <c r="AE20" s="76">
        <f t="shared" si="43"/>
        <v>375.08196721311475</v>
      </c>
      <c r="AF20" s="346">
        <f t="shared" si="44"/>
        <v>384.38399999999996</v>
      </c>
      <c r="AG20" s="347"/>
      <c r="AH20" s="76">
        <f t="shared" si="45"/>
        <v>13.727999999999998</v>
      </c>
      <c r="AI20" s="76">
        <f t="shared" si="49"/>
        <v>45.76</v>
      </c>
      <c r="AJ20" s="76">
        <f>J20*Pricing!Q16</f>
        <v>676.38392639999995</v>
      </c>
      <c r="AK20" s="76">
        <f>J20*Pricing!R16</f>
        <v>0</v>
      </c>
      <c r="AL20" s="76">
        <f t="shared" si="16"/>
        <v>1352.7678527999999</v>
      </c>
      <c r="AM20" s="77">
        <f t="shared" si="17"/>
        <v>0</v>
      </c>
      <c r="AN20" s="76">
        <f t="shared" si="18"/>
        <v>1082.2142822399999</v>
      </c>
      <c r="AO20" s="72">
        <f t="shared" si="19"/>
        <v>15154.616578331043</v>
      </c>
      <c r="AP20" s="74">
        <f t="shared" si="20"/>
        <v>18943.270722913803</v>
      </c>
      <c r="AQ20" s="74">
        <f t="shared" si="21"/>
        <v>0</v>
      </c>
      <c r="AR20" s="74">
        <f t="shared" si="22"/>
        <v>27131.754953439377</v>
      </c>
      <c r="AS20" s="72">
        <f t="shared" si="23"/>
        <v>40398.889938684842</v>
      </c>
      <c r="AT20" s="72">
        <f t="shared" si="24"/>
        <v>32145.474953439374</v>
      </c>
      <c r="AU20" s="78">
        <f t="shared" si="25"/>
        <v>2986.3874910292993</v>
      </c>
      <c r="AV20" s="79">
        <f t="shared" si="26"/>
        <v>2.176136662723336E-2</v>
      </c>
      <c r="AW20" s="80">
        <f t="shared" si="27"/>
        <v>1059.7282143751079</v>
      </c>
      <c r="AX20" s="81">
        <f t="shared" si="28"/>
        <v>1926.6592766541914</v>
      </c>
      <c r="AY20" s="82"/>
      <c r="AZ20" s="83">
        <f t="shared" si="29"/>
        <v>0</v>
      </c>
      <c r="BB20" s="84"/>
    </row>
    <row r="21" spans="2:54" ht="34.5" customHeight="1" thickTop="1" thickBot="1">
      <c r="B21" s="129">
        <f>Pricing!A17</f>
        <v>14</v>
      </c>
      <c r="C21" s="130" t="str">
        <f>Pricing!D17</f>
        <v>FIXED GLASS WITH GLASS LOUVERS AND EXHAUST PROVISION</v>
      </c>
      <c r="D21" s="131" t="str">
        <f>Pricing!B17</f>
        <v>V1</v>
      </c>
      <c r="E21" s="132" t="str">
        <f>Pricing!N17</f>
        <v>6MM (F)</v>
      </c>
      <c r="F21" s="68">
        <f>Pricing!G17</f>
        <v>610</v>
      </c>
      <c r="G21" s="68">
        <f>Pricing!H17</f>
        <v>610</v>
      </c>
      <c r="H21" s="100">
        <f t="shared" si="0"/>
        <v>0.37209999999999999</v>
      </c>
      <c r="I21" s="70">
        <f>Pricing!I17</f>
        <v>3</v>
      </c>
      <c r="J21" s="69">
        <f t="shared" si="30"/>
        <v>1.1162999999999998</v>
      </c>
      <c r="K21" s="71">
        <f t="shared" si="31"/>
        <v>12.015853199999997</v>
      </c>
      <c r="L21" s="69"/>
      <c r="M21" s="72"/>
      <c r="N21" s="72"/>
      <c r="O21" s="72">
        <f t="shared" si="3"/>
        <v>0</v>
      </c>
      <c r="P21" s="73">
        <f>Pricing!M17</f>
        <v>15198.960000000001</v>
      </c>
      <c r="Q21" s="74">
        <f t="shared" ref="Q21:Q26" si="50">P21*$Q$6</f>
        <v>1519.8960000000002</v>
      </c>
      <c r="R21" s="74">
        <f t="shared" ref="R21:R26" si="51">(P21+Q21)*$R$6</f>
        <v>1839.0741599999999</v>
      </c>
      <c r="S21" s="74">
        <f t="shared" ref="S21:S26" si="52">(P21+Q21+R21)*$S$6</f>
        <v>92.789650800000004</v>
      </c>
      <c r="T21" s="74">
        <f t="shared" ref="T21:T26" si="53">(P21+Q21+R21+S21)*$T$6</f>
        <v>186.50719810800001</v>
      </c>
      <c r="U21" s="72">
        <f t="shared" ref="U21:U26" si="54">SUM(P21:T21)</f>
        <v>18837.227008908001</v>
      </c>
      <c r="V21" s="74">
        <f t="shared" ref="V21:V26" si="55">U21*$V$6</f>
        <v>282.55840513362</v>
      </c>
      <c r="W21" s="73">
        <f>Pricing!S17*I21</f>
        <v>0</v>
      </c>
      <c r="X21" s="74">
        <f t="shared" ref="X21:X26" si="56">W21*$X$6</f>
        <v>0</v>
      </c>
      <c r="Y21" s="74">
        <f t="shared" ref="Y21:Y26" si="57">(W21+X21)*$Y$6</f>
        <v>0</v>
      </c>
      <c r="Z21" s="74">
        <f t="shared" ref="Z21:Z26" si="58">(W21+X21+Y21)*$Z$6</f>
        <v>0</v>
      </c>
      <c r="AA21" s="74">
        <f t="shared" ref="AA21:AA26" si="59">(W21+X21+Y21+Z21)*$AA$6</f>
        <v>0</v>
      </c>
      <c r="AB21" s="72">
        <f t="shared" ref="AB21:AB26" si="60">SUM(W21:AA21)</f>
        <v>0</v>
      </c>
      <c r="AC21" s="75">
        <v>0</v>
      </c>
      <c r="AD21" s="101">
        <f>(J21*Pricing!O17)+(O21*Pricing!P17)</f>
        <v>2235.9488999999999</v>
      </c>
      <c r="AE21" s="76">
        <f t="shared" si="43"/>
        <v>600</v>
      </c>
      <c r="AF21" s="346">
        <f t="shared" si="44"/>
        <v>614.88</v>
      </c>
      <c r="AG21" s="347"/>
      <c r="AH21" s="76">
        <f t="shared" si="45"/>
        <v>21.96</v>
      </c>
      <c r="AI21" s="76">
        <f t="shared" si="15"/>
        <v>73.2</v>
      </c>
      <c r="AJ21" s="76">
        <f>J21*Pricing!Q17</f>
        <v>0</v>
      </c>
      <c r="AK21" s="76">
        <f>J21*Pricing!R17</f>
        <v>0</v>
      </c>
      <c r="AL21" s="76">
        <f t="shared" si="16"/>
        <v>1201.5853199999997</v>
      </c>
      <c r="AM21" s="77">
        <f t="shared" si="17"/>
        <v>0</v>
      </c>
      <c r="AN21" s="76">
        <f t="shared" si="18"/>
        <v>961.26825599999972</v>
      </c>
      <c r="AO21" s="72">
        <f t="shared" si="19"/>
        <v>20429.825414041621</v>
      </c>
      <c r="AP21" s="74">
        <f t="shared" si="20"/>
        <v>25537.281767552027</v>
      </c>
      <c r="AQ21" s="74">
        <f t="shared" ref="AQ21:AQ26" si="61">(AO21+AP21)*$AQ$6</f>
        <v>0</v>
      </c>
      <c r="AR21" s="74">
        <f t="shared" si="22"/>
        <v>41178.09476090088</v>
      </c>
      <c r="AS21" s="72">
        <f t="shared" si="23"/>
        <v>50365.909657593649</v>
      </c>
      <c r="AT21" s="72">
        <f t="shared" si="24"/>
        <v>45118.614760900884</v>
      </c>
      <c r="AU21" s="78">
        <f t="shared" ref="AU21:AU26" si="62">AT21/10.764</f>
        <v>4191.6215868544114</v>
      </c>
      <c r="AV21" s="79">
        <f t="shared" si="26"/>
        <v>1.9329361374384599E-2</v>
      </c>
      <c r="AW21" s="80">
        <f t="shared" si="27"/>
        <v>1591.2132992804561</v>
      </c>
      <c r="AX21" s="81">
        <f t="shared" si="28"/>
        <v>2600.4082875739555</v>
      </c>
      <c r="AY21" s="82"/>
      <c r="AZ21" s="83">
        <f t="shared" ref="AZ21:AZ26" si="63">AU21-(AW21+AX21)</f>
        <v>0</v>
      </c>
      <c r="BB21" s="84"/>
    </row>
    <row r="22" spans="2:54" ht="34.5" customHeight="1" thickTop="1" thickBot="1">
      <c r="B22" s="129">
        <f>Pricing!A18</f>
        <v>15</v>
      </c>
      <c r="C22" s="130" t="str">
        <f>Pricing!D18</f>
        <v>FIXED GLASS WITH GLASS LOUVERS AND EXHAUST PROVISION</v>
      </c>
      <c r="D22" s="131" t="str">
        <f>Pricing!B18</f>
        <v>V2</v>
      </c>
      <c r="E22" s="132" t="str">
        <f>Pricing!N18</f>
        <v>6MM (F)</v>
      </c>
      <c r="F22" s="68">
        <f>Pricing!G18</f>
        <v>840</v>
      </c>
      <c r="G22" s="68">
        <f>Pricing!H18</f>
        <v>610</v>
      </c>
      <c r="H22" s="100">
        <f t="shared" si="0"/>
        <v>0.51239999999999997</v>
      </c>
      <c r="I22" s="70">
        <f>Pricing!I18</f>
        <v>1</v>
      </c>
      <c r="J22" s="69">
        <f t="shared" si="30"/>
        <v>0.51239999999999997</v>
      </c>
      <c r="K22" s="71">
        <f t="shared" si="31"/>
        <v>5.5154735999999991</v>
      </c>
      <c r="L22" s="69"/>
      <c r="M22" s="72"/>
      <c r="N22" s="72"/>
      <c r="O22" s="72">
        <f t="shared" si="3"/>
        <v>0</v>
      </c>
      <c r="P22" s="73">
        <f>Pricing!M18</f>
        <v>6039.0800000000008</v>
      </c>
      <c r="Q22" s="74">
        <f t="shared" si="50"/>
        <v>603.90800000000013</v>
      </c>
      <c r="R22" s="74">
        <f t="shared" si="51"/>
        <v>730.72868000000017</v>
      </c>
      <c r="S22" s="74">
        <f t="shared" si="52"/>
        <v>36.868583400000006</v>
      </c>
      <c r="T22" s="74">
        <f t="shared" si="53"/>
        <v>74.105852634000016</v>
      </c>
      <c r="U22" s="72">
        <f t="shared" si="54"/>
        <v>7484.6911160340014</v>
      </c>
      <c r="V22" s="74">
        <f t="shared" si="55"/>
        <v>112.27036674051001</v>
      </c>
      <c r="W22" s="73">
        <f>Pricing!S18*I22</f>
        <v>0</v>
      </c>
      <c r="X22" s="74">
        <f t="shared" si="56"/>
        <v>0</v>
      </c>
      <c r="Y22" s="74">
        <f t="shared" si="57"/>
        <v>0</v>
      </c>
      <c r="Z22" s="74">
        <f t="shared" si="58"/>
        <v>0</v>
      </c>
      <c r="AA22" s="74">
        <f t="shared" si="59"/>
        <v>0</v>
      </c>
      <c r="AB22" s="72">
        <f t="shared" si="60"/>
        <v>0</v>
      </c>
      <c r="AC22" s="75">
        <v>0</v>
      </c>
      <c r="AD22" s="101">
        <f>(J22*Pricing!O18)+(O22*Pricing!P18)</f>
        <v>1026.3371999999999</v>
      </c>
      <c r="AE22" s="76">
        <f t="shared" si="43"/>
        <v>237.70491803278691</v>
      </c>
      <c r="AF22" s="346">
        <f t="shared" si="44"/>
        <v>243.6</v>
      </c>
      <c r="AG22" s="347"/>
      <c r="AH22" s="76">
        <f t="shared" si="45"/>
        <v>8.6999999999999993</v>
      </c>
      <c r="AI22" s="76">
        <f t="shared" si="15"/>
        <v>29</v>
      </c>
      <c r="AJ22" s="76">
        <f>J22*Pricing!Q18</f>
        <v>0</v>
      </c>
      <c r="AK22" s="76">
        <f>J22*Pricing!R18</f>
        <v>0</v>
      </c>
      <c r="AL22" s="76">
        <f t="shared" si="16"/>
        <v>551.54735999999991</v>
      </c>
      <c r="AM22" s="77">
        <f t="shared" si="17"/>
        <v>0</v>
      </c>
      <c r="AN22" s="76">
        <f t="shared" si="18"/>
        <v>441.23788799999994</v>
      </c>
      <c r="AO22" s="72">
        <f t="shared" si="19"/>
        <v>8115.9664008072996</v>
      </c>
      <c r="AP22" s="74">
        <f t="shared" si="20"/>
        <v>10144.958001009125</v>
      </c>
      <c r="AQ22" s="74">
        <f t="shared" si="61"/>
        <v>0</v>
      </c>
      <c r="AR22" s="74">
        <f t="shared" si="22"/>
        <v>35638.025764669059</v>
      </c>
      <c r="AS22" s="72">
        <f t="shared" si="23"/>
        <v>20280.046849816426</v>
      </c>
      <c r="AT22" s="72">
        <f t="shared" si="24"/>
        <v>39578.545764669063</v>
      </c>
      <c r="AU22" s="78">
        <f t="shared" si="62"/>
        <v>3676.9366187912547</v>
      </c>
      <c r="AV22" s="79">
        <f t="shared" si="26"/>
        <v>8.8724937456191606E-3</v>
      </c>
      <c r="AW22" s="80">
        <f t="shared" si="27"/>
        <v>1377.3905984745377</v>
      </c>
      <c r="AX22" s="81">
        <f t="shared" si="28"/>
        <v>2299.5460203167167</v>
      </c>
      <c r="AY22" s="82"/>
      <c r="AZ22" s="83">
        <f t="shared" si="63"/>
        <v>0</v>
      </c>
      <c r="BB22" s="84"/>
    </row>
    <row r="23" spans="2:54" ht="34.5" customHeight="1" thickTop="1" thickBot="1">
      <c r="B23" s="129">
        <f>Pricing!A19</f>
        <v>16</v>
      </c>
      <c r="C23" s="130" t="str">
        <f>Pricing!D19</f>
        <v>FIXED GLASS WITH GLASS LOUVERS AND EXHAUST PROVISION</v>
      </c>
      <c r="D23" s="131" t="str">
        <f>Pricing!B19</f>
        <v>V3</v>
      </c>
      <c r="E23" s="132" t="str">
        <f>Pricing!N19</f>
        <v>6MM (F)</v>
      </c>
      <c r="F23" s="68">
        <f>Pricing!G19</f>
        <v>724</v>
      </c>
      <c r="G23" s="68">
        <f>Pricing!H19</f>
        <v>610</v>
      </c>
      <c r="H23" s="100">
        <f t="shared" si="0"/>
        <v>0.44163999999999998</v>
      </c>
      <c r="I23" s="70">
        <f>Pricing!I19</f>
        <v>1</v>
      </c>
      <c r="J23" s="69">
        <f t="shared" si="30"/>
        <v>0.44163999999999998</v>
      </c>
      <c r="K23" s="71">
        <f t="shared" si="31"/>
        <v>4.7538129599999994</v>
      </c>
      <c r="L23" s="69"/>
      <c r="M23" s="72"/>
      <c r="N23" s="72"/>
      <c r="O23" s="72">
        <f t="shared" si="3"/>
        <v>0</v>
      </c>
      <c r="P23" s="73">
        <f>Pricing!M19</f>
        <v>5547.72</v>
      </c>
      <c r="Q23" s="74">
        <f t="shared" si="50"/>
        <v>554.77200000000005</v>
      </c>
      <c r="R23" s="74">
        <f t="shared" si="51"/>
        <v>671.27412000000004</v>
      </c>
      <c r="S23" s="74">
        <f t="shared" si="52"/>
        <v>33.868830600000003</v>
      </c>
      <c r="T23" s="74">
        <f t="shared" si="53"/>
        <v>68.076349506000014</v>
      </c>
      <c r="U23" s="72">
        <f t="shared" si="54"/>
        <v>6875.7113001060006</v>
      </c>
      <c r="V23" s="74">
        <f t="shared" si="55"/>
        <v>103.13566950159</v>
      </c>
      <c r="W23" s="73">
        <f>Pricing!S19*I23</f>
        <v>0</v>
      </c>
      <c r="X23" s="74">
        <f t="shared" si="56"/>
        <v>0</v>
      </c>
      <c r="Y23" s="74">
        <f t="shared" si="57"/>
        <v>0</v>
      </c>
      <c r="Z23" s="74">
        <f t="shared" si="58"/>
        <v>0</v>
      </c>
      <c r="AA23" s="74">
        <f t="shared" si="59"/>
        <v>0</v>
      </c>
      <c r="AB23" s="72">
        <f t="shared" si="60"/>
        <v>0</v>
      </c>
      <c r="AC23" s="75">
        <v>0</v>
      </c>
      <c r="AD23" s="101">
        <f>(J23*Pricing!O19)+(O23*Pricing!P19)</f>
        <v>884.60491999999999</v>
      </c>
      <c r="AE23" s="76">
        <f t="shared" si="43"/>
        <v>218.68852459016392</v>
      </c>
      <c r="AF23" s="346">
        <f t="shared" si="44"/>
        <v>224.11200000000005</v>
      </c>
      <c r="AG23" s="347"/>
      <c r="AH23" s="76">
        <f t="shared" si="45"/>
        <v>8.0040000000000013</v>
      </c>
      <c r="AI23" s="76">
        <f t="shared" si="15"/>
        <v>26.68</v>
      </c>
      <c r="AJ23" s="76">
        <f>J23*Pricing!Q19</f>
        <v>0</v>
      </c>
      <c r="AK23" s="76">
        <f>J23*Pricing!R19</f>
        <v>0</v>
      </c>
      <c r="AL23" s="76">
        <f t="shared" si="16"/>
        <v>475.38129599999991</v>
      </c>
      <c r="AM23" s="77">
        <f t="shared" si="17"/>
        <v>0</v>
      </c>
      <c r="AN23" s="76">
        <f t="shared" si="18"/>
        <v>380.30503679999993</v>
      </c>
      <c r="AO23" s="72">
        <f t="shared" si="19"/>
        <v>7456.3314941977551</v>
      </c>
      <c r="AP23" s="74">
        <f t="shared" si="20"/>
        <v>9320.4143677471948</v>
      </c>
      <c r="AQ23" s="74">
        <f t="shared" si="61"/>
        <v>0</v>
      </c>
      <c r="AR23" s="74">
        <f t="shared" si="22"/>
        <v>37987.378548014109</v>
      </c>
      <c r="AS23" s="72">
        <f t="shared" si="23"/>
        <v>18517.037114744951</v>
      </c>
      <c r="AT23" s="72">
        <f t="shared" si="24"/>
        <v>41927.898548014113</v>
      </c>
      <c r="AU23" s="78">
        <f t="shared" si="62"/>
        <v>3895.1968179128685</v>
      </c>
      <c r="AV23" s="79">
        <f t="shared" si="26"/>
        <v>7.647244609319372E-3</v>
      </c>
      <c r="AW23" s="80">
        <f t="shared" si="27"/>
        <v>1468.0524935098817</v>
      </c>
      <c r="AX23" s="81">
        <f t="shared" si="28"/>
        <v>2427.1443244029865</v>
      </c>
      <c r="AY23" s="82"/>
      <c r="AZ23" s="83">
        <f t="shared" si="63"/>
        <v>0</v>
      </c>
      <c r="BB23" s="84"/>
    </row>
    <row r="24" spans="2:54" ht="34.5" customHeight="1" thickTop="1" thickBot="1">
      <c r="B24" s="129">
        <f>Pricing!A20</f>
        <v>17</v>
      </c>
      <c r="C24" s="130">
        <f>Pricing!D20</f>
        <v>0</v>
      </c>
      <c r="D24" s="131">
        <f>Pricing!B20</f>
        <v>0</v>
      </c>
      <c r="E24" s="132">
        <f>Pricing!N20</f>
        <v>0</v>
      </c>
      <c r="F24" s="68">
        <f>Pricing!G20</f>
        <v>0</v>
      </c>
      <c r="G24" s="68">
        <f>Pricing!H20</f>
        <v>0</v>
      </c>
      <c r="H24" s="100">
        <f t="shared" si="0"/>
        <v>0</v>
      </c>
      <c r="I24" s="70">
        <f>Pricing!I20</f>
        <v>0</v>
      </c>
      <c r="J24" s="69">
        <f t="shared" si="30"/>
        <v>0</v>
      </c>
      <c r="K24" s="71">
        <f t="shared" si="31"/>
        <v>0</v>
      </c>
      <c r="L24" s="69"/>
      <c r="M24" s="72"/>
      <c r="N24" s="72"/>
      <c r="O24" s="72">
        <f t="shared" si="3"/>
        <v>0</v>
      </c>
      <c r="P24" s="73">
        <f>Pricing!M20</f>
        <v>0</v>
      </c>
      <c r="Q24" s="74">
        <f t="shared" si="50"/>
        <v>0</v>
      </c>
      <c r="R24" s="74">
        <f t="shared" si="51"/>
        <v>0</v>
      </c>
      <c r="S24" s="74">
        <f t="shared" si="52"/>
        <v>0</v>
      </c>
      <c r="T24" s="74">
        <f t="shared" si="53"/>
        <v>0</v>
      </c>
      <c r="U24" s="72">
        <f t="shared" si="54"/>
        <v>0</v>
      </c>
      <c r="V24" s="74">
        <f t="shared" si="55"/>
        <v>0</v>
      </c>
      <c r="W24" s="73">
        <f>Pricing!S20*I24</f>
        <v>0</v>
      </c>
      <c r="X24" s="74">
        <f t="shared" si="56"/>
        <v>0</v>
      </c>
      <c r="Y24" s="74">
        <f t="shared" si="57"/>
        <v>0</v>
      </c>
      <c r="Z24" s="74">
        <f t="shared" si="58"/>
        <v>0</v>
      </c>
      <c r="AA24" s="74">
        <f t="shared" si="59"/>
        <v>0</v>
      </c>
      <c r="AB24" s="72">
        <f t="shared" si="60"/>
        <v>0</v>
      </c>
      <c r="AC24" s="75">
        <v>0</v>
      </c>
      <c r="AD24" s="101">
        <f>(J24*Pricing!O20)+(O24*Pricing!P20)</f>
        <v>0</v>
      </c>
      <c r="AE24" s="76">
        <f t="shared" si="43"/>
        <v>0</v>
      </c>
      <c r="AF24" s="346">
        <f t="shared" si="44"/>
        <v>0</v>
      </c>
      <c r="AG24" s="347"/>
      <c r="AH24" s="76">
        <f t="shared" si="45"/>
        <v>0</v>
      </c>
      <c r="AI24" s="76">
        <f t="shared" si="15"/>
        <v>0</v>
      </c>
      <c r="AJ24" s="76">
        <f>J24*Pricing!Q20</f>
        <v>0</v>
      </c>
      <c r="AK24" s="76">
        <f>J24*Pricing!R20</f>
        <v>0</v>
      </c>
      <c r="AL24" s="76">
        <f t="shared" si="16"/>
        <v>0</v>
      </c>
      <c r="AM24" s="77">
        <f t="shared" si="17"/>
        <v>0</v>
      </c>
      <c r="AN24" s="76">
        <f t="shared" si="18"/>
        <v>0</v>
      </c>
      <c r="AO24" s="72">
        <f t="shared" si="19"/>
        <v>0</v>
      </c>
      <c r="AP24" s="74">
        <f t="shared" si="20"/>
        <v>0</v>
      </c>
      <c r="AQ24" s="74">
        <f t="shared" si="61"/>
        <v>0</v>
      </c>
      <c r="AR24" s="74" t="e">
        <f t="shared" si="22"/>
        <v>#DIV/0!</v>
      </c>
      <c r="AS24" s="72">
        <f t="shared" si="23"/>
        <v>0</v>
      </c>
      <c r="AT24" s="72" t="e">
        <f t="shared" si="24"/>
        <v>#DIV/0!</v>
      </c>
      <c r="AU24" s="78" t="e">
        <f t="shared" si="62"/>
        <v>#DIV/0!</v>
      </c>
      <c r="AV24" s="79">
        <f t="shared" si="26"/>
        <v>0</v>
      </c>
      <c r="AW24" s="80" t="e">
        <f t="shared" si="27"/>
        <v>#DIV/0!</v>
      </c>
      <c r="AX24" s="81" t="e">
        <f t="shared" si="28"/>
        <v>#DIV/0!</v>
      </c>
      <c r="AY24" s="82"/>
      <c r="AZ24" s="83" t="e">
        <f t="shared" si="63"/>
        <v>#DIV/0!</v>
      </c>
      <c r="BB24" s="84"/>
    </row>
    <row r="25" spans="2:54" ht="34.5" customHeight="1" thickTop="1" thickBot="1">
      <c r="B25" s="129">
        <f>Pricing!A21</f>
        <v>18</v>
      </c>
      <c r="C25" s="130">
        <f>Pricing!D21</f>
        <v>0</v>
      </c>
      <c r="D25" s="131">
        <f>Pricing!B21</f>
        <v>0</v>
      </c>
      <c r="E25" s="132">
        <f>Pricing!N21</f>
        <v>0</v>
      </c>
      <c r="F25" s="68">
        <f>Pricing!G21</f>
        <v>0</v>
      </c>
      <c r="G25" s="68">
        <f>Pricing!H21</f>
        <v>0</v>
      </c>
      <c r="H25" s="100">
        <f t="shared" si="0"/>
        <v>0</v>
      </c>
      <c r="I25" s="70">
        <f>Pricing!I21</f>
        <v>0</v>
      </c>
      <c r="J25" s="69">
        <f t="shared" si="30"/>
        <v>0</v>
      </c>
      <c r="K25" s="71">
        <f t="shared" si="31"/>
        <v>0</v>
      </c>
      <c r="L25" s="69"/>
      <c r="M25" s="72"/>
      <c r="N25" s="72"/>
      <c r="O25" s="72">
        <f t="shared" si="3"/>
        <v>0</v>
      </c>
      <c r="P25" s="73">
        <f>Pricing!M21</f>
        <v>0</v>
      </c>
      <c r="Q25" s="74">
        <f t="shared" si="50"/>
        <v>0</v>
      </c>
      <c r="R25" s="74">
        <f t="shared" si="51"/>
        <v>0</v>
      </c>
      <c r="S25" s="74">
        <f t="shared" si="52"/>
        <v>0</v>
      </c>
      <c r="T25" s="74">
        <f t="shared" si="53"/>
        <v>0</v>
      </c>
      <c r="U25" s="72">
        <f t="shared" si="54"/>
        <v>0</v>
      </c>
      <c r="V25" s="74">
        <f t="shared" si="55"/>
        <v>0</v>
      </c>
      <c r="W25" s="73">
        <f>Pricing!S21*I25</f>
        <v>0</v>
      </c>
      <c r="X25" s="74">
        <f t="shared" si="56"/>
        <v>0</v>
      </c>
      <c r="Y25" s="74">
        <f t="shared" si="57"/>
        <v>0</v>
      </c>
      <c r="Z25" s="74">
        <f t="shared" si="58"/>
        <v>0</v>
      </c>
      <c r="AA25" s="74">
        <f t="shared" si="59"/>
        <v>0</v>
      </c>
      <c r="AB25" s="72">
        <f t="shared" si="60"/>
        <v>0</v>
      </c>
      <c r="AC25" s="75">
        <v>0</v>
      </c>
      <c r="AD25" s="101">
        <f>(J25*Pricing!O21)+(O25*Pricing!P21)</f>
        <v>0</v>
      </c>
      <c r="AE25" s="76">
        <f t="shared" si="43"/>
        <v>0</v>
      </c>
      <c r="AF25" s="346">
        <f t="shared" si="44"/>
        <v>0</v>
      </c>
      <c r="AG25" s="347"/>
      <c r="AH25" s="76">
        <f t="shared" si="45"/>
        <v>0</v>
      </c>
      <c r="AI25" s="76">
        <f t="shared" si="15"/>
        <v>0</v>
      </c>
      <c r="AJ25" s="76">
        <f>J25*Pricing!Q21</f>
        <v>0</v>
      </c>
      <c r="AK25" s="76">
        <f>J25*Pricing!R21</f>
        <v>0</v>
      </c>
      <c r="AL25" s="76">
        <f t="shared" si="16"/>
        <v>0</v>
      </c>
      <c r="AM25" s="77">
        <f t="shared" si="17"/>
        <v>0</v>
      </c>
      <c r="AN25" s="76">
        <f t="shared" si="18"/>
        <v>0</v>
      </c>
      <c r="AO25" s="72">
        <f t="shared" si="19"/>
        <v>0</v>
      </c>
      <c r="AP25" s="74">
        <f t="shared" si="20"/>
        <v>0</v>
      </c>
      <c r="AQ25" s="74">
        <f t="shared" si="61"/>
        <v>0</v>
      </c>
      <c r="AR25" s="74" t="e">
        <f t="shared" si="22"/>
        <v>#DIV/0!</v>
      </c>
      <c r="AS25" s="72">
        <f t="shared" si="23"/>
        <v>0</v>
      </c>
      <c r="AT25" s="72" t="e">
        <f t="shared" si="24"/>
        <v>#DIV/0!</v>
      </c>
      <c r="AU25" s="78" t="e">
        <f t="shared" si="62"/>
        <v>#DIV/0!</v>
      </c>
      <c r="AV25" s="79">
        <f t="shared" si="26"/>
        <v>0</v>
      </c>
      <c r="AW25" s="80" t="e">
        <f t="shared" si="27"/>
        <v>#DIV/0!</v>
      </c>
      <c r="AX25" s="81" t="e">
        <f t="shared" si="28"/>
        <v>#DIV/0!</v>
      </c>
      <c r="AY25" s="82"/>
      <c r="AZ25" s="83" t="e">
        <f t="shared" si="63"/>
        <v>#DIV/0!</v>
      </c>
      <c r="BB25" s="84"/>
    </row>
    <row r="26" spans="2:54" ht="34.5" customHeight="1" thickTop="1" thickBot="1">
      <c r="B26" s="129">
        <f>Pricing!A22</f>
        <v>19</v>
      </c>
      <c r="C26" s="130">
        <f>Pricing!D22</f>
        <v>0</v>
      </c>
      <c r="D26" s="131">
        <f>Pricing!B22</f>
        <v>0</v>
      </c>
      <c r="E26" s="132">
        <f>Pricing!N22</f>
        <v>0</v>
      </c>
      <c r="F26" s="68">
        <f>Pricing!G22</f>
        <v>0</v>
      </c>
      <c r="G26" s="68">
        <f>Pricing!H22</f>
        <v>0</v>
      </c>
      <c r="H26" s="100">
        <f t="shared" si="0"/>
        <v>0</v>
      </c>
      <c r="I26" s="70">
        <f>Pricing!I22</f>
        <v>0</v>
      </c>
      <c r="J26" s="69">
        <f t="shared" si="30"/>
        <v>0</v>
      </c>
      <c r="K26" s="71">
        <f t="shared" si="31"/>
        <v>0</v>
      </c>
      <c r="L26" s="69"/>
      <c r="M26" s="72"/>
      <c r="N26" s="72"/>
      <c r="O26" s="72">
        <f t="shared" si="3"/>
        <v>0</v>
      </c>
      <c r="P26" s="73">
        <f>Pricing!M22</f>
        <v>0</v>
      </c>
      <c r="Q26" s="74">
        <f t="shared" si="50"/>
        <v>0</v>
      </c>
      <c r="R26" s="74">
        <f t="shared" si="51"/>
        <v>0</v>
      </c>
      <c r="S26" s="74">
        <f t="shared" si="52"/>
        <v>0</v>
      </c>
      <c r="T26" s="74">
        <f t="shared" si="53"/>
        <v>0</v>
      </c>
      <c r="U26" s="72">
        <f t="shared" si="54"/>
        <v>0</v>
      </c>
      <c r="V26" s="74">
        <f t="shared" si="55"/>
        <v>0</v>
      </c>
      <c r="W26" s="73">
        <f>Pricing!S22*I26</f>
        <v>0</v>
      </c>
      <c r="X26" s="74">
        <f t="shared" si="56"/>
        <v>0</v>
      </c>
      <c r="Y26" s="74">
        <f t="shared" si="57"/>
        <v>0</v>
      </c>
      <c r="Z26" s="74">
        <f t="shared" si="58"/>
        <v>0</v>
      </c>
      <c r="AA26" s="74">
        <f t="shared" si="59"/>
        <v>0</v>
      </c>
      <c r="AB26" s="72">
        <f t="shared" si="60"/>
        <v>0</v>
      </c>
      <c r="AC26" s="75">
        <v>0</v>
      </c>
      <c r="AD26" s="101">
        <f>(J26*Pricing!O22)+(O26*Pricing!P22)</f>
        <v>0</v>
      </c>
      <c r="AE26" s="76">
        <f t="shared" si="43"/>
        <v>0</v>
      </c>
      <c r="AF26" s="346">
        <f t="shared" si="44"/>
        <v>0</v>
      </c>
      <c r="AG26" s="347"/>
      <c r="AH26" s="76">
        <f t="shared" si="45"/>
        <v>0</v>
      </c>
      <c r="AI26" s="76">
        <f t="shared" si="15"/>
        <v>0</v>
      </c>
      <c r="AJ26" s="76">
        <f>J26*Pricing!Q22</f>
        <v>0</v>
      </c>
      <c r="AK26" s="76">
        <f>J26*Pricing!R22</f>
        <v>0</v>
      </c>
      <c r="AL26" s="76">
        <f t="shared" si="16"/>
        <v>0</v>
      </c>
      <c r="AM26" s="77">
        <f t="shared" si="17"/>
        <v>0</v>
      </c>
      <c r="AN26" s="76">
        <f t="shared" si="18"/>
        <v>0</v>
      </c>
      <c r="AO26" s="72">
        <f t="shared" si="19"/>
        <v>0</v>
      </c>
      <c r="AP26" s="74">
        <f t="shared" si="20"/>
        <v>0</v>
      </c>
      <c r="AQ26" s="74">
        <f t="shared" si="61"/>
        <v>0</v>
      </c>
      <c r="AR26" s="74" t="e">
        <f t="shared" si="22"/>
        <v>#DIV/0!</v>
      </c>
      <c r="AS26" s="72">
        <f t="shared" si="23"/>
        <v>0</v>
      </c>
      <c r="AT26" s="72" t="e">
        <f t="shared" si="24"/>
        <v>#DIV/0!</v>
      </c>
      <c r="AU26" s="78" t="e">
        <f t="shared" si="62"/>
        <v>#DIV/0!</v>
      </c>
      <c r="AV26" s="79">
        <f t="shared" si="26"/>
        <v>0</v>
      </c>
      <c r="AW26" s="80" t="e">
        <f t="shared" si="27"/>
        <v>#DIV/0!</v>
      </c>
      <c r="AX26" s="81" t="e">
        <f t="shared" si="28"/>
        <v>#DIV/0!</v>
      </c>
      <c r="AY26" s="82"/>
      <c r="AZ26" s="83" t="e">
        <f t="shared" si="63"/>
        <v>#DIV/0!</v>
      </c>
      <c r="BB26" s="84"/>
    </row>
    <row r="27" spans="2:54" ht="34.5" customHeight="1" thickTop="1" thickBot="1">
      <c r="B27" s="129">
        <f>Pricing!A23</f>
        <v>20</v>
      </c>
      <c r="C27" s="130">
        <f>Pricing!D23</f>
        <v>0</v>
      </c>
      <c r="D27" s="131">
        <f>Pricing!B23</f>
        <v>0</v>
      </c>
      <c r="E27" s="132">
        <f>Pricing!N23</f>
        <v>0</v>
      </c>
      <c r="F27" s="68">
        <f>Pricing!G23</f>
        <v>0</v>
      </c>
      <c r="G27" s="68">
        <f>Pricing!H23</f>
        <v>0</v>
      </c>
      <c r="H27" s="100">
        <f t="shared" si="0"/>
        <v>0</v>
      </c>
      <c r="I27" s="70">
        <f>Pricing!I23</f>
        <v>0</v>
      </c>
      <c r="J27" s="69">
        <f t="shared" si="30"/>
        <v>0</v>
      </c>
      <c r="K27" s="71">
        <f t="shared" si="31"/>
        <v>0</v>
      </c>
      <c r="L27" s="69"/>
      <c r="M27" s="72"/>
      <c r="N27" s="72"/>
      <c r="O27" s="72">
        <f t="shared" si="3"/>
        <v>0</v>
      </c>
      <c r="P27" s="73">
        <f>Pricing!M23</f>
        <v>0</v>
      </c>
      <c r="Q27" s="74">
        <f t="shared" si="4"/>
        <v>0</v>
      </c>
      <c r="R27" s="74">
        <f t="shared" si="5"/>
        <v>0</v>
      </c>
      <c r="S27" s="74">
        <f t="shared" si="6"/>
        <v>0</v>
      </c>
      <c r="T27" s="74">
        <f t="shared" si="7"/>
        <v>0</v>
      </c>
      <c r="U27" s="72">
        <f t="shared" si="8"/>
        <v>0</v>
      </c>
      <c r="V27" s="74">
        <f t="shared" si="9"/>
        <v>0</v>
      </c>
      <c r="W27" s="73">
        <f>Pricing!S23*I27</f>
        <v>0</v>
      </c>
      <c r="X27" s="74">
        <f t="shared" si="10"/>
        <v>0</v>
      </c>
      <c r="Y27" s="74">
        <f t="shared" si="11"/>
        <v>0</v>
      </c>
      <c r="Z27" s="74">
        <f t="shared" si="12"/>
        <v>0</v>
      </c>
      <c r="AA27" s="74">
        <f t="shared" si="13"/>
        <v>0</v>
      </c>
      <c r="AB27" s="72">
        <f t="shared" si="14"/>
        <v>0</v>
      </c>
      <c r="AC27" s="75">
        <v>0</v>
      </c>
      <c r="AD27" s="101">
        <f>(J27*Pricing!O23)+(O27*Pricing!P23)</f>
        <v>0</v>
      </c>
      <c r="AE27" s="76">
        <f t="shared" si="43"/>
        <v>0</v>
      </c>
      <c r="AF27" s="346">
        <f t="shared" si="44"/>
        <v>0</v>
      </c>
      <c r="AG27" s="347"/>
      <c r="AH27" s="76">
        <f t="shared" si="45"/>
        <v>0</v>
      </c>
      <c r="AI27" s="76">
        <f t="shared" ref="AI27:AI32" si="64">(((F27+G27)*2*I27)/1000)*2*$AI$7</f>
        <v>0</v>
      </c>
      <c r="AJ27" s="76">
        <f>J27*Pricing!Q23</f>
        <v>0</v>
      </c>
      <c r="AK27" s="76">
        <f>J27*Pricing!R23</f>
        <v>0</v>
      </c>
      <c r="AL27" s="76">
        <f t="shared" si="16"/>
        <v>0</v>
      </c>
      <c r="AM27" s="77">
        <f t="shared" si="17"/>
        <v>0</v>
      </c>
      <c r="AN27" s="76">
        <f t="shared" si="18"/>
        <v>0</v>
      </c>
      <c r="AO27" s="72">
        <f t="shared" si="19"/>
        <v>0</v>
      </c>
      <c r="AP27" s="74">
        <f t="shared" si="20"/>
        <v>0</v>
      </c>
      <c r="AQ27" s="74">
        <f t="shared" si="21"/>
        <v>0</v>
      </c>
      <c r="AR27" s="74" t="e">
        <f t="shared" si="22"/>
        <v>#DIV/0!</v>
      </c>
      <c r="AS27" s="72">
        <f t="shared" si="23"/>
        <v>0</v>
      </c>
      <c r="AT27" s="72" t="e">
        <f t="shared" si="24"/>
        <v>#DIV/0!</v>
      </c>
      <c r="AU27" s="78" t="e">
        <f t="shared" si="25"/>
        <v>#DIV/0!</v>
      </c>
      <c r="AV27" s="79">
        <f t="shared" si="26"/>
        <v>0</v>
      </c>
      <c r="AW27" s="80" t="e">
        <f t="shared" si="27"/>
        <v>#DIV/0!</v>
      </c>
      <c r="AX27" s="81" t="e">
        <f t="shared" si="28"/>
        <v>#DIV/0!</v>
      </c>
      <c r="AY27" s="82"/>
      <c r="AZ27" s="83" t="e">
        <f t="shared" si="29"/>
        <v>#DIV/0!</v>
      </c>
      <c r="BB27" s="84"/>
    </row>
    <row r="28" spans="2:54" ht="34.5" customHeight="1" thickTop="1" thickBot="1">
      <c r="B28" s="129">
        <f>Pricing!A24</f>
        <v>21</v>
      </c>
      <c r="C28" s="130">
        <f>Pricing!D24</f>
        <v>0</v>
      </c>
      <c r="D28" s="131">
        <f>Pricing!B24</f>
        <v>0</v>
      </c>
      <c r="E28" s="132">
        <f>Pricing!N24</f>
        <v>0</v>
      </c>
      <c r="F28" s="68">
        <f>Pricing!G24</f>
        <v>0</v>
      </c>
      <c r="G28" s="68">
        <f>Pricing!H24</f>
        <v>0</v>
      </c>
      <c r="H28" s="100">
        <f t="shared" si="0"/>
        <v>0</v>
      </c>
      <c r="I28" s="70">
        <f>Pricing!I24</f>
        <v>0</v>
      </c>
      <c r="J28" s="69">
        <f t="shared" si="30"/>
        <v>0</v>
      </c>
      <c r="K28" s="71">
        <f t="shared" si="31"/>
        <v>0</v>
      </c>
      <c r="L28" s="69"/>
      <c r="M28" s="72"/>
      <c r="N28" s="72"/>
      <c r="O28" s="72">
        <f t="shared" si="3"/>
        <v>0</v>
      </c>
      <c r="P28" s="73">
        <f>Pricing!M24</f>
        <v>0</v>
      </c>
      <c r="Q28" s="74">
        <f t="shared" si="4"/>
        <v>0</v>
      </c>
      <c r="R28" s="74">
        <f t="shared" si="5"/>
        <v>0</v>
      </c>
      <c r="S28" s="74">
        <f t="shared" si="6"/>
        <v>0</v>
      </c>
      <c r="T28" s="74">
        <f t="shared" si="7"/>
        <v>0</v>
      </c>
      <c r="U28" s="72">
        <f t="shared" si="8"/>
        <v>0</v>
      </c>
      <c r="V28" s="74">
        <f t="shared" si="9"/>
        <v>0</v>
      </c>
      <c r="W28" s="73">
        <f>Pricing!S24*I28</f>
        <v>0</v>
      </c>
      <c r="X28" s="74">
        <f t="shared" si="10"/>
        <v>0</v>
      </c>
      <c r="Y28" s="74">
        <f t="shared" si="11"/>
        <v>0</v>
      </c>
      <c r="Z28" s="74">
        <f t="shared" si="12"/>
        <v>0</v>
      </c>
      <c r="AA28" s="74">
        <f t="shared" si="13"/>
        <v>0</v>
      </c>
      <c r="AB28" s="72">
        <f t="shared" si="14"/>
        <v>0</v>
      </c>
      <c r="AC28" s="75">
        <v>0</v>
      </c>
      <c r="AD28" s="101">
        <f>(J28*Pricing!O24)+(O28*Pricing!P24)</f>
        <v>0</v>
      </c>
      <c r="AE28" s="76">
        <f t="shared" si="43"/>
        <v>0</v>
      </c>
      <c r="AF28" s="346">
        <f t="shared" si="44"/>
        <v>0</v>
      </c>
      <c r="AG28" s="347"/>
      <c r="AH28" s="76">
        <f t="shared" si="45"/>
        <v>0</v>
      </c>
      <c r="AI28" s="76">
        <f t="shared" si="64"/>
        <v>0</v>
      </c>
      <c r="AJ28" s="76">
        <f>J28*Pricing!Q24</f>
        <v>0</v>
      </c>
      <c r="AK28" s="76">
        <f>J28*Pricing!R24</f>
        <v>0</v>
      </c>
      <c r="AL28" s="76">
        <f t="shared" si="16"/>
        <v>0</v>
      </c>
      <c r="AM28" s="77">
        <f t="shared" si="17"/>
        <v>0</v>
      </c>
      <c r="AN28" s="76">
        <f t="shared" si="18"/>
        <v>0</v>
      </c>
      <c r="AO28" s="72">
        <f t="shared" si="19"/>
        <v>0</v>
      </c>
      <c r="AP28" s="74">
        <f t="shared" si="20"/>
        <v>0</v>
      </c>
      <c r="AQ28" s="74">
        <f t="shared" si="21"/>
        <v>0</v>
      </c>
      <c r="AR28" s="74" t="e">
        <f t="shared" si="22"/>
        <v>#DIV/0!</v>
      </c>
      <c r="AS28" s="72">
        <f t="shared" si="23"/>
        <v>0</v>
      </c>
      <c r="AT28" s="72" t="e">
        <f t="shared" si="24"/>
        <v>#DIV/0!</v>
      </c>
      <c r="AU28" s="78" t="e">
        <f t="shared" si="25"/>
        <v>#DIV/0!</v>
      </c>
      <c r="AV28" s="79">
        <f t="shared" si="26"/>
        <v>0</v>
      </c>
      <c r="AW28" s="80" t="e">
        <f t="shared" si="27"/>
        <v>#DIV/0!</v>
      </c>
      <c r="AX28" s="81" t="e">
        <f t="shared" si="28"/>
        <v>#DIV/0!</v>
      </c>
      <c r="AY28" s="82"/>
      <c r="AZ28" s="83" t="e">
        <f t="shared" si="29"/>
        <v>#DIV/0!</v>
      </c>
      <c r="BB28" s="84"/>
    </row>
    <row r="29" spans="2:54" ht="34.5" customHeight="1" thickTop="1" thickBot="1">
      <c r="B29" s="129">
        <f>Pricing!A25</f>
        <v>22</v>
      </c>
      <c r="C29" s="130">
        <f>Pricing!D25</f>
        <v>0</v>
      </c>
      <c r="D29" s="131">
        <f>Pricing!B25</f>
        <v>0</v>
      </c>
      <c r="E29" s="132">
        <f>Pricing!N25</f>
        <v>0</v>
      </c>
      <c r="F29" s="68">
        <f>Pricing!G25</f>
        <v>0</v>
      </c>
      <c r="G29" s="68">
        <f>Pricing!H25</f>
        <v>0</v>
      </c>
      <c r="H29" s="100">
        <f t="shared" si="0"/>
        <v>0</v>
      </c>
      <c r="I29" s="70">
        <f>Pricing!I25</f>
        <v>0</v>
      </c>
      <c r="J29" s="69">
        <f t="shared" si="30"/>
        <v>0</v>
      </c>
      <c r="K29" s="71">
        <f t="shared" si="31"/>
        <v>0</v>
      </c>
      <c r="L29" s="69"/>
      <c r="M29" s="72"/>
      <c r="N29" s="72"/>
      <c r="O29" s="72">
        <f t="shared" si="3"/>
        <v>0</v>
      </c>
      <c r="P29" s="73">
        <f>Pricing!M25</f>
        <v>0</v>
      </c>
      <c r="Q29" s="74">
        <f t="shared" si="4"/>
        <v>0</v>
      </c>
      <c r="R29" s="74">
        <f t="shared" si="5"/>
        <v>0</v>
      </c>
      <c r="S29" s="74">
        <f t="shared" si="6"/>
        <v>0</v>
      </c>
      <c r="T29" s="74">
        <f t="shared" si="7"/>
        <v>0</v>
      </c>
      <c r="U29" s="72">
        <f t="shared" si="8"/>
        <v>0</v>
      </c>
      <c r="V29" s="74">
        <f t="shared" si="9"/>
        <v>0</v>
      </c>
      <c r="W29" s="73">
        <f>Pricing!S25*I29</f>
        <v>0</v>
      </c>
      <c r="X29" s="74">
        <f t="shared" si="10"/>
        <v>0</v>
      </c>
      <c r="Y29" s="74">
        <f t="shared" si="11"/>
        <v>0</v>
      </c>
      <c r="Z29" s="74">
        <f t="shared" si="12"/>
        <v>0</v>
      </c>
      <c r="AA29" s="74">
        <f t="shared" si="13"/>
        <v>0</v>
      </c>
      <c r="AB29" s="72">
        <f t="shared" si="14"/>
        <v>0</v>
      </c>
      <c r="AC29" s="75">
        <v>0</v>
      </c>
      <c r="AD29" s="101">
        <f>(J29*Pricing!O25)+(O29*Pricing!P25)</f>
        <v>0</v>
      </c>
      <c r="AE29" s="76">
        <f t="shared" si="43"/>
        <v>0</v>
      </c>
      <c r="AF29" s="346">
        <f t="shared" si="44"/>
        <v>0</v>
      </c>
      <c r="AG29" s="347"/>
      <c r="AH29" s="76">
        <f t="shared" si="45"/>
        <v>0</v>
      </c>
      <c r="AI29" s="76">
        <f t="shared" si="64"/>
        <v>0</v>
      </c>
      <c r="AJ29" s="76">
        <f>J29*Pricing!Q25</f>
        <v>0</v>
      </c>
      <c r="AK29" s="76">
        <f>J29*Pricing!R25</f>
        <v>0</v>
      </c>
      <c r="AL29" s="76">
        <f t="shared" si="16"/>
        <v>0</v>
      </c>
      <c r="AM29" s="77">
        <f t="shared" si="17"/>
        <v>0</v>
      </c>
      <c r="AN29" s="76">
        <f t="shared" si="18"/>
        <v>0</v>
      </c>
      <c r="AO29" s="72">
        <f t="shared" si="19"/>
        <v>0</v>
      </c>
      <c r="AP29" s="74">
        <f t="shared" si="20"/>
        <v>0</v>
      </c>
      <c r="AQ29" s="74">
        <f t="shared" si="21"/>
        <v>0</v>
      </c>
      <c r="AR29" s="74" t="e">
        <f t="shared" si="22"/>
        <v>#DIV/0!</v>
      </c>
      <c r="AS29" s="72">
        <f t="shared" si="23"/>
        <v>0</v>
      </c>
      <c r="AT29" s="72" t="e">
        <f t="shared" si="24"/>
        <v>#DIV/0!</v>
      </c>
      <c r="AU29" s="78" t="e">
        <f t="shared" si="25"/>
        <v>#DIV/0!</v>
      </c>
      <c r="AV29" s="79">
        <f t="shared" si="26"/>
        <v>0</v>
      </c>
      <c r="AW29" s="80" t="e">
        <f t="shared" si="27"/>
        <v>#DIV/0!</v>
      </c>
      <c r="AX29" s="81" t="e">
        <f t="shared" si="28"/>
        <v>#DIV/0!</v>
      </c>
      <c r="AY29" s="82"/>
      <c r="AZ29" s="83" t="e">
        <f t="shared" si="29"/>
        <v>#DIV/0!</v>
      </c>
      <c r="BB29" s="84"/>
    </row>
    <row r="30" spans="2:54" ht="34.5" customHeight="1" thickTop="1" thickBot="1">
      <c r="B30" s="129">
        <f>Pricing!A26</f>
        <v>23</v>
      </c>
      <c r="C30" s="130">
        <f>Pricing!D26</f>
        <v>0</v>
      </c>
      <c r="D30" s="131">
        <f>Pricing!B26</f>
        <v>0</v>
      </c>
      <c r="E30" s="132">
        <f>Pricing!N26</f>
        <v>0</v>
      </c>
      <c r="F30" s="68">
        <f>Pricing!G26</f>
        <v>0</v>
      </c>
      <c r="G30" s="68">
        <f>Pricing!H26</f>
        <v>0</v>
      </c>
      <c r="H30" s="100">
        <f t="shared" si="0"/>
        <v>0</v>
      </c>
      <c r="I30" s="70">
        <f>Pricing!I26</f>
        <v>0</v>
      </c>
      <c r="J30" s="69">
        <f t="shared" si="30"/>
        <v>0</v>
      </c>
      <c r="K30" s="71">
        <f t="shared" si="31"/>
        <v>0</v>
      </c>
      <c r="L30" s="69"/>
      <c r="M30" s="72"/>
      <c r="N30" s="72"/>
      <c r="O30" s="72">
        <f t="shared" si="3"/>
        <v>0</v>
      </c>
      <c r="P30" s="73">
        <f>Pricing!M26</f>
        <v>0</v>
      </c>
      <c r="Q30" s="74">
        <f t="shared" si="4"/>
        <v>0</v>
      </c>
      <c r="R30" s="74">
        <f t="shared" si="5"/>
        <v>0</v>
      </c>
      <c r="S30" s="74">
        <f t="shared" si="6"/>
        <v>0</v>
      </c>
      <c r="T30" s="74">
        <f t="shared" si="7"/>
        <v>0</v>
      </c>
      <c r="U30" s="72">
        <f t="shared" si="8"/>
        <v>0</v>
      </c>
      <c r="V30" s="74">
        <f t="shared" si="9"/>
        <v>0</v>
      </c>
      <c r="W30" s="73">
        <f>Pricing!S26*I30</f>
        <v>0</v>
      </c>
      <c r="X30" s="74">
        <f t="shared" si="10"/>
        <v>0</v>
      </c>
      <c r="Y30" s="74">
        <f t="shared" si="11"/>
        <v>0</v>
      </c>
      <c r="Z30" s="74">
        <f t="shared" si="12"/>
        <v>0</v>
      </c>
      <c r="AA30" s="74">
        <f t="shared" si="13"/>
        <v>0</v>
      </c>
      <c r="AB30" s="72">
        <f t="shared" si="14"/>
        <v>0</v>
      </c>
      <c r="AC30" s="75">
        <v>0</v>
      </c>
      <c r="AD30" s="101">
        <f>(J30*Pricing!O26)+(O30*Pricing!P26)</f>
        <v>0</v>
      </c>
      <c r="AE30" s="76">
        <f t="shared" si="43"/>
        <v>0</v>
      </c>
      <c r="AF30" s="346">
        <f t="shared" si="44"/>
        <v>0</v>
      </c>
      <c r="AG30" s="347"/>
      <c r="AH30" s="76">
        <f t="shared" si="45"/>
        <v>0</v>
      </c>
      <c r="AI30" s="76">
        <f t="shared" si="64"/>
        <v>0</v>
      </c>
      <c r="AJ30" s="76">
        <f>J30*Pricing!Q26</f>
        <v>0</v>
      </c>
      <c r="AK30" s="76">
        <f>J30*Pricing!R26</f>
        <v>0</v>
      </c>
      <c r="AL30" s="76">
        <f t="shared" si="16"/>
        <v>0</v>
      </c>
      <c r="AM30" s="77">
        <f t="shared" si="17"/>
        <v>0</v>
      </c>
      <c r="AN30" s="76">
        <f t="shared" si="18"/>
        <v>0</v>
      </c>
      <c r="AO30" s="72">
        <f t="shared" si="19"/>
        <v>0</v>
      </c>
      <c r="AP30" s="74">
        <f t="shared" si="20"/>
        <v>0</v>
      </c>
      <c r="AQ30" s="74">
        <f t="shared" si="21"/>
        <v>0</v>
      </c>
      <c r="AR30" s="74" t="e">
        <f t="shared" si="22"/>
        <v>#DIV/0!</v>
      </c>
      <c r="AS30" s="72">
        <f t="shared" si="23"/>
        <v>0</v>
      </c>
      <c r="AT30" s="72" t="e">
        <f t="shared" si="24"/>
        <v>#DIV/0!</v>
      </c>
      <c r="AU30" s="78" t="e">
        <f t="shared" si="25"/>
        <v>#DIV/0!</v>
      </c>
      <c r="AV30" s="79">
        <f t="shared" si="26"/>
        <v>0</v>
      </c>
      <c r="AW30" s="80" t="e">
        <f t="shared" si="27"/>
        <v>#DIV/0!</v>
      </c>
      <c r="AX30" s="81" t="e">
        <f t="shared" si="28"/>
        <v>#DIV/0!</v>
      </c>
      <c r="AY30" s="82"/>
      <c r="AZ30" s="83" t="e">
        <f t="shared" si="29"/>
        <v>#DIV/0!</v>
      </c>
      <c r="BB30" s="84"/>
    </row>
    <row r="31" spans="2:54" ht="34.5" customHeight="1" thickTop="1" thickBot="1">
      <c r="B31" s="129">
        <f>Pricing!A27</f>
        <v>24</v>
      </c>
      <c r="C31" s="130">
        <f>Pricing!D27</f>
        <v>0</v>
      </c>
      <c r="D31" s="131">
        <f>Pricing!B27</f>
        <v>0</v>
      </c>
      <c r="E31" s="132">
        <f>Pricing!N27</f>
        <v>0</v>
      </c>
      <c r="F31" s="68">
        <f>Pricing!G27</f>
        <v>0</v>
      </c>
      <c r="G31" s="68">
        <f>Pricing!H27</f>
        <v>0</v>
      </c>
      <c r="H31" s="100">
        <f t="shared" si="0"/>
        <v>0</v>
      </c>
      <c r="I31" s="70">
        <f>Pricing!I27</f>
        <v>0</v>
      </c>
      <c r="J31" s="69">
        <f t="shared" si="30"/>
        <v>0</v>
      </c>
      <c r="K31" s="71">
        <f t="shared" si="31"/>
        <v>0</v>
      </c>
      <c r="L31" s="69"/>
      <c r="M31" s="72"/>
      <c r="N31" s="72"/>
      <c r="O31" s="72">
        <f t="shared" si="3"/>
        <v>0</v>
      </c>
      <c r="P31" s="73">
        <f>Pricing!M27</f>
        <v>0</v>
      </c>
      <c r="Q31" s="74">
        <f t="shared" si="4"/>
        <v>0</v>
      </c>
      <c r="R31" s="74">
        <f t="shared" si="5"/>
        <v>0</v>
      </c>
      <c r="S31" s="74">
        <f t="shared" si="6"/>
        <v>0</v>
      </c>
      <c r="T31" s="74">
        <f t="shared" si="7"/>
        <v>0</v>
      </c>
      <c r="U31" s="72">
        <f t="shared" si="8"/>
        <v>0</v>
      </c>
      <c r="V31" s="74">
        <f t="shared" si="9"/>
        <v>0</v>
      </c>
      <c r="W31" s="73">
        <f>Pricing!S27*I31</f>
        <v>0</v>
      </c>
      <c r="X31" s="74">
        <f t="shared" si="10"/>
        <v>0</v>
      </c>
      <c r="Y31" s="74">
        <f t="shared" si="11"/>
        <v>0</v>
      </c>
      <c r="Z31" s="74">
        <f t="shared" si="12"/>
        <v>0</v>
      </c>
      <c r="AA31" s="74">
        <f t="shared" si="13"/>
        <v>0</v>
      </c>
      <c r="AB31" s="72">
        <f t="shared" si="14"/>
        <v>0</v>
      </c>
      <c r="AC31" s="75">
        <v>0</v>
      </c>
      <c r="AD31" s="101">
        <f>(J31*Pricing!O27)+(O31*Pricing!P27)</f>
        <v>0</v>
      </c>
      <c r="AE31" s="76">
        <f t="shared" si="43"/>
        <v>0</v>
      </c>
      <c r="AF31" s="346">
        <f t="shared" si="44"/>
        <v>0</v>
      </c>
      <c r="AG31" s="347"/>
      <c r="AH31" s="76">
        <f t="shared" si="45"/>
        <v>0</v>
      </c>
      <c r="AI31" s="76">
        <f t="shared" si="64"/>
        <v>0</v>
      </c>
      <c r="AJ31" s="76">
        <f>J31*Pricing!Q27</f>
        <v>0</v>
      </c>
      <c r="AK31" s="76">
        <f>J31*Pricing!R27</f>
        <v>0</v>
      </c>
      <c r="AL31" s="76">
        <f t="shared" si="16"/>
        <v>0</v>
      </c>
      <c r="AM31" s="77">
        <f t="shared" si="17"/>
        <v>0</v>
      </c>
      <c r="AN31" s="76">
        <f t="shared" si="18"/>
        <v>0</v>
      </c>
      <c r="AO31" s="72">
        <f t="shared" si="19"/>
        <v>0</v>
      </c>
      <c r="AP31" s="74">
        <f t="shared" si="20"/>
        <v>0</v>
      </c>
      <c r="AQ31" s="74">
        <f t="shared" si="21"/>
        <v>0</v>
      </c>
      <c r="AR31" s="74" t="e">
        <f t="shared" si="22"/>
        <v>#DIV/0!</v>
      </c>
      <c r="AS31" s="72">
        <f t="shared" si="23"/>
        <v>0</v>
      </c>
      <c r="AT31" s="72" t="e">
        <f t="shared" si="24"/>
        <v>#DIV/0!</v>
      </c>
      <c r="AU31" s="78" t="e">
        <f t="shared" si="25"/>
        <v>#DIV/0!</v>
      </c>
      <c r="AV31" s="79">
        <f t="shared" si="26"/>
        <v>0</v>
      </c>
      <c r="AW31" s="80" t="e">
        <f t="shared" si="27"/>
        <v>#DIV/0!</v>
      </c>
      <c r="AX31" s="81" t="e">
        <f t="shared" si="28"/>
        <v>#DIV/0!</v>
      </c>
      <c r="AY31" s="82"/>
      <c r="AZ31" s="83" t="e">
        <f t="shared" si="29"/>
        <v>#DIV/0!</v>
      </c>
      <c r="BB31" s="84"/>
    </row>
    <row r="32" spans="2:54" ht="34.5" customHeight="1" thickTop="1" thickBot="1">
      <c r="B32" s="129">
        <f>Pricing!A28</f>
        <v>25</v>
      </c>
      <c r="C32" s="130">
        <f>Pricing!D28</f>
        <v>0</v>
      </c>
      <c r="D32" s="131">
        <f>Pricing!B28</f>
        <v>0</v>
      </c>
      <c r="E32" s="132">
        <f>Pricing!N28</f>
        <v>0</v>
      </c>
      <c r="F32" s="68">
        <f>Pricing!G28</f>
        <v>0</v>
      </c>
      <c r="G32" s="68">
        <f>Pricing!H28</f>
        <v>0</v>
      </c>
      <c r="H32" s="100">
        <f t="shared" si="0"/>
        <v>0</v>
      </c>
      <c r="I32" s="70">
        <f>Pricing!I28</f>
        <v>0</v>
      </c>
      <c r="J32" s="69">
        <f t="shared" si="30"/>
        <v>0</v>
      </c>
      <c r="K32" s="71">
        <f t="shared" si="31"/>
        <v>0</v>
      </c>
      <c r="L32" s="69"/>
      <c r="M32" s="72"/>
      <c r="N32" s="72"/>
      <c r="O32" s="72">
        <f t="shared" si="3"/>
        <v>0</v>
      </c>
      <c r="P32" s="73">
        <f>Pricing!M28</f>
        <v>0</v>
      </c>
      <c r="Q32" s="74">
        <f t="shared" si="4"/>
        <v>0</v>
      </c>
      <c r="R32" s="74">
        <f t="shared" si="5"/>
        <v>0</v>
      </c>
      <c r="S32" s="74">
        <f t="shared" si="6"/>
        <v>0</v>
      </c>
      <c r="T32" s="74">
        <f t="shared" si="7"/>
        <v>0</v>
      </c>
      <c r="U32" s="72">
        <f t="shared" si="8"/>
        <v>0</v>
      </c>
      <c r="V32" s="74">
        <f t="shared" si="9"/>
        <v>0</v>
      </c>
      <c r="W32" s="73">
        <f>Pricing!S28*I32</f>
        <v>0</v>
      </c>
      <c r="X32" s="74">
        <f t="shared" si="10"/>
        <v>0</v>
      </c>
      <c r="Y32" s="74">
        <f t="shared" si="11"/>
        <v>0</v>
      </c>
      <c r="Z32" s="74">
        <f t="shared" si="12"/>
        <v>0</v>
      </c>
      <c r="AA32" s="74">
        <f t="shared" si="13"/>
        <v>0</v>
      </c>
      <c r="AB32" s="72">
        <f t="shared" si="14"/>
        <v>0</v>
      </c>
      <c r="AC32" s="75">
        <v>0</v>
      </c>
      <c r="AD32" s="101">
        <f>(J32*Pricing!O28)+(O32*Pricing!P28)</f>
        <v>0</v>
      </c>
      <c r="AE32" s="76">
        <f t="shared" si="43"/>
        <v>0</v>
      </c>
      <c r="AF32" s="346">
        <f t="shared" si="44"/>
        <v>0</v>
      </c>
      <c r="AG32" s="347"/>
      <c r="AH32" s="76">
        <f t="shared" si="45"/>
        <v>0</v>
      </c>
      <c r="AI32" s="76">
        <f t="shared" si="64"/>
        <v>0</v>
      </c>
      <c r="AJ32" s="76">
        <f>J32*Pricing!Q28</f>
        <v>0</v>
      </c>
      <c r="AK32" s="76">
        <f>J32*Pricing!R28</f>
        <v>0</v>
      </c>
      <c r="AL32" s="76">
        <f t="shared" si="16"/>
        <v>0</v>
      </c>
      <c r="AM32" s="77">
        <f t="shared" si="17"/>
        <v>0</v>
      </c>
      <c r="AN32" s="76">
        <f t="shared" si="18"/>
        <v>0</v>
      </c>
      <c r="AO32" s="72">
        <f t="shared" si="19"/>
        <v>0</v>
      </c>
      <c r="AP32" s="74">
        <f t="shared" si="20"/>
        <v>0</v>
      </c>
      <c r="AQ32" s="74">
        <f t="shared" si="21"/>
        <v>0</v>
      </c>
      <c r="AR32" s="74" t="e">
        <f t="shared" si="22"/>
        <v>#DIV/0!</v>
      </c>
      <c r="AS32" s="72">
        <f t="shared" si="23"/>
        <v>0</v>
      </c>
      <c r="AT32" s="72" t="e">
        <f t="shared" si="24"/>
        <v>#DIV/0!</v>
      </c>
      <c r="AU32" s="78" t="e">
        <f t="shared" si="25"/>
        <v>#DIV/0!</v>
      </c>
      <c r="AV32" s="79">
        <f t="shared" si="26"/>
        <v>0</v>
      </c>
      <c r="AW32" s="80" t="e">
        <f t="shared" si="27"/>
        <v>#DIV/0!</v>
      </c>
      <c r="AX32" s="81" t="e">
        <f t="shared" si="28"/>
        <v>#DIV/0!</v>
      </c>
      <c r="AY32" s="82"/>
      <c r="AZ32" s="83" t="e">
        <f t="shared" si="29"/>
        <v>#DIV/0!</v>
      </c>
      <c r="BB32" s="84"/>
    </row>
    <row r="33" spans="2:54" ht="34.5" customHeight="1" thickTop="1" thickBot="1">
      <c r="B33" s="129">
        <f>Pricing!A29</f>
        <v>26</v>
      </c>
      <c r="C33" s="130">
        <f>Pricing!D29</f>
        <v>0</v>
      </c>
      <c r="D33" s="131">
        <f>Pricing!B29</f>
        <v>0</v>
      </c>
      <c r="E33" s="132">
        <f>Pricing!N29</f>
        <v>0</v>
      </c>
      <c r="F33" s="68">
        <f>Pricing!G29</f>
        <v>0</v>
      </c>
      <c r="G33" s="68">
        <f>Pricing!H29</f>
        <v>0</v>
      </c>
      <c r="H33" s="100">
        <f t="shared" si="0"/>
        <v>0</v>
      </c>
      <c r="I33" s="70">
        <f>Pricing!I29</f>
        <v>0</v>
      </c>
      <c r="J33" s="69">
        <f t="shared" si="30"/>
        <v>0</v>
      </c>
      <c r="K33" s="71">
        <f t="shared" si="31"/>
        <v>0</v>
      </c>
      <c r="L33" s="69"/>
      <c r="M33" s="72"/>
      <c r="N33" s="72"/>
      <c r="O33" s="72">
        <f t="shared" si="3"/>
        <v>0</v>
      </c>
      <c r="P33" s="73">
        <f>Pricing!M29</f>
        <v>0</v>
      </c>
      <c r="Q33" s="74">
        <f t="shared" ref="Q33:Q38" si="65">P33*$Q$6</f>
        <v>0</v>
      </c>
      <c r="R33" s="74">
        <f t="shared" ref="R33:R38" si="66">(P33+Q33)*$R$6</f>
        <v>0</v>
      </c>
      <c r="S33" s="74">
        <f t="shared" ref="S33:S38" si="67">(P33+Q33+R33)*$S$6</f>
        <v>0</v>
      </c>
      <c r="T33" s="74">
        <f t="shared" ref="T33:T38" si="68">(P33+Q33+R33+S33)*$T$6</f>
        <v>0</v>
      </c>
      <c r="U33" s="72">
        <f t="shared" ref="U33:U38" si="69">SUM(P33:T33)</f>
        <v>0</v>
      </c>
      <c r="V33" s="74">
        <f t="shared" ref="V33:V38" si="70">U33*$V$6</f>
        <v>0</v>
      </c>
      <c r="W33" s="73">
        <f>Pricing!S29*I33</f>
        <v>0</v>
      </c>
      <c r="X33" s="74">
        <f t="shared" ref="X33:X38" si="71">W33*$X$6</f>
        <v>0</v>
      </c>
      <c r="Y33" s="74">
        <f t="shared" ref="Y33:Y38" si="72">(W33+X33)*$Y$6</f>
        <v>0</v>
      </c>
      <c r="Z33" s="74">
        <f t="shared" ref="Z33:Z38" si="73">(W33+X33+Y33)*$Z$6</f>
        <v>0</v>
      </c>
      <c r="AA33" s="74">
        <f t="shared" ref="AA33:AA38" si="74">(W33+X33+Y33+Z33)*$AA$6</f>
        <v>0</v>
      </c>
      <c r="AB33" s="72">
        <f t="shared" ref="AB33:AB38" si="75">SUM(W33:AA33)</f>
        <v>0</v>
      </c>
      <c r="AC33" s="75">
        <v>0</v>
      </c>
      <c r="AD33" s="101">
        <f>(J33*Pricing!O29)+(O33*Pricing!P29)</f>
        <v>0</v>
      </c>
      <c r="AE33" s="76">
        <f t="shared" si="43"/>
        <v>0</v>
      </c>
      <c r="AF33" s="346">
        <f t="shared" si="44"/>
        <v>0</v>
      </c>
      <c r="AG33" s="347"/>
      <c r="AH33" s="76">
        <f t="shared" si="45"/>
        <v>0</v>
      </c>
      <c r="AI33" s="76">
        <f t="shared" si="15"/>
        <v>0</v>
      </c>
      <c r="AJ33" s="76">
        <f>J33*Pricing!Q29</f>
        <v>0</v>
      </c>
      <c r="AK33" s="76">
        <f>J33*Pricing!R29</f>
        <v>0</v>
      </c>
      <c r="AL33" s="76">
        <f t="shared" si="16"/>
        <v>0</v>
      </c>
      <c r="AM33" s="77">
        <f t="shared" si="17"/>
        <v>0</v>
      </c>
      <c r="AN33" s="76">
        <f t="shared" si="18"/>
        <v>0</v>
      </c>
      <c r="AO33" s="72">
        <f t="shared" si="19"/>
        <v>0</v>
      </c>
      <c r="AP33" s="74">
        <f t="shared" si="20"/>
        <v>0</v>
      </c>
      <c r="AQ33" s="74">
        <f t="shared" ref="AQ33:AQ38" si="76">(AO33+AP33)*$AQ$6</f>
        <v>0</v>
      </c>
      <c r="AR33" s="74" t="e">
        <f t="shared" si="22"/>
        <v>#DIV/0!</v>
      </c>
      <c r="AS33" s="72">
        <f t="shared" si="23"/>
        <v>0</v>
      </c>
      <c r="AT33" s="72" t="e">
        <f t="shared" si="24"/>
        <v>#DIV/0!</v>
      </c>
      <c r="AU33" s="78" t="e">
        <f t="shared" ref="AU33:AU38" si="77">AT33/10.764</f>
        <v>#DIV/0!</v>
      </c>
      <c r="AV33" s="79">
        <f t="shared" si="26"/>
        <v>0</v>
      </c>
      <c r="AW33" s="80" t="e">
        <f t="shared" si="27"/>
        <v>#DIV/0!</v>
      </c>
      <c r="AX33" s="81" t="e">
        <f t="shared" si="28"/>
        <v>#DIV/0!</v>
      </c>
      <c r="AY33" s="82"/>
      <c r="AZ33" s="83" t="e">
        <f t="shared" ref="AZ33:AZ38" si="78">AU33-(AW33+AX33)</f>
        <v>#DIV/0!</v>
      </c>
      <c r="BB33" s="84"/>
    </row>
    <row r="34" spans="2:54" ht="34.5" customHeight="1" thickTop="1" thickBot="1">
      <c r="B34" s="129">
        <f>Pricing!A30</f>
        <v>27</v>
      </c>
      <c r="C34" s="130">
        <f>Pricing!D30</f>
        <v>0</v>
      </c>
      <c r="D34" s="131">
        <f>Pricing!B30</f>
        <v>0</v>
      </c>
      <c r="E34" s="132">
        <f>Pricing!N30</f>
        <v>0</v>
      </c>
      <c r="F34" s="68">
        <f>Pricing!G30</f>
        <v>0</v>
      </c>
      <c r="G34" s="68">
        <f>Pricing!H30</f>
        <v>0</v>
      </c>
      <c r="H34" s="100">
        <f t="shared" si="0"/>
        <v>0</v>
      </c>
      <c r="I34" s="70">
        <f>Pricing!I30</f>
        <v>0</v>
      </c>
      <c r="J34" s="69">
        <f t="shared" si="30"/>
        <v>0</v>
      </c>
      <c r="K34" s="71">
        <f t="shared" si="31"/>
        <v>0</v>
      </c>
      <c r="L34" s="69"/>
      <c r="M34" s="72"/>
      <c r="N34" s="72"/>
      <c r="O34" s="72">
        <f t="shared" si="3"/>
        <v>0</v>
      </c>
      <c r="P34" s="73">
        <f>Pricing!M30</f>
        <v>0</v>
      </c>
      <c r="Q34" s="74">
        <f t="shared" si="65"/>
        <v>0</v>
      </c>
      <c r="R34" s="74">
        <f t="shared" si="66"/>
        <v>0</v>
      </c>
      <c r="S34" s="74">
        <f t="shared" si="67"/>
        <v>0</v>
      </c>
      <c r="T34" s="74">
        <f t="shared" si="68"/>
        <v>0</v>
      </c>
      <c r="U34" s="72">
        <f t="shared" si="69"/>
        <v>0</v>
      </c>
      <c r="V34" s="74">
        <f t="shared" si="70"/>
        <v>0</v>
      </c>
      <c r="W34" s="73">
        <f>Pricing!S30*I34</f>
        <v>0</v>
      </c>
      <c r="X34" s="74">
        <f t="shared" si="71"/>
        <v>0</v>
      </c>
      <c r="Y34" s="74">
        <f t="shared" si="72"/>
        <v>0</v>
      </c>
      <c r="Z34" s="74">
        <f t="shared" si="73"/>
        <v>0</v>
      </c>
      <c r="AA34" s="74">
        <f t="shared" si="74"/>
        <v>0</v>
      </c>
      <c r="AB34" s="72">
        <f t="shared" si="75"/>
        <v>0</v>
      </c>
      <c r="AC34" s="75">
        <v>0</v>
      </c>
      <c r="AD34" s="101">
        <f>(J34*Pricing!O30)+(O34*Pricing!P30)</f>
        <v>0</v>
      </c>
      <c r="AE34" s="76">
        <f t="shared" si="43"/>
        <v>0</v>
      </c>
      <c r="AF34" s="346">
        <f t="shared" si="44"/>
        <v>0</v>
      </c>
      <c r="AG34" s="347"/>
      <c r="AH34" s="76">
        <f t="shared" si="45"/>
        <v>0</v>
      </c>
      <c r="AI34" s="76">
        <f t="shared" si="15"/>
        <v>0</v>
      </c>
      <c r="AJ34" s="76">
        <f>J34*Pricing!Q30</f>
        <v>0</v>
      </c>
      <c r="AK34" s="76">
        <f>J34*Pricing!R30</f>
        <v>0</v>
      </c>
      <c r="AL34" s="76">
        <f t="shared" si="16"/>
        <v>0</v>
      </c>
      <c r="AM34" s="77">
        <f t="shared" si="17"/>
        <v>0</v>
      </c>
      <c r="AN34" s="76">
        <f t="shared" si="18"/>
        <v>0</v>
      </c>
      <c r="AO34" s="72">
        <f t="shared" si="19"/>
        <v>0</v>
      </c>
      <c r="AP34" s="74">
        <f t="shared" si="20"/>
        <v>0</v>
      </c>
      <c r="AQ34" s="74">
        <f t="shared" si="76"/>
        <v>0</v>
      </c>
      <c r="AR34" s="74" t="e">
        <f t="shared" si="22"/>
        <v>#DIV/0!</v>
      </c>
      <c r="AS34" s="72">
        <f t="shared" si="23"/>
        <v>0</v>
      </c>
      <c r="AT34" s="72" t="e">
        <f t="shared" si="24"/>
        <v>#DIV/0!</v>
      </c>
      <c r="AU34" s="78" t="e">
        <f t="shared" si="77"/>
        <v>#DIV/0!</v>
      </c>
      <c r="AV34" s="79">
        <f t="shared" si="26"/>
        <v>0</v>
      </c>
      <c r="AW34" s="80" t="e">
        <f t="shared" si="27"/>
        <v>#DIV/0!</v>
      </c>
      <c r="AX34" s="81" t="e">
        <f t="shared" si="28"/>
        <v>#DIV/0!</v>
      </c>
      <c r="AY34" s="82"/>
      <c r="AZ34" s="83" t="e">
        <f t="shared" si="78"/>
        <v>#DIV/0!</v>
      </c>
      <c r="BB34" s="84"/>
    </row>
    <row r="35" spans="2:54" ht="34.5" customHeight="1" thickTop="1" thickBot="1">
      <c r="B35" s="129">
        <f>Pricing!A31</f>
        <v>28</v>
      </c>
      <c r="C35" s="130">
        <f>Pricing!D31</f>
        <v>0</v>
      </c>
      <c r="D35" s="131">
        <f>Pricing!B31</f>
        <v>0</v>
      </c>
      <c r="E35" s="132">
        <f>Pricing!N31</f>
        <v>0</v>
      </c>
      <c r="F35" s="68">
        <f>Pricing!G31</f>
        <v>0</v>
      </c>
      <c r="G35" s="68">
        <f>Pricing!H31</f>
        <v>0</v>
      </c>
      <c r="H35" s="100">
        <f t="shared" si="0"/>
        <v>0</v>
      </c>
      <c r="I35" s="70">
        <f>Pricing!I31</f>
        <v>0</v>
      </c>
      <c r="J35" s="69">
        <f t="shared" si="30"/>
        <v>0</v>
      </c>
      <c r="K35" s="71">
        <f t="shared" si="31"/>
        <v>0</v>
      </c>
      <c r="L35" s="69"/>
      <c r="M35" s="72"/>
      <c r="N35" s="72"/>
      <c r="O35" s="72">
        <f t="shared" si="3"/>
        <v>0</v>
      </c>
      <c r="P35" s="73">
        <f>Pricing!M31</f>
        <v>0</v>
      </c>
      <c r="Q35" s="74">
        <f t="shared" si="65"/>
        <v>0</v>
      </c>
      <c r="R35" s="74">
        <f t="shared" si="66"/>
        <v>0</v>
      </c>
      <c r="S35" s="74">
        <f t="shared" si="67"/>
        <v>0</v>
      </c>
      <c r="T35" s="74">
        <f t="shared" si="68"/>
        <v>0</v>
      </c>
      <c r="U35" s="72">
        <f t="shared" si="69"/>
        <v>0</v>
      </c>
      <c r="V35" s="74">
        <f t="shared" si="70"/>
        <v>0</v>
      </c>
      <c r="W35" s="73">
        <f>Pricing!S31*I35</f>
        <v>0</v>
      </c>
      <c r="X35" s="74">
        <f t="shared" si="71"/>
        <v>0</v>
      </c>
      <c r="Y35" s="74">
        <f t="shared" si="72"/>
        <v>0</v>
      </c>
      <c r="Z35" s="74">
        <f t="shared" si="73"/>
        <v>0</v>
      </c>
      <c r="AA35" s="74">
        <f t="shared" si="74"/>
        <v>0</v>
      </c>
      <c r="AB35" s="72">
        <f t="shared" si="75"/>
        <v>0</v>
      </c>
      <c r="AC35" s="75">
        <v>0</v>
      </c>
      <c r="AD35" s="101">
        <f>(J35*Pricing!O31)+(O35*Pricing!P31)</f>
        <v>0</v>
      </c>
      <c r="AE35" s="76">
        <f t="shared" si="43"/>
        <v>0</v>
      </c>
      <c r="AF35" s="346">
        <f t="shared" si="44"/>
        <v>0</v>
      </c>
      <c r="AG35" s="347"/>
      <c r="AH35" s="76">
        <f t="shared" si="45"/>
        <v>0</v>
      </c>
      <c r="AI35" s="76">
        <f t="shared" si="15"/>
        <v>0</v>
      </c>
      <c r="AJ35" s="76">
        <f>J35*Pricing!Q31</f>
        <v>0</v>
      </c>
      <c r="AK35" s="76">
        <f>J35*Pricing!R31</f>
        <v>0</v>
      </c>
      <c r="AL35" s="76">
        <f t="shared" si="16"/>
        <v>0</v>
      </c>
      <c r="AM35" s="77">
        <f t="shared" si="17"/>
        <v>0</v>
      </c>
      <c r="AN35" s="76">
        <f t="shared" si="18"/>
        <v>0</v>
      </c>
      <c r="AO35" s="72">
        <f t="shared" si="19"/>
        <v>0</v>
      </c>
      <c r="AP35" s="74">
        <f t="shared" si="20"/>
        <v>0</v>
      </c>
      <c r="AQ35" s="74">
        <f t="shared" si="76"/>
        <v>0</v>
      </c>
      <c r="AR35" s="74" t="e">
        <f t="shared" si="22"/>
        <v>#DIV/0!</v>
      </c>
      <c r="AS35" s="72">
        <f t="shared" si="23"/>
        <v>0</v>
      </c>
      <c r="AT35" s="72" t="e">
        <f t="shared" si="24"/>
        <v>#DIV/0!</v>
      </c>
      <c r="AU35" s="78" t="e">
        <f t="shared" si="77"/>
        <v>#DIV/0!</v>
      </c>
      <c r="AV35" s="79">
        <f t="shared" si="26"/>
        <v>0</v>
      </c>
      <c r="AW35" s="80" t="e">
        <f t="shared" si="27"/>
        <v>#DIV/0!</v>
      </c>
      <c r="AX35" s="81" t="e">
        <f t="shared" si="28"/>
        <v>#DIV/0!</v>
      </c>
      <c r="AY35" s="82"/>
      <c r="AZ35" s="83" t="e">
        <f t="shared" si="78"/>
        <v>#DIV/0!</v>
      </c>
      <c r="BB35" s="84"/>
    </row>
    <row r="36" spans="2:54" ht="34.5" customHeight="1" thickTop="1" thickBot="1">
      <c r="B36" s="129">
        <f>Pricing!A32</f>
        <v>29</v>
      </c>
      <c r="C36" s="130">
        <f>Pricing!D32</f>
        <v>0</v>
      </c>
      <c r="D36" s="131">
        <f>Pricing!B32</f>
        <v>0</v>
      </c>
      <c r="E36" s="132">
        <f>Pricing!N32</f>
        <v>0</v>
      </c>
      <c r="F36" s="68">
        <f>Pricing!G32</f>
        <v>0</v>
      </c>
      <c r="G36" s="68">
        <f>Pricing!H32</f>
        <v>0</v>
      </c>
      <c r="H36" s="100">
        <f t="shared" si="0"/>
        <v>0</v>
      </c>
      <c r="I36" s="70">
        <f>Pricing!I32</f>
        <v>0</v>
      </c>
      <c r="J36" s="69">
        <f t="shared" si="30"/>
        <v>0</v>
      </c>
      <c r="K36" s="71">
        <f t="shared" si="31"/>
        <v>0</v>
      </c>
      <c r="L36" s="69"/>
      <c r="M36" s="72"/>
      <c r="N36" s="72"/>
      <c r="O36" s="72">
        <f>N36*M36*L36/1000000</f>
        <v>0</v>
      </c>
      <c r="P36" s="73">
        <f>Pricing!M32</f>
        <v>0</v>
      </c>
      <c r="Q36" s="74">
        <f t="shared" si="65"/>
        <v>0</v>
      </c>
      <c r="R36" s="74">
        <f t="shared" si="66"/>
        <v>0</v>
      </c>
      <c r="S36" s="74">
        <f t="shared" si="67"/>
        <v>0</v>
      </c>
      <c r="T36" s="74">
        <f t="shared" si="68"/>
        <v>0</v>
      </c>
      <c r="U36" s="72">
        <f t="shared" si="69"/>
        <v>0</v>
      </c>
      <c r="V36" s="74">
        <f t="shared" si="70"/>
        <v>0</v>
      </c>
      <c r="W36" s="73">
        <f>Pricing!S32*I36</f>
        <v>0</v>
      </c>
      <c r="X36" s="74">
        <f t="shared" si="71"/>
        <v>0</v>
      </c>
      <c r="Y36" s="74">
        <f t="shared" si="72"/>
        <v>0</v>
      </c>
      <c r="Z36" s="74">
        <f t="shared" si="73"/>
        <v>0</v>
      </c>
      <c r="AA36" s="74">
        <f t="shared" si="74"/>
        <v>0</v>
      </c>
      <c r="AB36" s="72">
        <f t="shared" si="75"/>
        <v>0</v>
      </c>
      <c r="AC36" s="75">
        <v>0</v>
      </c>
      <c r="AD36" s="101">
        <f>(J36*Pricing!O32)+(O36*Pricing!P32)</f>
        <v>0</v>
      </c>
      <c r="AE36" s="76">
        <f t="shared" si="43"/>
        <v>0</v>
      </c>
      <c r="AF36" s="346">
        <f t="shared" si="44"/>
        <v>0</v>
      </c>
      <c r="AG36" s="347"/>
      <c r="AH36" s="76">
        <f t="shared" si="45"/>
        <v>0</v>
      </c>
      <c r="AI36" s="76">
        <f t="shared" si="15"/>
        <v>0</v>
      </c>
      <c r="AJ36" s="76">
        <f>J36*Pricing!Q32</f>
        <v>0</v>
      </c>
      <c r="AK36" s="76">
        <f>J36*Pricing!R32</f>
        <v>0</v>
      </c>
      <c r="AL36" s="76">
        <f t="shared" si="16"/>
        <v>0</v>
      </c>
      <c r="AM36" s="77">
        <f t="shared" si="17"/>
        <v>0</v>
      </c>
      <c r="AN36" s="76">
        <f t="shared" si="18"/>
        <v>0</v>
      </c>
      <c r="AO36" s="72">
        <f t="shared" si="19"/>
        <v>0</v>
      </c>
      <c r="AP36" s="74">
        <f t="shared" si="20"/>
        <v>0</v>
      </c>
      <c r="AQ36" s="74">
        <f t="shared" si="76"/>
        <v>0</v>
      </c>
      <c r="AR36" s="74" t="e">
        <f t="shared" si="22"/>
        <v>#DIV/0!</v>
      </c>
      <c r="AS36" s="72">
        <f t="shared" si="23"/>
        <v>0</v>
      </c>
      <c r="AT36" s="72" t="e">
        <f t="shared" si="24"/>
        <v>#DIV/0!</v>
      </c>
      <c r="AU36" s="78" t="e">
        <f t="shared" si="77"/>
        <v>#DIV/0!</v>
      </c>
      <c r="AV36" s="79">
        <f t="shared" si="26"/>
        <v>0</v>
      </c>
      <c r="AW36" s="80" t="e">
        <f t="shared" si="27"/>
        <v>#DIV/0!</v>
      </c>
      <c r="AX36" s="81" t="e">
        <f t="shared" si="28"/>
        <v>#DIV/0!</v>
      </c>
      <c r="AY36" s="82"/>
      <c r="AZ36" s="83" t="e">
        <f t="shared" si="78"/>
        <v>#DIV/0!</v>
      </c>
      <c r="BB36" s="84"/>
    </row>
    <row r="37" spans="2:54" ht="34.5" customHeight="1" thickTop="1" thickBot="1">
      <c r="B37" s="129">
        <f>Pricing!A33</f>
        <v>30</v>
      </c>
      <c r="C37" s="130">
        <f>Pricing!D33</f>
        <v>0</v>
      </c>
      <c r="D37" s="131">
        <f>Pricing!B33</f>
        <v>0</v>
      </c>
      <c r="E37" s="132">
        <f>Pricing!N33</f>
        <v>0</v>
      </c>
      <c r="F37" s="68">
        <f>Pricing!G33</f>
        <v>0</v>
      </c>
      <c r="G37" s="68">
        <f>Pricing!H33</f>
        <v>0</v>
      </c>
      <c r="H37" s="100">
        <f t="shared" si="0"/>
        <v>0</v>
      </c>
      <c r="I37" s="70">
        <f>Pricing!I33</f>
        <v>0</v>
      </c>
      <c r="J37" s="69">
        <f t="shared" si="30"/>
        <v>0</v>
      </c>
      <c r="K37" s="71">
        <f t="shared" si="31"/>
        <v>0</v>
      </c>
      <c r="L37" s="69"/>
      <c r="M37" s="72"/>
      <c r="N37" s="72"/>
      <c r="O37" s="72">
        <f t="shared" ref="O37:O100" si="79">N37*M37*L37/1000000</f>
        <v>0</v>
      </c>
      <c r="P37" s="73">
        <f>Pricing!M33</f>
        <v>0</v>
      </c>
      <c r="Q37" s="74">
        <f t="shared" si="65"/>
        <v>0</v>
      </c>
      <c r="R37" s="74">
        <f t="shared" si="66"/>
        <v>0</v>
      </c>
      <c r="S37" s="74">
        <f t="shared" si="67"/>
        <v>0</v>
      </c>
      <c r="T37" s="74">
        <f t="shared" si="68"/>
        <v>0</v>
      </c>
      <c r="U37" s="72">
        <f t="shared" si="69"/>
        <v>0</v>
      </c>
      <c r="V37" s="74">
        <f t="shared" si="70"/>
        <v>0</v>
      </c>
      <c r="W37" s="73">
        <f>Pricing!S33*I37</f>
        <v>0</v>
      </c>
      <c r="X37" s="74">
        <f t="shared" si="71"/>
        <v>0</v>
      </c>
      <c r="Y37" s="74">
        <f t="shared" si="72"/>
        <v>0</v>
      </c>
      <c r="Z37" s="74">
        <f t="shared" si="73"/>
        <v>0</v>
      </c>
      <c r="AA37" s="74">
        <f t="shared" si="74"/>
        <v>0</v>
      </c>
      <c r="AB37" s="72">
        <f t="shared" si="75"/>
        <v>0</v>
      </c>
      <c r="AC37" s="75">
        <v>0</v>
      </c>
      <c r="AD37" s="101">
        <f>(J37*Pricing!O33)+(O37*Pricing!P33)</f>
        <v>0</v>
      </c>
      <c r="AE37" s="76">
        <f t="shared" si="43"/>
        <v>0</v>
      </c>
      <c r="AF37" s="346">
        <f t="shared" si="44"/>
        <v>0</v>
      </c>
      <c r="AG37" s="347"/>
      <c r="AH37" s="76">
        <f t="shared" si="45"/>
        <v>0</v>
      </c>
      <c r="AI37" s="76">
        <f t="shared" si="15"/>
        <v>0</v>
      </c>
      <c r="AJ37" s="76">
        <f>J37*Pricing!Q33</f>
        <v>0</v>
      </c>
      <c r="AK37" s="76">
        <f>J37*Pricing!R33</f>
        <v>0</v>
      </c>
      <c r="AL37" s="76">
        <f t="shared" si="16"/>
        <v>0</v>
      </c>
      <c r="AM37" s="77">
        <f t="shared" si="17"/>
        <v>0</v>
      </c>
      <c r="AN37" s="76">
        <f t="shared" si="18"/>
        <v>0</v>
      </c>
      <c r="AO37" s="72">
        <f t="shared" si="19"/>
        <v>0</v>
      </c>
      <c r="AP37" s="74">
        <f t="shared" si="20"/>
        <v>0</v>
      </c>
      <c r="AQ37" s="74">
        <f t="shared" si="76"/>
        <v>0</v>
      </c>
      <c r="AR37" s="74" t="e">
        <f t="shared" si="22"/>
        <v>#DIV/0!</v>
      </c>
      <c r="AS37" s="72">
        <f t="shared" si="23"/>
        <v>0</v>
      </c>
      <c r="AT37" s="72" t="e">
        <f t="shared" si="24"/>
        <v>#DIV/0!</v>
      </c>
      <c r="AU37" s="78" t="e">
        <f t="shared" si="77"/>
        <v>#DIV/0!</v>
      </c>
      <c r="AV37" s="79">
        <f t="shared" si="26"/>
        <v>0</v>
      </c>
      <c r="AW37" s="80" t="e">
        <f t="shared" si="27"/>
        <v>#DIV/0!</v>
      </c>
      <c r="AX37" s="81" t="e">
        <f t="shared" si="28"/>
        <v>#DIV/0!</v>
      </c>
      <c r="AY37" s="82"/>
      <c r="AZ37" s="83" t="e">
        <f t="shared" si="78"/>
        <v>#DIV/0!</v>
      </c>
      <c r="BB37" s="84"/>
    </row>
    <row r="38" spans="2:54" ht="34.5" customHeight="1" thickTop="1" thickBot="1">
      <c r="B38" s="129">
        <f>Pricing!A34</f>
        <v>31</v>
      </c>
      <c r="C38" s="130">
        <f>Pricing!D34</f>
        <v>0</v>
      </c>
      <c r="D38" s="131">
        <f>Pricing!B34</f>
        <v>0</v>
      </c>
      <c r="E38" s="132">
        <f>Pricing!N34</f>
        <v>0</v>
      </c>
      <c r="F38" s="68">
        <f>Pricing!G34</f>
        <v>0</v>
      </c>
      <c r="G38" s="68">
        <f>Pricing!H34</f>
        <v>0</v>
      </c>
      <c r="H38" s="100">
        <f t="shared" si="0"/>
        <v>0</v>
      </c>
      <c r="I38" s="70">
        <f>Pricing!I34</f>
        <v>0</v>
      </c>
      <c r="J38" s="69">
        <f t="shared" si="30"/>
        <v>0</v>
      </c>
      <c r="K38" s="71">
        <f t="shared" si="31"/>
        <v>0</v>
      </c>
      <c r="L38" s="69"/>
      <c r="M38" s="72"/>
      <c r="N38" s="72"/>
      <c r="O38" s="72">
        <f t="shared" si="79"/>
        <v>0</v>
      </c>
      <c r="P38" s="73">
        <f>Pricing!M34</f>
        <v>0</v>
      </c>
      <c r="Q38" s="74">
        <f t="shared" si="65"/>
        <v>0</v>
      </c>
      <c r="R38" s="74">
        <f t="shared" si="66"/>
        <v>0</v>
      </c>
      <c r="S38" s="74">
        <f t="shared" si="67"/>
        <v>0</v>
      </c>
      <c r="T38" s="74">
        <f t="shared" si="68"/>
        <v>0</v>
      </c>
      <c r="U38" s="72">
        <f t="shared" si="69"/>
        <v>0</v>
      </c>
      <c r="V38" s="74">
        <f t="shared" si="70"/>
        <v>0</v>
      </c>
      <c r="W38" s="73">
        <f>Pricing!S34*I38</f>
        <v>0</v>
      </c>
      <c r="X38" s="74">
        <f t="shared" si="71"/>
        <v>0</v>
      </c>
      <c r="Y38" s="74">
        <f t="shared" si="72"/>
        <v>0</v>
      </c>
      <c r="Z38" s="74">
        <f t="shared" si="73"/>
        <v>0</v>
      </c>
      <c r="AA38" s="74">
        <f t="shared" si="74"/>
        <v>0</v>
      </c>
      <c r="AB38" s="72">
        <f t="shared" si="75"/>
        <v>0</v>
      </c>
      <c r="AC38" s="75">
        <v>0</v>
      </c>
      <c r="AD38" s="101">
        <f>(J38*Pricing!O34)+(O38*Pricing!P34)</f>
        <v>0</v>
      </c>
      <c r="AE38" s="76">
        <f t="shared" si="43"/>
        <v>0</v>
      </c>
      <c r="AF38" s="346">
        <f t="shared" si="44"/>
        <v>0</v>
      </c>
      <c r="AG38" s="347"/>
      <c r="AH38" s="76">
        <f t="shared" si="45"/>
        <v>0</v>
      </c>
      <c r="AI38" s="76">
        <f t="shared" si="15"/>
        <v>0</v>
      </c>
      <c r="AJ38" s="76">
        <f>J38*Pricing!Q34</f>
        <v>0</v>
      </c>
      <c r="AK38" s="76">
        <f>J38*Pricing!R34</f>
        <v>0</v>
      </c>
      <c r="AL38" s="76">
        <f t="shared" si="16"/>
        <v>0</v>
      </c>
      <c r="AM38" s="77">
        <f t="shared" si="17"/>
        <v>0</v>
      </c>
      <c r="AN38" s="76">
        <f t="shared" si="18"/>
        <v>0</v>
      </c>
      <c r="AO38" s="72">
        <f t="shared" si="19"/>
        <v>0</v>
      </c>
      <c r="AP38" s="74">
        <f t="shared" si="20"/>
        <v>0</v>
      </c>
      <c r="AQ38" s="74">
        <f t="shared" si="76"/>
        <v>0</v>
      </c>
      <c r="AR38" s="74" t="e">
        <f t="shared" si="22"/>
        <v>#DIV/0!</v>
      </c>
      <c r="AS38" s="72">
        <f t="shared" si="23"/>
        <v>0</v>
      </c>
      <c r="AT38" s="72" t="e">
        <f t="shared" si="24"/>
        <v>#DIV/0!</v>
      </c>
      <c r="AU38" s="78" t="e">
        <f t="shared" si="77"/>
        <v>#DIV/0!</v>
      </c>
      <c r="AV38" s="79">
        <f t="shared" si="26"/>
        <v>0</v>
      </c>
      <c r="AW38" s="80" t="e">
        <f t="shared" si="27"/>
        <v>#DIV/0!</v>
      </c>
      <c r="AX38" s="81" t="e">
        <f t="shared" si="28"/>
        <v>#DIV/0!</v>
      </c>
      <c r="AY38" s="82"/>
      <c r="AZ38" s="83" t="e">
        <f t="shared" si="78"/>
        <v>#DIV/0!</v>
      </c>
      <c r="BB38" s="84"/>
    </row>
    <row r="39" spans="2:54" ht="34.5" customHeight="1" thickTop="1" thickBot="1">
      <c r="B39" s="129">
        <f>Pricing!A35</f>
        <v>32</v>
      </c>
      <c r="C39" s="130">
        <f>Pricing!D35</f>
        <v>0</v>
      </c>
      <c r="D39" s="131">
        <f>Pricing!B35</f>
        <v>0</v>
      </c>
      <c r="E39" s="132">
        <f>Pricing!N35</f>
        <v>0</v>
      </c>
      <c r="F39" s="68">
        <f>Pricing!G35</f>
        <v>0</v>
      </c>
      <c r="G39" s="68">
        <f>Pricing!H35</f>
        <v>0</v>
      </c>
      <c r="H39" s="100">
        <f t="shared" si="0"/>
        <v>0</v>
      </c>
      <c r="I39" s="70">
        <f>Pricing!I35</f>
        <v>0</v>
      </c>
      <c r="J39" s="69">
        <f t="shared" si="30"/>
        <v>0</v>
      </c>
      <c r="K39" s="71">
        <f t="shared" si="31"/>
        <v>0</v>
      </c>
      <c r="L39" s="69"/>
      <c r="M39" s="72"/>
      <c r="N39" s="72"/>
      <c r="O39" s="72">
        <f t="shared" si="79"/>
        <v>0</v>
      </c>
      <c r="P39" s="73">
        <f>Pricing!M35</f>
        <v>0</v>
      </c>
      <c r="Q39" s="74">
        <f t="shared" si="4"/>
        <v>0</v>
      </c>
      <c r="R39" s="74">
        <f t="shared" si="5"/>
        <v>0</v>
      </c>
      <c r="S39" s="74">
        <f t="shared" si="6"/>
        <v>0</v>
      </c>
      <c r="T39" s="74">
        <f t="shared" si="7"/>
        <v>0</v>
      </c>
      <c r="U39" s="72">
        <f t="shared" si="8"/>
        <v>0</v>
      </c>
      <c r="V39" s="74">
        <f t="shared" si="9"/>
        <v>0</v>
      </c>
      <c r="W39" s="73">
        <f>Pricing!S35*I39</f>
        <v>0</v>
      </c>
      <c r="X39" s="74">
        <f t="shared" si="10"/>
        <v>0</v>
      </c>
      <c r="Y39" s="74">
        <f t="shared" si="11"/>
        <v>0</v>
      </c>
      <c r="Z39" s="74">
        <f t="shared" si="12"/>
        <v>0</v>
      </c>
      <c r="AA39" s="74">
        <f t="shared" si="13"/>
        <v>0</v>
      </c>
      <c r="AB39" s="72">
        <f t="shared" si="14"/>
        <v>0</v>
      </c>
      <c r="AC39" s="75">
        <v>0</v>
      </c>
      <c r="AD39" s="101">
        <f>(J39*Pricing!O35)+(O39*Pricing!P35)</f>
        <v>0</v>
      </c>
      <c r="AE39" s="76">
        <f t="shared" si="43"/>
        <v>0</v>
      </c>
      <c r="AF39" s="346">
        <f t="shared" si="44"/>
        <v>0</v>
      </c>
      <c r="AG39" s="347"/>
      <c r="AH39" s="76">
        <f t="shared" si="45"/>
        <v>0</v>
      </c>
      <c r="AI39" s="76">
        <f t="shared" ref="AI39:AI44" si="80">(((F39+G39)*2*I39)/1000)*2*$AI$7</f>
        <v>0</v>
      </c>
      <c r="AJ39" s="76">
        <f>J39*Pricing!Q35</f>
        <v>0</v>
      </c>
      <c r="AK39" s="76">
        <f>J39*Pricing!R35</f>
        <v>0</v>
      </c>
      <c r="AL39" s="76">
        <f t="shared" si="16"/>
        <v>0</v>
      </c>
      <c r="AM39" s="77">
        <f t="shared" si="17"/>
        <v>0</v>
      </c>
      <c r="AN39" s="76">
        <f t="shared" si="18"/>
        <v>0</v>
      </c>
      <c r="AO39" s="72">
        <f t="shared" si="19"/>
        <v>0</v>
      </c>
      <c r="AP39" s="74">
        <f t="shared" si="20"/>
        <v>0</v>
      </c>
      <c r="AQ39" s="74">
        <f t="shared" si="21"/>
        <v>0</v>
      </c>
      <c r="AR39" s="74" t="e">
        <f t="shared" si="22"/>
        <v>#DIV/0!</v>
      </c>
      <c r="AS39" s="72">
        <f t="shared" si="23"/>
        <v>0</v>
      </c>
      <c r="AT39" s="72" t="e">
        <f t="shared" si="24"/>
        <v>#DIV/0!</v>
      </c>
      <c r="AU39" s="78" t="e">
        <f t="shared" si="25"/>
        <v>#DIV/0!</v>
      </c>
      <c r="AV39" s="79">
        <f t="shared" si="26"/>
        <v>0</v>
      </c>
      <c r="AW39" s="80" t="e">
        <f t="shared" si="27"/>
        <v>#DIV/0!</v>
      </c>
      <c r="AX39" s="81" t="e">
        <f t="shared" si="28"/>
        <v>#DIV/0!</v>
      </c>
      <c r="AY39" s="82"/>
      <c r="AZ39" s="83" t="e">
        <f t="shared" si="29"/>
        <v>#DIV/0!</v>
      </c>
      <c r="BB39" s="84"/>
    </row>
    <row r="40" spans="2:54" ht="34.5" customHeight="1" thickTop="1" thickBot="1">
      <c r="B40" s="129">
        <f>Pricing!A36</f>
        <v>33</v>
      </c>
      <c r="C40" s="130">
        <f>Pricing!D36</f>
        <v>0</v>
      </c>
      <c r="D40" s="131">
        <f>Pricing!B36</f>
        <v>0</v>
      </c>
      <c r="E40" s="132">
        <f>Pricing!N36</f>
        <v>0</v>
      </c>
      <c r="F40" s="68">
        <f>Pricing!G36</f>
        <v>0</v>
      </c>
      <c r="G40" s="68">
        <f>Pricing!H36</f>
        <v>0</v>
      </c>
      <c r="H40" s="100">
        <f t="shared" si="0"/>
        <v>0</v>
      </c>
      <c r="I40" s="70">
        <f>Pricing!I36</f>
        <v>0</v>
      </c>
      <c r="J40" s="69">
        <f t="shared" si="30"/>
        <v>0</v>
      </c>
      <c r="K40" s="71">
        <f t="shared" si="31"/>
        <v>0</v>
      </c>
      <c r="L40" s="69"/>
      <c r="M40" s="72"/>
      <c r="N40" s="72"/>
      <c r="O40" s="72">
        <f t="shared" si="79"/>
        <v>0</v>
      </c>
      <c r="P40" s="73">
        <f>Pricing!M36</f>
        <v>0</v>
      </c>
      <c r="Q40" s="74">
        <f t="shared" si="4"/>
        <v>0</v>
      </c>
      <c r="R40" s="74">
        <f t="shared" si="5"/>
        <v>0</v>
      </c>
      <c r="S40" s="74">
        <f t="shared" si="6"/>
        <v>0</v>
      </c>
      <c r="T40" s="74">
        <f t="shared" si="7"/>
        <v>0</v>
      </c>
      <c r="U40" s="72">
        <f t="shared" si="8"/>
        <v>0</v>
      </c>
      <c r="V40" s="74">
        <f t="shared" si="9"/>
        <v>0</v>
      </c>
      <c r="W40" s="73">
        <f>Pricing!S36*I40</f>
        <v>0</v>
      </c>
      <c r="X40" s="74">
        <f t="shared" si="10"/>
        <v>0</v>
      </c>
      <c r="Y40" s="74">
        <f t="shared" si="11"/>
        <v>0</v>
      </c>
      <c r="Z40" s="74">
        <f t="shared" si="12"/>
        <v>0</v>
      </c>
      <c r="AA40" s="74">
        <f t="shared" si="13"/>
        <v>0</v>
      </c>
      <c r="AB40" s="72">
        <f t="shared" si="14"/>
        <v>0</v>
      </c>
      <c r="AC40" s="75">
        <v>0</v>
      </c>
      <c r="AD40" s="101">
        <f>(J40*Pricing!O36)+(O40*Pricing!P36)</f>
        <v>0</v>
      </c>
      <c r="AE40" s="76">
        <f t="shared" si="43"/>
        <v>0</v>
      </c>
      <c r="AF40" s="346">
        <f t="shared" si="44"/>
        <v>0</v>
      </c>
      <c r="AG40" s="347"/>
      <c r="AH40" s="76">
        <f t="shared" si="45"/>
        <v>0</v>
      </c>
      <c r="AI40" s="76">
        <f t="shared" si="80"/>
        <v>0</v>
      </c>
      <c r="AJ40" s="76">
        <f>J40*Pricing!Q36</f>
        <v>0</v>
      </c>
      <c r="AK40" s="76">
        <f>J40*Pricing!R36</f>
        <v>0</v>
      </c>
      <c r="AL40" s="76">
        <f t="shared" ref="AL40:AL89" si="81">J40*$AL$6</f>
        <v>0</v>
      </c>
      <c r="AM40" s="77">
        <f t="shared" ref="AM40:AM89" si="82">$AM$6*J40</f>
        <v>0</v>
      </c>
      <c r="AN40" s="76">
        <f t="shared" ref="AN40:AN89" si="83">$AN$6*J40</f>
        <v>0</v>
      </c>
      <c r="AO40" s="72">
        <f t="shared" ref="AO40:AO89" si="84">SUM(U40:V40)+SUM(AC40:AI40)-AD40</f>
        <v>0</v>
      </c>
      <c r="AP40" s="74">
        <f t="shared" ref="AP40:AP89" si="85">AO40*$AP$6</f>
        <v>0</v>
      </c>
      <c r="AQ40" s="74">
        <f t="shared" si="21"/>
        <v>0</v>
      </c>
      <c r="AR40" s="74" t="e">
        <f t="shared" ref="AR40:AR57" si="86">SUM(AO40:AQ40)/J40</f>
        <v>#DIV/0!</v>
      </c>
      <c r="AS40" s="72">
        <f t="shared" ref="AS40:AS57" si="87">SUM(AJ40:AQ40)+AD40+AB40</f>
        <v>0</v>
      </c>
      <c r="AT40" s="72" t="e">
        <f t="shared" ref="AT40:AT89" si="88">AS40/J40</f>
        <v>#DIV/0!</v>
      </c>
      <c r="AU40" s="78" t="e">
        <f t="shared" si="25"/>
        <v>#DIV/0!</v>
      </c>
      <c r="AV40" s="79">
        <f t="shared" ref="AV40:AV71" si="89">K40/$K$109</f>
        <v>0</v>
      </c>
      <c r="AW40" s="80" t="e">
        <f t="shared" ref="AW40:AW89" si="90">(U40+V40)/(J40*10.764)</f>
        <v>#DIV/0!</v>
      </c>
      <c r="AX40" s="81" t="e">
        <f t="shared" ref="AX40:AX89" si="91">SUM(W40:AN40,AP40)/(J40*10.764)</f>
        <v>#DIV/0!</v>
      </c>
      <c r="AY40" s="82"/>
      <c r="AZ40" s="83" t="e">
        <f t="shared" si="29"/>
        <v>#DIV/0!</v>
      </c>
      <c r="BB40" s="84"/>
    </row>
    <row r="41" spans="2:54" ht="34.5" customHeight="1" thickTop="1" thickBot="1">
      <c r="B41" s="129">
        <f>Pricing!A37</f>
        <v>34</v>
      </c>
      <c r="C41" s="130">
        <f>Pricing!D37</f>
        <v>0</v>
      </c>
      <c r="D41" s="131">
        <f>Pricing!B37</f>
        <v>0</v>
      </c>
      <c r="E41" s="132">
        <f>Pricing!N37</f>
        <v>0</v>
      </c>
      <c r="F41" s="68">
        <f>Pricing!G37</f>
        <v>0</v>
      </c>
      <c r="G41" s="68">
        <f>Pricing!H37</f>
        <v>0</v>
      </c>
      <c r="H41" s="100">
        <f t="shared" si="0"/>
        <v>0</v>
      </c>
      <c r="I41" s="70">
        <f>Pricing!I37</f>
        <v>0</v>
      </c>
      <c r="J41" s="69">
        <f t="shared" si="30"/>
        <v>0</v>
      </c>
      <c r="K41" s="71">
        <f t="shared" si="31"/>
        <v>0</v>
      </c>
      <c r="L41" s="69"/>
      <c r="M41" s="72"/>
      <c r="N41" s="72"/>
      <c r="O41" s="72">
        <f t="shared" si="79"/>
        <v>0</v>
      </c>
      <c r="P41" s="73">
        <f>Pricing!M37</f>
        <v>0</v>
      </c>
      <c r="Q41" s="74">
        <f t="shared" si="4"/>
        <v>0</v>
      </c>
      <c r="R41" s="74">
        <f t="shared" si="5"/>
        <v>0</v>
      </c>
      <c r="S41" s="74">
        <f t="shared" si="6"/>
        <v>0</v>
      </c>
      <c r="T41" s="74">
        <f t="shared" si="7"/>
        <v>0</v>
      </c>
      <c r="U41" s="72">
        <f t="shared" si="8"/>
        <v>0</v>
      </c>
      <c r="V41" s="74">
        <f t="shared" si="9"/>
        <v>0</v>
      </c>
      <c r="W41" s="73">
        <f>Pricing!S37*I41</f>
        <v>0</v>
      </c>
      <c r="X41" s="74">
        <f t="shared" si="10"/>
        <v>0</v>
      </c>
      <c r="Y41" s="74">
        <f t="shared" si="11"/>
        <v>0</v>
      </c>
      <c r="Z41" s="74">
        <f t="shared" si="12"/>
        <v>0</v>
      </c>
      <c r="AA41" s="74">
        <f t="shared" si="13"/>
        <v>0</v>
      </c>
      <c r="AB41" s="72">
        <f t="shared" si="14"/>
        <v>0</v>
      </c>
      <c r="AC41" s="75">
        <v>0</v>
      </c>
      <c r="AD41" s="101">
        <f>(J41*Pricing!O37)+(O41*Pricing!P37)</f>
        <v>0</v>
      </c>
      <c r="AE41" s="76">
        <f t="shared" si="43"/>
        <v>0</v>
      </c>
      <c r="AF41" s="346">
        <f t="shared" si="44"/>
        <v>0</v>
      </c>
      <c r="AG41" s="347"/>
      <c r="AH41" s="76">
        <f t="shared" si="45"/>
        <v>0</v>
      </c>
      <c r="AI41" s="76">
        <f t="shared" si="80"/>
        <v>0</v>
      </c>
      <c r="AJ41" s="76">
        <f>J41*Pricing!Q37</f>
        <v>0</v>
      </c>
      <c r="AK41" s="76">
        <f>J41*Pricing!R37</f>
        <v>0</v>
      </c>
      <c r="AL41" s="76">
        <f t="shared" si="81"/>
        <v>0</v>
      </c>
      <c r="AM41" s="77">
        <f t="shared" si="82"/>
        <v>0</v>
      </c>
      <c r="AN41" s="76">
        <f t="shared" si="83"/>
        <v>0</v>
      </c>
      <c r="AO41" s="72">
        <f t="shared" si="84"/>
        <v>0</v>
      </c>
      <c r="AP41" s="74">
        <f t="shared" si="85"/>
        <v>0</v>
      </c>
      <c r="AQ41" s="74">
        <f t="shared" si="21"/>
        <v>0</v>
      </c>
      <c r="AR41" s="74" t="e">
        <f t="shared" si="86"/>
        <v>#DIV/0!</v>
      </c>
      <c r="AS41" s="72">
        <f t="shared" si="87"/>
        <v>0</v>
      </c>
      <c r="AT41" s="72" t="e">
        <f t="shared" si="88"/>
        <v>#DIV/0!</v>
      </c>
      <c r="AU41" s="78" t="e">
        <f t="shared" si="25"/>
        <v>#DIV/0!</v>
      </c>
      <c r="AV41" s="79">
        <f t="shared" si="89"/>
        <v>0</v>
      </c>
      <c r="AW41" s="80" t="e">
        <f t="shared" si="90"/>
        <v>#DIV/0!</v>
      </c>
      <c r="AX41" s="81" t="e">
        <f t="shared" si="91"/>
        <v>#DIV/0!</v>
      </c>
      <c r="AY41" s="82"/>
      <c r="AZ41" s="83" t="e">
        <f t="shared" si="29"/>
        <v>#DIV/0!</v>
      </c>
      <c r="BB41" s="84"/>
    </row>
    <row r="42" spans="2:54" ht="34.5" customHeight="1" thickTop="1" thickBot="1">
      <c r="B42" s="129">
        <f>Pricing!A38</f>
        <v>35</v>
      </c>
      <c r="C42" s="130">
        <f>Pricing!D38</f>
        <v>0</v>
      </c>
      <c r="D42" s="131">
        <f>Pricing!B38</f>
        <v>0</v>
      </c>
      <c r="E42" s="132">
        <f>Pricing!N38</f>
        <v>0</v>
      </c>
      <c r="F42" s="68">
        <f>Pricing!G38</f>
        <v>0</v>
      </c>
      <c r="G42" s="68">
        <f>Pricing!H38</f>
        <v>0</v>
      </c>
      <c r="H42" s="100">
        <f t="shared" si="0"/>
        <v>0</v>
      </c>
      <c r="I42" s="70">
        <f>Pricing!I38</f>
        <v>0</v>
      </c>
      <c r="J42" s="69">
        <f t="shared" si="30"/>
        <v>0</v>
      </c>
      <c r="K42" s="71">
        <f t="shared" si="31"/>
        <v>0</v>
      </c>
      <c r="L42" s="69"/>
      <c r="M42" s="72"/>
      <c r="N42" s="72"/>
      <c r="O42" s="72">
        <f t="shared" si="79"/>
        <v>0</v>
      </c>
      <c r="P42" s="73">
        <f>Pricing!M38</f>
        <v>0</v>
      </c>
      <c r="Q42" s="74">
        <f t="shared" si="4"/>
        <v>0</v>
      </c>
      <c r="R42" s="74">
        <f t="shared" si="5"/>
        <v>0</v>
      </c>
      <c r="S42" s="74">
        <f t="shared" si="6"/>
        <v>0</v>
      </c>
      <c r="T42" s="74">
        <f t="shared" si="7"/>
        <v>0</v>
      </c>
      <c r="U42" s="72">
        <f t="shared" si="8"/>
        <v>0</v>
      </c>
      <c r="V42" s="74">
        <f t="shared" si="9"/>
        <v>0</v>
      </c>
      <c r="W42" s="73">
        <f>Pricing!S38*I42</f>
        <v>0</v>
      </c>
      <c r="X42" s="74">
        <f t="shared" si="10"/>
        <v>0</v>
      </c>
      <c r="Y42" s="74">
        <f t="shared" si="11"/>
        <v>0</v>
      </c>
      <c r="Z42" s="74">
        <f t="shared" si="12"/>
        <v>0</v>
      </c>
      <c r="AA42" s="74">
        <f t="shared" si="13"/>
        <v>0</v>
      </c>
      <c r="AB42" s="72">
        <f t="shared" si="14"/>
        <v>0</v>
      </c>
      <c r="AC42" s="75">
        <v>0</v>
      </c>
      <c r="AD42" s="101">
        <f>(J42*Pricing!O38)+(O42*Pricing!P38)</f>
        <v>0</v>
      </c>
      <c r="AE42" s="76">
        <f t="shared" si="43"/>
        <v>0</v>
      </c>
      <c r="AF42" s="346">
        <f t="shared" si="44"/>
        <v>0</v>
      </c>
      <c r="AG42" s="347"/>
      <c r="AH42" s="76">
        <f t="shared" si="45"/>
        <v>0</v>
      </c>
      <c r="AI42" s="76">
        <f t="shared" si="80"/>
        <v>0</v>
      </c>
      <c r="AJ42" s="76">
        <f>J42*Pricing!Q38</f>
        <v>0</v>
      </c>
      <c r="AK42" s="76">
        <f>J42*Pricing!R38</f>
        <v>0</v>
      </c>
      <c r="AL42" s="76">
        <f t="shared" si="81"/>
        <v>0</v>
      </c>
      <c r="AM42" s="77">
        <f t="shared" si="82"/>
        <v>0</v>
      </c>
      <c r="AN42" s="76">
        <f t="shared" si="83"/>
        <v>0</v>
      </c>
      <c r="AO42" s="72">
        <f t="shared" si="84"/>
        <v>0</v>
      </c>
      <c r="AP42" s="74">
        <f t="shared" si="85"/>
        <v>0</v>
      </c>
      <c r="AQ42" s="74">
        <f t="shared" si="21"/>
        <v>0</v>
      </c>
      <c r="AR42" s="74" t="e">
        <f t="shared" si="86"/>
        <v>#DIV/0!</v>
      </c>
      <c r="AS42" s="72">
        <f t="shared" si="87"/>
        <v>0</v>
      </c>
      <c r="AT42" s="72" t="e">
        <f t="shared" si="88"/>
        <v>#DIV/0!</v>
      </c>
      <c r="AU42" s="78" t="e">
        <f t="shared" si="25"/>
        <v>#DIV/0!</v>
      </c>
      <c r="AV42" s="79">
        <f t="shared" si="89"/>
        <v>0</v>
      </c>
      <c r="AW42" s="80" t="e">
        <f t="shared" si="90"/>
        <v>#DIV/0!</v>
      </c>
      <c r="AX42" s="81" t="e">
        <f t="shared" si="91"/>
        <v>#DIV/0!</v>
      </c>
      <c r="AY42" s="82"/>
      <c r="AZ42" s="83" t="e">
        <f t="shared" si="29"/>
        <v>#DIV/0!</v>
      </c>
      <c r="BB42" s="84"/>
    </row>
    <row r="43" spans="2:54" ht="34.5" customHeight="1" thickTop="1" thickBot="1">
      <c r="B43" s="129">
        <f>Pricing!A39</f>
        <v>36</v>
      </c>
      <c r="C43" s="130">
        <f>Pricing!D39</f>
        <v>0</v>
      </c>
      <c r="D43" s="131">
        <f>Pricing!B39</f>
        <v>0</v>
      </c>
      <c r="E43" s="132">
        <f>Pricing!N39</f>
        <v>0</v>
      </c>
      <c r="F43" s="68">
        <f>Pricing!G39</f>
        <v>0</v>
      </c>
      <c r="G43" s="68">
        <f>Pricing!H39</f>
        <v>0</v>
      </c>
      <c r="H43" s="100">
        <f t="shared" si="0"/>
        <v>0</v>
      </c>
      <c r="I43" s="70">
        <f>Pricing!I39</f>
        <v>0</v>
      </c>
      <c r="J43" s="69">
        <f t="shared" si="30"/>
        <v>0</v>
      </c>
      <c r="K43" s="71">
        <f t="shared" si="31"/>
        <v>0</v>
      </c>
      <c r="L43" s="69"/>
      <c r="M43" s="72"/>
      <c r="N43" s="72"/>
      <c r="O43" s="72">
        <f t="shared" si="79"/>
        <v>0</v>
      </c>
      <c r="P43" s="73">
        <f>Pricing!M39</f>
        <v>0</v>
      </c>
      <c r="Q43" s="74">
        <f t="shared" si="4"/>
        <v>0</v>
      </c>
      <c r="R43" s="74">
        <f t="shared" si="5"/>
        <v>0</v>
      </c>
      <c r="S43" s="74">
        <f t="shared" si="6"/>
        <v>0</v>
      </c>
      <c r="T43" s="74">
        <f t="shared" si="7"/>
        <v>0</v>
      </c>
      <c r="U43" s="72">
        <f t="shared" si="8"/>
        <v>0</v>
      </c>
      <c r="V43" s="74">
        <f t="shared" si="9"/>
        <v>0</v>
      </c>
      <c r="W43" s="73">
        <f>Pricing!S39*I43</f>
        <v>0</v>
      </c>
      <c r="X43" s="74">
        <f t="shared" si="10"/>
        <v>0</v>
      </c>
      <c r="Y43" s="74">
        <f t="shared" si="11"/>
        <v>0</v>
      </c>
      <c r="Z43" s="74">
        <f t="shared" si="12"/>
        <v>0</v>
      </c>
      <c r="AA43" s="74">
        <f t="shared" si="13"/>
        <v>0</v>
      </c>
      <c r="AB43" s="72">
        <f t="shared" si="14"/>
        <v>0</v>
      </c>
      <c r="AC43" s="75">
        <v>0</v>
      </c>
      <c r="AD43" s="101">
        <f>(J43*Pricing!O39)+(O43*Pricing!P39)</f>
        <v>0</v>
      </c>
      <c r="AE43" s="76">
        <f t="shared" si="43"/>
        <v>0</v>
      </c>
      <c r="AF43" s="346">
        <f t="shared" si="44"/>
        <v>0</v>
      </c>
      <c r="AG43" s="347"/>
      <c r="AH43" s="76">
        <f t="shared" si="45"/>
        <v>0</v>
      </c>
      <c r="AI43" s="76">
        <f t="shared" si="80"/>
        <v>0</v>
      </c>
      <c r="AJ43" s="76">
        <f>J43*Pricing!Q39</f>
        <v>0</v>
      </c>
      <c r="AK43" s="76">
        <f>J43*Pricing!R39</f>
        <v>0</v>
      </c>
      <c r="AL43" s="76">
        <f t="shared" si="81"/>
        <v>0</v>
      </c>
      <c r="AM43" s="77">
        <f t="shared" si="82"/>
        <v>0</v>
      </c>
      <c r="AN43" s="76">
        <f t="shared" si="83"/>
        <v>0</v>
      </c>
      <c r="AO43" s="72">
        <f t="shared" si="84"/>
        <v>0</v>
      </c>
      <c r="AP43" s="74">
        <f t="shared" si="85"/>
        <v>0</v>
      </c>
      <c r="AQ43" s="74">
        <f t="shared" si="21"/>
        <v>0</v>
      </c>
      <c r="AR43" s="74" t="e">
        <f t="shared" si="86"/>
        <v>#DIV/0!</v>
      </c>
      <c r="AS43" s="72">
        <f t="shared" si="87"/>
        <v>0</v>
      </c>
      <c r="AT43" s="72" t="e">
        <f t="shared" si="88"/>
        <v>#DIV/0!</v>
      </c>
      <c r="AU43" s="78" t="e">
        <f t="shared" si="25"/>
        <v>#DIV/0!</v>
      </c>
      <c r="AV43" s="79">
        <f t="shared" si="89"/>
        <v>0</v>
      </c>
      <c r="AW43" s="80" t="e">
        <f t="shared" si="90"/>
        <v>#DIV/0!</v>
      </c>
      <c r="AX43" s="81" t="e">
        <f t="shared" si="91"/>
        <v>#DIV/0!</v>
      </c>
      <c r="AY43" s="82"/>
      <c r="AZ43" s="83" t="e">
        <f t="shared" si="29"/>
        <v>#DIV/0!</v>
      </c>
      <c r="BB43" s="84"/>
    </row>
    <row r="44" spans="2:54" ht="34.5" customHeight="1" thickTop="1" thickBot="1">
      <c r="B44" s="129">
        <f>Pricing!A40</f>
        <v>37</v>
      </c>
      <c r="C44" s="130">
        <f>Pricing!D40</f>
        <v>0</v>
      </c>
      <c r="D44" s="131">
        <f>Pricing!B40</f>
        <v>0</v>
      </c>
      <c r="E44" s="132">
        <f>Pricing!N40</f>
        <v>0</v>
      </c>
      <c r="F44" s="68">
        <f>Pricing!G40</f>
        <v>0</v>
      </c>
      <c r="G44" s="68">
        <f>Pricing!H40</f>
        <v>0</v>
      </c>
      <c r="H44" s="100">
        <f t="shared" si="0"/>
        <v>0</v>
      </c>
      <c r="I44" s="70">
        <f>Pricing!I40</f>
        <v>0</v>
      </c>
      <c r="J44" s="69">
        <f t="shared" si="30"/>
        <v>0</v>
      </c>
      <c r="K44" s="71">
        <f t="shared" si="31"/>
        <v>0</v>
      </c>
      <c r="L44" s="69"/>
      <c r="M44" s="72"/>
      <c r="N44" s="72"/>
      <c r="O44" s="72">
        <f t="shared" si="79"/>
        <v>0</v>
      </c>
      <c r="P44" s="73">
        <f>Pricing!M40</f>
        <v>0</v>
      </c>
      <c r="Q44" s="74">
        <f t="shared" si="4"/>
        <v>0</v>
      </c>
      <c r="R44" s="74">
        <f t="shared" si="5"/>
        <v>0</v>
      </c>
      <c r="S44" s="74">
        <f t="shared" si="6"/>
        <v>0</v>
      </c>
      <c r="T44" s="74">
        <f t="shared" si="7"/>
        <v>0</v>
      </c>
      <c r="U44" s="72">
        <f t="shared" si="8"/>
        <v>0</v>
      </c>
      <c r="V44" s="74">
        <f t="shared" si="9"/>
        <v>0</v>
      </c>
      <c r="W44" s="73">
        <f>Pricing!S40*I44</f>
        <v>0</v>
      </c>
      <c r="X44" s="74">
        <f t="shared" si="10"/>
        <v>0</v>
      </c>
      <c r="Y44" s="74">
        <f t="shared" si="11"/>
        <v>0</v>
      </c>
      <c r="Z44" s="74">
        <f t="shared" si="12"/>
        <v>0</v>
      </c>
      <c r="AA44" s="74">
        <f t="shared" si="13"/>
        <v>0</v>
      </c>
      <c r="AB44" s="72">
        <f t="shared" si="14"/>
        <v>0</v>
      </c>
      <c r="AC44" s="75">
        <v>0</v>
      </c>
      <c r="AD44" s="101">
        <f>(J44*Pricing!O40)+(O44*Pricing!P40)</f>
        <v>0</v>
      </c>
      <c r="AE44" s="76">
        <f t="shared" si="43"/>
        <v>0</v>
      </c>
      <c r="AF44" s="346">
        <f t="shared" si="44"/>
        <v>0</v>
      </c>
      <c r="AG44" s="347"/>
      <c r="AH44" s="76">
        <f t="shared" si="45"/>
        <v>0</v>
      </c>
      <c r="AI44" s="76">
        <f t="shared" si="80"/>
        <v>0</v>
      </c>
      <c r="AJ44" s="76">
        <f>J44*Pricing!Q40</f>
        <v>0</v>
      </c>
      <c r="AK44" s="76">
        <f>J44*Pricing!R40</f>
        <v>0</v>
      </c>
      <c r="AL44" s="76">
        <f t="shared" si="81"/>
        <v>0</v>
      </c>
      <c r="AM44" s="77">
        <f t="shared" si="82"/>
        <v>0</v>
      </c>
      <c r="AN44" s="76">
        <f t="shared" si="83"/>
        <v>0</v>
      </c>
      <c r="AO44" s="72">
        <f t="shared" si="84"/>
        <v>0</v>
      </c>
      <c r="AP44" s="74">
        <f t="shared" si="85"/>
        <v>0</v>
      </c>
      <c r="AQ44" s="74">
        <f t="shared" si="21"/>
        <v>0</v>
      </c>
      <c r="AR44" s="74" t="e">
        <f t="shared" si="86"/>
        <v>#DIV/0!</v>
      </c>
      <c r="AS44" s="72">
        <f t="shared" si="87"/>
        <v>0</v>
      </c>
      <c r="AT44" s="72" t="e">
        <f t="shared" si="88"/>
        <v>#DIV/0!</v>
      </c>
      <c r="AU44" s="78" t="e">
        <f t="shared" si="25"/>
        <v>#DIV/0!</v>
      </c>
      <c r="AV44" s="79">
        <f t="shared" si="89"/>
        <v>0</v>
      </c>
      <c r="AW44" s="80" t="e">
        <f t="shared" si="90"/>
        <v>#DIV/0!</v>
      </c>
      <c r="AX44" s="81" t="e">
        <f t="shared" si="91"/>
        <v>#DIV/0!</v>
      </c>
      <c r="AY44" s="82"/>
      <c r="AZ44" s="83" t="e">
        <f t="shared" si="29"/>
        <v>#DIV/0!</v>
      </c>
      <c r="BB44" s="84"/>
    </row>
    <row r="45" spans="2:54" ht="34.5" customHeight="1" thickTop="1" thickBot="1">
      <c r="B45" s="129">
        <f>Pricing!A41</f>
        <v>38</v>
      </c>
      <c r="C45" s="130">
        <f>Pricing!D41</f>
        <v>0</v>
      </c>
      <c r="D45" s="131">
        <f>Pricing!B41</f>
        <v>0</v>
      </c>
      <c r="E45" s="132">
        <f>Pricing!N41</f>
        <v>0</v>
      </c>
      <c r="F45" s="68">
        <f>Pricing!G41</f>
        <v>0</v>
      </c>
      <c r="G45" s="68">
        <f>Pricing!H41</f>
        <v>0</v>
      </c>
      <c r="H45" s="100">
        <f t="shared" si="0"/>
        <v>0</v>
      </c>
      <c r="I45" s="70">
        <f>Pricing!I41</f>
        <v>0</v>
      </c>
      <c r="J45" s="69">
        <f t="shared" si="30"/>
        <v>0</v>
      </c>
      <c r="K45" s="71">
        <f t="shared" si="31"/>
        <v>0</v>
      </c>
      <c r="L45" s="69"/>
      <c r="M45" s="72"/>
      <c r="N45" s="72"/>
      <c r="O45" s="72">
        <f t="shared" si="79"/>
        <v>0</v>
      </c>
      <c r="P45" s="73">
        <f>Pricing!M41</f>
        <v>0</v>
      </c>
      <c r="Q45" s="74">
        <f t="shared" ref="Q45:Q50" si="92">P45*$Q$6</f>
        <v>0</v>
      </c>
      <c r="R45" s="74">
        <f t="shared" ref="R45:R50" si="93">(P45+Q45)*$R$6</f>
        <v>0</v>
      </c>
      <c r="S45" s="74">
        <f t="shared" ref="S45:S50" si="94">(P45+Q45+R45)*$S$6</f>
        <v>0</v>
      </c>
      <c r="T45" s="74">
        <f t="shared" ref="T45:T50" si="95">(P45+Q45+R45+S45)*$T$6</f>
        <v>0</v>
      </c>
      <c r="U45" s="72">
        <f t="shared" ref="U45:U50" si="96">SUM(P45:T45)</f>
        <v>0</v>
      </c>
      <c r="V45" s="74">
        <f t="shared" ref="V45:V50" si="97">U45*$V$6</f>
        <v>0</v>
      </c>
      <c r="W45" s="73">
        <f>Pricing!S41*I45</f>
        <v>0</v>
      </c>
      <c r="X45" s="74">
        <f t="shared" ref="X45:X50" si="98">W45*$X$6</f>
        <v>0</v>
      </c>
      <c r="Y45" s="74">
        <f t="shared" ref="Y45:Y50" si="99">(W45+X45)*$Y$6</f>
        <v>0</v>
      </c>
      <c r="Z45" s="74">
        <f t="shared" ref="Z45:Z50" si="100">(W45+X45+Y45)*$Z$6</f>
        <v>0</v>
      </c>
      <c r="AA45" s="74">
        <f t="shared" ref="AA45:AA50" si="101">(W45+X45+Y45+Z45)*$AA$6</f>
        <v>0</v>
      </c>
      <c r="AB45" s="72">
        <f t="shared" ref="AB45:AB50" si="102">SUM(W45:AA45)</f>
        <v>0</v>
      </c>
      <c r="AC45" s="75">
        <v>0</v>
      </c>
      <c r="AD45" s="101">
        <f>(J45*Pricing!O41)+(O45*Pricing!P41)</f>
        <v>0</v>
      </c>
      <c r="AE45" s="76">
        <f t="shared" si="43"/>
        <v>0</v>
      </c>
      <c r="AF45" s="346">
        <f t="shared" si="44"/>
        <v>0</v>
      </c>
      <c r="AG45" s="347"/>
      <c r="AH45" s="76">
        <f t="shared" si="45"/>
        <v>0</v>
      </c>
      <c r="AI45" s="76">
        <f t="shared" si="15"/>
        <v>0</v>
      </c>
      <c r="AJ45" s="76">
        <f>J45*Pricing!Q41</f>
        <v>0</v>
      </c>
      <c r="AK45" s="76">
        <f>J45*Pricing!R41</f>
        <v>0</v>
      </c>
      <c r="AL45" s="76">
        <f t="shared" si="81"/>
        <v>0</v>
      </c>
      <c r="AM45" s="77">
        <f t="shared" si="82"/>
        <v>0</v>
      </c>
      <c r="AN45" s="76">
        <f t="shared" si="83"/>
        <v>0</v>
      </c>
      <c r="AO45" s="72">
        <f t="shared" si="84"/>
        <v>0</v>
      </c>
      <c r="AP45" s="74">
        <f t="shared" si="85"/>
        <v>0</v>
      </c>
      <c r="AQ45" s="74">
        <f t="shared" ref="AQ45:AQ50" si="103">(AO45+AP45)*$AQ$6</f>
        <v>0</v>
      </c>
      <c r="AR45" s="74" t="e">
        <f t="shared" si="86"/>
        <v>#DIV/0!</v>
      </c>
      <c r="AS45" s="72">
        <f t="shared" si="87"/>
        <v>0</v>
      </c>
      <c r="AT45" s="72" t="e">
        <f t="shared" si="88"/>
        <v>#DIV/0!</v>
      </c>
      <c r="AU45" s="78" t="e">
        <f t="shared" ref="AU45:AU50" si="104">AT45/10.764</f>
        <v>#DIV/0!</v>
      </c>
      <c r="AV45" s="79">
        <f t="shared" si="89"/>
        <v>0</v>
      </c>
      <c r="AW45" s="80" t="e">
        <f t="shared" si="90"/>
        <v>#DIV/0!</v>
      </c>
      <c r="AX45" s="81" t="e">
        <f t="shared" si="91"/>
        <v>#DIV/0!</v>
      </c>
      <c r="AY45" s="82"/>
      <c r="AZ45" s="83" t="e">
        <f t="shared" ref="AZ45:AZ50" si="105">AU45-(AW45+AX45)</f>
        <v>#DIV/0!</v>
      </c>
      <c r="BB45" s="84"/>
    </row>
    <row r="46" spans="2:54" ht="34.5" customHeight="1" thickTop="1" thickBot="1">
      <c r="B46" s="129">
        <f>Pricing!A42</f>
        <v>39</v>
      </c>
      <c r="C46" s="130">
        <f>Pricing!D42</f>
        <v>0</v>
      </c>
      <c r="D46" s="131">
        <f>Pricing!B42</f>
        <v>0</v>
      </c>
      <c r="E46" s="132">
        <f>Pricing!N42</f>
        <v>0</v>
      </c>
      <c r="F46" s="68">
        <f>Pricing!G42</f>
        <v>0</v>
      </c>
      <c r="G46" s="68">
        <f>Pricing!H42</f>
        <v>0</v>
      </c>
      <c r="H46" s="100">
        <f t="shared" si="0"/>
        <v>0</v>
      </c>
      <c r="I46" s="70">
        <f>Pricing!I42</f>
        <v>0</v>
      </c>
      <c r="J46" s="69">
        <f t="shared" si="30"/>
        <v>0</v>
      </c>
      <c r="K46" s="71">
        <f t="shared" si="31"/>
        <v>0</v>
      </c>
      <c r="L46" s="69"/>
      <c r="M46" s="72"/>
      <c r="N46" s="72"/>
      <c r="O46" s="72">
        <f t="shared" si="79"/>
        <v>0</v>
      </c>
      <c r="P46" s="73">
        <f>Pricing!M42</f>
        <v>0</v>
      </c>
      <c r="Q46" s="74">
        <f t="shared" si="92"/>
        <v>0</v>
      </c>
      <c r="R46" s="74">
        <f t="shared" si="93"/>
        <v>0</v>
      </c>
      <c r="S46" s="74">
        <f t="shared" si="94"/>
        <v>0</v>
      </c>
      <c r="T46" s="74">
        <f t="shared" si="95"/>
        <v>0</v>
      </c>
      <c r="U46" s="72">
        <f t="shared" si="96"/>
        <v>0</v>
      </c>
      <c r="V46" s="74">
        <f t="shared" si="97"/>
        <v>0</v>
      </c>
      <c r="W46" s="73">
        <f>Pricing!S42*I46</f>
        <v>0</v>
      </c>
      <c r="X46" s="74">
        <f t="shared" si="98"/>
        <v>0</v>
      </c>
      <c r="Y46" s="74">
        <f t="shared" si="99"/>
        <v>0</v>
      </c>
      <c r="Z46" s="74">
        <f t="shared" si="100"/>
        <v>0</v>
      </c>
      <c r="AA46" s="74">
        <f t="shared" si="101"/>
        <v>0</v>
      </c>
      <c r="AB46" s="72">
        <f t="shared" si="102"/>
        <v>0</v>
      </c>
      <c r="AC46" s="75">
        <v>0</v>
      </c>
      <c r="AD46" s="101">
        <f>(J46*Pricing!O42)+(O46*Pricing!P42)</f>
        <v>0</v>
      </c>
      <c r="AE46" s="76">
        <f t="shared" si="43"/>
        <v>0</v>
      </c>
      <c r="AF46" s="346">
        <f t="shared" si="44"/>
        <v>0</v>
      </c>
      <c r="AG46" s="347"/>
      <c r="AH46" s="76">
        <f t="shared" si="45"/>
        <v>0</v>
      </c>
      <c r="AI46" s="76">
        <f t="shared" si="15"/>
        <v>0</v>
      </c>
      <c r="AJ46" s="76">
        <f>J46*Pricing!Q42</f>
        <v>0</v>
      </c>
      <c r="AK46" s="76">
        <f>J46*Pricing!R42</f>
        <v>0</v>
      </c>
      <c r="AL46" s="76">
        <f t="shared" si="81"/>
        <v>0</v>
      </c>
      <c r="AM46" s="77">
        <f t="shared" si="82"/>
        <v>0</v>
      </c>
      <c r="AN46" s="76">
        <f t="shared" si="83"/>
        <v>0</v>
      </c>
      <c r="AO46" s="72">
        <f t="shared" si="84"/>
        <v>0</v>
      </c>
      <c r="AP46" s="74">
        <f t="shared" si="85"/>
        <v>0</v>
      </c>
      <c r="AQ46" s="74">
        <f t="shared" si="103"/>
        <v>0</v>
      </c>
      <c r="AR46" s="74" t="e">
        <f t="shared" si="86"/>
        <v>#DIV/0!</v>
      </c>
      <c r="AS46" s="72">
        <f t="shared" si="87"/>
        <v>0</v>
      </c>
      <c r="AT46" s="72" t="e">
        <f t="shared" si="88"/>
        <v>#DIV/0!</v>
      </c>
      <c r="AU46" s="78" t="e">
        <f t="shared" si="104"/>
        <v>#DIV/0!</v>
      </c>
      <c r="AV46" s="79">
        <f t="shared" si="89"/>
        <v>0</v>
      </c>
      <c r="AW46" s="80" t="e">
        <f t="shared" si="90"/>
        <v>#DIV/0!</v>
      </c>
      <c r="AX46" s="81" t="e">
        <f t="shared" si="91"/>
        <v>#DIV/0!</v>
      </c>
      <c r="AY46" s="82"/>
      <c r="AZ46" s="83" t="e">
        <f t="shared" si="105"/>
        <v>#DIV/0!</v>
      </c>
      <c r="BB46" s="84"/>
    </row>
    <row r="47" spans="2:54" ht="34.5" customHeight="1" thickTop="1" thickBot="1">
      <c r="B47" s="129">
        <f>Pricing!A43</f>
        <v>40</v>
      </c>
      <c r="C47" s="130">
        <f>Pricing!D43</f>
        <v>0</v>
      </c>
      <c r="D47" s="131">
        <f>Pricing!B43</f>
        <v>0</v>
      </c>
      <c r="E47" s="132">
        <f>Pricing!N43</f>
        <v>0</v>
      </c>
      <c r="F47" s="68">
        <f>Pricing!G43</f>
        <v>0</v>
      </c>
      <c r="G47" s="68">
        <f>Pricing!H43</f>
        <v>0</v>
      </c>
      <c r="H47" s="100">
        <f t="shared" si="0"/>
        <v>0</v>
      </c>
      <c r="I47" s="70">
        <f>Pricing!I43</f>
        <v>0</v>
      </c>
      <c r="J47" s="69">
        <f t="shared" si="30"/>
        <v>0</v>
      </c>
      <c r="K47" s="71">
        <f t="shared" si="31"/>
        <v>0</v>
      </c>
      <c r="L47" s="69"/>
      <c r="M47" s="72"/>
      <c r="N47" s="72"/>
      <c r="O47" s="72">
        <f t="shared" si="79"/>
        <v>0</v>
      </c>
      <c r="P47" s="73">
        <f>Pricing!M43</f>
        <v>0</v>
      </c>
      <c r="Q47" s="74">
        <f t="shared" si="92"/>
        <v>0</v>
      </c>
      <c r="R47" s="74">
        <f t="shared" si="93"/>
        <v>0</v>
      </c>
      <c r="S47" s="74">
        <f t="shared" si="94"/>
        <v>0</v>
      </c>
      <c r="T47" s="74">
        <f t="shared" si="95"/>
        <v>0</v>
      </c>
      <c r="U47" s="72">
        <f t="shared" si="96"/>
        <v>0</v>
      </c>
      <c r="V47" s="74">
        <f t="shared" si="97"/>
        <v>0</v>
      </c>
      <c r="W47" s="73">
        <f>Pricing!S43*I47</f>
        <v>0</v>
      </c>
      <c r="X47" s="74">
        <f t="shared" si="98"/>
        <v>0</v>
      </c>
      <c r="Y47" s="74">
        <f t="shared" si="99"/>
        <v>0</v>
      </c>
      <c r="Z47" s="74">
        <f t="shared" si="100"/>
        <v>0</v>
      </c>
      <c r="AA47" s="74">
        <f t="shared" si="101"/>
        <v>0</v>
      </c>
      <c r="AB47" s="72">
        <f t="shared" si="102"/>
        <v>0</v>
      </c>
      <c r="AC47" s="75">
        <v>0</v>
      </c>
      <c r="AD47" s="101">
        <f>(J47*Pricing!O43)+(O47*Pricing!P43)</f>
        <v>0</v>
      </c>
      <c r="AE47" s="76">
        <f t="shared" si="43"/>
        <v>0</v>
      </c>
      <c r="AF47" s="346">
        <f t="shared" si="44"/>
        <v>0</v>
      </c>
      <c r="AG47" s="347"/>
      <c r="AH47" s="76">
        <f t="shared" si="45"/>
        <v>0</v>
      </c>
      <c r="AI47" s="76">
        <f t="shared" si="15"/>
        <v>0</v>
      </c>
      <c r="AJ47" s="76">
        <f>J47*Pricing!Q43</f>
        <v>0</v>
      </c>
      <c r="AK47" s="76">
        <f>J47*Pricing!R43</f>
        <v>0</v>
      </c>
      <c r="AL47" s="76">
        <f t="shared" si="81"/>
        <v>0</v>
      </c>
      <c r="AM47" s="77">
        <f t="shared" si="82"/>
        <v>0</v>
      </c>
      <c r="AN47" s="76">
        <f t="shared" si="83"/>
        <v>0</v>
      </c>
      <c r="AO47" s="72">
        <f t="shared" si="84"/>
        <v>0</v>
      </c>
      <c r="AP47" s="74">
        <f t="shared" si="85"/>
        <v>0</v>
      </c>
      <c r="AQ47" s="74">
        <f t="shared" si="103"/>
        <v>0</v>
      </c>
      <c r="AR47" s="74" t="e">
        <f t="shared" si="86"/>
        <v>#DIV/0!</v>
      </c>
      <c r="AS47" s="72">
        <f t="shared" si="87"/>
        <v>0</v>
      </c>
      <c r="AT47" s="72" t="e">
        <f t="shared" si="88"/>
        <v>#DIV/0!</v>
      </c>
      <c r="AU47" s="78" t="e">
        <f t="shared" si="104"/>
        <v>#DIV/0!</v>
      </c>
      <c r="AV47" s="79">
        <f t="shared" si="89"/>
        <v>0</v>
      </c>
      <c r="AW47" s="80" t="e">
        <f t="shared" si="90"/>
        <v>#DIV/0!</v>
      </c>
      <c r="AX47" s="81" t="e">
        <f t="shared" si="91"/>
        <v>#DIV/0!</v>
      </c>
      <c r="AY47" s="82"/>
      <c r="AZ47" s="83" t="e">
        <f t="shared" si="105"/>
        <v>#DIV/0!</v>
      </c>
      <c r="BB47" s="84"/>
    </row>
    <row r="48" spans="2:54" ht="34.5" customHeight="1" thickTop="1" thickBot="1">
      <c r="B48" s="129">
        <f>Pricing!A44</f>
        <v>41</v>
      </c>
      <c r="C48" s="130">
        <f>Pricing!D44</f>
        <v>0</v>
      </c>
      <c r="D48" s="131">
        <f>Pricing!B44</f>
        <v>0</v>
      </c>
      <c r="E48" s="132">
        <f>Pricing!N44</f>
        <v>0</v>
      </c>
      <c r="F48" s="68">
        <f>Pricing!G44</f>
        <v>0</v>
      </c>
      <c r="G48" s="68">
        <f>Pricing!H44</f>
        <v>0</v>
      </c>
      <c r="H48" s="100">
        <f t="shared" si="0"/>
        <v>0</v>
      </c>
      <c r="I48" s="70">
        <f>Pricing!I44</f>
        <v>0</v>
      </c>
      <c r="J48" s="69">
        <f t="shared" si="30"/>
        <v>0</v>
      </c>
      <c r="K48" s="71">
        <f t="shared" si="31"/>
        <v>0</v>
      </c>
      <c r="L48" s="69"/>
      <c r="M48" s="72"/>
      <c r="N48" s="72"/>
      <c r="O48" s="72">
        <f t="shared" si="79"/>
        <v>0</v>
      </c>
      <c r="P48" s="73">
        <f>Pricing!M44</f>
        <v>0</v>
      </c>
      <c r="Q48" s="74">
        <f t="shared" si="92"/>
        <v>0</v>
      </c>
      <c r="R48" s="74">
        <f t="shared" si="93"/>
        <v>0</v>
      </c>
      <c r="S48" s="74">
        <f t="shared" si="94"/>
        <v>0</v>
      </c>
      <c r="T48" s="74">
        <f t="shared" si="95"/>
        <v>0</v>
      </c>
      <c r="U48" s="72">
        <f t="shared" si="96"/>
        <v>0</v>
      </c>
      <c r="V48" s="74">
        <f t="shared" si="97"/>
        <v>0</v>
      </c>
      <c r="W48" s="73">
        <f>Pricing!S44*I48</f>
        <v>0</v>
      </c>
      <c r="X48" s="74">
        <f t="shared" si="98"/>
        <v>0</v>
      </c>
      <c r="Y48" s="74">
        <f t="shared" si="99"/>
        <v>0</v>
      </c>
      <c r="Z48" s="74">
        <f t="shared" si="100"/>
        <v>0</v>
      </c>
      <c r="AA48" s="74">
        <f t="shared" si="101"/>
        <v>0</v>
      </c>
      <c r="AB48" s="72">
        <f t="shared" si="102"/>
        <v>0</v>
      </c>
      <c r="AC48" s="75">
        <v>0</v>
      </c>
      <c r="AD48" s="101">
        <f>(J48*Pricing!O44)+(O48*Pricing!P44)</f>
        <v>0</v>
      </c>
      <c r="AE48" s="76">
        <f t="shared" si="43"/>
        <v>0</v>
      </c>
      <c r="AF48" s="346">
        <f t="shared" si="44"/>
        <v>0</v>
      </c>
      <c r="AG48" s="347"/>
      <c r="AH48" s="76">
        <f t="shared" si="45"/>
        <v>0</v>
      </c>
      <c r="AI48" s="76">
        <f t="shared" si="15"/>
        <v>0</v>
      </c>
      <c r="AJ48" s="76">
        <f>J48*Pricing!Q44</f>
        <v>0</v>
      </c>
      <c r="AK48" s="76">
        <f>J48*Pricing!R44</f>
        <v>0</v>
      </c>
      <c r="AL48" s="76">
        <f t="shared" si="81"/>
        <v>0</v>
      </c>
      <c r="AM48" s="77">
        <f t="shared" si="82"/>
        <v>0</v>
      </c>
      <c r="AN48" s="76">
        <f t="shared" si="83"/>
        <v>0</v>
      </c>
      <c r="AO48" s="72">
        <f t="shared" si="84"/>
        <v>0</v>
      </c>
      <c r="AP48" s="74">
        <f t="shared" si="85"/>
        <v>0</v>
      </c>
      <c r="AQ48" s="74">
        <f t="shared" si="103"/>
        <v>0</v>
      </c>
      <c r="AR48" s="74" t="e">
        <f t="shared" si="86"/>
        <v>#DIV/0!</v>
      </c>
      <c r="AS48" s="72">
        <f t="shared" si="87"/>
        <v>0</v>
      </c>
      <c r="AT48" s="72" t="e">
        <f t="shared" si="88"/>
        <v>#DIV/0!</v>
      </c>
      <c r="AU48" s="78" t="e">
        <f t="shared" si="104"/>
        <v>#DIV/0!</v>
      </c>
      <c r="AV48" s="79">
        <f t="shared" si="89"/>
        <v>0</v>
      </c>
      <c r="AW48" s="80" t="e">
        <f t="shared" si="90"/>
        <v>#DIV/0!</v>
      </c>
      <c r="AX48" s="81" t="e">
        <f t="shared" si="91"/>
        <v>#DIV/0!</v>
      </c>
      <c r="AY48" s="82"/>
      <c r="AZ48" s="83" t="e">
        <f t="shared" si="105"/>
        <v>#DIV/0!</v>
      </c>
      <c r="BB48" s="84"/>
    </row>
    <row r="49" spans="2:54" ht="34.5" customHeight="1" thickTop="1" thickBot="1">
      <c r="B49" s="129">
        <f>Pricing!A45</f>
        <v>42</v>
      </c>
      <c r="C49" s="130">
        <f>Pricing!D45</f>
        <v>0</v>
      </c>
      <c r="D49" s="131">
        <f>Pricing!B45</f>
        <v>0</v>
      </c>
      <c r="E49" s="132">
        <f>Pricing!N45</f>
        <v>0</v>
      </c>
      <c r="F49" s="68">
        <f>Pricing!G45</f>
        <v>0</v>
      </c>
      <c r="G49" s="68">
        <f>Pricing!H45</f>
        <v>0</v>
      </c>
      <c r="H49" s="100">
        <f t="shared" si="0"/>
        <v>0</v>
      </c>
      <c r="I49" s="70">
        <f>Pricing!I45</f>
        <v>0</v>
      </c>
      <c r="J49" s="69">
        <f t="shared" si="30"/>
        <v>0</v>
      </c>
      <c r="K49" s="71">
        <f t="shared" si="31"/>
        <v>0</v>
      </c>
      <c r="L49" s="69"/>
      <c r="M49" s="72"/>
      <c r="N49" s="72"/>
      <c r="O49" s="72">
        <f t="shared" si="79"/>
        <v>0</v>
      </c>
      <c r="P49" s="73">
        <f>Pricing!M45</f>
        <v>0</v>
      </c>
      <c r="Q49" s="74">
        <f t="shared" si="92"/>
        <v>0</v>
      </c>
      <c r="R49" s="74">
        <f t="shared" si="93"/>
        <v>0</v>
      </c>
      <c r="S49" s="74">
        <f t="shared" si="94"/>
        <v>0</v>
      </c>
      <c r="T49" s="74">
        <f t="shared" si="95"/>
        <v>0</v>
      </c>
      <c r="U49" s="72">
        <f t="shared" si="96"/>
        <v>0</v>
      </c>
      <c r="V49" s="74">
        <f t="shared" si="97"/>
        <v>0</v>
      </c>
      <c r="W49" s="73">
        <f>Pricing!S45*I49</f>
        <v>0</v>
      </c>
      <c r="X49" s="74">
        <f t="shared" si="98"/>
        <v>0</v>
      </c>
      <c r="Y49" s="74">
        <f t="shared" si="99"/>
        <v>0</v>
      </c>
      <c r="Z49" s="74">
        <f t="shared" si="100"/>
        <v>0</v>
      </c>
      <c r="AA49" s="74">
        <f t="shared" si="101"/>
        <v>0</v>
      </c>
      <c r="AB49" s="72">
        <f t="shared" si="102"/>
        <v>0</v>
      </c>
      <c r="AC49" s="75">
        <v>0</v>
      </c>
      <c r="AD49" s="101">
        <f>(J49*Pricing!O45)+(O49*Pricing!P45)</f>
        <v>0</v>
      </c>
      <c r="AE49" s="76">
        <f t="shared" si="43"/>
        <v>0</v>
      </c>
      <c r="AF49" s="346">
        <f t="shared" si="44"/>
        <v>0</v>
      </c>
      <c r="AG49" s="347"/>
      <c r="AH49" s="76">
        <f t="shared" si="45"/>
        <v>0</v>
      </c>
      <c r="AI49" s="76">
        <f t="shared" si="15"/>
        <v>0</v>
      </c>
      <c r="AJ49" s="76">
        <f>J49*Pricing!Q45</f>
        <v>0</v>
      </c>
      <c r="AK49" s="76">
        <f>J49*Pricing!R45</f>
        <v>0</v>
      </c>
      <c r="AL49" s="76">
        <f t="shared" si="81"/>
        <v>0</v>
      </c>
      <c r="AM49" s="77">
        <f t="shared" si="82"/>
        <v>0</v>
      </c>
      <c r="AN49" s="76">
        <f t="shared" si="83"/>
        <v>0</v>
      </c>
      <c r="AO49" s="72">
        <f t="shared" si="84"/>
        <v>0</v>
      </c>
      <c r="AP49" s="74">
        <f t="shared" si="85"/>
        <v>0</v>
      </c>
      <c r="AQ49" s="74">
        <f t="shared" si="103"/>
        <v>0</v>
      </c>
      <c r="AR49" s="74" t="e">
        <f t="shared" si="86"/>
        <v>#DIV/0!</v>
      </c>
      <c r="AS49" s="72">
        <f t="shared" si="87"/>
        <v>0</v>
      </c>
      <c r="AT49" s="72" t="e">
        <f t="shared" si="88"/>
        <v>#DIV/0!</v>
      </c>
      <c r="AU49" s="78" t="e">
        <f t="shared" si="104"/>
        <v>#DIV/0!</v>
      </c>
      <c r="AV49" s="79">
        <f t="shared" si="89"/>
        <v>0</v>
      </c>
      <c r="AW49" s="80" t="e">
        <f t="shared" si="90"/>
        <v>#DIV/0!</v>
      </c>
      <c r="AX49" s="81" t="e">
        <f t="shared" si="91"/>
        <v>#DIV/0!</v>
      </c>
      <c r="AY49" s="82"/>
      <c r="AZ49" s="83" t="e">
        <f t="shared" si="105"/>
        <v>#DIV/0!</v>
      </c>
      <c r="BB49" s="84"/>
    </row>
    <row r="50" spans="2:54" ht="34.5" customHeight="1" thickTop="1" thickBot="1">
      <c r="B50" s="129">
        <f>Pricing!A46</f>
        <v>43</v>
      </c>
      <c r="C50" s="130">
        <f>Pricing!D46</f>
        <v>0</v>
      </c>
      <c r="D50" s="131">
        <f>Pricing!B46</f>
        <v>0</v>
      </c>
      <c r="E50" s="132">
        <f>Pricing!N46</f>
        <v>0</v>
      </c>
      <c r="F50" s="68">
        <f>Pricing!G46</f>
        <v>0</v>
      </c>
      <c r="G50" s="68">
        <f>Pricing!H46</f>
        <v>0</v>
      </c>
      <c r="H50" s="100">
        <f t="shared" si="0"/>
        <v>0</v>
      </c>
      <c r="I50" s="70">
        <f>Pricing!I46</f>
        <v>0</v>
      </c>
      <c r="J50" s="69">
        <f t="shared" si="30"/>
        <v>0</v>
      </c>
      <c r="K50" s="71">
        <f t="shared" si="31"/>
        <v>0</v>
      </c>
      <c r="L50" s="69"/>
      <c r="M50" s="72"/>
      <c r="N50" s="72"/>
      <c r="O50" s="72">
        <f t="shared" si="79"/>
        <v>0</v>
      </c>
      <c r="P50" s="73">
        <f>Pricing!M46</f>
        <v>0</v>
      </c>
      <c r="Q50" s="74">
        <f t="shared" si="92"/>
        <v>0</v>
      </c>
      <c r="R50" s="74">
        <f t="shared" si="93"/>
        <v>0</v>
      </c>
      <c r="S50" s="74">
        <f t="shared" si="94"/>
        <v>0</v>
      </c>
      <c r="T50" s="74">
        <f t="shared" si="95"/>
        <v>0</v>
      </c>
      <c r="U50" s="72">
        <f t="shared" si="96"/>
        <v>0</v>
      </c>
      <c r="V50" s="74">
        <f t="shared" si="97"/>
        <v>0</v>
      </c>
      <c r="W50" s="73">
        <f>Pricing!S46*I50</f>
        <v>0</v>
      </c>
      <c r="X50" s="74">
        <f t="shared" si="98"/>
        <v>0</v>
      </c>
      <c r="Y50" s="74">
        <f t="shared" si="99"/>
        <v>0</v>
      </c>
      <c r="Z50" s="74">
        <f t="shared" si="100"/>
        <v>0</v>
      </c>
      <c r="AA50" s="74">
        <f t="shared" si="101"/>
        <v>0</v>
      </c>
      <c r="AB50" s="72">
        <f t="shared" si="102"/>
        <v>0</v>
      </c>
      <c r="AC50" s="75">
        <v>0</v>
      </c>
      <c r="AD50" s="101">
        <f>(J50*Pricing!O46)+(O50*Pricing!P46)</f>
        <v>0</v>
      </c>
      <c r="AE50" s="76">
        <f t="shared" si="43"/>
        <v>0</v>
      </c>
      <c r="AF50" s="346">
        <f t="shared" si="44"/>
        <v>0</v>
      </c>
      <c r="AG50" s="347"/>
      <c r="AH50" s="76">
        <f t="shared" si="45"/>
        <v>0</v>
      </c>
      <c r="AI50" s="76">
        <f t="shared" si="15"/>
        <v>0</v>
      </c>
      <c r="AJ50" s="76">
        <f>J50*Pricing!Q46</f>
        <v>0</v>
      </c>
      <c r="AK50" s="76">
        <f>J50*Pricing!R46</f>
        <v>0</v>
      </c>
      <c r="AL50" s="76">
        <f t="shared" si="81"/>
        <v>0</v>
      </c>
      <c r="AM50" s="77">
        <f t="shared" si="82"/>
        <v>0</v>
      </c>
      <c r="AN50" s="76">
        <f t="shared" si="83"/>
        <v>0</v>
      </c>
      <c r="AO50" s="72">
        <f t="shared" si="84"/>
        <v>0</v>
      </c>
      <c r="AP50" s="74">
        <f t="shared" si="85"/>
        <v>0</v>
      </c>
      <c r="AQ50" s="74">
        <f t="shared" si="103"/>
        <v>0</v>
      </c>
      <c r="AR50" s="74" t="e">
        <f t="shared" si="86"/>
        <v>#DIV/0!</v>
      </c>
      <c r="AS50" s="72">
        <f t="shared" si="87"/>
        <v>0</v>
      </c>
      <c r="AT50" s="72" t="e">
        <f t="shared" si="88"/>
        <v>#DIV/0!</v>
      </c>
      <c r="AU50" s="78" t="e">
        <f t="shared" si="104"/>
        <v>#DIV/0!</v>
      </c>
      <c r="AV50" s="79">
        <f t="shared" si="89"/>
        <v>0</v>
      </c>
      <c r="AW50" s="80" t="e">
        <f t="shared" si="90"/>
        <v>#DIV/0!</v>
      </c>
      <c r="AX50" s="81" t="e">
        <f t="shared" si="91"/>
        <v>#DIV/0!</v>
      </c>
      <c r="AY50" s="82"/>
      <c r="AZ50" s="83" t="e">
        <f t="shared" si="105"/>
        <v>#DIV/0!</v>
      </c>
      <c r="BB50" s="84"/>
    </row>
    <row r="51" spans="2:54" ht="34.5" customHeight="1" thickTop="1" thickBot="1">
      <c r="B51" s="129">
        <f>Pricing!A47</f>
        <v>44</v>
      </c>
      <c r="C51" s="130">
        <f>Pricing!D47</f>
        <v>0</v>
      </c>
      <c r="D51" s="131">
        <f>Pricing!B47</f>
        <v>0</v>
      </c>
      <c r="E51" s="132">
        <f>Pricing!N47</f>
        <v>0</v>
      </c>
      <c r="F51" s="68">
        <f>Pricing!G47</f>
        <v>0</v>
      </c>
      <c r="G51" s="68">
        <f>Pricing!H47</f>
        <v>0</v>
      </c>
      <c r="H51" s="100">
        <f t="shared" si="0"/>
        <v>0</v>
      </c>
      <c r="I51" s="70">
        <f>Pricing!I47</f>
        <v>0</v>
      </c>
      <c r="J51" s="69">
        <f t="shared" si="30"/>
        <v>0</v>
      </c>
      <c r="K51" s="71">
        <f t="shared" si="31"/>
        <v>0</v>
      </c>
      <c r="L51" s="69"/>
      <c r="M51" s="72"/>
      <c r="N51" s="72"/>
      <c r="O51" s="72">
        <f t="shared" si="79"/>
        <v>0</v>
      </c>
      <c r="P51" s="73">
        <f>Pricing!M47</f>
        <v>0</v>
      </c>
      <c r="Q51" s="74">
        <f t="shared" si="4"/>
        <v>0</v>
      </c>
      <c r="R51" s="74">
        <f t="shared" si="5"/>
        <v>0</v>
      </c>
      <c r="S51" s="74">
        <f t="shared" si="6"/>
        <v>0</v>
      </c>
      <c r="T51" s="74">
        <f t="shared" si="7"/>
        <v>0</v>
      </c>
      <c r="U51" s="72">
        <f t="shared" si="8"/>
        <v>0</v>
      </c>
      <c r="V51" s="74">
        <f t="shared" si="9"/>
        <v>0</v>
      </c>
      <c r="W51" s="73">
        <f>Pricing!S47*I51</f>
        <v>0</v>
      </c>
      <c r="X51" s="74">
        <f t="shared" si="10"/>
        <v>0</v>
      </c>
      <c r="Y51" s="74">
        <f t="shared" si="11"/>
        <v>0</v>
      </c>
      <c r="Z51" s="74">
        <f t="shared" si="12"/>
        <v>0</v>
      </c>
      <c r="AA51" s="74">
        <f t="shared" si="13"/>
        <v>0</v>
      </c>
      <c r="AB51" s="72">
        <f t="shared" si="14"/>
        <v>0</v>
      </c>
      <c r="AC51" s="75">
        <v>0</v>
      </c>
      <c r="AD51" s="101">
        <f>(J51*Pricing!O47)+(O51*Pricing!P47)</f>
        <v>0</v>
      </c>
      <c r="AE51" s="76">
        <f t="shared" si="43"/>
        <v>0</v>
      </c>
      <c r="AF51" s="346">
        <f t="shared" si="44"/>
        <v>0</v>
      </c>
      <c r="AG51" s="347"/>
      <c r="AH51" s="76">
        <f t="shared" si="45"/>
        <v>0</v>
      </c>
      <c r="AI51" s="76">
        <f t="shared" ref="AI51:AI56" si="106">(((F51+G51)*2*I51)/1000)*2*$AI$7</f>
        <v>0</v>
      </c>
      <c r="AJ51" s="76">
        <f>J51*Pricing!Q47</f>
        <v>0</v>
      </c>
      <c r="AK51" s="76">
        <f>J51*Pricing!R47</f>
        <v>0</v>
      </c>
      <c r="AL51" s="76">
        <f t="shared" si="81"/>
        <v>0</v>
      </c>
      <c r="AM51" s="77">
        <f t="shared" si="82"/>
        <v>0</v>
      </c>
      <c r="AN51" s="76">
        <f t="shared" si="83"/>
        <v>0</v>
      </c>
      <c r="AO51" s="72">
        <f t="shared" si="84"/>
        <v>0</v>
      </c>
      <c r="AP51" s="74">
        <f t="shared" si="85"/>
        <v>0</v>
      </c>
      <c r="AQ51" s="74">
        <f t="shared" si="21"/>
        <v>0</v>
      </c>
      <c r="AR51" s="74" t="e">
        <f t="shared" si="86"/>
        <v>#DIV/0!</v>
      </c>
      <c r="AS51" s="72">
        <f t="shared" si="87"/>
        <v>0</v>
      </c>
      <c r="AT51" s="72" t="e">
        <f t="shared" si="88"/>
        <v>#DIV/0!</v>
      </c>
      <c r="AU51" s="78" t="e">
        <f t="shared" si="25"/>
        <v>#DIV/0!</v>
      </c>
      <c r="AV51" s="79">
        <f t="shared" si="89"/>
        <v>0</v>
      </c>
      <c r="AW51" s="80" t="e">
        <f t="shared" si="90"/>
        <v>#DIV/0!</v>
      </c>
      <c r="AX51" s="81" t="e">
        <f t="shared" si="91"/>
        <v>#DIV/0!</v>
      </c>
      <c r="AY51" s="82"/>
      <c r="AZ51" s="83" t="e">
        <f t="shared" si="29"/>
        <v>#DIV/0!</v>
      </c>
      <c r="BB51" s="84"/>
    </row>
    <row r="52" spans="2:54" ht="34.5" customHeight="1" thickTop="1" thickBot="1">
      <c r="B52" s="129">
        <f>Pricing!A48</f>
        <v>45</v>
      </c>
      <c r="C52" s="130">
        <f>Pricing!D48</f>
        <v>0</v>
      </c>
      <c r="D52" s="131">
        <f>Pricing!B48</f>
        <v>0</v>
      </c>
      <c r="E52" s="132">
        <f>Pricing!N48</f>
        <v>0</v>
      </c>
      <c r="F52" s="68">
        <f>Pricing!G48</f>
        <v>0</v>
      </c>
      <c r="G52" s="68">
        <f>Pricing!H48</f>
        <v>0</v>
      </c>
      <c r="H52" s="100">
        <f t="shared" si="0"/>
        <v>0</v>
      </c>
      <c r="I52" s="70">
        <f>Pricing!I48</f>
        <v>0</v>
      </c>
      <c r="J52" s="69">
        <f t="shared" si="30"/>
        <v>0</v>
      </c>
      <c r="K52" s="71">
        <f t="shared" si="31"/>
        <v>0</v>
      </c>
      <c r="L52" s="69"/>
      <c r="M52" s="72"/>
      <c r="N52" s="72"/>
      <c r="O52" s="72">
        <f t="shared" si="79"/>
        <v>0</v>
      </c>
      <c r="P52" s="73">
        <f>Pricing!M48</f>
        <v>0</v>
      </c>
      <c r="Q52" s="74">
        <f t="shared" si="4"/>
        <v>0</v>
      </c>
      <c r="R52" s="74">
        <f t="shared" si="5"/>
        <v>0</v>
      </c>
      <c r="S52" s="74">
        <f t="shared" si="6"/>
        <v>0</v>
      </c>
      <c r="T52" s="74">
        <f t="shared" si="7"/>
        <v>0</v>
      </c>
      <c r="U52" s="72">
        <f t="shared" si="8"/>
        <v>0</v>
      </c>
      <c r="V52" s="74">
        <f t="shared" si="9"/>
        <v>0</v>
      </c>
      <c r="W52" s="73">
        <f>Pricing!S48*I52</f>
        <v>0</v>
      </c>
      <c r="X52" s="74">
        <f t="shared" si="10"/>
        <v>0</v>
      </c>
      <c r="Y52" s="74">
        <f t="shared" si="11"/>
        <v>0</v>
      </c>
      <c r="Z52" s="74">
        <f t="shared" si="12"/>
        <v>0</v>
      </c>
      <c r="AA52" s="74">
        <f t="shared" si="13"/>
        <v>0</v>
      </c>
      <c r="AB52" s="72">
        <f t="shared" si="14"/>
        <v>0</v>
      </c>
      <c r="AC52" s="75">
        <v>0</v>
      </c>
      <c r="AD52" s="101">
        <f>(J52*Pricing!O48)+(O52*Pricing!P48)</f>
        <v>0</v>
      </c>
      <c r="AE52" s="76">
        <f t="shared" si="43"/>
        <v>0</v>
      </c>
      <c r="AF52" s="346">
        <f t="shared" si="44"/>
        <v>0</v>
      </c>
      <c r="AG52" s="347"/>
      <c r="AH52" s="76">
        <f t="shared" si="45"/>
        <v>0</v>
      </c>
      <c r="AI52" s="76">
        <f t="shared" si="106"/>
        <v>0</v>
      </c>
      <c r="AJ52" s="76">
        <f>J52*Pricing!Q48</f>
        <v>0</v>
      </c>
      <c r="AK52" s="76">
        <f>J52*Pricing!R48</f>
        <v>0</v>
      </c>
      <c r="AL52" s="76">
        <f t="shared" si="81"/>
        <v>0</v>
      </c>
      <c r="AM52" s="77">
        <f t="shared" si="82"/>
        <v>0</v>
      </c>
      <c r="AN52" s="76">
        <f t="shared" si="83"/>
        <v>0</v>
      </c>
      <c r="AO52" s="72">
        <f t="shared" si="84"/>
        <v>0</v>
      </c>
      <c r="AP52" s="74">
        <f t="shared" si="85"/>
        <v>0</v>
      </c>
      <c r="AQ52" s="74">
        <f t="shared" si="21"/>
        <v>0</v>
      </c>
      <c r="AR52" s="74" t="e">
        <f t="shared" si="86"/>
        <v>#DIV/0!</v>
      </c>
      <c r="AS52" s="72">
        <f t="shared" si="87"/>
        <v>0</v>
      </c>
      <c r="AT52" s="72" t="e">
        <f t="shared" si="88"/>
        <v>#DIV/0!</v>
      </c>
      <c r="AU52" s="78" t="e">
        <f t="shared" si="25"/>
        <v>#DIV/0!</v>
      </c>
      <c r="AV52" s="79">
        <f t="shared" si="89"/>
        <v>0</v>
      </c>
      <c r="AW52" s="80" t="e">
        <f t="shared" si="90"/>
        <v>#DIV/0!</v>
      </c>
      <c r="AX52" s="81" t="e">
        <f t="shared" si="91"/>
        <v>#DIV/0!</v>
      </c>
      <c r="AY52" s="82"/>
      <c r="AZ52" s="83" t="e">
        <f t="shared" si="29"/>
        <v>#DIV/0!</v>
      </c>
      <c r="BB52" s="84"/>
    </row>
    <row r="53" spans="2:54" ht="34.5" customHeight="1" thickTop="1" thickBot="1">
      <c r="B53" s="129">
        <f>Pricing!A49</f>
        <v>46</v>
      </c>
      <c r="C53" s="130">
        <f>Pricing!D49</f>
        <v>0</v>
      </c>
      <c r="D53" s="131">
        <f>Pricing!B49</f>
        <v>0</v>
      </c>
      <c r="E53" s="132">
        <f>Pricing!N49</f>
        <v>0</v>
      </c>
      <c r="F53" s="68">
        <f>Pricing!G49</f>
        <v>0</v>
      </c>
      <c r="G53" s="68">
        <f>Pricing!H49</f>
        <v>0</v>
      </c>
      <c r="H53" s="100">
        <f t="shared" si="0"/>
        <v>0</v>
      </c>
      <c r="I53" s="70">
        <f>Pricing!I49</f>
        <v>0</v>
      </c>
      <c r="J53" s="69">
        <f t="shared" si="30"/>
        <v>0</v>
      </c>
      <c r="K53" s="71">
        <f t="shared" si="31"/>
        <v>0</v>
      </c>
      <c r="L53" s="69"/>
      <c r="M53" s="72"/>
      <c r="N53" s="72"/>
      <c r="O53" s="72">
        <f t="shared" si="79"/>
        <v>0</v>
      </c>
      <c r="P53" s="73">
        <f>Pricing!M49</f>
        <v>0</v>
      </c>
      <c r="Q53" s="74">
        <f t="shared" si="4"/>
        <v>0</v>
      </c>
      <c r="R53" s="74">
        <f t="shared" si="5"/>
        <v>0</v>
      </c>
      <c r="S53" s="74">
        <f t="shared" si="6"/>
        <v>0</v>
      </c>
      <c r="T53" s="74">
        <f t="shared" si="7"/>
        <v>0</v>
      </c>
      <c r="U53" s="72">
        <f t="shared" si="8"/>
        <v>0</v>
      </c>
      <c r="V53" s="74">
        <f t="shared" si="9"/>
        <v>0</v>
      </c>
      <c r="W53" s="73">
        <f>Pricing!S49*I53</f>
        <v>0</v>
      </c>
      <c r="X53" s="74">
        <f t="shared" si="10"/>
        <v>0</v>
      </c>
      <c r="Y53" s="74">
        <f t="shared" si="11"/>
        <v>0</v>
      </c>
      <c r="Z53" s="74">
        <f t="shared" si="12"/>
        <v>0</v>
      </c>
      <c r="AA53" s="74">
        <f t="shared" si="13"/>
        <v>0</v>
      </c>
      <c r="AB53" s="72">
        <f t="shared" si="14"/>
        <v>0</v>
      </c>
      <c r="AC53" s="75">
        <v>0</v>
      </c>
      <c r="AD53" s="101">
        <f>(J53*Pricing!O49)+(O53*Pricing!P49)</f>
        <v>0</v>
      </c>
      <c r="AE53" s="76">
        <f t="shared" si="43"/>
        <v>0</v>
      </c>
      <c r="AF53" s="346">
        <f t="shared" si="44"/>
        <v>0</v>
      </c>
      <c r="AG53" s="347"/>
      <c r="AH53" s="76">
        <f t="shared" si="45"/>
        <v>0</v>
      </c>
      <c r="AI53" s="76">
        <f t="shared" si="106"/>
        <v>0</v>
      </c>
      <c r="AJ53" s="76">
        <f>J53*Pricing!Q49</f>
        <v>0</v>
      </c>
      <c r="AK53" s="76">
        <f>J53*Pricing!R49</f>
        <v>0</v>
      </c>
      <c r="AL53" s="76">
        <f t="shared" si="81"/>
        <v>0</v>
      </c>
      <c r="AM53" s="77">
        <f t="shared" si="82"/>
        <v>0</v>
      </c>
      <c r="AN53" s="76">
        <f t="shared" si="83"/>
        <v>0</v>
      </c>
      <c r="AO53" s="72">
        <f t="shared" si="84"/>
        <v>0</v>
      </c>
      <c r="AP53" s="74">
        <f t="shared" si="85"/>
        <v>0</v>
      </c>
      <c r="AQ53" s="74">
        <f t="shared" si="21"/>
        <v>0</v>
      </c>
      <c r="AR53" s="74" t="e">
        <f t="shared" si="86"/>
        <v>#DIV/0!</v>
      </c>
      <c r="AS53" s="72">
        <f t="shared" si="87"/>
        <v>0</v>
      </c>
      <c r="AT53" s="72" t="e">
        <f t="shared" si="88"/>
        <v>#DIV/0!</v>
      </c>
      <c r="AU53" s="78" t="e">
        <f t="shared" si="25"/>
        <v>#DIV/0!</v>
      </c>
      <c r="AV53" s="79">
        <f t="shared" si="89"/>
        <v>0</v>
      </c>
      <c r="AW53" s="80" t="e">
        <f t="shared" si="90"/>
        <v>#DIV/0!</v>
      </c>
      <c r="AX53" s="81" t="e">
        <f t="shared" si="91"/>
        <v>#DIV/0!</v>
      </c>
      <c r="AY53" s="82"/>
      <c r="AZ53" s="83" t="e">
        <f t="shared" si="29"/>
        <v>#DIV/0!</v>
      </c>
      <c r="BB53" s="84"/>
    </row>
    <row r="54" spans="2:54" ht="34.5" customHeight="1" thickTop="1" thickBot="1">
      <c r="B54" s="129">
        <f>Pricing!A50</f>
        <v>47</v>
      </c>
      <c r="C54" s="130">
        <f>Pricing!D50</f>
        <v>0</v>
      </c>
      <c r="D54" s="131">
        <f>Pricing!B50</f>
        <v>0</v>
      </c>
      <c r="E54" s="132">
        <f>Pricing!N50</f>
        <v>0</v>
      </c>
      <c r="F54" s="68">
        <f>Pricing!G50</f>
        <v>0</v>
      </c>
      <c r="G54" s="68">
        <f>Pricing!H50</f>
        <v>0</v>
      </c>
      <c r="H54" s="100">
        <f t="shared" si="0"/>
        <v>0</v>
      </c>
      <c r="I54" s="70">
        <f>Pricing!I50</f>
        <v>0</v>
      </c>
      <c r="J54" s="69">
        <f t="shared" si="30"/>
        <v>0</v>
      </c>
      <c r="K54" s="71">
        <f t="shared" si="31"/>
        <v>0</v>
      </c>
      <c r="L54" s="69"/>
      <c r="M54" s="72"/>
      <c r="N54" s="72"/>
      <c r="O54" s="72">
        <f t="shared" si="79"/>
        <v>0</v>
      </c>
      <c r="P54" s="73">
        <f>Pricing!M50</f>
        <v>0</v>
      </c>
      <c r="Q54" s="74">
        <f t="shared" si="4"/>
        <v>0</v>
      </c>
      <c r="R54" s="74">
        <f t="shared" si="5"/>
        <v>0</v>
      </c>
      <c r="S54" s="74">
        <f t="shared" si="6"/>
        <v>0</v>
      </c>
      <c r="T54" s="74">
        <f t="shared" si="7"/>
        <v>0</v>
      </c>
      <c r="U54" s="72">
        <f t="shared" si="8"/>
        <v>0</v>
      </c>
      <c r="V54" s="74">
        <f t="shared" si="9"/>
        <v>0</v>
      </c>
      <c r="W54" s="73">
        <f>Pricing!S50*I54</f>
        <v>0</v>
      </c>
      <c r="X54" s="74">
        <f t="shared" si="10"/>
        <v>0</v>
      </c>
      <c r="Y54" s="74">
        <f t="shared" si="11"/>
        <v>0</v>
      </c>
      <c r="Z54" s="74">
        <f t="shared" si="12"/>
        <v>0</v>
      </c>
      <c r="AA54" s="74">
        <f t="shared" si="13"/>
        <v>0</v>
      </c>
      <c r="AB54" s="72">
        <f t="shared" si="14"/>
        <v>0</v>
      </c>
      <c r="AC54" s="75">
        <v>0</v>
      </c>
      <c r="AD54" s="101">
        <f>(J54*Pricing!O50)+(O54*Pricing!P50)</f>
        <v>0</v>
      </c>
      <c r="AE54" s="76">
        <f t="shared" si="43"/>
        <v>0</v>
      </c>
      <c r="AF54" s="346">
        <f t="shared" si="44"/>
        <v>0</v>
      </c>
      <c r="AG54" s="347"/>
      <c r="AH54" s="76">
        <f t="shared" si="45"/>
        <v>0</v>
      </c>
      <c r="AI54" s="76">
        <f t="shared" si="106"/>
        <v>0</v>
      </c>
      <c r="AJ54" s="76">
        <f>J54*Pricing!Q50</f>
        <v>0</v>
      </c>
      <c r="AK54" s="76">
        <f>J54*Pricing!R50</f>
        <v>0</v>
      </c>
      <c r="AL54" s="76">
        <f t="shared" si="81"/>
        <v>0</v>
      </c>
      <c r="AM54" s="77">
        <f t="shared" si="82"/>
        <v>0</v>
      </c>
      <c r="AN54" s="76">
        <f t="shared" si="83"/>
        <v>0</v>
      </c>
      <c r="AO54" s="72">
        <f t="shared" si="84"/>
        <v>0</v>
      </c>
      <c r="AP54" s="74">
        <f t="shared" si="85"/>
        <v>0</v>
      </c>
      <c r="AQ54" s="74">
        <f t="shared" si="21"/>
        <v>0</v>
      </c>
      <c r="AR54" s="74" t="e">
        <f t="shared" si="86"/>
        <v>#DIV/0!</v>
      </c>
      <c r="AS54" s="72">
        <f t="shared" si="87"/>
        <v>0</v>
      </c>
      <c r="AT54" s="72" t="e">
        <f t="shared" si="88"/>
        <v>#DIV/0!</v>
      </c>
      <c r="AU54" s="78" t="e">
        <f t="shared" si="25"/>
        <v>#DIV/0!</v>
      </c>
      <c r="AV54" s="79">
        <f t="shared" si="89"/>
        <v>0</v>
      </c>
      <c r="AW54" s="80" t="e">
        <f t="shared" si="90"/>
        <v>#DIV/0!</v>
      </c>
      <c r="AX54" s="81" t="e">
        <f t="shared" si="91"/>
        <v>#DIV/0!</v>
      </c>
      <c r="AY54" s="82"/>
      <c r="AZ54" s="83" t="e">
        <f t="shared" si="29"/>
        <v>#DIV/0!</v>
      </c>
      <c r="BB54" s="84"/>
    </row>
    <row r="55" spans="2:54" ht="34.5" customHeight="1" thickTop="1" thickBot="1">
      <c r="B55" s="129">
        <f>Pricing!A51</f>
        <v>48</v>
      </c>
      <c r="C55" s="130">
        <f>Pricing!D51</f>
        <v>0</v>
      </c>
      <c r="D55" s="131">
        <f>Pricing!B51</f>
        <v>0</v>
      </c>
      <c r="E55" s="132">
        <f>Pricing!N51</f>
        <v>0</v>
      </c>
      <c r="F55" s="68">
        <f>Pricing!G51</f>
        <v>0</v>
      </c>
      <c r="G55" s="68">
        <f>Pricing!H51</f>
        <v>0</v>
      </c>
      <c r="H55" s="100">
        <f t="shared" si="0"/>
        <v>0</v>
      </c>
      <c r="I55" s="70">
        <f>Pricing!I51</f>
        <v>0</v>
      </c>
      <c r="J55" s="69">
        <f t="shared" si="30"/>
        <v>0</v>
      </c>
      <c r="K55" s="71">
        <f t="shared" si="31"/>
        <v>0</v>
      </c>
      <c r="L55" s="69"/>
      <c r="M55" s="72"/>
      <c r="N55" s="72"/>
      <c r="O55" s="72">
        <f t="shared" si="79"/>
        <v>0</v>
      </c>
      <c r="P55" s="73">
        <f>Pricing!M51</f>
        <v>0</v>
      </c>
      <c r="Q55" s="74">
        <f t="shared" si="4"/>
        <v>0</v>
      </c>
      <c r="R55" s="74">
        <f t="shared" si="5"/>
        <v>0</v>
      </c>
      <c r="S55" s="74">
        <f t="shared" si="6"/>
        <v>0</v>
      </c>
      <c r="T55" s="74">
        <f t="shared" si="7"/>
        <v>0</v>
      </c>
      <c r="U55" s="72">
        <f t="shared" si="8"/>
        <v>0</v>
      </c>
      <c r="V55" s="74">
        <f t="shared" si="9"/>
        <v>0</v>
      </c>
      <c r="W55" s="73">
        <f>Pricing!S51*I55</f>
        <v>0</v>
      </c>
      <c r="X55" s="74">
        <f t="shared" si="10"/>
        <v>0</v>
      </c>
      <c r="Y55" s="74">
        <f t="shared" si="11"/>
        <v>0</v>
      </c>
      <c r="Z55" s="74">
        <f t="shared" si="12"/>
        <v>0</v>
      </c>
      <c r="AA55" s="74">
        <f t="shared" si="13"/>
        <v>0</v>
      </c>
      <c r="AB55" s="72">
        <f t="shared" si="14"/>
        <v>0</v>
      </c>
      <c r="AC55" s="75">
        <v>0</v>
      </c>
      <c r="AD55" s="101">
        <f>(J55*Pricing!O51)+(O55*Pricing!P51)</f>
        <v>0</v>
      </c>
      <c r="AE55" s="76">
        <f t="shared" si="43"/>
        <v>0</v>
      </c>
      <c r="AF55" s="346">
        <f t="shared" si="44"/>
        <v>0</v>
      </c>
      <c r="AG55" s="347"/>
      <c r="AH55" s="76">
        <f t="shared" si="45"/>
        <v>0</v>
      </c>
      <c r="AI55" s="76">
        <f t="shared" si="106"/>
        <v>0</v>
      </c>
      <c r="AJ55" s="76">
        <f>J55*Pricing!Q51</f>
        <v>0</v>
      </c>
      <c r="AK55" s="76">
        <f>J55*Pricing!R51</f>
        <v>0</v>
      </c>
      <c r="AL55" s="76">
        <f t="shared" si="81"/>
        <v>0</v>
      </c>
      <c r="AM55" s="77">
        <f t="shared" si="82"/>
        <v>0</v>
      </c>
      <c r="AN55" s="76">
        <f t="shared" si="83"/>
        <v>0</v>
      </c>
      <c r="AO55" s="72">
        <f t="shared" si="84"/>
        <v>0</v>
      </c>
      <c r="AP55" s="74">
        <f t="shared" si="85"/>
        <v>0</v>
      </c>
      <c r="AQ55" s="74">
        <f t="shared" si="21"/>
        <v>0</v>
      </c>
      <c r="AR55" s="74" t="e">
        <f t="shared" si="86"/>
        <v>#DIV/0!</v>
      </c>
      <c r="AS55" s="72">
        <f t="shared" si="87"/>
        <v>0</v>
      </c>
      <c r="AT55" s="72" t="e">
        <f t="shared" si="88"/>
        <v>#DIV/0!</v>
      </c>
      <c r="AU55" s="78" t="e">
        <f t="shared" si="25"/>
        <v>#DIV/0!</v>
      </c>
      <c r="AV55" s="79">
        <f t="shared" si="89"/>
        <v>0</v>
      </c>
      <c r="AW55" s="80" t="e">
        <f t="shared" si="90"/>
        <v>#DIV/0!</v>
      </c>
      <c r="AX55" s="81" t="e">
        <f t="shared" si="91"/>
        <v>#DIV/0!</v>
      </c>
      <c r="AY55" s="82"/>
      <c r="AZ55" s="83" t="e">
        <f t="shared" si="29"/>
        <v>#DIV/0!</v>
      </c>
      <c r="BB55" s="84"/>
    </row>
    <row r="56" spans="2:54" ht="34.5" customHeight="1" thickTop="1" thickBot="1">
      <c r="B56" s="129">
        <f>Pricing!A52</f>
        <v>49</v>
      </c>
      <c r="C56" s="130">
        <f>Pricing!D52</f>
        <v>0</v>
      </c>
      <c r="D56" s="131">
        <f>Pricing!B52</f>
        <v>0</v>
      </c>
      <c r="E56" s="132">
        <f>Pricing!N52</f>
        <v>0</v>
      </c>
      <c r="F56" s="68">
        <f>Pricing!G52</f>
        <v>0</v>
      </c>
      <c r="G56" s="68">
        <f>Pricing!H52</f>
        <v>0</v>
      </c>
      <c r="H56" s="100">
        <f t="shared" si="0"/>
        <v>0</v>
      </c>
      <c r="I56" s="70">
        <f>Pricing!I52</f>
        <v>0</v>
      </c>
      <c r="J56" s="69">
        <f t="shared" si="30"/>
        <v>0</v>
      </c>
      <c r="K56" s="71">
        <f t="shared" si="31"/>
        <v>0</v>
      </c>
      <c r="L56" s="69"/>
      <c r="M56" s="72"/>
      <c r="N56" s="72"/>
      <c r="O56" s="72">
        <f t="shared" si="79"/>
        <v>0</v>
      </c>
      <c r="P56" s="73">
        <f>Pricing!M52</f>
        <v>0</v>
      </c>
      <c r="Q56" s="74">
        <f t="shared" si="4"/>
        <v>0</v>
      </c>
      <c r="R56" s="74">
        <f t="shared" si="5"/>
        <v>0</v>
      </c>
      <c r="S56" s="74">
        <f t="shared" si="6"/>
        <v>0</v>
      </c>
      <c r="T56" s="74">
        <f t="shared" si="7"/>
        <v>0</v>
      </c>
      <c r="U56" s="72">
        <f t="shared" si="8"/>
        <v>0</v>
      </c>
      <c r="V56" s="74">
        <f t="shared" si="9"/>
        <v>0</v>
      </c>
      <c r="W56" s="73">
        <f>Pricing!S52*I56</f>
        <v>0</v>
      </c>
      <c r="X56" s="74">
        <f t="shared" si="10"/>
        <v>0</v>
      </c>
      <c r="Y56" s="74">
        <f t="shared" si="11"/>
        <v>0</v>
      </c>
      <c r="Z56" s="74">
        <f t="shared" si="12"/>
        <v>0</v>
      </c>
      <c r="AA56" s="74">
        <f t="shared" si="13"/>
        <v>0</v>
      </c>
      <c r="AB56" s="72">
        <f t="shared" si="14"/>
        <v>0</v>
      </c>
      <c r="AC56" s="75">
        <v>0</v>
      </c>
      <c r="AD56" s="101">
        <f>(J56*Pricing!O52)+(O56*Pricing!P52)</f>
        <v>0</v>
      </c>
      <c r="AE56" s="76">
        <f t="shared" si="43"/>
        <v>0</v>
      </c>
      <c r="AF56" s="346">
        <f t="shared" si="44"/>
        <v>0</v>
      </c>
      <c r="AG56" s="347"/>
      <c r="AH56" s="76">
        <f t="shared" si="45"/>
        <v>0</v>
      </c>
      <c r="AI56" s="76">
        <f t="shared" si="106"/>
        <v>0</v>
      </c>
      <c r="AJ56" s="76">
        <f>J56*Pricing!Q52</f>
        <v>0</v>
      </c>
      <c r="AK56" s="76">
        <f>J56*Pricing!R52</f>
        <v>0</v>
      </c>
      <c r="AL56" s="76">
        <f t="shared" si="81"/>
        <v>0</v>
      </c>
      <c r="AM56" s="77">
        <f t="shared" si="82"/>
        <v>0</v>
      </c>
      <c r="AN56" s="76">
        <f t="shared" si="83"/>
        <v>0</v>
      </c>
      <c r="AO56" s="72">
        <f t="shared" si="84"/>
        <v>0</v>
      </c>
      <c r="AP56" s="74">
        <f t="shared" si="85"/>
        <v>0</v>
      </c>
      <c r="AQ56" s="74">
        <f t="shared" si="21"/>
        <v>0</v>
      </c>
      <c r="AR56" s="74" t="e">
        <f t="shared" si="86"/>
        <v>#DIV/0!</v>
      </c>
      <c r="AS56" s="72">
        <f t="shared" si="87"/>
        <v>0</v>
      </c>
      <c r="AT56" s="72" t="e">
        <f t="shared" si="88"/>
        <v>#DIV/0!</v>
      </c>
      <c r="AU56" s="78" t="e">
        <f t="shared" si="25"/>
        <v>#DIV/0!</v>
      </c>
      <c r="AV56" s="79">
        <f t="shared" si="89"/>
        <v>0</v>
      </c>
      <c r="AW56" s="80" t="e">
        <f t="shared" si="90"/>
        <v>#DIV/0!</v>
      </c>
      <c r="AX56" s="81" t="e">
        <f t="shared" si="91"/>
        <v>#DIV/0!</v>
      </c>
      <c r="AY56" s="82"/>
      <c r="AZ56" s="83" t="e">
        <f t="shared" si="29"/>
        <v>#DIV/0!</v>
      </c>
      <c r="BB56" s="84"/>
    </row>
    <row r="57" spans="2:54" ht="34.5" customHeight="1" thickTop="1" thickBot="1">
      <c r="B57" s="129">
        <f>Pricing!A53</f>
        <v>50</v>
      </c>
      <c r="C57" s="130">
        <f>Pricing!D53</f>
        <v>0</v>
      </c>
      <c r="D57" s="131">
        <f>Pricing!B53</f>
        <v>0</v>
      </c>
      <c r="E57" s="132">
        <f>Pricing!N53</f>
        <v>0</v>
      </c>
      <c r="F57" s="68">
        <f>Pricing!G53</f>
        <v>0</v>
      </c>
      <c r="G57" s="68">
        <f>Pricing!H53</f>
        <v>0</v>
      </c>
      <c r="H57" s="100">
        <f t="shared" si="0"/>
        <v>0</v>
      </c>
      <c r="I57" s="70">
        <f>Pricing!I53</f>
        <v>0</v>
      </c>
      <c r="J57" s="69">
        <f t="shared" si="30"/>
        <v>0</v>
      </c>
      <c r="K57" s="71">
        <f t="shared" si="31"/>
        <v>0</v>
      </c>
      <c r="L57" s="69"/>
      <c r="M57" s="72"/>
      <c r="N57" s="72"/>
      <c r="O57" s="72">
        <f t="shared" si="79"/>
        <v>0</v>
      </c>
      <c r="P57" s="73">
        <f>Pricing!M53</f>
        <v>0</v>
      </c>
      <c r="Q57" s="74">
        <f t="shared" ref="Q57:Q106" si="107">P57*$Q$6</f>
        <v>0</v>
      </c>
      <c r="R57" s="74">
        <f t="shared" ref="R57:R106" si="108">(P57+Q57)*$R$6</f>
        <v>0</v>
      </c>
      <c r="S57" s="74">
        <f t="shared" ref="S57:S106" si="109">(P57+Q57+R57)*$S$6</f>
        <v>0</v>
      </c>
      <c r="T57" s="74">
        <f t="shared" ref="T57:T106" si="110">(P57+Q57+R57+S57)*$T$6</f>
        <v>0</v>
      </c>
      <c r="U57" s="72">
        <f t="shared" ref="U57:U106" si="111">SUM(P57:T57)</f>
        <v>0</v>
      </c>
      <c r="V57" s="74">
        <f t="shared" ref="V57:V106" si="112">U57*$V$6</f>
        <v>0</v>
      </c>
      <c r="W57" s="73">
        <f>Pricing!S53*I57</f>
        <v>0</v>
      </c>
      <c r="X57" s="74">
        <f t="shared" ref="X57:X106" si="113">W57*$X$6</f>
        <v>0</v>
      </c>
      <c r="Y57" s="74">
        <f t="shared" ref="Y57:Y106" si="114">(W57+X57)*$Y$6</f>
        <v>0</v>
      </c>
      <c r="Z57" s="74">
        <f t="shared" ref="Z57:Z106" si="115">(W57+X57+Y57)*$Z$6</f>
        <v>0</v>
      </c>
      <c r="AA57" s="74">
        <f t="shared" ref="AA57:AA106" si="116">(W57+X57+Y57+Z57)*$AA$6</f>
        <v>0</v>
      </c>
      <c r="AB57" s="72">
        <f t="shared" ref="AB57:AB106" si="117">SUM(W57:AA57)</f>
        <v>0</v>
      </c>
      <c r="AC57" s="75">
        <v>0</v>
      </c>
      <c r="AD57" s="101">
        <f>(J57*Pricing!O53)+(O57*Pricing!P53)</f>
        <v>0</v>
      </c>
      <c r="AE57" s="76">
        <f t="shared" si="43"/>
        <v>0</v>
      </c>
      <c r="AF57" s="402">
        <f t="shared" si="44"/>
        <v>0</v>
      </c>
      <c r="AG57" s="403"/>
      <c r="AH57" s="76">
        <f t="shared" si="45"/>
        <v>0</v>
      </c>
      <c r="AI57" s="76">
        <f t="shared" si="15"/>
        <v>0</v>
      </c>
      <c r="AJ57" s="76">
        <f>J57*Pricing!Q53</f>
        <v>0</v>
      </c>
      <c r="AK57" s="76">
        <f>J57*Pricing!R53</f>
        <v>0</v>
      </c>
      <c r="AL57" s="76">
        <f t="shared" si="81"/>
        <v>0</v>
      </c>
      <c r="AM57" s="77">
        <f t="shared" si="82"/>
        <v>0</v>
      </c>
      <c r="AN57" s="76">
        <f t="shared" si="83"/>
        <v>0</v>
      </c>
      <c r="AO57" s="72">
        <f t="shared" si="84"/>
        <v>0</v>
      </c>
      <c r="AP57" s="74">
        <f t="shared" si="85"/>
        <v>0</v>
      </c>
      <c r="AQ57" s="74">
        <f t="shared" ref="AQ57:AQ106" si="118">(AO57+AP57)*$AQ$6</f>
        <v>0</v>
      </c>
      <c r="AR57" s="74" t="e">
        <f t="shared" si="86"/>
        <v>#DIV/0!</v>
      </c>
      <c r="AS57" s="72">
        <f t="shared" si="87"/>
        <v>0</v>
      </c>
      <c r="AT57" s="72" t="e">
        <f t="shared" si="88"/>
        <v>#DIV/0!</v>
      </c>
      <c r="AU57" s="78" t="e">
        <f t="shared" ref="AU57:AU106" si="119">AT57/10.764</f>
        <v>#DIV/0!</v>
      </c>
      <c r="AV57" s="79">
        <f t="shared" si="89"/>
        <v>0</v>
      </c>
      <c r="AW57" s="80" t="e">
        <f t="shared" si="90"/>
        <v>#DIV/0!</v>
      </c>
      <c r="AX57" s="81" t="e">
        <f t="shared" si="91"/>
        <v>#DIV/0!</v>
      </c>
      <c r="AY57" s="82"/>
      <c r="AZ57" s="83" t="e">
        <f t="shared" ref="AZ57:AZ106" si="120">AU57-(AW57+AX57)</f>
        <v>#DIV/0!</v>
      </c>
      <c r="BB57" s="84"/>
    </row>
    <row r="58" spans="2:54" ht="34.5" customHeight="1" thickTop="1" thickBot="1">
      <c r="B58" s="129">
        <f>Pricing!A54</f>
        <v>51</v>
      </c>
      <c r="C58" s="130">
        <f>Pricing!D54</f>
        <v>0</v>
      </c>
      <c r="D58" s="131">
        <f>Pricing!B54</f>
        <v>0</v>
      </c>
      <c r="E58" s="132">
        <f>Pricing!N54</f>
        <v>0</v>
      </c>
      <c r="F58" s="68">
        <f>Pricing!G54</f>
        <v>0</v>
      </c>
      <c r="G58" s="68">
        <f>Pricing!H54</f>
        <v>0</v>
      </c>
      <c r="H58" s="100">
        <f t="shared" ref="H58:H107" si="121">(F58*G58)/1000000</f>
        <v>0</v>
      </c>
      <c r="I58" s="70">
        <f>Pricing!I54</f>
        <v>0</v>
      </c>
      <c r="J58" s="69">
        <f t="shared" si="30"/>
        <v>0</v>
      </c>
      <c r="K58" s="71">
        <f t="shared" si="31"/>
        <v>0</v>
      </c>
      <c r="L58" s="69"/>
      <c r="M58" s="72"/>
      <c r="N58" s="72"/>
      <c r="O58" s="72">
        <f t="shared" si="79"/>
        <v>0</v>
      </c>
      <c r="P58" s="73">
        <f>Pricing!M54</f>
        <v>0</v>
      </c>
      <c r="Q58" s="74">
        <f t="shared" si="107"/>
        <v>0</v>
      </c>
      <c r="R58" s="74">
        <f t="shared" si="108"/>
        <v>0</v>
      </c>
      <c r="S58" s="74">
        <f t="shared" si="109"/>
        <v>0</v>
      </c>
      <c r="T58" s="74">
        <f t="shared" si="110"/>
        <v>0</v>
      </c>
      <c r="U58" s="72">
        <f t="shared" si="111"/>
        <v>0</v>
      </c>
      <c r="V58" s="74">
        <f t="shared" si="112"/>
        <v>0</v>
      </c>
      <c r="W58" s="73">
        <f>Pricing!S54*I58</f>
        <v>0</v>
      </c>
      <c r="X58" s="74">
        <f t="shared" si="113"/>
        <v>0</v>
      </c>
      <c r="Y58" s="74">
        <f t="shared" si="114"/>
        <v>0</v>
      </c>
      <c r="Z58" s="74">
        <f t="shared" si="115"/>
        <v>0</v>
      </c>
      <c r="AA58" s="74">
        <f t="shared" si="116"/>
        <v>0</v>
      </c>
      <c r="AB58" s="72">
        <f t="shared" si="117"/>
        <v>0</v>
      </c>
      <c r="AC58" s="75">
        <v>0</v>
      </c>
      <c r="AD58" s="101">
        <f>(J58*Pricing!O54)+(O58*Pricing!P54)</f>
        <v>0</v>
      </c>
      <c r="AE58" s="76">
        <f>((((F58+G58)*2)/305)*I58*$AE$7)</f>
        <v>0</v>
      </c>
      <c r="AF58" s="346">
        <f>(((((F58*4)+(G58*4))/1000)*$AF$6*$AG$6)/300)*I58*$AF$7</f>
        <v>0</v>
      </c>
      <c r="AG58" s="347"/>
      <c r="AH58" s="76">
        <f t="shared" si="45"/>
        <v>0</v>
      </c>
      <c r="AI58" s="76">
        <f t="shared" ref="AI58:AI107" si="122">(((F58+G58)*2*I58)/1000)*2*$AI$7</f>
        <v>0</v>
      </c>
      <c r="AJ58" s="76">
        <f>J58*Pricing!Q54</f>
        <v>0</v>
      </c>
      <c r="AK58" s="76">
        <f>J58*Pricing!R54</f>
        <v>0</v>
      </c>
      <c r="AL58" s="76">
        <f t="shared" si="81"/>
        <v>0</v>
      </c>
      <c r="AM58" s="77">
        <f t="shared" si="82"/>
        <v>0</v>
      </c>
      <c r="AN58" s="76">
        <f t="shared" si="83"/>
        <v>0</v>
      </c>
      <c r="AO58" s="72">
        <f t="shared" si="84"/>
        <v>0</v>
      </c>
      <c r="AP58" s="74">
        <f t="shared" si="85"/>
        <v>0</v>
      </c>
      <c r="AQ58" s="74">
        <f t="shared" si="118"/>
        <v>0</v>
      </c>
      <c r="AR58" s="74" t="e">
        <f t="shared" ref="AR58:AR89" si="123">SUM(AO58:AQ58)/J58</f>
        <v>#DIV/0!</v>
      </c>
      <c r="AS58" s="72">
        <f t="shared" ref="AS58:AS89" si="124">SUM(AJ58:AQ58)+AD58+AB58</f>
        <v>0</v>
      </c>
      <c r="AT58" s="72" t="e">
        <f t="shared" si="88"/>
        <v>#DIV/0!</v>
      </c>
      <c r="AU58" s="78" t="e">
        <f t="shared" si="119"/>
        <v>#DIV/0!</v>
      </c>
      <c r="AV58" s="79">
        <f t="shared" si="89"/>
        <v>0</v>
      </c>
      <c r="AW58" s="80" t="e">
        <f t="shared" si="90"/>
        <v>#DIV/0!</v>
      </c>
      <c r="AX58" s="81" t="e">
        <f t="shared" si="91"/>
        <v>#DIV/0!</v>
      </c>
      <c r="AY58" s="82"/>
      <c r="AZ58" s="83" t="e">
        <f t="shared" si="120"/>
        <v>#DIV/0!</v>
      </c>
      <c r="BB58" s="84"/>
    </row>
    <row r="59" spans="2:54" ht="34.5" customHeight="1" thickTop="1" thickBot="1">
      <c r="B59" s="129">
        <f>Pricing!A55</f>
        <v>52</v>
      </c>
      <c r="C59" s="130">
        <f>Pricing!D55</f>
        <v>0</v>
      </c>
      <c r="D59" s="131">
        <f>Pricing!B55</f>
        <v>0</v>
      </c>
      <c r="E59" s="132">
        <f>Pricing!N55</f>
        <v>0</v>
      </c>
      <c r="F59" s="68">
        <f>Pricing!G55</f>
        <v>0</v>
      </c>
      <c r="G59" s="68">
        <f>Pricing!H55</f>
        <v>0</v>
      </c>
      <c r="H59" s="100">
        <f t="shared" si="121"/>
        <v>0</v>
      </c>
      <c r="I59" s="70">
        <f>Pricing!I55</f>
        <v>0</v>
      </c>
      <c r="J59" s="69">
        <f t="shared" ref="J59:J107" si="125">H59*I59</f>
        <v>0</v>
      </c>
      <c r="K59" s="71">
        <f t="shared" ref="K59:K107" si="126">J59*10.764</f>
        <v>0</v>
      </c>
      <c r="L59" s="69"/>
      <c r="M59" s="72"/>
      <c r="N59" s="72"/>
      <c r="O59" s="72">
        <f t="shared" si="79"/>
        <v>0</v>
      </c>
      <c r="P59" s="73">
        <f>Pricing!M55</f>
        <v>0</v>
      </c>
      <c r="Q59" s="74">
        <f t="shared" si="107"/>
        <v>0</v>
      </c>
      <c r="R59" s="74">
        <f t="shared" si="108"/>
        <v>0</v>
      </c>
      <c r="S59" s="74">
        <f t="shared" si="109"/>
        <v>0</v>
      </c>
      <c r="T59" s="74">
        <f t="shared" si="110"/>
        <v>0</v>
      </c>
      <c r="U59" s="72">
        <f t="shared" si="111"/>
        <v>0</v>
      </c>
      <c r="V59" s="74">
        <f t="shared" si="112"/>
        <v>0</v>
      </c>
      <c r="W59" s="73">
        <f>Pricing!S55*I59</f>
        <v>0</v>
      </c>
      <c r="X59" s="74">
        <f t="shared" si="113"/>
        <v>0</v>
      </c>
      <c r="Y59" s="74">
        <f t="shared" si="114"/>
        <v>0</v>
      </c>
      <c r="Z59" s="74">
        <f t="shared" si="115"/>
        <v>0</v>
      </c>
      <c r="AA59" s="74">
        <f t="shared" si="116"/>
        <v>0</v>
      </c>
      <c r="AB59" s="72">
        <f t="shared" si="117"/>
        <v>0</v>
      </c>
      <c r="AC59" s="75">
        <v>0</v>
      </c>
      <c r="AD59" s="101">
        <f>(J59*Pricing!O55)+(O59*Pricing!P55)</f>
        <v>0</v>
      </c>
      <c r="AE59" s="76">
        <f t="shared" ref="AE59:AE107" si="127">((((F59+G59)*2)/305)*I59*$AE$7)</f>
        <v>0</v>
      </c>
      <c r="AF59" s="346">
        <f t="shared" ref="AF59:AF107" si="128">(((((F59*4)+(G59*4))/1000)*$AF$6*$AG$6)/300)*I59*$AF$7</f>
        <v>0</v>
      </c>
      <c r="AG59" s="347"/>
      <c r="AH59" s="76">
        <f t="shared" si="45"/>
        <v>0</v>
      </c>
      <c r="AI59" s="76">
        <f t="shared" si="122"/>
        <v>0</v>
      </c>
      <c r="AJ59" s="76">
        <f>J59*Pricing!Q55</f>
        <v>0</v>
      </c>
      <c r="AK59" s="76">
        <f>J59*Pricing!R55</f>
        <v>0</v>
      </c>
      <c r="AL59" s="76">
        <f t="shared" si="81"/>
        <v>0</v>
      </c>
      <c r="AM59" s="77">
        <f t="shared" si="82"/>
        <v>0</v>
      </c>
      <c r="AN59" s="76">
        <f t="shared" si="83"/>
        <v>0</v>
      </c>
      <c r="AO59" s="72">
        <f t="shared" si="84"/>
        <v>0</v>
      </c>
      <c r="AP59" s="74">
        <f t="shared" si="85"/>
        <v>0</v>
      </c>
      <c r="AQ59" s="74">
        <f t="shared" si="118"/>
        <v>0</v>
      </c>
      <c r="AR59" s="74" t="e">
        <f t="shared" si="123"/>
        <v>#DIV/0!</v>
      </c>
      <c r="AS59" s="72">
        <f t="shared" si="124"/>
        <v>0</v>
      </c>
      <c r="AT59" s="72" t="e">
        <f t="shared" si="88"/>
        <v>#DIV/0!</v>
      </c>
      <c r="AU59" s="78" t="e">
        <f t="shared" si="119"/>
        <v>#DIV/0!</v>
      </c>
      <c r="AV59" s="79">
        <f t="shared" si="89"/>
        <v>0</v>
      </c>
      <c r="AW59" s="80" t="e">
        <f t="shared" si="90"/>
        <v>#DIV/0!</v>
      </c>
      <c r="AX59" s="81" t="e">
        <f t="shared" si="91"/>
        <v>#DIV/0!</v>
      </c>
      <c r="AY59" s="82"/>
      <c r="AZ59" s="83" t="e">
        <f t="shared" si="120"/>
        <v>#DIV/0!</v>
      </c>
      <c r="BB59" s="84"/>
    </row>
    <row r="60" spans="2:54" ht="34.5" customHeight="1" thickTop="1" thickBot="1">
      <c r="B60" s="129">
        <f>Pricing!A56</f>
        <v>53</v>
      </c>
      <c r="C60" s="130">
        <f>Pricing!D56</f>
        <v>0</v>
      </c>
      <c r="D60" s="131">
        <f>Pricing!B56</f>
        <v>0</v>
      </c>
      <c r="E60" s="132">
        <f>Pricing!N56</f>
        <v>0</v>
      </c>
      <c r="F60" s="68">
        <f>Pricing!G56</f>
        <v>0</v>
      </c>
      <c r="G60" s="68">
        <f>Pricing!H56</f>
        <v>0</v>
      </c>
      <c r="H60" s="100">
        <f t="shared" si="121"/>
        <v>0</v>
      </c>
      <c r="I60" s="70">
        <f>Pricing!I56</f>
        <v>0</v>
      </c>
      <c r="J60" s="69">
        <f t="shared" si="125"/>
        <v>0</v>
      </c>
      <c r="K60" s="71">
        <f t="shared" si="126"/>
        <v>0</v>
      </c>
      <c r="L60" s="69"/>
      <c r="M60" s="72"/>
      <c r="N60" s="72"/>
      <c r="O60" s="72">
        <f t="shared" si="79"/>
        <v>0</v>
      </c>
      <c r="P60" s="73">
        <f>Pricing!M56</f>
        <v>0</v>
      </c>
      <c r="Q60" s="74">
        <f t="shared" si="107"/>
        <v>0</v>
      </c>
      <c r="R60" s="74">
        <f t="shared" si="108"/>
        <v>0</v>
      </c>
      <c r="S60" s="74">
        <f t="shared" si="109"/>
        <v>0</v>
      </c>
      <c r="T60" s="74">
        <f t="shared" si="110"/>
        <v>0</v>
      </c>
      <c r="U60" s="72">
        <f t="shared" si="111"/>
        <v>0</v>
      </c>
      <c r="V60" s="74">
        <f t="shared" si="112"/>
        <v>0</v>
      </c>
      <c r="W60" s="73">
        <f>Pricing!S56*I60</f>
        <v>0</v>
      </c>
      <c r="X60" s="74">
        <f t="shared" si="113"/>
        <v>0</v>
      </c>
      <c r="Y60" s="74">
        <f t="shared" si="114"/>
        <v>0</v>
      </c>
      <c r="Z60" s="74">
        <f t="shared" si="115"/>
        <v>0</v>
      </c>
      <c r="AA60" s="74">
        <f t="shared" si="116"/>
        <v>0</v>
      </c>
      <c r="AB60" s="72">
        <f t="shared" si="117"/>
        <v>0</v>
      </c>
      <c r="AC60" s="75">
        <v>0</v>
      </c>
      <c r="AD60" s="101">
        <f>(J60*Pricing!O56)+(O60*Pricing!P56)</f>
        <v>0</v>
      </c>
      <c r="AE60" s="76">
        <f t="shared" si="127"/>
        <v>0</v>
      </c>
      <c r="AF60" s="346">
        <f t="shared" si="128"/>
        <v>0</v>
      </c>
      <c r="AG60" s="347"/>
      <c r="AH60" s="76">
        <f t="shared" si="45"/>
        <v>0</v>
      </c>
      <c r="AI60" s="76">
        <f t="shared" si="122"/>
        <v>0</v>
      </c>
      <c r="AJ60" s="76">
        <f>J60*Pricing!Q56</f>
        <v>0</v>
      </c>
      <c r="AK60" s="76">
        <f>J60*Pricing!R56</f>
        <v>0</v>
      </c>
      <c r="AL60" s="76">
        <f t="shared" si="81"/>
        <v>0</v>
      </c>
      <c r="AM60" s="77">
        <f t="shared" si="82"/>
        <v>0</v>
      </c>
      <c r="AN60" s="76">
        <f t="shared" si="83"/>
        <v>0</v>
      </c>
      <c r="AO60" s="72">
        <f t="shared" si="84"/>
        <v>0</v>
      </c>
      <c r="AP60" s="74">
        <f t="shared" si="85"/>
        <v>0</v>
      </c>
      <c r="AQ60" s="74">
        <f t="shared" si="118"/>
        <v>0</v>
      </c>
      <c r="AR60" s="74" t="e">
        <f t="shared" si="123"/>
        <v>#DIV/0!</v>
      </c>
      <c r="AS60" s="72">
        <f t="shared" si="124"/>
        <v>0</v>
      </c>
      <c r="AT60" s="72" t="e">
        <f t="shared" si="88"/>
        <v>#DIV/0!</v>
      </c>
      <c r="AU60" s="78" t="e">
        <f t="shared" si="119"/>
        <v>#DIV/0!</v>
      </c>
      <c r="AV60" s="79">
        <f t="shared" si="89"/>
        <v>0</v>
      </c>
      <c r="AW60" s="80" t="e">
        <f t="shared" si="90"/>
        <v>#DIV/0!</v>
      </c>
      <c r="AX60" s="81" t="e">
        <f t="shared" si="91"/>
        <v>#DIV/0!</v>
      </c>
      <c r="AY60" s="82"/>
      <c r="AZ60" s="83" t="e">
        <f t="shared" si="120"/>
        <v>#DIV/0!</v>
      </c>
      <c r="BB60" s="84"/>
    </row>
    <row r="61" spans="2:54" ht="34.5" customHeight="1" thickTop="1" thickBot="1">
      <c r="B61" s="129">
        <f>Pricing!A57</f>
        <v>54</v>
      </c>
      <c r="C61" s="130">
        <f>Pricing!D57</f>
        <v>0</v>
      </c>
      <c r="D61" s="131">
        <f>Pricing!B57</f>
        <v>0</v>
      </c>
      <c r="E61" s="132">
        <f>Pricing!N57</f>
        <v>0</v>
      </c>
      <c r="F61" s="68">
        <f>Pricing!G57</f>
        <v>0</v>
      </c>
      <c r="G61" s="68">
        <f>Pricing!H57</f>
        <v>0</v>
      </c>
      <c r="H61" s="100">
        <f t="shared" si="121"/>
        <v>0</v>
      </c>
      <c r="I61" s="70">
        <f>Pricing!I57</f>
        <v>0</v>
      </c>
      <c r="J61" s="69">
        <f t="shared" si="125"/>
        <v>0</v>
      </c>
      <c r="K61" s="71">
        <f t="shared" si="126"/>
        <v>0</v>
      </c>
      <c r="L61" s="69"/>
      <c r="M61" s="72"/>
      <c r="N61" s="72"/>
      <c r="O61" s="72">
        <f t="shared" si="79"/>
        <v>0</v>
      </c>
      <c r="P61" s="73">
        <f>Pricing!M57</f>
        <v>0</v>
      </c>
      <c r="Q61" s="74">
        <f t="shared" si="107"/>
        <v>0</v>
      </c>
      <c r="R61" s="74">
        <f t="shared" si="108"/>
        <v>0</v>
      </c>
      <c r="S61" s="74">
        <f t="shared" si="109"/>
        <v>0</v>
      </c>
      <c r="T61" s="74">
        <f t="shared" si="110"/>
        <v>0</v>
      </c>
      <c r="U61" s="72">
        <f t="shared" si="111"/>
        <v>0</v>
      </c>
      <c r="V61" s="74">
        <f t="shared" si="112"/>
        <v>0</v>
      </c>
      <c r="W61" s="73">
        <f>Pricing!S57*I61</f>
        <v>0</v>
      </c>
      <c r="X61" s="74">
        <f t="shared" si="113"/>
        <v>0</v>
      </c>
      <c r="Y61" s="74">
        <f t="shared" si="114"/>
        <v>0</v>
      </c>
      <c r="Z61" s="74">
        <f t="shared" si="115"/>
        <v>0</v>
      </c>
      <c r="AA61" s="74">
        <f t="shared" si="116"/>
        <v>0</v>
      </c>
      <c r="AB61" s="72">
        <f t="shared" si="117"/>
        <v>0</v>
      </c>
      <c r="AC61" s="75">
        <v>0</v>
      </c>
      <c r="AD61" s="101">
        <f>(J61*Pricing!O57)+(O61*Pricing!P57)</f>
        <v>0</v>
      </c>
      <c r="AE61" s="76">
        <f t="shared" si="127"/>
        <v>0</v>
      </c>
      <c r="AF61" s="346">
        <f t="shared" si="128"/>
        <v>0</v>
      </c>
      <c r="AG61" s="347"/>
      <c r="AH61" s="76">
        <f t="shared" si="45"/>
        <v>0</v>
      </c>
      <c r="AI61" s="76">
        <f t="shared" si="122"/>
        <v>0</v>
      </c>
      <c r="AJ61" s="76">
        <f>J61*Pricing!Q57</f>
        <v>0</v>
      </c>
      <c r="AK61" s="76">
        <f>J61*Pricing!R57</f>
        <v>0</v>
      </c>
      <c r="AL61" s="76">
        <f t="shared" si="81"/>
        <v>0</v>
      </c>
      <c r="AM61" s="77">
        <f t="shared" si="82"/>
        <v>0</v>
      </c>
      <c r="AN61" s="76">
        <f t="shared" si="83"/>
        <v>0</v>
      </c>
      <c r="AO61" s="72">
        <f t="shared" si="84"/>
        <v>0</v>
      </c>
      <c r="AP61" s="74">
        <f t="shared" si="85"/>
        <v>0</v>
      </c>
      <c r="AQ61" s="74">
        <f t="shared" si="118"/>
        <v>0</v>
      </c>
      <c r="AR61" s="74" t="e">
        <f t="shared" si="123"/>
        <v>#DIV/0!</v>
      </c>
      <c r="AS61" s="72">
        <f t="shared" si="124"/>
        <v>0</v>
      </c>
      <c r="AT61" s="72" t="e">
        <f t="shared" si="88"/>
        <v>#DIV/0!</v>
      </c>
      <c r="AU61" s="78" t="e">
        <f t="shared" si="119"/>
        <v>#DIV/0!</v>
      </c>
      <c r="AV61" s="79">
        <f t="shared" si="89"/>
        <v>0</v>
      </c>
      <c r="AW61" s="80" t="e">
        <f t="shared" si="90"/>
        <v>#DIV/0!</v>
      </c>
      <c r="AX61" s="81" t="e">
        <f t="shared" si="91"/>
        <v>#DIV/0!</v>
      </c>
      <c r="AY61" s="82"/>
      <c r="AZ61" s="83" t="e">
        <f t="shared" si="120"/>
        <v>#DIV/0!</v>
      </c>
      <c r="BB61" s="84"/>
    </row>
    <row r="62" spans="2:54" ht="34.5" customHeight="1" thickTop="1" thickBot="1">
      <c r="B62" s="129">
        <f>Pricing!A58</f>
        <v>55</v>
      </c>
      <c r="C62" s="130">
        <f>Pricing!D58</f>
        <v>0</v>
      </c>
      <c r="D62" s="131">
        <f>Pricing!B58</f>
        <v>0</v>
      </c>
      <c r="E62" s="132">
        <f>Pricing!N58</f>
        <v>0</v>
      </c>
      <c r="F62" s="68">
        <f>Pricing!G58</f>
        <v>0</v>
      </c>
      <c r="G62" s="68">
        <f>Pricing!H58</f>
        <v>0</v>
      </c>
      <c r="H62" s="100">
        <f t="shared" si="121"/>
        <v>0</v>
      </c>
      <c r="I62" s="70">
        <f>Pricing!I58</f>
        <v>0</v>
      </c>
      <c r="J62" s="69">
        <f t="shared" si="125"/>
        <v>0</v>
      </c>
      <c r="K62" s="71">
        <f t="shared" si="126"/>
        <v>0</v>
      </c>
      <c r="L62" s="69"/>
      <c r="M62" s="72"/>
      <c r="N62" s="72"/>
      <c r="O62" s="72">
        <f t="shared" si="79"/>
        <v>0</v>
      </c>
      <c r="P62" s="73">
        <f>Pricing!M58</f>
        <v>0</v>
      </c>
      <c r="Q62" s="74">
        <f t="shared" si="107"/>
        <v>0</v>
      </c>
      <c r="R62" s="74">
        <f t="shared" si="108"/>
        <v>0</v>
      </c>
      <c r="S62" s="74">
        <f t="shared" si="109"/>
        <v>0</v>
      </c>
      <c r="T62" s="74">
        <f t="shared" si="110"/>
        <v>0</v>
      </c>
      <c r="U62" s="72">
        <f t="shared" si="111"/>
        <v>0</v>
      </c>
      <c r="V62" s="74">
        <f t="shared" si="112"/>
        <v>0</v>
      </c>
      <c r="W62" s="73">
        <f>Pricing!S58*I62</f>
        <v>0</v>
      </c>
      <c r="X62" s="74">
        <f t="shared" si="113"/>
        <v>0</v>
      </c>
      <c r="Y62" s="74">
        <f t="shared" si="114"/>
        <v>0</v>
      </c>
      <c r="Z62" s="74">
        <f t="shared" si="115"/>
        <v>0</v>
      </c>
      <c r="AA62" s="74">
        <f t="shared" si="116"/>
        <v>0</v>
      </c>
      <c r="AB62" s="72">
        <f t="shared" si="117"/>
        <v>0</v>
      </c>
      <c r="AC62" s="75">
        <v>0</v>
      </c>
      <c r="AD62" s="101">
        <f>(J62*Pricing!O58)+(O62*Pricing!P58)</f>
        <v>0</v>
      </c>
      <c r="AE62" s="76">
        <f t="shared" si="127"/>
        <v>0</v>
      </c>
      <c r="AF62" s="346">
        <f t="shared" si="128"/>
        <v>0</v>
      </c>
      <c r="AG62" s="347"/>
      <c r="AH62" s="76">
        <f t="shared" si="45"/>
        <v>0</v>
      </c>
      <c r="AI62" s="76">
        <f t="shared" si="122"/>
        <v>0</v>
      </c>
      <c r="AJ62" s="76">
        <f>J62*Pricing!Q58</f>
        <v>0</v>
      </c>
      <c r="AK62" s="76">
        <f>J62*Pricing!R58</f>
        <v>0</v>
      </c>
      <c r="AL62" s="76">
        <f t="shared" si="81"/>
        <v>0</v>
      </c>
      <c r="AM62" s="77">
        <f t="shared" si="82"/>
        <v>0</v>
      </c>
      <c r="AN62" s="76">
        <f t="shared" si="83"/>
        <v>0</v>
      </c>
      <c r="AO62" s="72">
        <f t="shared" si="84"/>
        <v>0</v>
      </c>
      <c r="AP62" s="74">
        <f t="shared" si="85"/>
        <v>0</v>
      </c>
      <c r="AQ62" s="74">
        <f t="shared" si="118"/>
        <v>0</v>
      </c>
      <c r="AR62" s="74" t="e">
        <f t="shared" si="123"/>
        <v>#DIV/0!</v>
      </c>
      <c r="AS62" s="72">
        <f t="shared" si="124"/>
        <v>0</v>
      </c>
      <c r="AT62" s="72" t="e">
        <f t="shared" si="88"/>
        <v>#DIV/0!</v>
      </c>
      <c r="AU62" s="78" t="e">
        <f t="shared" si="119"/>
        <v>#DIV/0!</v>
      </c>
      <c r="AV62" s="79">
        <f t="shared" si="89"/>
        <v>0</v>
      </c>
      <c r="AW62" s="80" t="e">
        <f t="shared" si="90"/>
        <v>#DIV/0!</v>
      </c>
      <c r="AX62" s="81" t="e">
        <f t="shared" si="91"/>
        <v>#DIV/0!</v>
      </c>
      <c r="AY62" s="82"/>
      <c r="AZ62" s="83" t="e">
        <f t="shared" si="120"/>
        <v>#DIV/0!</v>
      </c>
      <c r="BB62" s="84"/>
    </row>
    <row r="63" spans="2:54" ht="34.5" customHeight="1" thickTop="1" thickBot="1">
      <c r="B63" s="129">
        <f>Pricing!A59</f>
        <v>56</v>
      </c>
      <c r="C63" s="130">
        <f>Pricing!D59</f>
        <v>0</v>
      </c>
      <c r="D63" s="131">
        <f>Pricing!B59</f>
        <v>0</v>
      </c>
      <c r="E63" s="132">
        <f>Pricing!N59</f>
        <v>0</v>
      </c>
      <c r="F63" s="68">
        <f>Pricing!G59</f>
        <v>0</v>
      </c>
      <c r="G63" s="68">
        <f>Pricing!H59</f>
        <v>0</v>
      </c>
      <c r="H63" s="100">
        <f t="shared" si="121"/>
        <v>0</v>
      </c>
      <c r="I63" s="70">
        <f>Pricing!I59</f>
        <v>0</v>
      </c>
      <c r="J63" s="69">
        <f t="shared" si="125"/>
        <v>0</v>
      </c>
      <c r="K63" s="71">
        <f t="shared" si="126"/>
        <v>0</v>
      </c>
      <c r="L63" s="69"/>
      <c r="M63" s="72"/>
      <c r="N63" s="72"/>
      <c r="O63" s="72">
        <f t="shared" si="79"/>
        <v>0</v>
      </c>
      <c r="P63" s="73">
        <f>Pricing!M59</f>
        <v>0</v>
      </c>
      <c r="Q63" s="74">
        <f t="shared" si="107"/>
        <v>0</v>
      </c>
      <c r="R63" s="74">
        <f t="shared" si="108"/>
        <v>0</v>
      </c>
      <c r="S63" s="74">
        <f t="shared" si="109"/>
        <v>0</v>
      </c>
      <c r="T63" s="74">
        <f t="shared" si="110"/>
        <v>0</v>
      </c>
      <c r="U63" s="72">
        <f t="shared" si="111"/>
        <v>0</v>
      </c>
      <c r="V63" s="74">
        <f t="shared" si="112"/>
        <v>0</v>
      </c>
      <c r="W63" s="73">
        <f>Pricing!S59*I63</f>
        <v>0</v>
      </c>
      <c r="X63" s="74">
        <f t="shared" si="113"/>
        <v>0</v>
      </c>
      <c r="Y63" s="74">
        <f t="shared" si="114"/>
        <v>0</v>
      </c>
      <c r="Z63" s="74">
        <f t="shared" si="115"/>
        <v>0</v>
      </c>
      <c r="AA63" s="74">
        <f t="shared" si="116"/>
        <v>0</v>
      </c>
      <c r="AB63" s="72">
        <f t="shared" si="117"/>
        <v>0</v>
      </c>
      <c r="AC63" s="75">
        <v>0</v>
      </c>
      <c r="AD63" s="101">
        <f>(J63*Pricing!O59)+(O63*Pricing!P59)</f>
        <v>0</v>
      </c>
      <c r="AE63" s="76">
        <f t="shared" si="127"/>
        <v>0</v>
      </c>
      <c r="AF63" s="346">
        <f t="shared" si="128"/>
        <v>0</v>
      </c>
      <c r="AG63" s="347"/>
      <c r="AH63" s="76">
        <f t="shared" si="45"/>
        <v>0</v>
      </c>
      <c r="AI63" s="76">
        <f t="shared" si="122"/>
        <v>0</v>
      </c>
      <c r="AJ63" s="76">
        <f>J63*Pricing!Q59</f>
        <v>0</v>
      </c>
      <c r="AK63" s="76">
        <f>J63*Pricing!R59</f>
        <v>0</v>
      </c>
      <c r="AL63" s="76">
        <f t="shared" si="81"/>
        <v>0</v>
      </c>
      <c r="AM63" s="77">
        <f t="shared" si="82"/>
        <v>0</v>
      </c>
      <c r="AN63" s="76">
        <f t="shared" si="83"/>
        <v>0</v>
      </c>
      <c r="AO63" s="72">
        <f t="shared" si="84"/>
        <v>0</v>
      </c>
      <c r="AP63" s="74">
        <f t="shared" si="85"/>
        <v>0</v>
      </c>
      <c r="AQ63" s="74">
        <f t="shared" si="118"/>
        <v>0</v>
      </c>
      <c r="AR63" s="74" t="e">
        <f t="shared" si="123"/>
        <v>#DIV/0!</v>
      </c>
      <c r="AS63" s="72">
        <f t="shared" si="124"/>
        <v>0</v>
      </c>
      <c r="AT63" s="72" t="e">
        <f t="shared" si="88"/>
        <v>#DIV/0!</v>
      </c>
      <c r="AU63" s="78" t="e">
        <f t="shared" si="119"/>
        <v>#DIV/0!</v>
      </c>
      <c r="AV63" s="79">
        <f t="shared" si="89"/>
        <v>0</v>
      </c>
      <c r="AW63" s="80" t="e">
        <f t="shared" si="90"/>
        <v>#DIV/0!</v>
      </c>
      <c r="AX63" s="81" t="e">
        <f t="shared" si="91"/>
        <v>#DIV/0!</v>
      </c>
      <c r="AY63" s="82"/>
      <c r="AZ63" s="83" t="e">
        <f t="shared" si="120"/>
        <v>#DIV/0!</v>
      </c>
      <c r="BB63" s="84"/>
    </row>
    <row r="64" spans="2:54" ht="34.5" customHeight="1" thickTop="1" thickBot="1">
      <c r="B64" s="129">
        <f>Pricing!A60</f>
        <v>57</v>
      </c>
      <c r="C64" s="130">
        <f>Pricing!D60</f>
        <v>0</v>
      </c>
      <c r="D64" s="131">
        <f>Pricing!B60</f>
        <v>0</v>
      </c>
      <c r="E64" s="132">
        <f>Pricing!N60</f>
        <v>0</v>
      </c>
      <c r="F64" s="68">
        <f>Pricing!G60</f>
        <v>0</v>
      </c>
      <c r="G64" s="68">
        <f>Pricing!H60</f>
        <v>0</v>
      </c>
      <c r="H64" s="100">
        <f t="shared" si="121"/>
        <v>0</v>
      </c>
      <c r="I64" s="70">
        <f>Pricing!I60</f>
        <v>0</v>
      </c>
      <c r="J64" s="69">
        <f t="shared" si="125"/>
        <v>0</v>
      </c>
      <c r="K64" s="71">
        <f t="shared" si="126"/>
        <v>0</v>
      </c>
      <c r="L64" s="69"/>
      <c r="M64" s="72"/>
      <c r="N64" s="72"/>
      <c r="O64" s="72">
        <f t="shared" si="79"/>
        <v>0</v>
      </c>
      <c r="P64" s="73">
        <f>Pricing!M60</f>
        <v>0</v>
      </c>
      <c r="Q64" s="74">
        <f t="shared" si="107"/>
        <v>0</v>
      </c>
      <c r="R64" s="74">
        <f t="shared" si="108"/>
        <v>0</v>
      </c>
      <c r="S64" s="74">
        <f t="shared" si="109"/>
        <v>0</v>
      </c>
      <c r="T64" s="74">
        <f t="shared" si="110"/>
        <v>0</v>
      </c>
      <c r="U64" s="72">
        <f t="shared" si="111"/>
        <v>0</v>
      </c>
      <c r="V64" s="74">
        <f t="shared" si="112"/>
        <v>0</v>
      </c>
      <c r="W64" s="73">
        <f>Pricing!S60*I64</f>
        <v>0</v>
      </c>
      <c r="X64" s="74">
        <f t="shared" si="113"/>
        <v>0</v>
      </c>
      <c r="Y64" s="74">
        <f t="shared" si="114"/>
        <v>0</v>
      </c>
      <c r="Z64" s="74">
        <f t="shared" si="115"/>
        <v>0</v>
      </c>
      <c r="AA64" s="74">
        <f t="shared" si="116"/>
        <v>0</v>
      </c>
      <c r="AB64" s="72">
        <f t="shared" si="117"/>
        <v>0</v>
      </c>
      <c r="AC64" s="75">
        <v>0</v>
      </c>
      <c r="AD64" s="101">
        <f>(J64*Pricing!O60)+(O64*Pricing!P60)</f>
        <v>0</v>
      </c>
      <c r="AE64" s="76">
        <f t="shared" si="127"/>
        <v>0</v>
      </c>
      <c r="AF64" s="346">
        <f t="shared" si="128"/>
        <v>0</v>
      </c>
      <c r="AG64" s="347"/>
      <c r="AH64" s="76">
        <f t="shared" si="45"/>
        <v>0</v>
      </c>
      <c r="AI64" s="76">
        <f t="shared" si="122"/>
        <v>0</v>
      </c>
      <c r="AJ64" s="76">
        <f>J64*Pricing!Q60</f>
        <v>0</v>
      </c>
      <c r="AK64" s="76">
        <f>J64*Pricing!R60</f>
        <v>0</v>
      </c>
      <c r="AL64" s="76">
        <f t="shared" si="81"/>
        <v>0</v>
      </c>
      <c r="AM64" s="77">
        <f t="shared" si="82"/>
        <v>0</v>
      </c>
      <c r="AN64" s="76">
        <f t="shared" si="83"/>
        <v>0</v>
      </c>
      <c r="AO64" s="72">
        <f t="shared" si="84"/>
        <v>0</v>
      </c>
      <c r="AP64" s="74">
        <f t="shared" si="85"/>
        <v>0</v>
      </c>
      <c r="AQ64" s="74">
        <f t="shared" si="118"/>
        <v>0</v>
      </c>
      <c r="AR64" s="74" t="e">
        <f t="shared" si="123"/>
        <v>#DIV/0!</v>
      </c>
      <c r="AS64" s="72">
        <f t="shared" si="124"/>
        <v>0</v>
      </c>
      <c r="AT64" s="72" t="e">
        <f t="shared" si="88"/>
        <v>#DIV/0!</v>
      </c>
      <c r="AU64" s="78" t="e">
        <f t="shared" si="119"/>
        <v>#DIV/0!</v>
      </c>
      <c r="AV64" s="79">
        <f t="shared" si="89"/>
        <v>0</v>
      </c>
      <c r="AW64" s="80" t="e">
        <f t="shared" si="90"/>
        <v>#DIV/0!</v>
      </c>
      <c r="AX64" s="81" t="e">
        <f t="shared" si="91"/>
        <v>#DIV/0!</v>
      </c>
      <c r="AY64" s="82"/>
      <c r="AZ64" s="83" t="e">
        <f t="shared" si="120"/>
        <v>#DIV/0!</v>
      </c>
      <c r="BB64" s="84"/>
    </row>
    <row r="65" spans="2:54" ht="34.5" customHeight="1" thickTop="1" thickBot="1">
      <c r="B65" s="129">
        <f>Pricing!A61</f>
        <v>58</v>
      </c>
      <c r="C65" s="130">
        <f>Pricing!D61</f>
        <v>0</v>
      </c>
      <c r="D65" s="131">
        <f>Pricing!B61</f>
        <v>0</v>
      </c>
      <c r="E65" s="132">
        <f>Pricing!N61</f>
        <v>0</v>
      </c>
      <c r="F65" s="68">
        <f>Pricing!G61</f>
        <v>0</v>
      </c>
      <c r="G65" s="68">
        <f>Pricing!H61</f>
        <v>0</v>
      </c>
      <c r="H65" s="100">
        <f t="shared" si="121"/>
        <v>0</v>
      </c>
      <c r="I65" s="70">
        <f>Pricing!I61</f>
        <v>0</v>
      </c>
      <c r="J65" s="69">
        <f t="shared" si="125"/>
        <v>0</v>
      </c>
      <c r="K65" s="71">
        <f t="shared" si="126"/>
        <v>0</v>
      </c>
      <c r="L65" s="69"/>
      <c r="M65" s="72"/>
      <c r="N65" s="72"/>
      <c r="O65" s="72">
        <f t="shared" si="79"/>
        <v>0</v>
      </c>
      <c r="P65" s="73">
        <f>Pricing!M61</f>
        <v>0</v>
      </c>
      <c r="Q65" s="74">
        <f t="shared" si="107"/>
        <v>0</v>
      </c>
      <c r="R65" s="74">
        <f t="shared" si="108"/>
        <v>0</v>
      </c>
      <c r="S65" s="74">
        <f t="shared" si="109"/>
        <v>0</v>
      </c>
      <c r="T65" s="74">
        <f t="shared" si="110"/>
        <v>0</v>
      </c>
      <c r="U65" s="72">
        <f t="shared" si="111"/>
        <v>0</v>
      </c>
      <c r="V65" s="74">
        <f t="shared" si="112"/>
        <v>0</v>
      </c>
      <c r="W65" s="73">
        <f>Pricing!S61*I65</f>
        <v>0</v>
      </c>
      <c r="X65" s="74">
        <f t="shared" si="113"/>
        <v>0</v>
      </c>
      <c r="Y65" s="74">
        <f t="shared" si="114"/>
        <v>0</v>
      </c>
      <c r="Z65" s="74">
        <f t="shared" si="115"/>
        <v>0</v>
      </c>
      <c r="AA65" s="74">
        <f t="shared" si="116"/>
        <v>0</v>
      </c>
      <c r="AB65" s="72">
        <f t="shared" si="117"/>
        <v>0</v>
      </c>
      <c r="AC65" s="75">
        <v>0</v>
      </c>
      <c r="AD65" s="101">
        <f>(J65*Pricing!O61)+(O65*Pricing!P61)</f>
        <v>0</v>
      </c>
      <c r="AE65" s="76">
        <f t="shared" si="127"/>
        <v>0</v>
      </c>
      <c r="AF65" s="346">
        <f t="shared" si="128"/>
        <v>0</v>
      </c>
      <c r="AG65" s="347"/>
      <c r="AH65" s="76">
        <f t="shared" si="45"/>
        <v>0</v>
      </c>
      <c r="AI65" s="76">
        <f t="shared" si="122"/>
        <v>0</v>
      </c>
      <c r="AJ65" s="76">
        <f>J65*Pricing!Q61</f>
        <v>0</v>
      </c>
      <c r="AK65" s="76">
        <f>J65*Pricing!R61</f>
        <v>0</v>
      </c>
      <c r="AL65" s="76">
        <f t="shared" si="81"/>
        <v>0</v>
      </c>
      <c r="AM65" s="77">
        <f t="shared" si="82"/>
        <v>0</v>
      </c>
      <c r="AN65" s="76">
        <f t="shared" si="83"/>
        <v>0</v>
      </c>
      <c r="AO65" s="72">
        <f t="shared" si="84"/>
        <v>0</v>
      </c>
      <c r="AP65" s="74">
        <f t="shared" si="85"/>
        <v>0</v>
      </c>
      <c r="AQ65" s="74">
        <f t="shared" si="118"/>
        <v>0</v>
      </c>
      <c r="AR65" s="74" t="e">
        <f t="shared" si="123"/>
        <v>#DIV/0!</v>
      </c>
      <c r="AS65" s="72">
        <f t="shared" si="124"/>
        <v>0</v>
      </c>
      <c r="AT65" s="72" t="e">
        <f t="shared" si="88"/>
        <v>#DIV/0!</v>
      </c>
      <c r="AU65" s="78" t="e">
        <f t="shared" si="119"/>
        <v>#DIV/0!</v>
      </c>
      <c r="AV65" s="79">
        <f t="shared" si="89"/>
        <v>0</v>
      </c>
      <c r="AW65" s="80" t="e">
        <f t="shared" si="90"/>
        <v>#DIV/0!</v>
      </c>
      <c r="AX65" s="81" t="e">
        <f t="shared" si="91"/>
        <v>#DIV/0!</v>
      </c>
      <c r="AY65" s="82"/>
      <c r="AZ65" s="83" t="e">
        <f t="shared" si="120"/>
        <v>#DIV/0!</v>
      </c>
      <c r="BB65" s="84"/>
    </row>
    <row r="66" spans="2:54" ht="34.5" customHeight="1" thickTop="1" thickBot="1">
      <c r="B66" s="129">
        <f>Pricing!A62</f>
        <v>59</v>
      </c>
      <c r="C66" s="130">
        <f>Pricing!D62</f>
        <v>0</v>
      </c>
      <c r="D66" s="131">
        <f>Pricing!B62</f>
        <v>0</v>
      </c>
      <c r="E66" s="132">
        <f>Pricing!N62</f>
        <v>0</v>
      </c>
      <c r="F66" s="68">
        <f>Pricing!G62</f>
        <v>0</v>
      </c>
      <c r="G66" s="68">
        <f>Pricing!H62</f>
        <v>0</v>
      </c>
      <c r="H66" s="100">
        <f t="shared" si="121"/>
        <v>0</v>
      </c>
      <c r="I66" s="70">
        <f>Pricing!I62</f>
        <v>0</v>
      </c>
      <c r="J66" s="69">
        <f t="shared" si="125"/>
        <v>0</v>
      </c>
      <c r="K66" s="71">
        <f t="shared" si="126"/>
        <v>0</v>
      </c>
      <c r="L66" s="69"/>
      <c r="M66" s="72"/>
      <c r="N66" s="72"/>
      <c r="O66" s="72">
        <f t="shared" si="79"/>
        <v>0</v>
      </c>
      <c r="P66" s="73">
        <f>Pricing!M62</f>
        <v>0</v>
      </c>
      <c r="Q66" s="74">
        <f t="shared" si="107"/>
        <v>0</v>
      </c>
      <c r="R66" s="74">
        <f t="shared" si="108"/>
        <v>0</v>
      </c>
      <c r="S66" s="74">
        <f t="shared" si="109"/>
        <v>0</v>
      </c>
      <c r="T66" s="74">
        <f t="shared" si="110"/>
        <v>0</v>
      </c>
      <c r="U66" s="72">
        <f t="shared" si="111"/>
        <v>0</v>
      </c>
      <c r="V66" s="74">
        <f t="shared" si="112"/>
        <v>0</v>
      </c>
      <c r="W66" s="73">
        <f>Pricing!S62*I66</f>
        <v>0</v>
      </c>
      <c r="X66" s="74">
        <f t="shared" si="113"/>
        <v>0</v>
      </c>
      <c r="Y66" s="74">
        <f t="shared" si="114"/>
        <v>0</v>
      </c>
      <c r="Z66" s="74">
        <f t="shared" si="115"/>
        <v>0</v>
      </c>
      <c r="AA66" s="74">
        <f t="shared" si="116"/>
        <v>0</v>
      </c>
      <c r="AB66" s="72">
        <f t="shared" si="117"/>
        <v>0</v>
      </c>
      <c r="AC66" s="75">
        <v>0</v>
      </c>
      <c r="AD66" s="101">
        <f>(J66*Pricing!O62)+(O66*Pricing!P62)</f>
        <v>0</v>
      </c>
      <c r="AE66" s="76">
        <f t="shared" si="127"/>
        <v>0</v>
      </c>
      <c r="AF66" s="346">
        <f t="shared" si="128"/>
        <v>0</v>
      </c>
      <c r="AG66" s="347"/>
      <c r="AH66" s="76">
        <f t="shared" si="45"/>
        <v>0</v>
      </c>
      <c r="AI66" s="76">
        <f t="shared" si="122"/>
        <v>0</v>
      </c>
      <c r="AJ66" s="76">
        <f>J66*Pricing!Q62</f>
        <v>0</v>
      </c>
      <c r="AK66" s="76">
        <f>J66*Pricing!R62</f>
        <v>0</v>
      </c>
      <c r="AL66" s="76">
        <f t="shared" si="81"/>
        <v>0</v>
      </c>
      <c r="AM66" s="77">
        <f t="shared" si="82"/>
        <v>0</v>
      </c>
      <c r="AN66" s="76">
        <f t="shared" si="83"/>
        <v>0</v>
      </c>
      <c r="AO66" s="72">
        <f t="shared" si="84"/>
        <v>0</v>
      </c>
      <c r="AP66" s="74">
        <f t="shared" si="85"/>
        <v>0</v>
      </c>
      <c r="AQ66" s="74">
        <f t="shared" si="118"/>
        <v>0</v>
      </c>
      <c r="AR66" s="74" t="e">
        <f t="shared" si="123"/>
        <v>#DIV/0!</v>
      </c>
      <c r="AS66" s="72">
        <f t="shared" si="124"/>
        <v>0</v>
      </c>
      <c r="AT66" s="72" t="e">
        <f t="shared" si="88"/>
        <v>#DIV/0!</v>
      </c>
      <c r="AU66" s="78" t="e">
        <f t="shared" si="119"/>
        <v>#DIV/0!</v>
      </c>
      <c r="AV66" s="79">
        <f t="shared" si="89"/>
        <v>0</v>
      </c>
      <c r="AW66" s="80" t="e">
        <f t="shared" si="90"/>
        <v>#DIV/0!</v>
      </c>
      <c r="AX66" s="81" t="e">
        <f t="shared" si="91"/>
        <v>#DIV/0!</v>
      </c>
      <c r="AY66" s="82"/>
      <c r="AZ66" s="83" t="e">
        <f t="shared" si="120"/>
        <v>#DIV/0!</v>
      </c>
      <c r="BB66" s="84"/>
    </row>
    <row r="67" spans="2:54" ht="34.5" customHeight="1" thickTop="1" thickBot="1">
      <c r="B67" s="129">
        <f>Pricing!A63</f>
        <v>60</v>
      </c>
      <c r="C67" s="130">
        <f>Pricing!D63</f>
        <v>0</v>
      </c>
      <c r="D67" s="131">
        <f>Pricing!B63</f>
        <v>0</v>
      </c>
      <c r="E67" s="132">
        <f>Pricing!N63</f>
        <v>0</v>
      </c>
      <c r="F67" s="68">
        <f>Pricing!G63</f>
        <v>0</v>
      </c>
      <c r="G67" s="68">
        <f>Pricing!H63</f>
        <v>0</v>
      </c>
      <c r="H67" s="100">
        <f t="shared" si="121"/>
        <v>0</v>
      </c>
      <c r="I67" s="70">
        <f>Pricing!I63</f>
        <v>0</v>
      </c>
      <c r="J67" s="69">
        <f t="shared" si="125"/>
        <v>0</v>
      </c>
      <c r="K67" s="71">
        <f t="shared" si="126"/>
        <v>0</v>
      </c>
      <c r="L67" s="69"/>
      <c r="M67" s="72"/>
      <c r="N67" s="72"/>
      <c r="O67" s="72">
        <f t="shared" si="79"/>
        <v>0</v>
      </c>
      <c r="P67" s="73">
        <f>Pricing!M63</f>
        <v>0</v>
      </c>
      <c r="Q67" s="74">
        <f t="shared" si="107"/>
        <v>0</v>
      </c>
      <c r="R67" s="74">
        <f t="shared" si="108"/>
        <v>0</v>
      </c>
      <c r="S67" s="74">
        <f t="shared" si="109"/>
        <v>0</v>
      </c>
      <c r="T67" s="74">
        <f t="shared" si="110"/>
        <v>0</v>
      </c>
      <c r="U67" s="72">
        <f t="shared" si="111"/>
        <v>0</v>
      </c>
      <c r="V67" s="74">
        <f t="shared" si="112"/>
        <v>0</v>
      </c>
      <c r="W67" s="73">
        <f>Pricing!S63*I67</f>
        <v>0</v>
      </c>
      <c r="X67" s="74">
        <f t="shared" si="113"/>
        <v>0</v>
      </c>
      <c r="Y67" s="74">
        <f t="shared" si="114"/>
        <v>0</v>
      </c>
      <c r="Z67" s="74">
        <f t="shared" si="115"/>
        <v>0</v>
      </c>
      <c r="AA67" s="74">
        <f t="shared" si="116"/>
        <v>0</v>
      </c>
      <c r="AB67" s="72">
        <f t="shared" si="117"/>
        <v>0</v>
      </c>
      <c r="AC67" s="75">
        <v>0</v>
      </c>
      <c r="AD67" s="101">
        <f>(J67*Pricing!O63)+(O67*Pricing!P63)</f>
        <v>0</v>
      </c>
      <c r="AE67" s="76">
        <f t="shared" si="127"/>
        <v>0</v>
      </c>
      <c r="AF67" s="346">
        <f t="shared" si="128"/>
        <v>0</v>
      </c>
      <c r="AG67" s="347"/>
      <c r="AH67" s="76">
        <f t="shared" si="45"/>
        <v>0</v>
      </c>
      <c r="AI67" s="76">
        <f t="shared" si="122"/>
        <v>0</v>
      </c>
      <c r="AJ67" s="76">
        <f>J67*Pricing!Q63</f>
        <v>0</v>
      </c>
      <c r="AK67" s="76">
        <f>J67*Pricing!R63</f>
        <v>0</v>
      </c>
      <c r="AL67" s="76">
        <f t="shared" si="81"/>
        <v>0</v>
      </c>
      <c r="AM67" s="77">
        <f t="shared" si="82"/>
        <v>0</v>
      </c>
      <c r="AN67" s="76">
        <f t="shared" si="83"/>
        <v>0</v>
      </c>
      <c r="AO67" s="72">
        <f t="shared" si="84"/>
        <v>0</v>
      </c>
      <c r="AP67" s="74">
        <f t="shared" si="85"/>
        <v>0</v>
      </c>
      <c r="AQ67" s="74">
        <f t="shared" si="118"/>
        <v>0</v>
      </c>
      <c r="AR67" s="74" t="e">
        <f t="shared" si="123"/>
        <v>#DIV/0!</v>
      </c>
      <c r="AS67" s="72">
        <f t="shared" si="124"/>
        <v>0</v>
      </c>
      <c r="AT67" s="72" t="e">
        <f t="shared" si="88"/>
        <v>#DIV/0!</v>
      </c>
      <c r="AU67" s="78" t="e">
        <f t="shared" si="119"/>
        <v>#DIV/0!</v>
      </c>
      <c r="AV67" s="79">
        <f t="shared" si="89"/>
        <v>0</v>
      </c>
      <c r="AW67" s="80" t="e">
        <f t="shared" si="90"/>
        <v>#DIV/0!</v>
      </c>
      <c r="AX67" s="81" t="e">
        <f t="shared" si="91"/>
        <v>#DIV/0!</v>
      </c>
      <c r="AY67" s="82"/>
      <c r="AZ67" s="83" t="e">
        <f t="shared" si="120"/>
        <v>#DIV/0!</v>
      </c>
      <c r="BB67" s="84"/>
    </row>
    <row r="68" spans="2:54" ht="34.5" customHeight="1" thickTop="1" thickBot="1">
      <c r="B68" s="129">
        <f>Pricing!A64</f>
        <v>61</v>
      </c>
      <c r="C68" s="130">
        <f>Pricing!D64</f>
        <v>0</v>
      </c>
      <c r="D68" s="131">
        <f>Pricing!B64</f>
        <v>0</v>
      </c>
      <c r="E68" s="132">
        <f>Pricing!N64</f>
        <v>0</v>
      </c>
      <c r="F68" s="68">
        <f>Pricing!G64</f>
        <v>0</v>
      </c>
      <c r="G68" s="68">
        <f>Pricing!H64</f>
        <v>0</v>
      </c>
      <c r="H68" s="100">
        <f t="shared" si="121"/>
        <v>0</v>
      </c>
      <c r="I68" s="70">
        <f>Pricing!I64</f>
        <v>0</v>
      </c>
      <c r="J68" s="69">
        <f t="shared" si="125"/>
        <v>0</v>
      </c>
      <c r="K68" s="71">
        <f t="shared" si="126"/>
        <v>0</v>
      </c>
      <c r="L68" s="69"/>
      <c r="M68" s="72"/>
      <c r="N68" s="72"/>
      <c r="O68" s="72">
        <f t="shared" si="79"/>
        <v>0</v>
      </c>
      <c r="P68" s="73">
        <f>Pricing!M64</f>
        <v>0</v>
      </c>
      <c r="Q68" s="74">
        <f t="shared" si="107"/>
        <v>0</v>
      </c>
      <c r="R68" s="74">
        <f t="shared" si="108"/>
        <v>0</v>
      </c>
      <c r="S68" s="74">
        <f t="shared" si="109"/>
        <v>0</v>
      </c>
      <c r="T68" s="74">
        <f t="shared" si="110"/>
        <v>0</v>
      </c>
      <c r="U68" s="72">
        <f t="shared" si="111"/>
        <v>0</v>
      </c>
      <c r="V68" s="74">
        <f t="shared" si="112"/>
        <v>0</v>
      </c>
      <c r="W68" s="73">
        <f>Pricing!S64*I68</f>
        <v>0</v>
      </c>
      <c r="X68" s="74">
        <f t="shared" si="113"/>
        <v>0</v>
      </c>
      <c r="Y68" s="74">
        <f t="shared" si="114"/>
        <v>0</v>
      </c>
      <c r="Z68" s="74">
        <f t="shared" si="115"/>
        <v>0</v>
      </c>
      <c r="AA68" s="74">
        <f t="shared" si="116"/>
        <v>0</v>
      </c>
      <c r="AB68" s="72">
        <f t="shared" si="117"/>
        <v>0</v>
      </c>
      <c r="AC68" s="75">
        <v>0</v>
      </c>
      <c r="AD68" s="101">
        <f>(J68*Pricing!O64)+(O68*Pricing!P64)</f>
        <v>0</v>
      </c>
      <c r="AE68" s="76">
        <f t="shared" si="127"/>
        <v>0</v>
      </c>
      <c r="AF68" s="346">
        <f t="shared" si="128"/>
        <v>0</v>
      </c>
      <c r="AG68" s="347"/>
      <c r="AH68" s="76">
        <f t="shared" si="45"/>
        <v>0</v>
      </c>
      <c r="AI68" s="76">
        <f t="shared" si="122"/>
        <v>0</v>
      </c>
      <c r="AJ68" s="76">
        <f>J68*Pricing!Q64</f>
        <v>0</v>
      </c>
      <c r="AK68" s="76">
        <f>J68*Pricing!R64</f>
        <v>0</v>
      </c>
      <c r="AL68" s="76">
        <f t="shared" si="81"/>
        <v>0</v>
      </c>
      <c r="AM68" s="77">
        <f t="shared" si="82"/>
        <v>0</v>
      </c>
      <c r="AN68" s="76">
        <f t="shared" si="83"/>
        <v>0</v>
      </c>
      <c r="AO68" s="72">
        <f t="shared" si="84"/>
        <v>0</v>
      </c>
      <c r="AP68" s="74">
        <f t="shared" si="85"/>
        <v>0</v>
      </c>
      <c r="AQ68" s="74">
        <f t="shared" si="118"/>
        <v>0</v>
      </c>
      <c r="AR68" s="74" t="e">
        <f t="shared" si="123"/>
        <v>#DIV/0!</v>
      </c>
      <c r="AS68" s="72">
        <f t="shared" si="124"/>
        <v>0</v>
      </c>
      <c r="AT68" s="72" t="e">
        <f t="shared" si="88"/>
        <v>#DIV/0!</v>
      </c>
      <c r="AU68" s="78" t="e">
        <f t="shared" si="119"/>
        <v>#DIV/0!</v>
      </c>
      <c r="AV68" s="79">
        <f t="shared" si="89"/>
        <v>0</v>
      </c>
      <c r="AW68" s="80" t="e">
        <f t="shared" si="90"/>
        <v>#DIV/0!</v>
      </c>
      <c r="AX68" s="81" t="e">
        <f t="shared" si="91"/>
        <v>#DIV/0!</v>
      </c>
      <c r="AY68" s="82"/>
      <c r="AZ68" s="83" t="e">
        <f t="shared" si="120"/>
        <v>#DIV/0!</v>
      </c>
      <c r="BB68" s="84"/>
    </row>
    <row r="69" spans="2:54" ht="34.5" customHeight="1" thickTop="1" thickBot="1">
      <c r="B69" s="129">
        <f>Pricing!A65</f>
        <v>62</v>
      </c>
      <c r="C69" s="130">
        <f>Pricing!D65</f>
        <v>0</v>
      </c>
      <c r="D69" s="131">
        <f>Pricing!B65</f>
        <v>0</v>
      </c>
      <c r="E69" s="132">
        <f>Pricing!N65</f>
        <v>0</v>
      </c>
      <c r="F69" s="68">
        <f>Pricing!G65</f>
        <v>0</v>
      </c>
      <c r="G69" s="68">
        <f>Pricing!H65</f>
        <v>0</v>
      </c>
      <c r="H69" s="100">
        <f t="shared" si="121"/>
        <v>0</v>
      </c>
      <c r="I69" s="70">
        <f>Pricing!I65</f>
        <v>0</v>
      </c>
      <c r="J69" s="69">
        <f t="shared" si="125"/>
        <v>0</v>
      </c>
      <c r="K69" s="71">
        <f t="shared" si="126"/>
        <v>0</v>
      </c>
      <c r="L69" s="69"/>
      <c r="M69" s="72"/>
      <c r="N69" s="72"/>
      <c r="O69" s="72">
        <f t="shared" si="79"/>
        <v>0</v>
      </c>
      <c r="P69" s="73">
        <f>Pricing!M65</f>
        <v>0</v>
      </c>
      <c r="Q69" s="74">
        <f t="shared" si="107"/>
        <v>0</v>
      </c>
      <c r="R69" s="74">
        <f t="shared" si="108"/>
        <v>0</v>
      </c>
      <c r="S69" s="74">
        <f t="shared" si="109"/>
        <v>0</v>
      </c>
      <c r="T69" s="74">
        <f t="shared" si="110"/>
        <v>0</v>
      </c>
      <c r="U69" s="72">
        <f t="shared" si="111"/>
        <v>0</v>
      </c>
      <c r="V69" s="74">
        <f t="shared" si="112"/>
        <v>0</v>
      </c>
      <c r="W69" s="73">
        <f>Pricing!S65*I69</f>
        <v>0</v>
      </c>
      <c r="X69" s="74">
        <f t="shared" si="113"/>
        <v>0</v>
      </c>
      <c r="Y69" s="74">
        <f t="shared" si="114"/>
        <v>0</v>
      </c>
      <c r="Z69" s="74">
        <f t="shared" si="115"/>
        <v>0</v>
      </c>
      <c r="AA69" s="74">
        <f t="shared" si="116"/>
        <v>0</v>
      </c>
      <c r="AB69" s="72">
        <f t="shared" si="117"/>
        <v>0</v>
      </c>
      <c r="AC69" s="75">
        <v>0</v>
      </c>
      <c r="AD69" s="101">
        <f>(J69*Pricing!O65)+(O69*Pricing!P65)</f>
        <v>0</v>
      </c>
      <c r="AE69" s="76">
        <f t="shared" si="127"/>
        <v>0</v>
      </c>
      <c r="AF69" s="346">
        <f t="shared" si="128"/>
        <v>0</v>
      </c>
      <c r="AG69" s="347"/>
      <c r="AH69" s="76">
        <f t="shared" si="45"/>
        <v>0</v>
      </c>
      <c r="AI69" s="76">
        <f t="shared" si="122"/>
        <v>0</v>
      </c>
      <c r="AJ69" s="76">
        <f>J69*Pricing!Q65</f>
        <v>0</v>
      </c>
      <c r="AK69" s="76">
        <f>J69*Pricing!R65</f>
        <v>0</v>
      </c>
      <c r="AL69" s="76">
        <f t="shared" si="81"/>
        <v>0</v>
      </c>
      <c r="AM69" s="77">
        <f t="shared" si="82"/>
        <v>0</v>
      </c>
      <c r="AN69" s="76">
        <f t="shared" si="83"/>
        <v>0</v>
      </c>
      <c r="AO69" s="72">
        <f t="shared" si="84"/>
        <v>0</v>
      </c>
      <c r="AP69" s="74">
        <f t="shared" si="85"/>
        <v>0</v>
      </c>
      <c r="AQ69" s="74">
        <f t="shared" si="118"/>
        <v>0</v>
      </c>
      <c r="AR69" s="74" t="e">
        <f t="shared" si="123"/>
        <v>#DIV/0!</v>
      </c>
      <c r="AS69" s="72">
        <f t="shared" si="124"/>
        <v>0</v>
      </c>
      <c r="AT69" s="72" t="e">
        <f t="shared" si="88"/>
        <v>#DIV/0!</v>
      </c>
      <c r="AU69" s="78" t="e">
        <f t="shared" si="119"/>
        <v>#DIV/0!</v>
      </c>
      <c r="AV69" s="79">
        <f t="shared" si="89"/>
        <v>0</v>
      </c>
      <c r="AW69" s="80" t="e">
        <f t="shared" si="90"/>
        <v>#DIV/0!</v>
      </c>
      <c r="AX69" s="81" t="e">
        <f t="shared" si="91"/>
        <v>#DIV/0!</v>
      </c>
      <c r="AY69" s="82"/>
      <c r="AZ69" s="83" t="e">
        <f t="shared" si="120"/>
        <v>#DIV/0!</v>
      </c>
      <c r="BB69" s="84"/>
    </row>
    <row r="70" spans="2:54" ht="34.5" customHeight="1" thickTop="1" thickBot="1">
      <c r="B70" s="129">
        <f>Pricing!A66</f>
        <v>63</v>
      </c>
      <c r="C70" s="130">
        <f>Pricing!D66</f>
        <v>0</v>
      </c>
      <c r="D70" s="131">
        <f>Pricing!B66</f>
        <v>0</v>
      </c>
      <c r="E70" s="132">
        <f>Pricing!N66</f>
        <v>0</v>
      </c>
      <c r="F70" s="68">
        <f>Pricing!G66</f>
        <v>0</v>
      </c>
      <c r="G70" s="68">
        <f>Pricing!H66</f>
        <v>0</v>
      </c>
      <c r="H70" s="100">
        <f t="shared" si="121"/>
        <v>0</v>
      </c>
      <c r="I70" s="70">
        <f>Pricing!I66</f>
        <v>0</v>
      </c>
      <c r="J70" s="69">
        <f t="shared" si="125"/>
        <v>0</v>
      </c>
      <c r="K70" s="71">
        <f t="shared" si="126"/>
        <v>0</v>
      </c>
      <c r="L70" s="69"/>
      <c r="M70" s="72"/>
      <c r="N70" s="72"/>
      <c r="O70" s="72">
        <f t="shared" si="79"/>
        <v>0</v>
      </c>
      <c r="P70" s="73">
        <f>Pricing!M66</f>
        <v>0</v>
      </c>
      <c r="Q70" s="74">
        <f t="shared" si="107"/>
        <v>0</v>
      </c>
      <c r="R70" s="74">
        <f t="shared" si="108"/>
        <v>0</v>
      </c>
      <c r="S70" s="74">
        <f t="shared" si="109"/>
        <v>0</v>
      </c>
      <c r="T70" s="74">
        <f t="shared" si="110"/>
        <v>0</v>
      </c>
      <c r="U70" s="72">
        <f t="shared" si="111"/>
        <v>0</v>
      </c>
      <c r="V70" s="74">
        <f t="shared" si="112"/>
        <v>0</v>
      </c>
      <c r="W70" s="73">
        <f>Pricing!S66*I70</f>
        <v>0</v>
      </c>
      <c r="X70" s="74">
        <f t="shared" si="113"/>
        <v>0</v>
      </c>
      <c r="Y70" s="74">
        <f t="shared" si="114"/>
        <v>0</v>
      </c>
      <c r="Z70" s="74">
        <f t="shared" si="115"/>
        <v>0</v>
      </c>
      <c r="AA70" s="74">
        <f t="shared" si="116"/>
        <v>0</v>
      </c>
      <c r="AB70" s="72">
        <f t="shared" si="117"/>
        <v>0</v>
      </c>
      <c r="AC70" s="75">
        <v>0</v>
      </c>
      <c r="AD70" s="101">
        <f>(J70*Pricing!O66)+(O70*Pricing!P66)</f>
        <v>0</v>
      </c>
      <c r="AE70" s="76">
        <f t="shared" si="127"/>
        <v>0</v>
      </c>
      <c r="AF70" s="346">
        <f t="shared" si="128"/>
        <v>0</v>
      </c>
      <c r="AG70" s="347"/>
      <c r="AH70" s="76">
        <f t="shared" si="45"/>
        <v>0</v>
      </c>
      <c r="AI70" s="76">
        <f t="shared" si="122"/>
        <v>0</v>
      </c>
      <c r="AJ70" s="76">
        <f>J70*Pricing!Q66</f>
        <v>0</v>
      </c>
      <c r="AK70" s="76">
        <f>J70*Pricing!R66</f>
        <v>0</v>
      </c>
      <c r="AL70" s="76">
        <f t="shared" si="81"/>
        <v>0</v>
      </c>
      <c r="AM70" s="77">
        <f t="shared" si="82"/>
        <v>0</v>
      </c>
      <c r="AN70" s="76">
        <f t="shared" si="83"/>
        <v>0</v>
      </c>
      <c r="AO70" s="72">
        <f t="shared" si="84"/>
        <v>0</v>
      </c>
      <c r="AP70" s="74">
        <f t="shared" si="85"/>
        <v>0</v>
      </c>
      <c r="AQ70" s="74">
        <f t="shared" si="118"/>
        <v>0</v>
      </c>
      <c r="AR70" s="74" t="e">
        <f t="shared" si="123"/>
        <v>#DIV/0!</v>
      </c>
      <c r="AS70" s="72">
        <f t="shared" si="124"/>
        <v>0</v>
      </c>
      <c r="AT70" s="72" t="e">
        <f t="shared" si="88"/>
        <v>#DIV/0!</v>
      </c>
      <c r="AU70" s="78" t="e">
        <f t="shared" si="119"/>
        <v>#DIV/0!</v>
      </c>
      <c r="AV70" s="79">
        <f t="shared" si="89"/>
        <v>0</v>
      </c>
      <c r="AW70" s="80" t="e">
        <f t="shared" si="90"/>
        <v>#DIV/0!</v>
      </c>
      <c r="AX70" s="81" t="e">
        <f t="shared" si="91"/>
        <v>#DIV/0!</v>
      </c>
      <c r="AY70" s="82"/>
      <c r="AZ70" s="83" t="e">
        <f t="shared" si="120"/>
        <v>#DIV/0!</v>
      </c>
      <c r="BB70" s="84"/>
    </row>
    <row r="71" spans="2:54" ht="34.5" customHeight="1" thickTop="1" thickBot="1">
      <c r="B71" s="129">
        <f>Pricing!A67</f>
        <v>64</v>
      </c>
      <c r="C71" s="130">
        <f>Pricing!D67</f>
        <v>0</v>
      </c>
      <c r="D71" s="131">
        <f>Pricing!B67</f>
        <v>0</v>
      </c>
      <c r="E71" s="132">
        <f>Pricing!N67</f>
        <v>0</v>
      </c>
      <c r="F71" s="68">
        <f>Pricing!G67</f>
        <v>0</v>
      </c>
      <c r="G71" s="68">
        <f>Pricing!H67</f>
        <v>0</v>
      </c>
      <c r="H71" s="100">
        <f t="shared" si="121"/>
        <v>0</v>
      </c>
      <c r="I71" s="70">
        <f>Pricing!I67</f>
        <v>0</v>
      </c>
      <c r="J71" s="69">
        <f t="shared" si="125"/>
        <v>0</v>
      </c>
      <c r="K71" s="71">
        <f t="shared" si="126"/>
        <v>0</v>
      </c>
      <c r="L71" s="69"/>
      <c r="M71" s="72"/>
      <c r="N71" s="72"/>
      <c r="O71" s="72">
        <f t="shared" si="79"/>
        <v>0</v>
      </c>
      <c r="P71" s="73">
        <f>Pricing!M67</f>
        <v>0</v>
      </c>
      <c r="Q71" s="74">
        <f t="shared" si="107"/>
        <v>0</v>
      </c>
      <c r="R71" s="74">
        <f t="shared" si="108"/>
        <v>0</v>
      </c>
      <c r="S71" s="74">
        <f t="shared" si="109"/>
        <v>0</v>
      </c>
      <c r="T71" s="74">
        <f t="shared" si="110"/>
        <v>0</v>
      </c>
      <c r="U71" s="72">
        <f t="shared" si="111"/>
        <v>0</v>
      </c>
      <c r="V71" s="74">
        <f t="shared" si="112"/>
        <v>0</v>
      </c>
      <c r="W71" s="73">
        <f>Pricing!S67*I71</f>
        <v>0</v>
      </c>
      <c r="X71" s="74">
        <f t="shared" si="113"/>
        <v>0</v>
      </c>
      <c r="Y71" s="74">
        <f t="shared" si="114"/>
        <v>0</v>
      </c>
      <c r="Z71" s="74">
        <f t="shared" si="115"/>
        <v>0</v>
      </c>
      <c r="AA71" s="74">
        <f t="shared" si="116"/>
        <v>0</v>
      </c>
      <c r="AB71" s="72">
        <f t="shared" si="117"/>
        <v>0</v>
      </c>
      <c r="AC71" s="75">
        <v>0</v>
      </c>
      <c r="AD71" s="101">
        <f>(J71*Pricing!O67)+(O71*Pricing!P67)</f>
        <v>0</v>
      </c>
      <c r="AE71" s="76">
        <f t="shared" si="127"/>
        <v>0</v>
      </c>
      <c r="AF71" s="346">
        <f t="shared" si="128"/>
        <v>0</v>
      </c>
      <c r="AG71" s="347"/>
      <c r="AH71" s="76">
        <f t="shared" si="45"/>
        <v>0</v>
      </c>
      <c r="AI71" s="76">
        <f t="shared" si="122"/>
        <v>0</v>
      </c>
      <c r="AJ71" s="76">
        <f>J71*Pricing!Q67</f>
        <v>0</v>
      </c>
      <c r="AK71" s="76">
        <f>J71*Pricing!R67</f>
        <v>0</v>
      </c>
      <c r="AL71" s="76">
        <f t="shared" si="81"/>
        <v>0</v>
      </c>
      <c r="AM71" s="77">
        <f t="shared" si="82"/>
        <v>0</v>
      </c>
      <c r="AN71" s="76">
        <f t="shared" si="83"/>
        <v>0</v>
      </c>
      <c r="AO71" s="72">
        <f t="shared" si="84"/>
        <v>0</v>
      </c>
      <c r="AP71" s="74">
        <f t="shared" si="85"/>
        <v>0</v>
      </c>
      <c r="AQ71" s="74">
        <f t="shared" si="118"/>
        <v>0</v>
      </c>
      <c r="AR71" s="74" t="e">
        <f t="shared" si="123"/>
        <v>#DIV/0!</v>
      </c>
      <c r="AS71" s="72">
        <f t="shared" si="124"/>
        <v>0</v>
      </c>
      <c r="AT71" s="72" t="e">
        <f t="shared" si="88"/>
        <v>#DIV/0!</v>
      </c>
      <c r="AU71" s="78" t="e">
        <f t="shared" si="119"/>
        <v>#DIV/0!</v>
      </c>
      <c r="AV71" s="79">
        <f t="shared" si="89"/>
        <v>0</v>
      </c>
      <c r="AW71" s="80" t="e">
        <f t="shared" si="90"/>
        <v>#DIV/0!</v>
      </c>
      <c r="AX71" s="81" t="e">
        <f t="shared" si="91"/>
        <v>#DIV/0!</v>
      </c>
      <c r="AY71" s="82"/>
      <c r="AZ71" s="83" t="e">
        <f t="shared" si="120"/>
        <v>#DIV/0!</v>
      </c>
      <c r="BB71" s="84"/>
    </row>
    <row r="72" spans="2:54" ht="34.5" customHeight="1" thickTop="1" thickBot="1">
      <c r="B72" s="129">
        <f>Pricing!A68</f>
        <v>65</v>
      </c>
      <c r="C72" s="130">
        <f>Pricing!D68</f>
        <v>0</v>
      </c>
      <c r="D72" s="131">
        <f>Pricing!B68</f>
        <v>0</v>
      </c>
      <c r="E72" s="132">
        <f>Pricing!N68</f>
        <v>0</v>
      </c>
      <c r="F72" s="68">
        <f>Pricing!G68</f>
        <v>0</v>
      </c>
      <c r="G72" s="68">
        <f>Pricing!H68</f>
        <v>0</v>
      </c>
      <c r="H72" s="100">
        <f t="shared" si="121"/>
        <v>0</v>
      </c>
      <c r="I72" s="70">
        <f>Pricing!I68</f>
        <v>0</v>
      </c>
      <c r="J72" s="69">
        <f t="shared" si="125"/>
        <v>0</v>
      </c>
      <c r="K72" s="71">
        <f t="shared" si="126"/>
        <v>0</v>
      </c>
      <c r="L72" s="69"/>
      <c r="M72" s="72"/>
      <c r="N72" s="72"/>
      <c r="O72" s="72">
        <f t="shared" si="79"/>
        <v>0</v>
      </c>
      <c r="P72" s="73">
        <f>Pricing!M68</f>
        <v>0</v>
      </c>
      <c r="Q72" s="74">
        <f t="shared" si="107"/>
        <v>0</v>
      </c>
      <c r="R72" s="74">
        <f t="shared" si="108"/>
        <v>0</v>
      </c>
      <c r="S72" s="74">
        <f t="shared" si="109"/>
        <v>0</v>
      </c>
      <c r="T72" s="74">
        <f t="shared" si="110"/>
        <v>0</v>
      </c>
      <c r="U72" s="72">
        <f t="shared" si="111"/>
        <v>0</v>
      </c>
      <c r="V72" s="74">
        <f t="shared" si="112"/>
        <v>0</v>
      </c>
      <c r="W72" s="73">
        <f>Pricing!S68*I72</f>
        <v>0</v>
      </c>
      <c r="X72" s="74">
        <f t="shared" si="113"/>
        <v>0</v>
      </c>
      <c r="Y72" s="74">
        <f t="shared" si="114"/>
        <v>0</v>
      </c>
      <c r="Z72" s="74">
        <f t="shared" si="115"/>
        <v>0</v>
      </c>
      <c r="AA72" s="74">
        <f t="shared" si="116"/>
        <v>0</v>
      </c>
      <c r="AB72" s="72">
        <f t="shared" si="117"/>
        <v>0</v>
      </c>
      <c r="AC72" s="75">
        <v>0</v>
      </c>
      <c r="AD72" s="101">
        <f>(J72*Pricing!O68)+(O72*Pricing!P68)</f>
        <v>0</v>
      </c>
      <c r="AE72" s="76">
        <f t="shared" si="127"/>
        <v>0</v>
      </c>
      <c r="AF72" s="346">
        <f t="shared" si="128"/>
        <v>0</v>
      </c>
      <c r="AG72" s="347"/>
      <c r="AH72" s="76">
        <f t="shared" si="45"/>
        <v>0</v>
      </c>
      <c r="AI72" s="76">
        <f t="shared" si="122"/>
        <v>0</v>
      </c>
      <c r="AJ72" s="76">
        <f>J72*Pricing!Q68</f>
        <v>0</v>
      </c>
      <c r="AK72" s="76">
        <f>J72*Pricing!R68</f>
        <v>0</v>
      </c>
      <c r="AL72" s="76">
        <f t="shared" si="81"/>
        <v>0</v>
      </c>
      <c r="AM72" s="77">
        <f t="shared" si="82"/>
        <v>0</v>
      </c>
      <c r="AN72" s="76">
        <f t="shared" si="83"/>
        <v>0</v>
      </c>
      <c r="AO72" s="72">
        <f t="shared" si="84"/>
        <v>0</v>
      </c>
      <c r="AP72" s="74">
        <f t="shared" si="85"/>
        <v>0</v>
      </c>
      <c r="AQ72" s="74">
        <f t="shared" si="118"/>
        <v>0</v>
      </c>
      <c r="AR72" s="74" t="e">
        <f t="shared" si="123"/>
        <v>#DIV/0!</v>
      </c>
      <c r="AS72" s="72">
        <f t="shared" si="124"/>
        <v>0</v>
      </c>
      <c r="AT72" s="72" t="e">
        <f t="shared" si="88"/>
        <v>#DIV/0!</v>
      </c>
      <c r="AU72" s="78" t="e">
        <f t="shared" si="119"/>
        <v>#DIV/0!</v>
      </c>
      <c r="AV72" s="79">
        <f t="shared" ref="AV72:AV107" si="129">K72/$K$109</f>
        <v>0</v>
      </c>
      <c r="AW72" s="80" t="e">
        <f t="shared" si="90"/>
        <v>#DIV/0!</v>
      </c>
      <c r="AX72" s="81" t="e">
        <f t="shared" si="91"/>
        <v>#DIV/0!</v>
      </c>
      <c r="AY72" s="82"/>
      <c r="AZ72" s="83" t="e">
        <f t="shared" si="120"/>
        <v>#DIV/0!</v>
      </c>
      <c r="BB72" s="84"/>
    </row>
    <row r="73" spans="2:54" ht="34.5" customHeight="1" thickTop="1" thickBot="1">
      <c r="B73" s="129">
        <f>Pricing!A69</f>
        <v>66</v>
      </c>
      <c r="C73" s="130">
        <f>Pricing!D69</f>
        <v>0</v>
      </c>
      <c r="D73" s="131">
        <f>Pricing!B69</f>
        <v>0</v>
      </c>
      <c r="E73" s="132">
        <f>Pricing!N69</f>
        <v>0</v>
      </c>
      <c r="F73" s="68">
        <f>Pricing!G69</f>
        <v>0</v>
      </c>
      <c r="G73" s="68">
        <f>Pricing!H69</f>
        <v>0</v>
      </c>
      <c r="H73" s="100">
        <f t="shared" si="121"/>
        <v>0</v>
      </c>
      <c r="I73" s="70">
        <f>Pricing!I69</f>
        <v>0</v>
      </c>
      <c r="J73" s="69">
        <f t="shared" si="125"/>
        <v>0</v>
      </c>
      <c r="K73" s="71">
        <f t="shared" si="126"/>
        <v>0</v>
      </c>
      <c r="L73" s="69"/>
      <c r="M73" s="72"/>
      <c r="N73" s="72"/>
      <c r="O73" s="72">
        <f t="shared" si="79"/>
        <v>0</v>
      </c>
      <c r="P73" s="73">
        <f>Pricing!M69</f>
        <v>0</v>
      </c>
      <c r="Q73" s="74">
        <f t="shared" si="107"/>
        <v>0</v>
      </c>
      <c r="R73" s="74">
        <f t="shared" si="108"/>
        <v>0</v>
      </c>
      <c r="S73" s="74">
        <f t="shared" si="109"/>
        <v>0</v>
      </c>
      <c r="T73" s="74">
        <f t="shared" si="110"/>
        <v>0</v>
      </c>
      <c r="U73" s="72">
        <f t="shared" si="111"/>
        <v>0</v>
      </c>
      <c r="V73" s="74">
        <f t="shared" si="112"/>
        <v>0</v>
      </c>
      <c r="W73" s="73">
        <f>Pricing!S69*I73</f>
        <v>0</v>
      </c>
      <c r="X73" s="74">
        <f t="shared" si="113"/>
        <v>0</v>
      </c>
      <c r="Y73" s="74">
        <f t="shared" si="114"/>
        <v>0</v>
      </c>
      <c r="Z73" s="74">
        <f t="shared" si="115"/>
        <v>0</v>
      </c>
      <c r="AA73" s="74">
        <f t="shared" si="116"/>
        <v>0</v>
      </c>
      <c r="AB73" s="72">
        <f t="shared" si="117"/>
        <v>0</v>
      </c>
      <c r="AC73" s="75">
        <v>0</v>
      </c>
      <c r="AD73" s="101">
        <f>(J73*Pricing!O69)+(O73*Pricing!P69)</f>
        <v>0</v>
      </c>
      <c r="AE73" s="76">
        <f t="shared" si="127"/>
        <v>0</v>
      </c>
      <c r="AF73" s="346">
        <f t="shared" si="128"/>
        <v>0</v>
      </c>
      <c r="AG73" s="347"/>
      <c r="AH73" s="76">
        <f t="shared" ref="AH73:AH107" si="130">(((F73+G73))*I73/1000)*8*$AH$7</f>
        <v>0</v>
      </c>
      <c r="AI73" s="76">
        <f t="shared" si="122"/>
        <v>0</v>
      </c>
      <c r="AJ73" s="76">
        <f>J73*Pricing!Q69</f>
        <v>0</v>
      </c>
      <c r="AK73" s="76">
        <f>J73*Pricing!R69</f>
        <v>0</v>
      </c>
      <c r="AL73" s="76">
        <f t="shared" si="81"/>
        <v>0</v>
      </c>
      <c r="AM73" s="77">
        <f t="shared" si="82"/>
        <v>0</v>
      </c>
      <c r="AN73" s="76">
        <f t="shared" si="83"/>
        <v>0</v>
      </c>
      <c r="AO73" s="72">
        <f t="shared" si="84"/>
        <v>0</v>
      </c>
      <c r="AP73" s="74">
        <f t="shared" si="85"/>
        <v>0</v>
      </c>
      <c r="AQ73" s="74">
        <f t="shared" si="118"/>
        <v>0</v>
      </c>
      <c r="AR73" s="74" t="e">
        <f t="shared" si="123"/>
        <v>#DIV/0!</v>
      </c>
      <c r="AS73" s="72">
        <f t="shared" si="124"/>
        <v>0</v>
      </c>
      <c r="AT73" s="72" t="e">
        <f t="shared" si="88"/>
        <v>#DIV/0!</v>
      </c>
      <c r="AU73" s="78" t="e">
        <f t="shared" si="119"/>
        <v>#DIV/0!</v>
      </c>
      <c r="AV73" s="79">
        <f t="shared" si="129"/>
        <v>0</v>
      </c>
      <c r="AW73" s="80" t="e">
        <f t="shared" si="90"/>
        <v>#DIV/0!</v>
      </c>
      <c r="AX73" s="81" t="e">
        <f t="shared" si="91"/>
        <v>#DIV/0!</v>
      </c>
      <c r="AY73" s="82"/>
      <c r="AZ73" s="83" t="e">
        <f t="shared" si="120"/>
        <v>#DIV/0!</v>
      </c>
      <c r="BB73" s="84"/>
    </row>
    <row r="74" spans="2:54" ht="34.5" customHeight="1" thickTop="1" thickBot="1">
      <c r="B74" s="129">
        <f>Pricing!A70</f>
        <v>67</v>
      </c>
      <c r="C74" s="130">
        <f>Pricing!D70</f>
        <v>0</v>
      </c>
      <c r="D74" s="131">
        <f>Pricing!B70</f>
        <v>0</v>
      </c>
      <c r="E74" s="132">
        <f>Pricing!N70</f>
        <v>0</v>
      </c>
      <c r="F74" s="68">
        <f>Pricing!G70</f>
        <v>0</v>
      </c>
      <c r="G74" s="68">
        <f>Pricing!H70</f>
        <v>0</v>
      </c>
      <c r="H74" s="100">
        <f t="shared" si="121"/>
        <v>0</v>
      </c>
      <c r="I74" s="70">
        <f>Pricing!I70</f>
        <v>0</v>
      </c>
      <c r="J74" s="69">
        <f t="shared" si="125"/>
        <v>0</v>
      </c>
      <c r="K74" s="71">
        <f t="shared" si="126"/>
        <v>0</v>
      </c>
      <c r="L74" s="69"/>
      <c r="M74" s="72"/>
      <c r="N74" s="72"/>
      <c r="O74" s="72">
        <f t="shared" si="79"/>
        <v>0</v>
      </c>
      <c r="P74" s="73">
        <f>Pricing!M70</f>
        <v>0</v>
      </c>
      <c r="Q74" s="74">
        <f t="shared" si="107"/>
        <v>0</v>
      </c>
      <c r="R74" s="74">
        <f t="shared" si="108"/>
        <v>0</v>
      </c>
      <c r="S74" s="74">
        <f t="shared" si="109"/>
        <v>0</v>
      </c>
      <c r="T74" s="74">
        <f t="shared" si="110"/>
        <v>0</v>
      </c>
      <c r="U74" s="72">
        <f t="shared" si="111"/>
        <v>0</v>
      </c>
      <c r="V74" s="74">
        <f t="shared" si="112"/>
        <v>0</v>
      </c>
      <c r="W74" s="73">
        <f>Pricing!S70*I74</f>
        <v>0</v>
      </c>
      <c r="X74" s="74">
        <f t="shared" si="113"/>
        <v>0</v>
      </c>
      <c r="Y74" s="74">
        <f t="shared" si="114"/>
        <v>0</v>
      </c>
      <c r="Z74" s="74">
        <f t="shared" si="115"/>
        <v>0</v>
      </c>
      <c r="AA74" s="74">
        <f t="shared" si="116"/>
        <v>0</v>
      </c>
      <c r="AB74" s="72">
        <f t="shared" si="117"/>
        <v>0</v>
      </c>
      <c r="AC74" s="75">
        <v>0</v>
      </c>
      <c r="AD74" s="101">
        <f>(J74*Pricing!O70)+(O74*Pricing!P70)</f>
        <v>0</v>
      </c>
      <c r="AE74" s="76">
        <f t="shared" si="127"/>
        <v>0</v>
      </c>
      <c r="AF74" s="346">
        <f t="shared" si="128"/>
        <v>0</v>
      </c>
      <c r="AG74" s="347"/>
      <c r="AH74" s="76">
        <f t="shared" si="130"/>
        <v>0</v>
      </c>
      <c r="AI74" s="76">
        <f t="shared" si="122"/>
        <v>0</v>
      </c>
      <c r="AJ74" s="76">
        <f>J74*Pricing!Q70</f>
        <v>0</v>
      </c>
      <c r="AK74" s="76">
        <f>J74*Pricing!R70</f>
        <v>0</v>
      </c>
      <c r="AL74" s="76">
        <f t="shared" si="81"/>
        <v>0</v>
      </c>
      <c r="AM74" s="77">
        <f t="shared" si="82"/>
        <v>0</v>
      </c>
      <c r="AN74" s="76">
        <f t="shared" si="83"/>
        <v>0</v>
      </c>
      <c r="AO74" s="72">
        <f t="shared" si="84"/>
        <v>0</v>
      </c>
      <c r="AP74" s="74">
        <f t="shared" si="85"/>
        <v>0</v>
      </c>
      <c r="AQ74" s="74">
        <f t="shared" si="118"/>
        <v>0</v>
      </c>
      <c r="AR74" s="74" t="e">
        <f t="shared" si="123"/>
        <v>#DIV/0!</v>
      </c>
      <c r="AS74" s="72">
        <f t="shared" si="124"/>
        <v>0</v>
      </c>
      <c r="AT74" s="72" t="e">
        <f t="shared" si="88"/>
        <v>#DIV/0!</v>
      </c>
      <c r="AU74" s="78" t="e">
        <f t="shared" si="119"/>
        <v>#DIV/0!</v>
      </c>
      <c r="AV74" s="79">
        <f t="shared" si="129"/>
        <v>0</v>
      </c>
      <c r="AW74" s="80" t="e">
        <f t="shared" si="90"/>
        <v>#DIV/0!</v>
      </c>
      <c r="AX74" s="81" t="e">
        <f t="shared" si="91"/>
        <v>#DIV/0!</v>
      </c>
      <c r="AY74" s="82"/>
      <c r="AZ74" s="83" t="e">
        <f t="shared" si="120"/>
        <v>#DIV/0!</v>
      </c>
      <c r="BB74" s="84"/>
    </row>
    <row r="75" spans="2:54" ht="34.5" customHeight="1" thickTop="1" thickBot="1">
      <c r="B75" s="129">
        <f>Pricing!A71</f>
        <v>68</v>
      </c>
      <c r="C75" s="130">
        <f>Pricing!D71</f>
        <v>0</v>
      </c>
      <c r="D75" s="131">
        <f>Pricing!B71</f>
        <v>0</v>
      </c>
      <c r="E75" s="132">
        <f>Pricing!N71</f>
        <v>0</v>
      </c>
      <c r="F75" s="68">
        <f>Pricing!G71</f>
        <v>0</v>
      </c>
      <c r="G75" s="68">
        <f>Pricing!H71</f>
        <v>0</v>
      </c>
      <c r="H75" s="100">
        <f t="shared" si="121"/>
        <v>0</v>
      </c>
      <c r="I75" s="70">
        <f>Pricing!I71</f>
        <v>0</v>
      </c>
      <c r="J75" s="69">
        <f t="shared" si="125"/>
        <v>0</v>
      </c>
      <c r="K75" s="71">
        <f t="shared" si="126"/>
        <v>0</v>
      </c>
      <c r="L75" s="69"/>
      <c r="M75" s="72"/>
      <c r="N75" s="72"/>
      <c r="O75" s="72">
        <f t="shared" si="79"/>
        <v>0</v>
      </c>
      <c r="P75" s="73">
        <f>Pricing!M71</f>
        <v>0</v>
      </c>
      <c r="Q75" s="74">
        <f t="shared" si="107"/>
        <v>0</v>
      </c>
      <c r="R75" s="74">
        <f t="shared" si="108"/>
        <v>0</v>
      </c>
      <c r="S75" s="74">
        <f t="shared" si="109"/>
        <v>0</v>
      </c>
      <c r="T75" s="74">
        <f t="shared" si="110"/>
        <v>0</v>
      </c>
      <c r="U75" s="72">
        <f t="shared" si="111"/>
        <v>0</v>
      </c>
      <c r="V75" s="74">
        <f t="shared" si="112"/>
        <v>0</v>
      </c>
      <c r="W75" s="73">
        <f>Pricing!S71*I75</f>
        <v>0</v>
      </c>
      <c r="X75" s="74">
        <f t="shared" si="113"/>
        <v>0</v>
      </c>
      <c r="Y75" s="74">
        <f t="shared" si="114"/>
        <v>0</v>
      </c>
      <c r="Z75" s="74">
        <f t="shared" si="115"/>
        <v>0</v>
      </c>
      <c r="AA75" s="74">
        <f t="shared" si="116"/>
        <v>0</v>
      </c>
      <c r="AB75" s="72">
        <f t="shared" si="117"/>
        <v>0</v>
      </c>
      <c r="AC75" s="75">
        <v>0</v>
      </c>
      <c r="AD75" s="101">
        <f>(J75*Pricing!O71)+(O75*Pricing!P71)</f>
        <v>0</v>
      </c>
      <c r="AE75" s="76">
        <f t="shared" si="127"/>
        <v>0</v>
      </c>
      <c r="AF75" s="346">
        <f t="shared" si="128"/>
        <v>0</v>
      </c>
      <c r="AG75" s="347"/>
      <c r="AH75" s="76">
        <f t="shared" si="130"/>
        <v>0</v>
      </c>
      <c r="AI75" s="76">
        <f t="shared" si="122"/>
        <v>0</v>
      </c>
      <c r="AJ75" s="76">
        <f>J75*Pricing!Q71</f>
        <v>0</v>
      </c>
      <c r="AK75" s="76">
        <f>J75*Pricing!R71</f>
        <v>0</v>
      </c>
      <c r="AL75" s="76">
        <f t="shared" si="81"/>
        <v>0</v>
      </c>
      <c r="AM75" s="77">
        <f t="shared" si="82"/>
        <v>0</v>
      </c>
      <c r="AN75" s="76">
        <f t="shared" si="83"/>
        <v>0</v>
      </c>
      <c r="AO75" s="72">
        <f t="shared" si="84"/>
        <v>0</v>
      </c>
      <c r="AP75" s="74">
        <f t="shared" si="85"/>
        <v>0</v>
      </c>
      <c r="AQ75" s="74">
        <f t="shared" si="118"/>
        <v>0</v>
      </c>
      <c r="AR75" s="74" t="e">
        <f t="shared" si="123"/>
        <v>#DIV/0!</v>
      </c>
      <c r="AS75" s="72">
        <f t="shared" si="124"/>
        <v>0</v>
      </c>
      <c r="AT75" s="72" t="e">
        <f t="shared" si="88"/>
        <v>#DIV/0!</v>
      </c>
      <c r="AU75" s="78" t="e">
        <f t="shared" si="119"/>
        <v>#DIV/0!</v>
      </c>
      <c r="AV75" s="79">
        <f t="shared" si="129"/>
        <v>0</v>
      </c>
      <c r="AW75" s="80" t="e">
        <f t="shared" si="90"/>
        <v>#DIV/0!</v>
      </c>
      <c r="AX75" s="81" t="e">
        <f t="shared" si="91"/>
        <v>#DIV/0!</v>
      </c>
      <c r="AY75" s="82"/>
      <c r="AZ75" s="83" t="e">
        <f t="shared" si="120"/>
        <v>#DIV/0!</v>
      </c>
      <c r="BB75" s="84"/>
    </row>
    <row r="76" spans="2:54" ht="34.5" customHeight="1" thickTop="1" thickBot="1">
      <c r="B76" s="129">
        <f>Pricing!A72</f>
        <v>69</v>
      </c>
      <c r="C76" s="130">
        <f>Pricing!D72</f>
        <v>0</v>
      </c>
      <c r="D76" s="131">
        <f>Pricing!B72</f>
        <v>0</v>
      </c>
      <c r="E76" s="132">
        <f>Pricing!N72</f>
        <v>0</v>
      </c>
      <c r="F76" s="68">
        <f>Pricing!G72</f>
        <v>0</v>
      </c>
      <c r="G76" s="68">
        <f>Pricing!H72</f>
        <v>0</v>
      </c>
      <c r="H76" s="100">
        <f t="shared" si="121"/>
        <v>0</v>
      </c>
      <c r="I76" s="70">
        <f>Pricing!I72</f>
        <v>0</v>
      </c>
      <c r="J76" s="69">
        <f t="shared" si="125"/>
        <v>0</v>
      </c>
      <c r="K76" s="71">
        <f t="shared" si="126"/>
        <v>0</v>
      </c>
      <c r="L76" s="69"/>
      <c r="M76" s="72"/>
      <c r="N76" s="72"/>
      <c r="O76" s="72">
        <f t="shared" si="79"/>
        <v>0</v>
      </c>
      <c r="P76" s="73">
        <f>Pricing!M72</f>
        <v>0</v>
      </c>
      <c r="Q76" s="74">
        <f t="shared" si="107"/>
        <v>0</v>
      </c>
      <c r="R76" s="74">
        <f t="shared" si="108"/>
        <v>0</v>
      </c>
      <c r="S76" s="74">
        <f t="shared" si="109"/>
        <v>0</v>
      </c>
      <c r="T76" s="74">
        <f t="shared" si="110"/>
        <v>0</v>
      </c>
      <c r="U76" s="72">
        <f t="shared" si="111"/>
        <v>0</v>
      </c>
      <c r="V76" s="74">
        <f t="shared" si="112"/>
        <v>0</v>
      </c>
      <c r="W76" s="73">
        <f>Pricing!S72*I76</f>
        <v>0</v>
      </c>
      <c r="X76" s="74">
        <f t="shared" si="113"/>
        <v>0</v>
      </c>
      <c r="Y76" s="74">
        <f t="shared" si="114"/>
        <v>0</v>
      </c>
      <c r="Z76" s="74">
        <f t="shared" si="115"/>
        <v>0</v>
      </c>
      <c r="AA76" s="74">
        <f t="shared" si="116"/>
        <v>0</v>
      </c>
      <c r="AB76" s="72">
        <f t="shared" si="117"/>
        <v>0</v>
      </c>
      <c r="AC76" s="75">
        <v>0</v>
      </c>
      <c r="AD76" s="101">
        <f>(J76*Pricing!O72)+(O76*Pricing!P72)</f>
        <v>0</v>
      </c>
      <c r="AE76" s="76">
        <f t="shared" si="127"/>
        <v>0</v>
      </c>
      <c r="AF76" s="346">
        <f t="shared" si="128"/>
        <v>0</v>
      </c>
      <c r="AG76" s="347"/>
      <c r="AH76" s="76">
        <f t="shared" si="130"/>
        <v>0</v>
      </c>
      <c r="AI76" s="76">
        <f t="shared" si="122"/>
        <v>0</v>
      </c>
      <c r="AJ76" s="76">
        <f>J76*Pricing!Q72</f>
        <v>0</v>
      </c>
      <c r="AK76" s="76">
        <f>J76*Pricing!R72</f>
        <v>0</v>
      </c>
      <c r="AL76" s="76">
        <f t="shared" si="81"/>
        <v>0</v>
      </c>
      <c r="AM76" s="77">
        <f t="shared" si="82"/>
        <v>0</v>
      </c>
      <c r="AN76" s="76">
        <f t="shared" si="83"/>
        <v>0</v>
      </c>
      <c r="AO76" s="72">
        <f t="shared" si="84"/>
        <v>0</v>
      </c>
      <c r="AP76" s="74">
        <f t="shared" si="85"/>
        <v>0</v>
      </c>
      <c r="AQ76" s="74">
        <f t="shared" si="118"/>
        <v>0</v>
      </c>
      <c r="AR76" s="74" t="e">
        <f t="shared" si="123"/>
        <v>#DIV/0!</v>
      </c>
      <c r="AS76" s="72">
        <f t="shared" si="124"/>
        <v>0</v>
      </c>
      <c r="AT76" s="72" t="e">
        <f t="shared" si="88"/>
        <v>#DIV/0!</v>
      </c>
      <c r="AU76" s="78" t="e">
        <f t="shared" si="119"/>
        <v>#DIV/0!</v>
      </c>
      <c r="AV76" s="79">
        <f t="shared" si="129"/>
        <v>0</v>
      </c>
      <c r="AW76" s="80" t="e">
        <f t="shared" si="90"/>
        <v>#DIV/0!</v>
      </c>
      <c r="AX76" s="81" t="e">
        <f t="shared" si="91"/>
        <v>#DIV/0!</v>
      </c>
      <c r="AY76" s="82"/>
      <c r="AZ76" s="83" t="e">
        <f t="shared" si="120"/>
        <v>#DIV/0!</v>
      </c>
      <c r="BB76" s="84"/>
    </row>
    <row r="77" spans="2:54" ht="34.5" customHeight="1" thickTop="1" thickBot="1">
      <c r="B77" s="129">
        <f>Pricing!A73</f>
        <v>70</v>
      </c>
      <c r="C77" s="130">
        <f>Pricing!D73</f>
        <v>0</v>
      </c>
      <c r="D77" s="131">
        <f>Pricing!B73</f>
        <v>0</v>
      </c>
      <c r="E77" s="132">
        <f>Pricing!N73</f>
        <v>0</v>
      </c>
      <c r="F77" s="68">
        <f>Pricing!G73</f>
        <v>0</v>
      </c>
      <c r="G77" s="68">
        <f>Pricing!H73</f>
        <v>0</v>
      </c>
      <c r="H77" s="100">
        <f t="shared" si="121"/>
        <v>0</v>
      </c>
      <c r="I77" s="70">
        <f>Pricing!I73</f>
        <v>0</v>
      </c>
      <c r="J77" s="69">
        <f t="shared" si="125"/>
        <v>0</v>
      </c>
      <c r="K77" s="71">
        <f t="shared" si="126"/>
        <v>0</v>
      </c>
      <c r="L77" s="69"/>
      <c r="M77" s="72"/>
      <c r="N77" s="72"/>
      <c r="O77" s="72">
        <f t="shared" si="79"/>
        <v>0</v>
      </c>
      <c r="P77" s="73">
        <f>Pricing!M73</f>
        <v>0</v>
      </c>
      <c r="Q77" s="74">
        <f t="shared" si="107"/>
        <v>0</v>
      </c>
      <c r="R77" s="74">
        <f t="shared" si="108"/>
        <v>0</v>
      </c>
      <c r="S77" s="74">
        <f t="shared" si="109"/>
        <v>0</v>
      </c>
      <c r="T77" s="74">
        <f t="shared" si="110"/>
        <v>0</v>
      </c>
      <c r="U77" s="72">
        <f t="shared" si="111"/>
        <v>0</v>
      </c>
      <c r="V77" s="74">
        <f t="shared" si="112"/>
        <v>0</v>
      </c>
      <c r="W77" s="73">
        <f>Pricing!S73*I77</f>
        <v>0</v>
      </c>
      <c r="X77" s="74">
        <f t="shared" si="113"/>
        <v>0</v>
      </c>
      <c r="Y77" s="74">
        <f t="shared" si="114"/>
        <v>0</v>
      </c>
      <c r="Z77" s="74">
        <f t="shared" si="115"/>
        <v>0</v>
      </c>
      <c r="AA77" s="74">
        <f t="shared" si="116"/>
        <v>0</v>
      </c>
      <c r="AB77" s="72">
        <f t="shared" si="117"/>
        <v>0</v>
      </c>
      <c r="AC77" s="75">
        <v>0</v>
      </c>
      <c r="AD77" s="101">
        <f>(J77*Pricing!O73)+(O77*Pricing!P73)</f>
        <v>0</v>
      </c>
      <c r="AE77" s="76">
        <f t="shared" si="127"/>
        <v>0</v>
      </c>
      <c r="AF77" s="346">
        <f t="shared" si="128"/>
        <v>0</v>
      </c>
      <c r="AG77" s="347"/>
      <c r="AH77" s="76">
        <f t="shared" si="130"/>
        <v>0</v>
      </c>
      <c r="AI77" s="76">
        <f t="shared" si="122"/>
        <v>0</v>
      </c>
      <c r="AJ77" s="76">
        <f>J77*Pricing!Q73</f>
        <v>0</v>
      </c>
      <c r="AK77" s="76">
        <f>J77*Pricing!R73</f>
        <v>0</v>
      </c>
      <c r="AL77" s="76">
        <f t="shared" si="81"/>
        <v>0</v>
      </c>
      <c r="AM77" s="77">
        <f t="shared" si="82"/>
        <v>0</v>
      </c>
      <c r="AN77" s="76">
        <f t="shared" si="83"/>
        <v>0</v>
      </c>
      <c r="AO77" s="72">
        <f t="shared" si="84"/>
        <v>0</v>
      </c>
      <c r="AP77" s="74">
        <f t="shared" si="85"/>
        <v>0</v>
      </c>
      <c r="AQ77" s="74">
        <f t="shared" si="118"/>
        <v>0</v>
      </c>
      <c r="AR77" s="74" t="e">
        <f t="shared" si="123"/>
        <v>#DIV/0!</v>
      </c>
      <c r="AS77" s="72">
        <f t="shared" si="124"/>
        <v>0</v>
      </c>
      <c r="AT77" s="72" t="e">
        <f t="shared" si="88"/>
        <v>#DIV/0!</v>
      </c>
      <c r="AU77" s="78" t="e">
        <f t="shared" si="119"/>
        <v>#DIV/0!</v>
      </c>
      <c r="AV77" s="79">
        <f t="shared" si="129"/>
        <v>0</v>
      </c>
      <c r="AW77" s="80" t="e">
        <f t="shared" si="90"/>
        <v>#DIV/0!</v>
      </c>
      <c r="AX77" s="81" t="e">
        <f t="shared" si="91"/>
        <v>#DIV/0!</v>
      </c>
      <c r="AY77" s="82"/>
      <c r="AZ77" s="83" t="e">
        <f t="shared" si="120"/>
        <v>#DIV/0!</v>
      </c>
      <c r="BB77" s="84"/>
    </row>
    <row r="78" spans="2:54" ht="34.5" customHeight="1" thickTop="1" thickBot="1">
      <c r="B78" s="129">
        <f>Pricing!A74</f>
        <v>71</v>
      </c>
      <c r="C78" s="130">
        <f>Pricing!D74</f>
        <v>0</v>
      </c>
      <c r="D78" s="131">
        <f>Pricing!B74</f>
        <v>0</v>
      </c>
      <c r="E78" s="132">
        <f>Pricing!N74</f>
        <v>0</v>
      </c>
      <c r="F78" s="68">
        <f>Pricing!G74</f>
        <v>0</v>
      </c>
      <c r="G78" s="68">
        <f>Pricing!H74</f>
        <v>0</v>
      </c>
      <c r="H78" s="100">
        <f t="shared" si="121"/>
        <v>0</v>
      </c>
      <c r="I78" s="70">
        <f>Pricing!I74</f>
        <v>0</v>
      </c>
      <c r="J78" s="69">
        <f t="shared" si="125"/>
        <v>0</v>
      </c>
      <c r="K78" s="71">
        <f t="shared" si="126"/>
        <v>0</v>
      </c>
      <c r="L78" s="69"/>
      <c r="M78" s="72"/>
      <c r="N78" s="72"/>
      <c r="O78" s="72">
        <f t="shared" si="79"/>
        <v>0</v>
      </c>
      <c r="P78" s="73">
        <f>Pricing!M74</f>
        <v>0</v>
      </c>
      <c r="Q78" s="74">
        <f t="shared" si="107"/>
        <v>0</v>
      </c>
      <c r="R78" s="74">
        <f t="shared" si="108"/>
        <v>0</v>
      </c>
      <c r="S78" s="74">
        <f t="shared" si="109"/>
        <v>0</v>
      </c>
      <c r="T78" s="74">
        <f t="shared" si="110"/>
        <v>0</v>
      </c>
      <c r="U78" s="72">
        <f t="shared" si="111"/>
        <v>0</v>
      </c>
      <c r="V78" s="74">
        <f t="shared" si="112"/>
        <v>0</v>
      </c>
      <c r="W78" s="73">
        <f>Pricing!S74*I78</f>
        <v>0</v>
      </c>
      <c r="X78" s="74">
        <f t="shared" si="113"/>
        <v>0</v>
      </c>
      <c r="Y78" s="74">
        <f t="shared" si="114"/>
        <v>0</v>
      </c>
      <c r="Z78" s="74">
        <f t="shared" si="115"/>
        <v>0</v>
      </c>
      <c r="AA78" s="74">
        <f t="shared" si="116"/>
        <v>0</v>
      </c>
      <c r="AB78" s="72">
        <f t="shared" si="117"/>
        <v>0</v>
      </c>
      <c r="AC78" s="75">
        <v>0</v>
      </c>
      <c r="AD78" s="101">
        <f>(J78*Pricing!O74)+(O78*Pricing!P74)</f>
        <v>0</v>
      </c>
      <c r="AE78" s="76">
        <f t="shared" si="127"/>
        <v>0</v>
      </c>
      <c r="AF78" s="346">
        <f t="shared" si="128"/>
        <v>0</v>
      </c>
      <c r="AG78" s="347"/>
      <c r="AH78" s="76">
        <f t="shared" si="130"/>
        <v>0</v>
      </c>
      <c r="AI78" s="76">
        <f t="shared" si="122"/>
        <v>0</v>
      </c>
      <c r="AJ78" s="76">
        <f>J78*Pricing!Q74</f>
        <v>0</v>
      </c>
      <c r="AK78" s="76">
        <f>J78*Pricing!R74</f>
        <v>0</v>
      </c>
      <c r="AL78" s="76">
        <f t="shared" si="81"/>
        <v>0</v>
      </c>
      <c r="AM78" s="77">
        <f t="shared" si="82"/>
        <v>0</v>
      </c>
      <c r="AN78" s="76">
        <f t="shared" si="83"/>
        <v>0</v>
      </c>
      <c r="AO78" s="72">
        <f t="shared" si="84"/>
        <v>0</v>
      </c>
      <c r="AP78" s="74">
        <f t="shared" si="85"/>
        <v>0</v>
      </c>
      <c r="AQ78" s="74">
        <f t="shared" si="118"/>
        <v>0</v>
      </c>
      <c r="AR78" s="74" t="e">
        <f t="shared" si="123"/>
        <v>#DIV/0!</v>
      </c>
      <c r="AS78" s="72">
        <f t="shared" si="124"/>
        <v>0</v>
      </c>
      <c r="AT78" s="72" t="e">
        <f t="shared" si="88"/>
        <v>#DIV/0!</v>
      </c>
      <c r="AU78" s="78" t="e">
        <f t="shared" si="119"/>
        <v>#DIV/0!</v>
      </c>
      <c r="AV78" s="79">
        <f t="shared" si="129"/>
        <v>0</v>
      </c>
      <c r="AW78" s="80" t="e">
        <f t="shared" si="90"/>
        <v>#DIV/0!</v>
      </c>
      <c r="AX78" s="81" t="e">
        <f t="shared" si="91"/>
        <v>#DIV/0!</v>
      </c>
      <c r="AY78" s="82"/>
      <c r="AZ78" s="83" t="e">
        <f t="shared" si="120"/>
        <v>#DIV/0!</v>
      </c>
      <c r="BB78" s="84"/>
    </row>
    <row r="79" spans="2:54" ht="34.5" customHeight="1" thickTop="1" thickBot="1">
      <c r="B79" s="129">
        <f>Pricing!A75</f>
        <v>72</v>
      </c>
      <c r="C79" s="130">
        <f>Pricing!D75</f>
        <v>0</v>
      </c>
      <c r="D79" s="131">
        <f>Pricing!B75</f>
        <v>0</v>
      </c>
      <c r="E79" s="132">
        <f>Pricing!N75</f>
        <v>0</v>
      </c>
      <c r="F79" s="68">
        <f>Pricing!G75</f>
        <v>0</v>
      </c>
      <c r="G79" s="68">
        <f>Pricing!H75</f>
        <v>0</v>
      </c>
      <c r="H79" s="100">
        <f t="shared" si="121"/>
        <v>0</v>
      </c>
      <c r="I79" s="70">
        <f>Pricing!I75</f>
        <v>0</v>
      </c>
      <c r="J79" s="69">
        <f t="shared" si="125"/>
        <v>0</v>
      </c>
      <c r="K79" s="71">
        <f t="shared" si="126"/>
        <v>0</v>
      </c>
      <c r="L79" s="69"/>
      <c r="M79" s="72"/>
      <c r="N79" s="72"/>
      <c r="O79" s="72">
        <f t="shared" si="79"/>
        <v>0</v>
      </c>
      <c r="P79" s="73">
        <f>Pricing!M75</f>
        <v>0</v>
      </c>
      <c r="Q79" s="74">
        <f t="shared" si="107"/>
        <v>0</v>
      </c>
      <c r="R79" s="74">
        <f t="shared" si="108"/>
        <v>0</v>
      </c>
      <c r="S79" s="74">
        <f t="shared" si="109"/>
        <v>0</v>
      </c>
      <c r="T79" s="74">
        <f t="shared" si="110"/>
        <v>0</v>
      </c>
      <c r="U79" s="72">
        <f t="shared" si="111"/>
        <v>0</v>
      </c>
      <c r="V79" s="74">
        <f t="shared" si="112"/>
        <v>0</v>
      </c>
      <c r="W79" s="73">
        <f>Pricing!S75*I79</f>
        <v>0</v>
      </c>
      <c r="X79" s="74">
        <f t="shared" si="113"/>
        <v>0</v>
      </c>
      <c r="Y79" s="74">
        <f t="shared" si="114"/>
        <v>0</v>
      </c>
      <c r="Z79" s="74">
        <f t="shared" si="115"/>
        <v>0</v>
      </c>
      <c r="AA79" s="74">
        <f t="shared" si="116"/>
        <v>0</v>
      </c>
      <c r="AB79" s="72">
        <f t="shared" si="117"/>
        <v>0</v>
      </c>
      <c r="AC79" s="75">
        <v>0</v>
      </c>
      <c r="AD79" s="101">
        <f>(J79*Pricing!O75)+(O79*Pricing!P75)</f>
        <v>0</v>
      </c>
      <c r="AE79" s="76">
        <f t="shared" si="127"/>
        <v>0</v>
      </c>
      <c r="AF79" s="346">
        <f t="shared" si="128"/>
        <v>0</v>
      </c>
      <c r="AG79" s="347"/>
      <c r="AH79" s="76">
        <f t="shared" si="130"/>
        <v>0</v>
      </c>
      <c r="AI79" s="76">
        <f t="shared" si="122"/>
        <v>0</v>
      </c>
      <c r="AJ79" s="76">
        <f>J79*Pricing!Q75</f>
        <v>0</v>
      </c>
      <c r="AK79" s="76">
        <f>J79*Pricing!R75</f>
        <v>0</v>
      </c>
      <c r="AL79" s="76">
        <f t="shared" si="81"/>
        <v>0</v>
      </c>
      <c r="AM79" s="77">
        <f t="shared" si="82"/>
        <v>0</v>
      </c>
      <c r="AN79" s="76">
        <f t="shared" si="83"/>
        <v>0</v>
      </c>
      <c r="AO79" s="72">
        <f t="shared" si="84"/>
        <v>0</v>
      </c>
      <c r="AP79" s="74">
        <f t="shared" si="85"/>
        <v>0</v>
      </c>
      <c r="AQ79" s="74">
        <f t="shared" si="118"/>
        <v>0</v>
      </c>
      <c r="AR79" s="74" t="e">
        <f t="shared" si="123"/>
        <v>#DIV/0!</v>
      </c>
      <c r="AS79" s="72">
        <f t="shared" si="124"/>
        <v>0</v>
      </c>
      <c r="AT79" s="72" t="e">
        <f t="shared" si="88"/>
        <v>#DIV/0!</v>
      </c>
      <c r="AU79" s="78" t="e">
        <f t="shared" si="119"/>
        <v>#DIV/0!</v>
      </c>
      <c r="AV79" s="79">
        <f t="shared" si="129"/>
        <v>0</v>
      </c>
      <c r="AW79" s="80" t="e">
        <f t="shared" si="90"/>
        <v>#DIV/0!</v>
      </c>
      <c r="AX79" s="81" t="e">
        <f t="shared" si="91"/>
        <v>#DIV/0!</v>
      </c>
      <c r="AY79" s="82"/>
      <c r="AZ79" s="83" t="e">
        <f t="shared" si="120"/>
        <v>#DIV/0!</v>
      </c>
      <c r="BB79" s="84"/>
    </row>
    <row r="80" spans="2:54" ht="34.5" customHeight="1" thickTop="1" thickBot="1">
      <c r="B80" s="129">
        <f>Pricing!A76</f>
        <v>73</v>
      </c>
      <c r="C80" s="130">
        <f>Pricing!D76</f>
        <v>0</v>
      </c>
      <c r="D80" s="131">
        <f>Pricing!B76</f>
        <v>0</v>
      </c>
      <c r="E80" s="132">
        <f>Pricing!N76</f>
        <v>0</v>
      </c>
      <c r="F80" s="68">
        <f>Pricing!G76</f>
        <v>0</v>
      </c>
      <c r="G80" s="68">
        <f>Pricing!H76</f>
        <v>0</v>
      </c>
      <c r="H80" s="100">
        <f t="shared" si="121"/>
        <v>0</v>
      </c>
      <c r="I80" s="70">
        <f>Pricing!I76</f>
        <v>0</v>
      </c>
      <c r="J80" s="69">
        <f t="shared" si="125"/>
        <v>0</v>
      </c>
      <c r="K80" s="71">
        <f t="shared" si="126"/>
        <v>0</v>
      </c>
      <c r="L80" s="69"/>
      <c r="M80" s="72"/>
      <c r="N80" s="72"/>
      <c r="O80" s="72">
        <f t="shared" si="79"/>
        <v>0</v>
      </c>
      <c r="P80" s="73">
        <f>Pricing!M76</f>
        <v>0</v>
      </c>
      <c r="Q80" s="74">
        <f t="shared" si="107"/>
        <v>0</v>
      </c>
      <c r="R80" s="74">
        <f t="shared" si="108"/>
        <v>0</v>
      </c>
      <c r="S80" s="74">
        <f t="shared" si="109"/>
        <v>0</v>
      </c>
      <c r="T80" s="74">
        <f t="shared" si="110"/>
        <v>0</v>
      </c>
      <c r="U80" s="72">
        <f t="shared" si="111"/>
        <v>0</v>
      </c>
      <c r="V80" s="74">
        <f t="shared" si="112"/>
        <v>0</v>
      </c>
      <c r="W80" s="73">
        <f>Pricing!S76*I80</f>
        <v>0</v>
      </c>
      <c r="X80" s="74">
        <f t="shared" si="113"/>
        <v>0</v>
      </c>
      <c r="Y80" s="74">
        <f t="shared" si="114"/>
        <v>0</v>
      </c>
      <c r="Z80" s="74">
        <f t="shared" si="115"/>
        <v>0</v>
      </c>
      <c r="AA80" s="74">
        <f t="shared" si="116"/>
        <v>0</v>
      </c>
      <c r="AB80" s="72">
        <f t="shared" si="117"/>
        <v>0</v>
      </c>
      <c r="AC80" s="75">
        <v>0</v>
      </c>
      <c r="AD80" s="101">
        <f>(J80*Pricing!O76)+(O80*Pricing!P76)</f>
        <v>0</v>
      </c>
      <c r="AE80" s="76">
        <f t="shared" si="127"/>
        <v>0</v>
      </c>
      <c r="AF80" s="346">
        <f t="shared" si="128"/>
        <v>0</v>
      </c>
      <c r="AG80" s="347"/>
      <c r="AH80" s="76">
        <f t="shared" si="130"/>
        <v>0</v>
      </c>
      <c r="AI80" s="76">
        <f t="shared" si="122"/>
        <v>0</v>
      </c>
      <c r="AJ80" s="76">
        <f>J80*Pricing!Q76</f>
        <v>0</v>
      </c>
      <c r="AK80" s="76">
        <f>J80*Pricing!R76</f>
        <v>0</v>
      </c>
      <c r="AL80" s="76">
        <f t="shared" si="81"/>
        <v>0</v>
      </c>
      <c r="AM80" s="77">
        <f t="shared" si="82"/>
        <v>0</v>
      </c>
      <c r="AN80" s="76">
        <f t="shared" si="83"/>
        <v>0</v>
      </c>
      <c r="AO80" s="72">
        <f t="shared" si="84"/>
        <v>0</v>
      </c>
      <c r="AP80" s="74">
        <f t="shared" si="85"/>
        <v>0</v>
      </c>
      <c r="AQ80" s="74">
        <f t="shared" si="118"/>
        <v>0</v>
      </c>
      <c r="AR80" s="74" t="e">
        <f t="shared" si="123"/>
        <v>#DIV/0!</v>
      </c>
      <c r="AS80" s="72">
        <f t="shared" si="124"/>
        <v>0</v>
      </c>
      <c r="AT80" s="72" t="e">
        <f t="shared" si="88"/>
        <v>#DIV/0!</v>
      </c>
      <c r="AU80" s="78" t="e">
        <f t="shared" si="119"/>
        <v>#DIV/0!</v>
      </c>
      <c r="AV80" s="79">
        <f t="shared" si="129"/>
        <v>0</v>
      </c>
      <c r="AW80" s="80" t="e">
        <f t="shared" si="90"/>
        <v>#DIV/0!</v>
      </c>
      <c r="AX80" s="81" t="e">
        <f t="shared" si="91"/>
        <v>#DIV/0!</v>
      </c>
      <c r="AY80" s="82"/>
      <c r="AZ80" s="83" t="e">
        <f t="shared" si="120"/>
        <v>#DIV/0!</v>
      </c>
      <c r="BB80" s="84"/>
    </row>
    <row r="81" spans="2:54" ht="34.5" customHeight="1" thickTop="1" thickBot="1">
      <c r="B81" s="129">
        <f>Pricing!A77</f>
        <v>74</v>
      </c>
      <c r="C81" s="130">
        <f>Pricing!D77</f>
        <v>0</v>
      </c>
      <c r="D81" s="131">
        <f>Pricing!B77</f>
        <v>0</v>
      </c>
      <c r="E81" s="132">
        <f>Pricing!N77</f>
        <v>0</v>
      </c>
      <c r="F81" s="68">
        <f>Pricing!G77</f>
        <v>0</v>
      </c>
      <c r="G81" s="68">
        <f>Pricing!H77</f>
        <v>0</v>
      </c>
      <c r="H81" s="100">
        <f t="shared" si="121"/>
        <v>0</v>
      </c>
      <c r="I81" s="70">
        <f>Pricing!I77</f>
        <v>0</v>
      </c>
      <c r="J81" s="69">
        <f t="shared" si="125"/>
        <v>0</v>
      </c>
      <c r="K81" s="71">
        <f t="shared" si="126"/>
        <v>0</v>
      </c>
      <c r="L81" s="69"/>
      <c r="M81" s="72"/>
      <c r="N81" s="72"/>
      <c r="O81" s="72">
        <f t="shared" si="79"/>
        <v>0</v>
      </c>
      <c r="P81" s="73">
        <f>Pricing!M77</f>
        <v>0</v>
      </c>
      <c r="Q81" s="74">
        <f t="shared" si="107"/>
        <v>0</v>
      </c>
      <c r="R81" s="74">
        <f t="shared" si="108"/>
        <v>0</v>
      </c>
      <c r="S81" s="74">
        <f t="shared" si="109"/>
        <v>0</v>
      </c>
      <c r="T81" s="74">
        <f t="shared" si="110"/>
        <v>0</v>
      </c>
      <c r="U81" s="72">
        <f t="shared" si="111"/>
        <v>0</v>
      </c>
      <c r="V81" s="74">
        <f t="shared" si="112"/>
        <v>0</v>
      </c>
      <c r="W81" s="73">
        <f>Pricing!S77*I81</f>
        <v>0</v>
      </c>
      <c r="X81" s="74">
        <f t="shared" si="113"/>
        <v>0</v>
      </c>
      <c r="Y81" s="74">
        <f t="shared" si="114"/>
        <v>0</v>
      </c>
      <c r="Z81" s="74">
        <f t="shared" si="115"/>
        <v>0</v>
      </c>
      <c r="AA81" s="74">
        <f t="shared" si="116"/>
        <v>0</v>
      </c>
      <c r="AB81" s="72">
        <f t="shared" si="117"/>
        <v>0</v>
      </c>
      <c r="AC81" s="75">
        <v>0</v>
      </c>
      <c r="AD81" s="101">
        <f>(J81*Pricing!O77)+(O81*Pricing!P77)</f>
        <v>0</v>
      </c>
      <c r="AE81" s="76">
        <f t="shared" si="127"/>
        <v>0</v>
      </c>
      <c r="AF81" s="346">
        <f t="shared" si="128"/>
        <v>0</v>
      </c>
      <c r="AG81" s="347"/>
      <c r="AH81" s="76">
        <f t="shared" si="130"/>
        <v>0</v>
      </c>
      <c r="AI81" s="76">
        <f t="shared" si="122"/>
        <v>0</v>
      </c>
      <c r="AJ81" s="76">
        <f>J81*Pricing!Q77</f>
        <v>0</v>
      </c>
      <c r="AK81" s="76">
        <f>J81*Pricing!R77</f>
        <v>0</v>
      </c>
      <c r="AL81" s="76">
        <f t="shared" si="81"/>
        <v>0</v>
      </c>
      <c r="AM81" s="77">
        <f t="shared" si="82"/>
        <v>0</v>
      </c>
      <c r="AN81" s="76">
        <f t="shared" si="83"/>
        <v>0</v>
      </c>
      <c r="AO81" s="72">
        <f t="shared" si="84"/>
        <v>0</v>
      </c>
      <c r="AP81" s="74">
        <f t="shared" si="85"/>
        <v>0</v>
      </c>
      <c r="AQ81" s="74">
        <f t="shared" si="118"/>
        <v>0</v>
      </c>
      <c r="AR81" s="74" t="e">
        <f t="shared" si="123"/>
        <v>#DIV/0!</v>
      </c>
      <c r="AS81" s="72">
        <f t="shared" si="124"/>
        <v>0</v>
      </c>
      <c r="AT81" s="72" t="e">
        <f t="shared" si="88"/>
        <v>#DIV/0!</v>
      </c>
      <c r="AU81" s="78" t="e">
        <f t="shared" si="119"/>
        <v>#DIV/0!</v>
      </c>
      <c r="AV81" s="79">
        <f t="shared" si="129"/>
        <v>0</v>
      </c>
      <c r="AW81" s="80" t="e">
        <f t="shared" si="90"/>
        <v>#DIV/0!</v>
      </c>
      <c r="AX81" s="81" t="e">
        <f t="shared" si="91"/>
        <v>#DIV/0!</v>
      </c>
      <c r="AY81" s="82"/>
      <c r="AZ81" s="83" t="e">
        <f t="shared" si="120"/>
        <v>#DIV/0!</v>
      </c>
      <c r="BB81" s="84"/>
    </row>
    <row r="82" spans="2:54" ht="34.5" customHeight="1" thickTop="1" thickBot="1">
      <c r="B82" s="129">
        <f>Pricing!A78</f>
        <v>75</v>
      </c>
      <c r="C82" s="130">
        <f>Pricing!D78</f>
        <v>0</v>
      </c>
      <c r="D82" s="131">
        <f>Pricing!B78</f>
        <v>0</v>
      </c>
      <c r="E82" s="132">
        <f>Pricing!N78</f>
        <v>0</v>
      </c>
      <c r="F82" s="68">
        <f>Pricing!G78</f>
        <v>0</v>
      </c>
      <c r="G82" s="68">
        <f>Pricing!H78</f>
        <v>0</v>
      </c>
      <c r="H82" s="100">
        <f t="shared" si="121"/>
        <v>0</v>
      </c>
      <c r="I82" s="70">
        <f>Pricing!I78</f>
        <v>0</v>
      </c>
      <c r="J82" s="69">
        <f t="shared" si="125"/>
        <v>0</v>
      </c>
      <c r="K82" s="71">
        <f t="shared" si="126"/>
        <v>0</v>
      </c>
      <c r="L82" s="69"/>
      <c r="M82" s="72"/>
      <c r="N82" s="72"/>
      <c r="O82" s="72">
        <f t="shared" si="79"/>
        <v>0</v>
      </c>
      <c r="P82" s="73">
        <f>Pricing!M78</f>
        <v>0</v>
      </c>
      <c r="Q82" s="74">
        <f t="shared" si="107"/>
        <v>0</v>
      </c>
      <c r="R82" s="74">
        <f t="shared" si="108"/>
        <v>0</v>
      </c>
      <c r="S82" s="74">
        <f t="shared" si="109"/>
        <v>0</v>
      </c>
      <c r="T82" s="74">
        <f t="shared" si="110"/>
        <v>0</v>
      </c>
      <c r="U82" s="72">
        <f t="shared" si="111"/>
        <v>0</v>
      </c>
      <c r="V82" s="74">
        <f t="shared" si="112"/>
        <v>0</v>
      </c>
      <c r="W82" s="73">
        <f>Pricing!S78*I82</f>
        <v>0</v>
      </c>
      <c r="X82" s="74">
        <f t="shared" si="113"/>
        <v>0</v>
      </c>
      <c r="Y82" s="74">
        <f t="shared" si="114"/>
        <v>0</v>
      </c>
      <c r="Z82" s="74">
        <f t="shared" si="115"/>
        <v>0</v>
      </c>
      <c r="AA82" s="74">
        <f t="shared" si="116"/>
        <v>0</v>
      </c>
      <c r="AB82" s="72">
        <f t="shared" si="117"/>
        <v>0</v>
      </c>
      <c r="AC82" s="75">
        <v>0</v>
      </c>
      <c r="AD82" s="101">
        <f>(J82*Pricing!O78)+(O82*Pricing!P78)</f>
        <v>0</v>
      </c>
      <c r="AE82" s="76">
        <f t="shared" si="127"/>
        <v>0</v>
      </c>
      <c r="AF82" s="346">
        <f t="shared" si="128"/>
        <v>0</v>
      </c>
      <c r="AG82" s="347"/>
      <c r="AH82" s="76">
        <f t="shared" si="130"/>
        <v>0</v>
      </c>
      <c r="AI82" s="76">
        <f t="shared" si="122"/>
        <v>0</v>
      </c>
      <c r="AJ82" s="76">
        <f>J82*Pricing!Q78</f>
        <v>0</v>
      </c>
      <c r="AK82" s="76">
        <f>J82*Pricing!R78</f>
        <v>0</v>
      </c>
      <c r="AL82" s="76">
        <f t="shared" si="81"/>
        <v>0</v>
      </c>
      <c r="AM82" s="77">
        <f t="shared" si="82"/>
        <v>0</v>
      </c>
      <c r="AN82" s="76">
        <f t="shared" si="83"/>
        <v>0</v>
      </c>
      <c r="AO82" s="72">
        <f t="shared" si="84"/>
        <v>0</v>
      </c>
      <c r="AP82" s="74">
        <f t="shared" si="85"/>
        <v>0</v>
      </c>
      <c r="AQ82" s="74">
        <f t="shared" si="118"/>
        <v>0</v>
      </c>
      <c r="AR82" s="74" t="e">
        <f t="shared" si="123"/>
        <v>#DIV/0!</v>
      </c>
      <c r="AS82" s="72">
        <f t="shared" si="124"/>
        <v>0</v>
      </c>
      <c r="AT82" s="72" t="e">
        <f t="shared" si="88"/>
        <v>#DIV/0!</v>
      </c>
      <c r="AU82" s="78" t="e">
        <f t="shared" si="119"/>
        <v>#DIV/0!</v>
      </c>
      <c r="AV82" s="79">
        <f t="shared" si="129"/>
        <v>0</v>
      </c>
      <c r="AW82" s="80" t="e">
        <f t="shared" si="90"/>
        <v>#DIV/0!</v>
      </c>
      <c r="AX82" s="81" t="e">
        <f t="shared" si="91"/>
        <v>#DIV/0!</v>
      </c>
      <c r="AY82" s="82"/>
      <c r="AZ82" s="83" t="e">
        <f t="shared" si="120"/>
        <v>#DIV/0!</v>
      </c>
      <c r="BB82" s="84"/>
    </row>
    <row r="83" spans="2:54" ht="34.5" customHeight="1" thickTop="1" thickBot="1">
      <c r="B83" s="129">
        <f>Pricing!A79</f>
        <v>76</v>
      </c>
      <c r="C83" s="130">
        <f>Pricing!D79</f>
        <v>0</v>
      </c>
      <c r="D83" s="131">
        <f>Pricing!B79</f>
        <v>0</v>
      </c>
      <c r="E83" s="132">
        <f>Pricing!N79</f>
        <v>0</v>
      </c>
      <c r="F83" s="68">
        <f>Pricing!G79</f>
        <v>0</v>
      </c>
      <c r="G83" s="68">
        <f>Pricing!H79</f>
        <v>0</v>
      </c>
      <c r="H83" s="100">
        <f t="shared" si="121"/>
        <v>0</v>
      </c>
      <c r="I83" s="70">
        <f>Pricing!I79</f>
        <v>0</v>
      </c>
      <c r="J83" s="69">
        <f t="shared" si="125"/>
        <v>0</v>
      </c>
      <c r="K83" s="71">
        <f t="shared" si="126"/>
        <v>0</v>
      </c>
      <c r="L83" s="69"/>
      <c r="M83" s="72"/>
      <c r="N83" s="72"/>
      <c r="O83" s="72">
        <f t="shared" si="79"/>
        <v>0</v>
      </c>
      <c r="P83" s="73">
        <f>Pricing!M79</f>
        <v>0</v>
      </c>
      <c r="Q83" s="74">
        <f t="shared" si="107"/>
        <v>0</v>
      </c>
      <c r="R83" s="74">
        <f t="shared" si="108"/>
        <v>0</v>
      </c>
      <c r="S83" s="74">
        <f t="shared" si="109"/>
        <v>0</v>
      </c>
      <c r="T83" s="74">
        <f t="shared" si="110"/>
        <v>0</v>
      </c>
      <c r="U83" s="72">
        <f t="shared" si="111"/>
        <v>0</v>
      </c>
      <c r="V83" s="74">
        <f t="shared" si="112"/>
        <v>0</v>
      </c>
      <c r="W83" s="73">
        <f>Pricing!S79*I83</f>
        <v>0</v>
      </c>
      <c r="X83" s="74">
        <f t="shared" si="113"/>
        <v>0</v>
      </c>
      <c r="Y83" s="74">
        <f t="shared" si="114"/>
        <v>0</v>
      </c>
      <c r="Z83" s="74">
        <f t="shared" si="115"/>
        <v>0</v>
      </c>
      <c r="AA83" s="74">
        <f t="shared" si="116"/>
        <v>0</v>
      </c>
      <c r="AB83" s="72">
        <f t="shared" si="117"/>
        <v>0</v>
      </c>
      <c r="AC83" s="75">
        <v>0</v>
      </c>
      <c r="AD83" s="101">
        <f>(J83*Pricing!O79)+(O83*Pricing!P79)</f>
        <v>0</v>
      </c>
      <c r="AE83" s="76">
        <f t="shared" si="127"/>
        <v>0</v>
      </c>
      <c r="AF83" s="346">
        <f t="shared" si="128"/>
        <v>0</v>
      </c>
      <c r="AG83" s="347"/>
      <c r="AH83" s="76">
        <f t="shared" si="130"/>
        <v>0</v>
      </c>
      <c r="AI83" s="76">
        <f t="shared" si="122"/>
        <v>0</v>
      </c>
      <c r="AJ83" s="76">
        <f>J83*Pricing!Q79</f>
        <v>0</v>
      </c>
      <c r="AK83" s="76">
        <f>J83*Pricing!R79</f>
        <v>0</v>
      </c>
      <c r="AL83" s="76">
        <f t="shared" si="81"/>
        <v>0</v>
      </c>
      <c r="AM83" s="77">
        <f t="shared" si="82"/>
        <v>0</v>
      </c>
      <c r="AN83" s="76">
        <f t="shared" si="83"/>
        <v>0</v>
      </c>
      <c r="AO83" s="72">
        <f t="shared" si="84"/>
        <v>0</v>
      </c>
      <c r="AP83" s="74">
        <f t="shared" si="85"/>
        <v>0</v>
      </c>
      <c r="AQ83" s="74">
        <f t="shared" si="118"/>
        <v>0</v>
      </c>
      <c r="AR83" s="74" t="e">
        <f t="shared" si="123"/>
        <v>#DIV/0!</v>
      </c>
      <c r="AS83" s="72">
        <f t="shared" si="124"/>
        <v>0</v>
      </c>
      <c r="AT83" s="72" t="e">
        <f t="shared" si="88"/>
        <v>#DIV/0!</v>
      </c>
      <c r="AU83" s="78" t="e">
        <f t="shared" si="119"/>
        <v>#DIV/0!</v>
      </c>
      <c r="AV83" s="79">
        <f t="shared" si="129"/>
        <v>0</v>
      </c>
      <c r="AW83" s="80" t="e">
        <f t="shared" si="90"/>
        <v>#DIV/0!</v>
      </c>
      <c r="AX83" s="81" t="e">
        <f t="shared" si="91"/>
        <v>#DIV/0!</v>
      </c>
      <c r="AY83" s="82"/>
      <c r="AZ83" s="83" t="e">
        <f t="shared" si="120"/>
        <v>#DIV/0!</v>
      </c>
      <c r="BB83" s="84"/>
    </row>
    <row r="84" spans="2:54" ht="34.5" customHeight="1" thickTop="1" thickBot="1">
      <c r="B84" s="129">
        <f>Pricing!A80</f>
        <v>77</v>
      </c>
      <c r="C84" s="130">
        <f>Pricing!D80</f>
        <v>0</v>
      </c>
      <c r="D84" s="131">
        <f>Pricing!B80</f>
        <v>0</v>
      </c>
      <c r="E84" s="132">
        <f>Pricing!N80</f>
        <v>0</v>
      </c>
      <c r="F84" s="68">
        <f>Pricing!G80</f>
        <v>0</v>
      </c>
      <c r="G84" s="68">
        <f>Pricing!H80</f>
        <v>0</v>
      </c>
      <c r="H84" s="100">
        <f t="shared" si="121"/>
        <v>0</v>
      </c>
      <c r="I84" s="70">
        <f>Pricing!I80</f>
        <v>0</v>
      </c>
      <c r="J84" s="69">
        <f t="shared" si="125"/>
        <v>0</v>
      </c>
      <c r="K84" s="71">
        <f t="shared" si="126"/>
        <v>0</v>
      </c>
      <c r="L84" s="69"/>
      <c r="M84" s="72"/>
      <c r="N84" s="72"/>
      <c r="O84" s="72">
        <f t="shared" si="79"/>
        <v>0</v>
      </c>
      <c r="P84" s="73">
        <f>Pricing!M80</f>
        <v>0</v>
      </c>
      <c r="Q84" s="74">
        <f t="shared" si="107"/>
        <v>0</v>
      </c>
      <c r="R84" s="74">
        <f t="shared" si="108"/>
        <v>0</v>
      </c>
      <c r="S84" s="74">
        <f t="shared" si="109"/>
        <v>0</v>
      </c>
      <c r="T84" s="74">
        <f t="shared" si="110"/>
        <v>0</v>
      </c>
      <c r="U84" s="72">
        <f t="shared" si="111"/>
        <v>0</v>
      </c>
      <c r="V84" s="74">
        <f t="shared" si="112"/>
        <v>0</v>
      </c>
      <c r="W84" s="73">
        <f>Pricing!S80*I84</f>
        <v>0</v>
      </c>
      <c r="X84" s="74">
        <f t="shared" si="113"/>
        <v>0</v>
      </c>
      <c r="Y84" s="74">
        <f t="shared" si="114"/>
        <v>0</v>
      </c>
      <c r="Z84" s="74">
        <f t="shared" si="115"/>
        <v>0</v>
      </c>
      <c r="AA84" s="74">
        <f t="shared" si="116"/>
        <v>0</v>
      </c>
      <c r="AB84" s="72">
        <f t="shared" si="117"/>
        <v>0</v>
      </c>
      <c r="AC84" s="75">
        <v>0</v>
      </c>
      <c r="AD84" s="101">
        <f>(J84*Pricing!O80)+(O84*Pricing!P80)</f>
        <v>0</v>
      </c>
      <c r="AE84" s="76">
        <f t="shared" si="127"/>
        <v>0</v>
      </c>
      <c r="AF84" s="346">
        <f t="shared" si="128"/>
        <v>0</v>
      </c>
      <c r="AG84" s="347"/>
      <c r="AH84" s="76">
        <f t="shared" si="130"/>
        <v>0</v>
      </c>
      <c r="AI84" s="76">
        <f t="shared" si="122"/>
        <v>0</v>
      </c>
      <c r="AJ84" s="76">
        <f>J84*Pricing!Q80</f>
        <v>0</v>
      </c>
      <c r="AK84" s="76">
        <f>J84*Pricing!R80</f>
        <v>0</v>
      </c>
      <c r="AL84" s="76">
        <f t="shared" si="81"/>
        <v>0</v>
      </c>
      <c r="AM84" s="77">
        <f t="shared" si="82"/>
        <v>0</v>
      </c>
      <c r="AN84" s="76">
        <f t="shared" si="83"/>
        <v>0</v>
      </c>
      <c r="AO84" s="72">
        <f t="shared" si="84"/>
        <v>0</v>
      </c>
      <c r="AP84" s="74">
        <f t="shared" si="85"/>
        <v>0</v>
      </c>
      <c r="AQ84" s="74">
        <f t="shared" si="118"/>
        <v>0</v>
      </c>
      <c r="AR84" s="74" t="e">
        <f t="shared" si="123"/>
        <v>#DIV/0!</v>
      </c>
      <c r="AS84" s="72">
        <f t="shared" si="124"/>
        <v>0</v>
      </c>
      <c r="AT84" s="72" t="e">
        <f t="shared" si="88"/>
        <v>#DIV/0!</v>
      </c>
      <c r="AU84" s="78" t="e">
        <f t="shared" si="119"/>
        <v>#DIV/0!</v>
      </c>
      <c r="AV84" s="79">
        <f t="shared" si="129"/>
        <v>0</v>
      </c>
      <c r="AW84" s="80" t="e">
        <f t="shared" si="90"/>
        <v>#DIV/0!</v>
      </c>
      <c r="AX84" s="81" t="e">
        <f t="shared" si="91"/>
        <v>#DIV/0!</v>
      </c>
      <c r="AY84" s="82"/>
      <c r="AZ84" s="83" t="e">
        <f t="shared" si="120"/>
        <v>#DIV/0!</v>
      </c>
      <c r="BB84" s="84"/>
    </row>
    <row r="85" spans="2:54" ht="34.5" customHeight="1" thickTop="1" thickBot="1">
      <c r="B85" s="129">
        <f>Pricing!A81</f>
        <v>78</v>
      </c>
      <c r="C85" s="130">
        <f>Pricing!D81</f>
        <v>0</v>
      </c>
      <c r="D85" s="131">
        <f>Pricing!B81</f>
        <v>0</v>
      </c>
      <c r="E85" s="132">
        <f>Pricing!N81</f>
        <v>0</v>
      </c>
      <c r="F85" s="68">
        <f>Pricing!G81</f>
        <v>0</v>
      </c>
      <c r="G85" s="68">
        <f>Pricing!H81</f>
        <v>0</v>
      </c>
      <c r="H85" s="100">
        <f t="shared" si="121"/>
        <v>0</v>
      </c>
      <c r="I85" s="70">
        <f>Pricing!I81</f>
        <v>0</v>
      </c>
      <c r="J85" s="69">
        <f t="shared" si="125"/>
        <v>0</v>
      </c>
      <c r="K85" s="71">
        <f t="shared" si="126"/>
        <v>0</v>
      </c>
      <c r="L85" s="69"/>
      <c r="M85" s="72"/>
      <c r="N85" s="72"/>
      <c r="O85" s="72">
        <f t="shared" si="79"/>
        <v>0</v>
      </c>
      <c r="P85" s="73">
        <f>Pricing!M81</f>
        <v>0</v>
      </c>
      <c r="Q85" s="74">
        <f t="shared" si="107"/>
        <v>0</v>
      </c>
      <c r="R85" s="74">
        <f t="shared" si="108"/>
        <v>0</v>
      </c>
      <c r="S85" s="74">
        <f t="shared" si="109"/>
        <v>0</v>
      </c>
      <c r="T85" s="74">
        <f t="shared" si="110"/>
        <v>0</v>
      </c>
      <c r="U85" s="72">
        <f t="shared" si="111"/>
        <v>0</v>
      </c>
      <c r="V85" s="74">
        <f t="shared" si="112"/>
        <v>0</v>
      </c>
      <c r="W85" s="73">
        <f>Pricing!S81*I85</f>
        <v>0</v>
      </c>
      <c r="X85" s="74">
        <f t="shared" si="113"/>
        <v>0</v>
      </c>
      <c r="Y85" s="74">
        <f t="shared" si="114"/>
        <v>0</v>
      </c>
      <c r="Z85" s="74">
        <f t="shared" si="115"/>
        <v>0</v>
      </c>
      <c r="AA85" s="74">
        <f t="shared" si="116"/>
        <v>0</v>
      </c>
      <c r="AB85" s="72">
        <f t="shared" si="117"/>
        <v>0</v>
      </c>
      <c r="AC85" s="75">
        <v>0</v>
      </c>
      <c r="AD85" s="101">
        <f>(J85*Pricing!O81)+(O85*Pricing!P81)</f>
        <v>0</v>
      </c>
      <c r="AE85" s="76">
        <f t="shared" si="127"/>
        <v>0</v>
      </c>
      <c r="AF85" s="346">
        <f t="shared" si="128"/>
        <v>0</v>
      </c>
      <c r="AG85" s="347"/>
      <c r="AH85" s="76">
        <f t="shared" si="130"/>
        <v>0</v>
      </c>
      <c r="AI85" s="76">
        <f t="shared" si="122"/>
        <v>0</v>
      </c>
      <c r="AJ85" s="76">
        <f>J85*Pricing!Q81</f>
        <v>0</v>
      </c>
      <c r="AK85" s="76">
        <f>J85*Pricing!R81</f>
        <v>0</v>
      </c>
      <c r="AL85" s="76">
        <f t="shared" si="81"/>
        <v>0</v>
      </c>
      <c r="AM85" s="77">
        <f t="shared" si="82"/>
        <v>0</v>
      </c>
      <c r="AN85" s="76">
        <f t="shared" si="83"/>
        <v>0</v>
      </c>
      <c r="AO85" s="72">
        <f t="shared" si="84"/>
        <v>0</v>
      </c>
      <c r="AP85" s="74">
        <f t="shared" si="85"/>
        <v>0</v>
      </c>
      <c r="AQ85" s="74">
        <f t="shared" si="118"/>
        <v>0</v>
      </c>
      <c r="AR85" s="74" t="e">
        <f t="shared" si="123"/>
        <v>#DIV/0!</v>
      </c>
      <c r="AS85" s="72">
        <f t="shared" si="124"/>
        <v>0</v>
      </c>
      <c r="AT85" s="72" t="e">
        <f t="shared" si="88"/>
        <v>#DIV/0!</v>
      </c>
      <c r="AU85" s="78" t="e">
        <f t="shared" si="119"/>
        <v>#DIV/0!</v>
      </c>
      <c r="AV85" s="79">
        <f t="shared" si="129"/>
        <v>0</v>
      </c>
      <c r="AW85" s="80" t="e">
        <f t="shared" si="90"/>
        <v>#DIV/0!</v>
      </c>
      <c r="AX85" s="81" t="e">
        <f t="shared" si="91"/>
        <v>#DIV/0!</v>
      </c>
      <c r="AY85" s="82"/>
      <c r="AZ85" s="83" t="e">
        <f t="shared" si="120"/>
        <v>#DIV/0!</v>
      </c>
      <c r="BB85" s="84"/>
    </row>
    <row r="86" spans="2:54" ht="34.5" customHeight="1" thickTop="1" thickBot="1">
      <c r="B86" s="129">
        <f>Pricing!A82</f>
        <v>79</v>
      </c>
      <c r="C86" s="130">
        <f>Pricing!D82</f>
        <v>0</v>
      </c>
      <c r="D86" s="131">
        <f>Pricing!B82</f>
        <v>0</v>
      </c>
      <c r="E86" s="132">
        <f>Pricing!N82</f>
        <v>0</v>
      </c>
      <c r="F86" s="68">
        <f>Pricing!G82</f>
        <v>0</v>
      </c>
      <c r="G86" s="68">
        <f>Pricing!H82</f>
        <v>0</v>
      </c>
      <c r="H86" s="100">
        <f t="shared" si="121"/>
        <v>0</v>
      </c>
      <c r="I86" s="70">
        <f>Pricing!I82</f>
        <v>0</v>
      </c>
      <c r="J86" s="69">
        <f t="shared" si="125"/>
        <v>0</v>
      </c>
      <c r="K86" s="71">
        <f t="shared" si="126"/>
        <v>0</v>
      </c>
      <c r="L86" s="69"/>
      <c r="M86" s="72"/>
      <c r="N86" s="72"/>
      <c r="O86" s="72">
        <f t="shared" si="79"/>
        <v>0</v>
      </c>
      <c r="P86" s="73">
        <f>Pricing!M82</f>
        <v>0</v>
      </c>
      <c r="Q86" s="74">
        <f t="shared" si="107"/>
        <v>0</v>
      </c>
      <c r="R86" s="74">
        <f t="shared" si="108"/>
        <v>0</v>
      </c>
      <c r="S86" s="74">
        <f t="shared" si="109"/>
        <v>0</v>
      </c>
      <c r="T86" s="74">
        <f t="shared" si="110"/>
        <v>0</v>
      </c>
      <c r="U86" s="72">
        <f t="shared" si="111"/>
        <v>0</v>
      </c>
      <c r="V86" s="74">
        <f t="shared" si="112"/>
        <v>0</v>
      </c>
      <c r="W86" s="73">
        <f>Pricing!S82*I86</f>
        <v>0</v>
      </c>
      <c r="X86" s="74">
        <f t="shared" si="113"/>
        <v>0</v>
      </c>
      <c r="Y86" s="74">
        <f t="shared" si="114"/>
        <v>0</v>
      </c>
      <c r="Z86" s="74">
        <f t="shared" si="115"/>
        <v>0</v>
      </c>
      <c r="AA86" s="74">
        <f t="shared" si="116"/>
        <v>0</v>
      </c>
      <c r="AB86" s="72">
        <f t="shared" si="117"/>
        <v>0</v>
      </c>
      <c r="AC86" s="75">
        <v>0</v>
      </c>
      <c r="AD86" s="101">
        <f>(J86*Pricing!O82)+(O86*Pricing!P82)</f>
        <v>0</v>
      </c>
      <c r="AE86" s="76">
        <f t="shared" si="127"/>
        <v>0</v>
      </c>
      <c r="AF86" s="346">
        <f t="shared" si="128"/>
        <v>0</v>
      </c>
      <c r="AG86" s="347"/>
      <c r="AH86" s="76">
        <f t="shared" si="130"/>
        <v>0</v>
      </c>
      <c r="AI86" s="76">
        <f t="shared" si="122"/>
        <v>0</v>
      </c>
      <c r="AJ86" s="76">
        <f>J86*Pricing!Q82</f>
        <v>0</v>
      </c>
      <c r="AK86" s="76">
        <f>J86*Pricing!R82</f>
        <v>0</v>
      </c>
      <c r="AL86" s="76">
        <f t="shared" si="81"/>
        <v>0</v>
      </c>
      <c r="AM86" s="77">
        <f t="shared" si="82"/>
        <v>0</v>
      </c>
      <c r="AN86" s="76">
        <f t="shared" si="83"/>
        <v>0</v>
      </c>
      <c r="AO86" s="72">
        <f t="shared" si="84"/>
        <v>0</v>
      </c>
      <c r="AP86" s="74">
        <f t="shared" si="85"/>
        <v>0</v>
      </c>
      <c r="AQ86" s="74">
        <f t="shared" si="118"/>
        <v>0</v>
      </c>
      <c r="AR86" s="74" t="e">
        <f t="shared" si="123"/>
        <v>#DIV/0!</v>
      </c>
      <c r="AS86" s="72">
        <f t="shared" si="124"/>
        <v>0</v>
      </c>
      <c r="AT86" s="72" t="e">
        <f t="shared" si="88"/>
        <v>#DIV/0!</v>
      </c>
      <c r="AU86" s="78" t="e">
        <f t="shared" si="119"/>
        <v>#DIV/0!</v>
      </c>
      <c r="AV86" s="79">
        <f t="shared" si="129"/>
        <v>0</v>
      </c>
      <c r="AW86" s="80" t="e">
        <f t="shared" si="90"/>
        <v>#DIV/0!</v>
      </c>
      <c r="AX86" s="81" t="e">
        <f t="shared" si="91"/>
        <v>#DIV/0!</v>
      </c>
      <c r="AY86" s="82"/>
      <c r="AZ86" s="83" t="e">
        <f t="shared" si="120"/>
        <v>#DIV/0!</v>
      </c>
      <c r="BB86" s="84"/>
    </row>
    <row r="87" spans="2:54" ht="34.5" customHeight="1" thickTop="1" thickBot="1">
      <c r="B87" s="129">
        <f>Pricing!A83</f>
        <v>80</v>
      </c>
      <c r="C87" s="130">
        <f>Pricing!D83</f>
        <v>0</v>
      </c>
      <c r="D87" s="131">
        <f>Pricing!B83</f>
        <v>0</v>
      </c>
      <c r="E87" s="132">
        <f>Pricing!N83</f>
        <v>0</v>
      </c>
      <c r="F87" s="68">
        <f>Pricing!G83</f>
        <v>0</v>
      </c>
      <c r="G87" s="68">
        <f>Pricing!H83</f>
        <v>0</v>
      </c>
      <c r="H87" s="100">
        <f t="shared" si="121"/>
        <v>0</v>
      </c>
      <c r="I87" s="70">
        <f>Pricing!I83</f>
        <v>0</v>
      </c>
      <c r="J87" s="69">
        <f t="shared" si="125"/>
        <v>0</v>
      </c>
      <c r="K87" s="71">
        <f t="shared" si="126"/>
        <v>0</v>
      </c>
      <c r="L87" s="69"/>
      <c r="M87" s="72"/>
      <c r="N87" s="72"/>
      <c r="O87" s="72">
        <f t="shared" si="79"/>
        <v>0</v>
      </c>
      <c r="P87" s="73">
        <f>Pricing!M83</f>
        <v>0</v>
      </c>
      <c r="Q87" s="74">
        <f t="shared" si="107"/>
        <v>0</v>
      </c>
      <c r="R87" s="74">
        <f t="shared" si="108"/>
        <v>0</v>
      </c>
      <c r="S87" s="74">
        <f t="shared" si="109"/>
        <v>0</v>
      </c>
      <c r="T87" s="74">
        <f t="shared" si="110"/>
        <v>0</v>
      </c>
      <c r="U87" s="72">
        <f t="shared" si="111"/>
        <v>0</v>
      </c>
      <c r="V87" s="74">
        <f t="shared" si="112"/>
        <v>0</v>
      </c>
      <c r="W87" s="73">
        <f>Pricing!S83*I87</f>
        <v>0</v>
      </c>
      <c r="X87" s="74">
        <f t="shared" si="113"/>
        <v>0</v>
      </c>
      <c r="Y87" s="74">
        <f t="shared" si="114"/>
        <v>0</v>
      </c>
      <c r="Z87" s="74">
        <f t="shared" si="115"/>
        <v>0</v>
      </c>
      <c r="AA87" s="74">
        <f t="shared" si="116"/>
        <v>0</v>
      </c>
      <c r="AB87" s="72">
        <f t="shared" si="117"/>
        <v>0</v>
      </c>
      <c r="AC87" s="75">
        <v>0</v>
      </c>
      <c r="AD87" s="101">
        <f>(J87*Pricing!O83)+(O87*Pricing!P83)</f>
        <v>0</v>
      </c>
      <c r="AE87" s="76">
        <f t="shared" si="127"/>
        <v>0</v>
      </c>
      <c r="AF87" s="346">
        <f t="shared" si="128"/>
        <v>0</v>
      </c>
      <c r="AG87" s="347"/>
      <c r="AH87" s="76">
        <f t="shared" si="130"/>
        <v>0</v>
      </c>
      <c r="AI87" s="76">
        <f t="shared" si="122"/>
        <v>0</v>
      </c>
      <c r="AJ87" s="76">
        <f>J87*Pricing!Q83</f>
        <v>0</v>
      </c>
      <c r="AK87" s="76">
        <f>J87*Pricing!R83</f>
        <v>0</v>
      </c>
      <c r="AL87" s="76">
        <f t="shared" si="81"/>
        <v>0</v>
      </c>
      <c r="AM87" s="77">
        <f t="shared" si="82"/>
        <v>0</v>
      </c>
      <c r="AN87" s="76">
        <f t="shared" si="83"/>
        <v>0</v>
      </c>
      <c r="AO87" s="72">
        <f t="shared" si="84"/>
        <v>0</v>
      </c>
      <c r="AP87" s="74">
        <f t="shared" si="85"/>
        <v>0</v>
      </c>
      <c r="AQ87" s="74">
        <f t="shared" si="118"/>
        <v>0</v>
      </c>
      <c r="AR87" s="74" t="e">
        <f t="shared" si="123"/>
        <v>#DIV/0!</v>
      </c>
      <c r="AS87" s="72">
        <f t="shared" si="124"/>
        <v>0</v>
      </c>
      <c r="AT87" s="72" t="e">
        <f t="shared" si="88"/>
        <v>#DIV/0!</v>
      </c>
      <c r="AU87" s="78" t="e">
        <f t="shared" si="119"/>
        <v>#DIV/0!</v>
      </c>
      <c r="AV87" s="79">
        <f t="shared" si="129"/>
        <v>0</v>
      </c>
      <c r="AW87" s="80" t="e">
        <f t="shared" si="90"/>
        <v>#DIV/0!</v>
      </c>
      <c r="AX87" s="81" t="e">
        <f t="shared" si="91"/>
        <v>#DIV/0!</v>
      </c>
      <c r="AY87" s="82"/>
      <c r="AZ87" s="83" t="e">
        <f t="shared" si="120"/>
        <v>#DIV/0!</v>
      </c>
      <c r="BB87" s="84"/>
    </row>
    <row r="88" spans="2:54" ht="34.5" customHeight="1" thickTop="1" thickBot="1">
      <c r="B88" s="129">
        <f>Pricing!A84</f>
        <v>81</v>
      </c>
      <c r="C88" s="130">
        <f>Pricing!D84</f>
        <v>0</v>
      </c>
      <c r="D88" s="131">
        <f>Pricing!B84</f>
        <v>0</v>
      </c>
      <c r="E88" s="132">
        <f>Pricing!N84</f>
        <v>0</v>
      </c>
      <c r="F88" s="68">
        <f>Pricing!G84</f>
        <v>0</v>
      </c>
      <c r="G88" s="68">
        <f>Pricing!H84</f>
        <v>0</v>
      </c>
      <c r="H88" s="100">
        <f t="shared" si="121"/>
        <v>0</v>
      </c>
      <c r="I88" s="70">
        <f>Pricing!I84</f>
        <v>0</v>
      </c>
      <c r="J88" s="69">
        <f t="shared" si="125"/>
        <v>0</v>
      </c>
      <c r="K88" s="71">
        <f t="shared" si="126"/>
        <v>0</v>
      </c>
      <c r="L88" s="69"/>
      <c r="M88" s="72"/>
      <c r="N88" s="72"/>
      <c r="O88" s="72">
        <f t="shared" si="79"/>
        <v>0</v>
      </c>
      <c r="P88" s="73">
        <f>Pricing!M84</f>
        <v>0</v>
      </c>
      <c r="Q88" s="74">
        <f t="shared" si="107"/>
        <v>0</v>
      </c>
      <c r="R88" s="74">
        <f t="shared" si="108"/>
        <v>0</v>
      </c>
      <c r="S88" s="74">
        <f t="shared" si="109"/>
        <v>0</v>
      </c>
      <c r="T88" s="74">
        <f t="shared" si="110"/>
        <v>0</v>
      </c>
      <c r="U88" s="72">
        <f t="shared" si="111"/>
        <v>0</v>
      </c>
      <c r="V88" s="74">
        <f t="shared" si="112"/>
        <v>0</v>
      </c>
      <c r="W88" s="73">
        <f>Pricing!S84*I88</f>
        <v>0</v>
      </c>
      <c r="X88" s="74">
        <f t="shared" si="113"/>
        <v>0</v>
      </c>
      <c r="Y88" s="74">
        <f t="shared" si="114"/>
        <v>0</v>
      </c>
      <c r="Z88" s="74">
        <f t="shared" si="115"/>
        <v>0</v>
      </c>
      <c r="AA88" s="74">
        <f t="shared" si="116"/>
        <v>0</v>
      </c>
      <c r="AB88" s="72">
        <f t="shared" si="117"/>
        <v>0</v>
      </c>
      <c r="AC88" s="75">
        <v>0</v>
      </c>
      <c r="AD88" s="101">
        <f>(J88*Pricing!O84)+(O88*Pricing!P84)</f>
        <v>0</v>
      </c>
      <c r="AE88" s="76">
        <f t="shared" si="127"/>
        <v>0</v>
      </c>
      <c r="AF88" s="346">
        <f t="shared" si="128"/>
        <v>0</v>
      </c>
      <c r="AG88" s="347"/>
      <c r="AH88" s="76">
        <f t="shared" si="130"/>
        <v>0</v>
      </c>
      <c r="AI88" s="76">
        <f t="shared" si="122"/>
        <v>0</v>
      </c>
      <c r="AJ88" s="76">
        <f>J88*Pricing!Q84</f>
        <v>0</v>
      </c>
      <c r="AK88" s="76">
        <f>J88*Pricing!R84</f>
        <v>0</v>
      </c>
      <c r="AL88" s="76">
        <f t="shared" si="81"/>
        <v>0</v>
      </c>
      <c r="AM88" s="77">
        <f t="shared" si="82"/>
        <v>0</v>
      </c>
      <c r="AN88" s="76">
        <f t="shared" si="83"/>
        <v>0</v>
      </c>
      <c r="AO88" s="72">
        <f t="shared" si="84"/>
        <v>0</v>
      </c>
      <c r="AP88" s="74">
        <f t="shared" si="85"/>
        <v>0</v>
      </c>
      <c r="AQ88" s="74">
        <f t="shared" si="118"/>
        <v>0</v>
      </c>
      <c r="AR88" s="74" t="e">
        <f t="shared" si="123"/>
        <v>#DIV/0!</v>
      </c>
      <c r="AS88" s="72">
        <f t="shared" si="124"/>
        <v>0</v>
      </c>
      <c r="AT88" s="72" t="e">
        <f t="shared" si="88"/>
        <v>#DIV/0!</v>
      </c>
      <c r="AU88" s="78" t="e">
        <f t="shared" si="119"/>
        <v>#DIV/0!</v>
      </c>
      <c r="AV88" s="79">
        <f t="shared" si="129"/>
        <v>0</v>
      </c>
      <c r="AW88" s="80" t="e">
        <f t="shared" si="90"/>
        <v>#DIV/0!</v>
      </c>
      <c r="AX88" s="81" t="e">
        <f t="shared" si="91"/>
        <v>#DIV/0!</v>
      </c>
      <c r="AY88" s="82"/>
      <c r="AZ88" s="83" t="e">
        <f t="shared" si="120"/>
        <v>#DIV/0!</v>
      </c>
      <c r="BB88" s="84"/>
    </row>
    <row r="89" spans="2:54" ht="34.5" customHeight="1" thickTop="1" thickBot="1">
      <c r="B89" s="129">
        <f>Pricing!A85</f>
        <v>82</v>
      </c>
      <c r="C89" s="130">
        <f>Pricing!D85</f>
        <v>0</v>
      </c>
      <c r="D89" s="131">
        <f>Pricing!B85</f>
        <v>0</v>
      </c>
      <c r="E89" s="132">
        <f>Pricing!N85</f>
        <v>0</v>
      </c>
      <c r="F89" s="68">
        <f>Pricing!G85</f>
        <v>0</v>
      </c>
      <c r="G89" s="68">
        <f>Pricing!H85</f>
        <v>0</v>
      </c>
      <c r="H89" s="100">
        <f t="shared" si="121"/>
        <v>0</v>
      </c>
      <c r="I89" s="70">
        <f>Pricing!I85</f>
        <v>0</v>
      </c>
      <c r="J89" s="69">
        <f t="shared" si="125"/>
        <v>0</v>
      </c>
      <c r="K89" s="71">
        <f t="shared" si="126"/>
        <v>0</v>
      </c>
      <c r="L89" s="69"/>
      <c r="M89" s="72"/>
      <c r="N89" s="72"/>
      <c r="O89" s="72">
        <f t="shared" si="79"/>
        <v>0</v>
      </c>
      <c r="P89" s="73">
        <f>Pricing!M85</f>
        <v>0</v>
      </c>
      <c r="Q89" s="74">
        <f t="shared" si="107"/>
        <v>0</v>
      </c>
      <c r="R89" s="74">
        <f t="shared" si="108"/>
        <v>0</v>
      </c>
      <c r="S89" s="74">
        <f t="shared" si="109"/>
        <v>0</v>
      </c>
      <c r="T89" s="74">
        <f t="shared" si="110"/>
        <v>0</v>
      </c>
      <c r="U89" s="72">
        <f t="shared" si="111"/>
        <v>0</v>
      </c>
      <c r="V89" s="74">
        <f t="shared" si="112"/>
        <v>0</v>
      </c>
      <c r="W89" s="73">
        <f>Pricing!S85*I89</f>
        <v>0</v>
      </c>
      <c r="X89" s="74">
        <f t="shared" si="113"/>
        <v>0</v>
      </c>
      <c r="Y89" s="74">
        <f t="shared" si="114"/>
        <v>0</v>
      </c>
      <c r="Z89" s="74">
        <f t="shared" si="115"/>
        <v>0</v>
      </c>
      <c r="AA89" s="74">
        <f t="shared" si="116"/>
        <v>0</v>
      </c>
      <c r="AB89" s="72">
        <f t="shared" si="117"/>
        <v>0</v>
      </c>
      <c r="AC89" s="75">
        <v>0</v>
      </c>
      <c r="AD89" s="101">
        <f>(J89*Pricing!O85)+(O89*Pricing!P85)</f>
        <v>0</v>
      </c>
      <c r="AE89" s="76">
        <f t="shared" si="127"/>
        <v>0</v>
      </c>
      <c r="AF89" s="346">
        <f t="shared" si="128"/>
        <v>0</v>
      </c>
      <c r="AG89" s="347"/>
      <c r="AH89" s="76">
        <f t="shared" si="130"/>
        <v>0</v>
      </c>
      <c r="AI89" s="76">
        <f t="shared" si="122"/>
        <v>0</v>
      </c>
      <c r="AJ89" s="76">
        <f>J89*Pricing!Q85</f>
        <v>0</v>
      </c>
      <c r="AK89" s="76">
        <f>J89*Pricing!R85</f>
        <v>0</v>
      </c>
      <c r="AL89" s="76">
        <f t="shared" si="81"/>
        <v>0</v>
      </c>
      <c r="AM89" s="77">
        <f t="shared" si="82"/>
        <v>0</v>
      </c>
      <c r="AN89" s="76">
        <f t="shared" si="83"/>
        <v>0</v>
      </c>
      <c r="AO89" s="72">
        <f t="shared" si="84"/>
        <v>0</v>
      </c>
      <c r="AP89" s="74">
        <f t="shared" si="85"/>
        <v>0</v>
      </c>
      <c r="AQ89" s="74">
        <f t="shared" si="118"/>
        <v>0</v>
      </c>
      <c r="AR89" s="74" t="e">
        <f t="shared" si="123"/>
        <v>#DIV/0!</v>
      </c>
      <c r="AS89" s="72">
        <f t="shared" si="124"/>
        <v>0</v>
      </c>
      <c r="AT89" s="72" t="e">
        <f t="shared" si="88"/>
        <v>#DIV/0!</v>
      </c>
      <c r="AU89" s="78" t="e">
        <f t="shared" si="119"/>
        <v>#DIV/0!</v>
      </c>
      <c r="AV89" s="79">
        <f t="shared" si="129"/>
        <v>0</v>
      </c>
      <c r="AW89" s="80" t="e">
        <f t="shared" si="90"/>
        <v>#DIV/0!</v>
      </c>
      <c r="AX89" s="81" t="e">
        <f t="shared" si="91"/>
        <v>#DIV/0!</v>
      </c>
      <c r="AY89" s="82"/>
      <c r="AZ89" s="83" t="e">
        <f t="shared" si="120"/>
        <v>#DIV/0!</v>
      </c>
      <c r="BB89" s="84"/>
    </row>
    <row r="90" spans="2:54" ht="34.5" customHeight="1" thickTop="1" thickBot="1">
      <c r="B90" s="129">
        <f>Pricing!A86</f>
        <v>83</v>
      </c>
      <c r="C90" s="130">
        <f>Pricing!D86</f>
        <v>0</v>
      </c>
      <c r="D90" s="131">
        <f>Pricing!B86</f>
        <v>0</v>
      </c>
      <c r="E90" s="132">
        <f>Pricing!N86</f>
        <v>0</v>
      </c>
      <c r="F90" s="68">
        <f>Pricing!G86</f>
        <v>0</v>
      </c>
      <c r="G90" s="68">
        <f>Pricing!H86</f>
        <v>0</v>
      </c>
      <c r="H90" s="100">
        <f t="shared" si="121"/>
        <v>0</v>
      </c>
      <c r="I90" s="70">
        <f>Pricing!I86</f>
        <v>0</v>
      </c>
      <c r="J90" s="69">
        <f t="shared" si="125"/>
        <v>0</v>
      </c>
      <c r="K90" s="71">
        <f t="shared" si="126"/>
        <v>0</v>
      </c>
      <c r="L90" s="69"/>
      <c r="M90" s="72"/>
      <c r="N90" s="72"/>
      <c r="O90" s="72">
        <f t="shared" si="79"/>
        <v>0</v>
      </c>
      <c r="P90" s="73">
        <f>Pricing!M86</f>
        <v>0</v>
      </c>
      <c r="Q90" s="74">
        <f t="shared" si="107"/>
        <v>0</v>
      </c>
      <c r="R90" s="74">
        <f t="shared" si="108"/>
        <v>0</v>
      </c>
      <c r="S90" s="74">
        <f t="shared" si="109"/>
        <v>0</v>
      </c>
      <c r="T90" s="74">
        <f t="shared" si="110"/>
        <v>0</v>
      </c>
      <c r="U90" s="72">
        <f t="shared" si="111"/>
        <v>0</v>
      </c>
      <c r="V90" s="74">
        <f t="shared" si="112"/>
        <v>0</v>
      </c>
      <c r="W90" s="73">
        <f>Pricing!S86*I90</f>
        <v>0</v>
      </c>
      <c r="X90" s="74">
        <f t="shared" si="113"/>
        <v>0</v>
      </c>
      <c r="Y90" s="74">
        <f t="shared" si="114"/>
        <v>0</v>
      </c>
      <c r="Z90" s="74">
        <f t="shared" si="115"/>
        <v>0</v>
      </c>
      <c r="AA90" s="74">
        <f t="shared" si="116"/>
        <v>0</v>
      </c>
      <c r="AB90" s="72">
        <f t="shared" si="117"/>
        <v>0</v>
      </c>
      <c r="AC90" s="75">
        <v>0</v>
      </c>
      <c r="AD90" s="101">
        <f>(J90*Pricing!O86)+(O90*Pricing!P86)</f>
        <v>0</v>
      </c>
      <c r="AE90" s="76">
        <f t="shared" si="127"/>
        <v>0</v>
      </c>
      <c r="AF90" s="346">
        <f t="shared" si="128"/>
        <v>0</v>
      </c>
      <c r="AG90" s="347"/>
      <c r="AH90" s="76">
        <f t="shared" si="130"/>
        <v>0</v>
      </c>
      <c r="AI90" s="76">
        <f t="shared" si="122"/>
        <v>0</v>
      </c>
      <c r="AJ90" s="76">
        <f>J90*Pricing!Q86</f>
        <v>0</v>
      </c>
      <c r="AK90" s="76">
        <f>J90*Pricing!R86</f>
        <v>0</v>
      </c>
      <c r="AL90" s="76">
        <f t="shared" ref="AL90:AL107" si="131">J90*$AL$6</f>
        <v>0</v>
      </c>
      <c r="AM90" s="77">
        <f t="shared" ref="AM90:AM107" si="132">$AM$6*J90</f>
        <v>0</v>
      </c>
      <c r="AN90" s="76">
        <f t="shared" ref="AN90:AN107" si="133">$AN$6*J90</f>
        <v>0</v>
      </c>
      <c r="AO90" s="72">
        <f t="shared" ref="AO90:AO107" si="134">SUM(U90:V90)+SUM(AC90:AI90)-AD90</f>
        <v>0</v>
      </c>
      <c r="AP90" s="74">
        <f t="shared" ref="AP90:AP107" si="135">AO90*$AP$6</f>
        <v>0</v>
      </c>
      <c r="AQ90" s="74">
        <f t="shared" si="118"/>
        <v>0</v>
      </c>
      <c r="AR90" s="74" t="e">
        <f t="shared" ref="AR90:AR107" si="136">SUM(AO90:AQ90)/J90</f>
        <v>#DIV/0!</v>
      </c>
      <c r="AS90" s="72">
        <f t="shared" ref="AS90:AS107" si="137">SUM(AJ90:AQ90)+AD90+AB90</f>
        <v>0</v>
      </c>
      <c r="AT90" s="72" t="e">
        <f t="shared" ref="AT90:AT107" si="138">AS90/J90</f>
        <v>#DIV/0!</v>
      </c>
      <c r="AU90" s="78" t="e">
        <f t="shared" si="119"/>
        <v>#DIV/0!</v>
      </c>
      <c r="AV90" s="79">
        <f t="shared" si="129"/>
        <v>0</v>
      </c>
      <c r="AW90" s="80" t="e">
        <f t="shared" ref="AW90:AW107" si="139">(U90+V90)/(J90*10.764)</f>
        <v>#DIV/0!</v>
      </c>
      <c r="AX90" s="81" t="e">
        <f t="shared" ref="AX90:AX107" si="140">SUM(W90:AN90,AP90)/(J90*10.764)</f>
        <v>#DIV/0!</v>
      </c>
      <c r="AY90" s="82"/>
      <c r="AZ90" s="83" t="e">
        <f t="shared" si="120"/>
        <v>#DIV/0!</v>
      </c>
      <c r="BB90" s="84"/>
    </row>
    <row r="91" spans="2:54" ht="34.5" customHeight="1" thickTop="1" thickBot="1">
      <c r="B91" s="129">
        <f>Pricing!A87</f>
        <v>84</v>
      </c>
      <c r="C91" s="130">
        <f>Pricing!D87</f>
        <v>0</v>
      </c>
      <c r="D91" s="131">
        <f>Pricing!B87</f>
        <v>0</v>
      </c>
      <c r="E91" s="132">
        <f>Pricing!N87</f>
        <v>0</v>
      </c>
      <c r="F91" s="68">
        <f>Pricing!G87</f>
        <v>0</v>
      </c>
      <c r="G91" s="68">
        <f>Pricing!H87</f>
        <v>0</v>
      </c>
      <c r="H91" s="100">
        <f t="shared" si="121"/>
        <v>0</v>
      </c>
      <c r="I91" s="70">
        <f>Pricing!I87</f>
        <v>0</v>
      </c>
      <c r="J91" s="69">
        <f t="shared" si="125"/>
        <v>0</v>
      </c>
      <c r="K91" s="71">
        <f t="shared" si="126"/>
        <v>0</v>
      </c>
      <c r="L91" s="69"/>
      <c r="M91" s="72"/>
      <c r="N91" s="72"/>
      <c r="O91" s="72">
        <f t="shared" si="79"/>
        <v>0</v>
      </c>
      <c r="P91" s="73">
        <f>Pricing!M87</f>
        <v>0</v>
      </c>
      <c r="Q91" s="74">
        <f t="shared" si="107"/>
        <v>0</v>
      </c>
      <c r="R91" s="74">
        <f t="shared" si="108"/>
        <v>0</v>
      </c>
      <c r="S91" s="74">
        <f t="shared" si="109"/>
        <v>0</v>
      </c>
      <c r="T91" s="74">
        <f t="shared" si="110"/>
        <v>0</v>
      </c>
      <c r="U91" s="72">
        <f t="shared" si="111"/>
        <v>0</v>
      </c>
      <c r="V91" s="74">
        <f t="shared" si="112"/>
        <v>0</v>
      </c>
      <c r="W91" s="73">
        <f>Pricing!S87*I91</f>
        <v>0</v>
      </c>
      <c r="X91" s="74">
        <f t="shared" si="113"/>
        <v>0</v>
      </c>
      <c r="Y91" s="74">
        <f t="shared" si="114"/>
        <v>0</v>
      </c>
      <c r="Z91" s="74">
        <f t="shared" si="115"/>
        <v>0</v>
      </c>
      <c r="AA91" s="74">
        <f t="shared" si="116"/>
        <v>0</v>
      </c>
      <c r="AB91" s="72">
        <f t="shared" si="117"/>
        <v>0</v>
      </c>
      <c r="AC91" s="75">
        <v>0</v>
      </c>
      <c r="AD91" s="101">
        <f>(J91*Pricing!O87)+(O91*Pricing!P87)</f>
        <v>0</v>
      </c>
      <c r="AE91" s="76">
        <f t="shared" si="127"/>
        <v>0</v>
      </c>
      <c r="AF91" s="346">
        <f t="shared" si="128"/>
        <v>0</v>
      </c>
      <c r="AG91" s="347"/>
      <c r="AH91" s="76">
        <f t="shared" si="130"/>
        <v>0</v>
      </c>
      <c r="AI91" s="76">
        <f t="shared" si="122"/>
        <v>0</v>
      </c>
      <c r="AJ91" s="76">
        <f>J91*Pricing!Q87</f>
        <v>0</v>
      </c>
      <c r="AK91" s="76">
        <f>J91*Pricing!R87</f>
        <v>0</v>
      </c>
      <c r="AL91" s="76">
        <f t="shared" si="131"/>
        <v>0</v>
      </c>
      <c r="AM91" s="77">
        <f t="shared" si="132"/>
        <v>0</v>
      </c>
      <c r="AN91" s="76">
        <f t="shared" si="133"/>
        <v>0</v>
      </c>
      <c r="AO91" s="72">
        <f t="shared" si="134"/>
        <v>0</v>
      </c>
      <c r="AP91" s="74">
        <f t="shared" si="135"/>
        <v>0</v>
      </c>
      <c r="AQ91" s="74">
        <f t="shared" si="118"/>
        <v>0</v>
      </c>
      <c r="AR91" s="74" t="e">
        <f t="shared" si="136"/>
        <v>#DIV/0!</v>
      </c>
      <c r="AS91" s="72">
        <f t="shared" si="137"/>
        <v>0</v>
      </c>
      <c r="AT91" s="72" t="e">
        <f t="shared" si="138"/>
        <v>#DIV/0!</v>
      </c>
      <c r="AU91" s="78" t="e">
        <f t="shared" si="119"/>
        <v>#DIV/0!</v>
      </c>
      <c r="AV91" s="79">
        <f t="shared" si="129"/>
        <v>0</v>
      </c>
      <c r="AW91" s="80" t="e">
        <f t="shared" si="139"/>
        <v>#DIV/0!</v>
      </c>
      <c r="AX91" s="81" t="e">
        <f t="shared" si="140"/>
        <v>#DIV/0!</v>
      </c>
      <c r="AY91" s="82"/>
      <c r="AZ91" s="83" t="e">
        <f t="shared" si="120"/>
        <v>#DIV/0!</v>
      </c>
      <c r="BB91" s="84"/>
    </row>
    <row r="92" spans="2:54" ht="34.5" customHeight="1" thickTop="1" thickBot="1">
      <c r="B92" s="129">
        <f>Pricing!A88</f>
        <v>85</v>
      </c>
      <c r="C92" s="130">
        <f>Pricing!D88</f>
        <v>0</v>
      </c>
      <c r="D92" s="131">
        <f>Pricing!B88</f>
        <v>0</v>
      </c>
      <c r="E92" s="132">
        <f>Pricing!N88</f>
        <v>0</v>
      </c>
      <c r="F92" s="68">
        <f>Pricing!G88</f>
        <v>0</v>
      </c>
      <c r="G92" s="68">
        <f>Pricing!H88</f>
        <v>0</v>
      </c>
      <c r="H92" s="100">
        <f t="shared" si="121"/>
        <v>0</v>
      </c>
      <c r="I92" s="70">
        <f>Pricing!I88</f>
        <v>0</v>
      </c>
      <c r="J92" s="69">
        <f t="shared" si="125"/>
        <v>0</v>
      </c>
      <c r="K92" s="71">
        <f t="shared" si="126"/>
        <v>0</v>
      </c>
      <c r="L92" s="69"/>
      <c r="M92" s="72"/>
      <c r="N92" s="72"/>
      <c r="O92" s="72">
        <f t="shared" si="79"/>
        <v>0</v>
      </c>
      <c r="P92" s="73">
        <f>Pricing!M88</f>
        <v>0</v>
      </c>
      <c r="Q92" s="74">
        <f t="shared" si="107"/>
        <v>0</v>
      </c>
      <c r="R92" s="74">
        <f t="shared" si="108"/>
        <v>0</v>
      </c>
      <c r="S92" s="74">
        <f t="shared" si="109"/>
        <v>0</v>
      </c>
      <c r="T92" s="74">
        <f t="shared" si="110"/>
        <v>0</v>
      </c>
      <c r="U92" s="72">
        <f t="shared" si="111"/>
        <v>0</v>
      </c>
      <c r="V92" s="74">
        <f t="shared" si="112"/>
        <v>0</v>
      </c>
      <c r="W92" s="73">
        <f>Pricing!S88*I92</f>
        <v>0</v>
      </c>
      <c r="X92" s="74">
        <f t="shared" si="113"/>
        <v>0</v>
      </c>
      <c r="Y92" s="74">
        <f t="shared" si="114"/>
        <v>0</v>
      </c>
      <c r="Z92" s="74">
        <f t="shared" si="115"/>
        <v>0</v>
      </c>
      <c r="AA92" s="74">
        <f t="shared" si="116"/>
        <v>0</v>
      </c>
      <c r="AB92" s="72">
        <f t="shared" si="117"/>
        <v>0</v>
      </c>
      <c r="AC92" s="75">
        <v>0</v>
      </c>
      <c r="AD92" s="101">
        <f>(J92*Pricing!O88)+(O92*Pricing!P88)</f>
        <v>0</v>
      </c>
      <c r="AE92" s="76">
        <f t="shared" si="127"/>
        <v>0</v>
      </c>
      <c r="AF92" s="346">
        <f t="shared" si="128"/>
        <v>0</v>
      </c>
      <c r="AG92" s="347"/>
      <c r="AH92" s="76">
        <f t="shared" si="130"/>
        <v>0</v>
      </c>
      <c r="AI92" s="76">
        <f t="shared" si="122"/>
        <v>0</v>
      </c>
      <c r="AJ92" s="76">
        <f>J92*Pricing!Q88</f>
        <v>0</v>
      </c>
      <c r="AK92" s="76">
        <f>J92*Pricing!R88</f>
        <v>0</v>
      </c>
      <c r="AL92" s="76">
        <f t="shared" si="131"/>
        <v>0</v>
      </c>
      <c r="AM92" s="77">
        <f t="shared" si="132"/>
        <v>0</v>
      </c>
      <c r="AN92" s="76">
        <f t="shared" si="133"/>
        <v>0</v>
      </c>
      <c r="AO92" s="72">
        <f t="shared" si="134"/>
        <v>0</v>
      </c>
      <c r="AP92" s="74">
        <f t="shared" si="135"/>
        <v>0</v>
      </c>
      <c r="AQ92" s="74">
        <f t="shared" si="118"/>
        <v>0</v>
      </c>
      <c r="AR92" s="74" t="e">
        <f t="shared" si="136"/>
        <v>#DIV/0!</v>
      </c>
      <c r="AS92" s="72">
        <f t="shared" si="137"/>
        <v>0</v>
      </c>
      <c r="AT92" s="72" t="e">
        <f t="shared" si="138"/>
        <v>#DIV/0!</v>
      </c>
      <c r="AU92" s="78" t="e">
        <f t="shared" si="119"/>
        <v>#DIV/0!</v>
      </c>
      <c r="AV92" s="79">
        <f t="shared" si="129"/>
        <v>0</v>
      </c>
      <c r="AW92" s="80" t="e">
        <f t="shared" si="139"/>
        <v>#DIV/0!</v>
      </c>
      <c r="AX92" s="81" t="e">
        <f t="shared" si="140"/>
        <v>#DIV/0!</v>
      </c>
      <c r="AY92" s="82"/>
      <c r="AZ92" s="83" t="e">
        <f t="shared" si="120"/>
        <v>#DIV/0!</v>
      </c>
      <c r="BB92" s="84"/>
    </row>
    <row r="93" spans="2:54" ht="34.5" customHeight="1" thickTop="1" thickBot="1">
      <c r="B93" s="129">
        <f>Pricing!A89</f>
        <v>86</v>
      </c>
      <c r="C93" s="130">
        <f>Pricing!D89</f>
        <v>0</v>
      </c>
      <c r="D93" s="131">
        <f>Pricing!B89</f>
        <v>0</v>
      </c>
      <c r="E93" s="132">
        <f>Pricing!N89</f>
        <v>0</v>
      </c>
      <c r="F93" s="68">
        <f>Pricing!G89</f>
        <v>0</v>
      </c>
      <c r="G93" s="68">
        <f>Pricing!H89</f>
        <v>0</v>
      </c>
      <c r="H93" s="100">
        <f t="shared" si="121"/>
        <v>0</v>
      </c>
      <c r="I93" s="70">
        <f>Pricing!I89</f>
        <v>0</v>
      </c>
      <c r="J93" s="69">
        <f t="shared" si="125"/>
        <v>0</v>
      </c>
      <c r="K93" s="71">
        <f t="shared" si="126"/>
        <v>0</v>
      </c>
      <c r="L93" s="69"/>
      <c r="M93" s="72"/>
      <c r="N93" s="72"/>
      <c r="O93" s="72">
        <f t="shared" si="79"/>
        <v>0</v>
      </c>
      <c r="P93" s="73">
        <f>Pricing!M89</f>
        <v>0</v>
      </c>
      <c r="Q93" s="74">
        <f t="shared" si="107"/>
        <v>0</v>
      </c>
      <c r="R93" s="74">
        <f t="shared" si="108"/>
        <v>0</v>
      </c>
      <c r="S93" s="74">
        <f t="shared" si="109"/>
        <v>0</v>
      </c>
      <c r="T93" s="74">
        <f t="shared" si="110"/>
        <v>0</v>
      </c>
      <c r="U93" s="72">
        <f t="shared" si="111"/>
        <v>0</v>
      </c>
      <c r="V93" s="74">
        <f t="shared" si="112"/>
        <v>0</v>
      </c>
      <c r="W93" s="73">
        <f>Pricing!S89*I93</f>
        <v>0</v>
      </c>
      <c r="X93" s="74">
        <f t="shared" si="113"/>
        <v>0</v>
      </c>
      <c r="Y93" s="74">
        <f t="shared" si="114"/>
        <v>0</v>
      </c>
      <c r="Z93" s="74">
        <f t="shared" si="115"/>
        <v>0</v>
      </c>
      <c r="AA93" s="74">
        <f t="shared" si="116"/>
        <v>0</v>
      </c>
      <c r="AB93" s="72">
        <f t="shared" si="117"/>
        <v>0</v>
      </c>
      <c r="AC93" s="75">
        <v>0</v>
      </c>
      <c r="AD93" s="101">
        <f>(J93*Pricing!O89)+(O93*Pricing!P89)</f>
        <v>0</v>
      </c>
      <c r="AE93" s="76">
        <f t="shared" si="127"/>
        <v>0</v>
      </c>
      <c r="AF93" s="346">
        <f t="shared" si="128"/>
        <v>0</v>
      </c>
      <c r="AG93" s="347"/>
      <c r="AH93" s="76">
        <f t="shared" si="130"/>
        <v>0</v>
      </c>
      <c r="AI93" s="76">
        <f t="shared" si="122"/>
        <v>0</v>
      </c>
      <c r="AJ93" s="76">
        <f>J93*Pricing!Q89</f>
        <v>0</v>
      </c>
      <c r="AK93" s="76">
        <f>J93*Pricing!R89</f>
        <v>0</v>
      </c>
      <c r="AL93" s="76">
        <f t="shared" si="131"/>
        <v>0</v>
      </c>
      <c r="AM93" s="77">
        <f t="shared" si="132"/>
        <v>0</v>
      </c>
      <c r="AN93" s="76">
        <f t="shared" si="133"/>
        <v>0</v>
      </c>
      <c r="AO93" s="72">
        <f t="shared" si="134"/>
        <v>0</v>
      </c>
      <c r="AP93" s="74">
        <f t="shared" si="135"/>
        <v>0</v>
      </c>
      <c r="AQ93" s="74">
        <f t="shared" si="118"/>
        <v>0</v>
      </c>
      <c r="AR93" s="74" t="e">
        <f t="shared" si="136"/>
        <v>#DIV/0!</v>
      </c>
      <c r="AS93" s="72">
        <f t="shared" si="137"/>
        <v>0</v>
      </c>
      <c r="AT93" s="72" t="e">
        <f t="shared" si="138"/>
        <v>#DIV/0!</v>
      </c>
      <c r="AU93" s="78" t="e">
        <f t="shared" si="119"/>
        <v>#DIV/0!</v>
      </c>
      <c r="AV93" s="79">
        <f t="shared" si="129"/>
        <v>0</v>
      </c>
      <c r="AW93" s="80" t="e">
        <f t="shared" si="139"/>
        <v>#DIV/0!</v>
      </c>
      <c r="AX93" s="81" t="e">
        <f t="shared" si="140"/>
        <v>#DIV/0!</v>
      </c>
      <c r="AY93" s="82"/>
      <c r="AZ93" s="83" t="e">
        <f t="shared" si="120"/>
        <v>#DIV/0!</v>
      </c>
      <c r="BB93" s="84"/>
    </row>
    <row r="94" spans="2:54" ht="34.5" customHeight="1" thickTop="1" thickBot="1">
      <c r="B94" s="129">
        <f>Pricing!A90</f>
        <v>87</v>
      </c>
      <c r="C94" s="130">
        <f>Pricing!D90</f>
        <v>0</v>
      </c>
      <c r="D94" s="131">
        <f>Pricing!B90</f>
        <v>0</v>
      </c>
      <c r="E94" s="132">
        <f>Pricing!N90</f>
        <v>0</v>
      </c>
      <c r="F94" s="68">
        <f>Pricing!G90</f>
        <v>0</v>
      </c>
      <c r="G94" s="68">
        <f>Pricing!H90</f>
        <v>0</v>
      </c>
      <c r="H94" s="100">
        <f t="shared" si="121"/>
        <v>0</v>
      </c>
      <c r="I94" s="70">
        <f>Pricing!I90</f>
        <v>0</v>
      </c>
      <c r="J94" s="69">
        <f t="shared" si="125"/>
        <v>0</v>
      </c>
      <c r="K94" s="71">
        <f t="shared" si="126"/>
        <v>0</v>
      </c>
      <c r="L94" s="69"/>
      <c r="M94" s="72"/>
      <c r="N94" s="72"/>
      <c r="O94" s="72">
        <f t="shared" si="79"/>
        <v>0</v>
      </c>
      <c r="P94" s="73">
        <f>Pricing!M90</f>
        <v>0</v>
      </c>
      <c r="Q94" s="74">
        <f t="shared" si="107"/>
        <v>0</v>
      </c>
      <c r="R94" s="74">
        <f t="shared" si="108"/>
        <v>0</v>
      </c>
      <c r="S94" s="74">
        <f t="shared" si="109"/>
        <v>0</v>
      </c>
      <c r="T94" s="74">
        <f t="shared" si="110"/>
        <v>0</v>
      </c>
      <c r="U94" s="72">
        <f t="shared" si="111"/>
        <v>0</v>
      </c>
      <c r="V94" s="74">
        <f t="shared" si="112"/>
        <v>0</v>
      </c>
      <c r="W94" s="73">
        <f>Pricing!S90*I94</f>
        <v>0</v>
      </c>
      <c r="X94" s="74">
        <f t="shared" si="113"/>
        <v>0</v>
      </c>
      <c r="Y94" s="74">
        <f t="shared" si="114"/>
        <v>0</v>
      </c>
      <c r="Z94" s="74">
        <f t="shared" si="115"/>
        <v>0</v>
      </c>
      <c r="AA94" s="74">
        <f t="shared" si="116"/>
        <v>0</v>
      </c>
      <c r="AB94" s="72">
        <f t="shared" si="117"/>
        <v>0</v>
      </c>
      <c r="AC94" s="75">
        <v>0</v>
      </c>
      <c r="AD94" s="101">
        <f>(J94*Pricing!O90)+(O94*Pricing!P90)</f>
        <v>0</v>
      </c>
      <c r="AE94" s="76">
        <f t="shared" si="127"/>
        <v>0</v>
      </c>
      <c r="AF94" s="346">
        <f t="shared" si="128"/>
        <v>0</v>
      </c>
      <c r="AG94" s="347"/>
      <c r="AH94" s="76">
        <f t="shared" si="130"/>
        <v>0</v>
      </c>
      <c r="AI94" s="76">
        <f t="shared" si="122"/>
        <v>0</v>
      </c>
      <c r="AJ94" s="76">
        <f>J94*Pricing!Q90</f>
        <v>0</v>
      </c>
      <c r="AK94" s="76">
        <f>J94*Pricing!R90</f>
        <v>0</v>
      </c>
      <c r="AL94" s="76">
        <f t="shared" si="131"/>
        <v>0</v>
      </c>
      <c r="AM94" s="77">
        <f t="shared" si="132"/>
        <v>0</v>
      </c>
      <c r="AN94" s="76">
        <f t="shared" si="133"/>
        <v>0</v>
      </c>
      <c r="AO94" s="72">
        <f t="shared" si="134"/>
        <v>0</v>
      </c>
      <c r="AP94" s="74">
        <f t="shared" si="135"/>
        <v>0</v>
      </c>
      <c r="AQ94" s="74">
        <f t="shared" si="118"/>
        <v>0</v>
      </c>
      <c r="AR94" s="74" t="e">
        <f t="shared" si="136"/>
        <v>#DIV/0!</v>
      </c>
      <c r="AS94" s="72">
        <f t="shared" si="137"/>
        <v>0</v>
      </c>
      <c r="AT94" s="72" t="e">
        <f t="shared" si="138"/>
        <v>#DIV/0!</v>
      </c>
      <c r="AU94" s="78" t="e">
        <f t="shared" si="119"/>
        <v>#DIV/0!</v>
      </c>
      <c r="AV94" s="79">
        <f t="shared" si="129"/>
        <v>0</v>
      </c>
      <c r="AW94" s="80" t="e">
        <f t="shared" si="139"/>
        <v>#DIV/0!</v>
      </c>
      <c r="AX94" s="81" t="e">
        <f t="shared" si="140"/>
        <v>#DIV/0!</v>
      </c>
      <c r="AY94" s="82"/>
      <c r="AZ94" s="83" t="e">
        <f t="shared" si="120"/>
        <v>#DIV/0!</v>
      </c>
      <c r="BB94" s="84"/>
    </row>
    <row r="95" spans="2:54" ht="34.5" customHeight="1" thickTop="1" thickBot="1">
      <c r="B95" s="129">
        <f>Pricing!A91</f>
        <v>88</v>
      </c>
      <c r="C95" s="130">
        <f>Pricing!D91</f>
        <v>0</v>
      </c>
      <c r="D95" s="131">
        <f>Pricing!B91</f>
        <v>0</v>
      </c>
      <c r="E95" s="132">
        <f>Pricing!N91</f>
        <v>0</v>
      </c>
      <c r="F95" s="68">
        <f>Pricing!G91</f>
        <v>0</v>
      </c>
      <c r="G95" s="68">
        <f>Pricing!H91</f>
        <v>0</v>
      </c>
      <c r="H95" s="100">
        <f t="shared" si="121"/>
        <v>0</v>
      </c>
      <c r="I95" s="70">
        <f>Pricing!I91</f>
        <v>0</v>
      </c>
      <c r="J95" s="69">
        <f t="shared" si="125"/>
        <v>0</v>
      </c>
      <c r="K95" s="71">
        <f t="shared" si="126"/>
        <v>0</v>
      </c>
      <c r="L95" s="69"/>
      <c r="M95" s="72"/>
      <c r="N95" s="72"/>
      <c r="O95" s="72">
        <f t="shared" si="79"/>
        <v>0</v>
      </c>
      <c r="P95" s="73">
        <f>Pricing!M91</f>
        <v>0</v>
      </c>
      <c r="Q95" s="74">
        <f t="shared" si="107"/>
        <v>0</v>
      </c>
      <c r="R95" s="74">
        <f t="shared" si="108"/>
        <v>0</v>
      </c>
      <c r="S95" s="74">
        <f t="shared" si="109"/>
        <v>0</v>
      </c>
      <c r="T95" s="74">
        <f t="shared" si="110"/>
        <v>0</v>
      </c>
      <c r="U95" s="72">
        <f t="shared" si="111"/>
        <v>0</v>
      </c>
      <c r="V95" s="74">
        <f t="shared" si="112"/>
        <v>0</v>
      </c>
      <c r="W95" s="73">
        <f>Pricing!S91*I95</f>
        <v>0</v>
      </c>
      <c r="X95" s="74">
        <f t="shared" si="113"/>
        <v>0</v>
      </c>
      <c r="Y95" s="74">
        <f t="shared" si="114"/>
        <v>0</v>
      </c>
      <c r="Z95" s="74">
        <f t="shared" si="115"/>
        <v>0</v>
      </c>
      <c r="AA95" s="74">
        <f t="shared" si="116"/>
        <v>0</v>
      </c>
      <c r="AB95" s="72">
        <f t="shared" si="117"/>
        <v>0</v>
      </c>
      <c r="AC95" s="75">
        <v>0</v>
      </c>
      <c r="AD95" s="101">
        <f>(J95*Pricing!O91)+(O95*Pricing!P91)</f>
        <v>0</v>
      </c>
      <c r="AE95" s="76">
        <f t="shared" si="127"/>
        <v>0</v>
      </c>
      <c r="AF95" s="346">
        <f t="shared" si="128"/>
        <v>0</v>
      </c>
      <c r="AG95" s="347"/>
      <c r="AH95" s="76">
        <f t="shared" si="130"/>
        <v>0</v>
      </c>
      <c r="AI95" s="76">
        <f t="shared" si="122"/>
        <v>0</v>
      </c>
      <c r="AJ95" s="76">
        <f>J95*Pricing!Q91</f>
        <v>0</v>
      </c>
      <c r="AK95" s="76">
        <f>J95*Pricing!R91</f>
        <v>0</v>
      </c>
      <c r="AL95" s="76">
        <f t="shared" si="131"/>
        <v>0</v>
      </c>
      <c r="AM95" s="77">
        <f t="shared" si="132"/>
        <v>0</v>
      </c>
      <c r="AN95" s="76">
        <f t="shared" si="133"/>
        <v>0</v>
      </c>
      <c r="AO95" s="72">
        <f t="shared" si="134"/>
        <v>0</v>
      </c>
      <c r="AP95" s="74">
        <f t="shared" si="135"/>
        <v>0</v>
      </c>
      <c r="AQ95" s="74">
        <f t="shared" si="118"/>
        <v>0</v>
      </c>
      <c r="AR95" s="74" t="e">
        <f t="shared" si="136"/>
        <v>#DIV/0!</v>
      </c>
      <c r="AS95" s="72">
        <f t="shared" si="137"/>
        <v>0</v>
      </c>
      <c r="AT95" s="72" t="e">
        <f t="shared" si="138"/>
        <v>#DIV/0!</v>
      </c>
      <c r="AU95" s="78" t="e">
        <f t="shared" si="119"/>
        <v>#DIV/0!</v>
      </c>
      <c r="AV95" s="79">
        <f t="shared" si="129"/>
        <v>0</v>
      </c>
      <c r="AW95" s="80" t="e">
        <f t="shared" si="139"/>
        <v>#DIV/0!</v>
      </c>
      <c r="AX95" s="81" t="e">
        <f t="shared" si="140"/>
        <v>#DIV/0!</v>
      </c>
      <c r="AY95" s="82"/>
      <c r="AZ95" s="83" t="e">
        <f t="shared" si="120"/>
        <v>#DIV/0!</v>
      </c>
      <c r="BB95" s="84"/>
    </row>
    <row r="96" spans="2:54" ht="34.5" customHeight="1" thickTop="1" thickBot="1">
      <c r="B96" s="129">
        <f>Pricing!A92</f>
        <v>89</v>
      </c>
      <c r="C96" s="130">
        <f>Pricing!D92</f>
        <v>0</v>
      </c>
      <c r="D96" s="131">
        <f>Pricing!B92</f>
        <v>0</v>
      </c>
      <c r="E96" s="132">
        <f>Pricing!N92</f>
        <v>0</v>
      </c>
      <c r="F96" s="68">
        <f>Pricing!G92</f>
        <v>0</v>
      </c>
      <c r="G96" s="68">
        <f>Pricing!H92</f>
        <v>0</v>
      </c>
      <c r="H96" s="100">
        <f t="shared" si="121"/>
        <v>0</v>
      </c>
      <c r="I96" s="70">
        <f>Pricing!I92</f>
        <v>0</v>
      </c>
      <c r="J96" s="69">
        <f t="shared" si="125"/>
        <v>0</v>
      </c>
      <c r="K96" s="71">
        <f t="shared" si="126"/>
        <v>0</v>
      </c>
      <c r="L96" s="69"/>
      <c r="M96" s="72"/>
      <c r="N96" s="72"/>
      <c r="O96" s="72">
        <f t="shared" si="79"/>
        <v>0</v>
      </c>
      <c r="P96" s="73">
        <f>Pricing!M92</f>
        <v>0</v>
      </c>
      <c r="Q96" s="74">
        <f t="shared" si="107"/>
        <v>0</v>
      </c>
      <c r="R96" s="74">
        <f t="shared" si="108"/>
        <v>0</v>
      </c>
      <c r="S96" s="74">
        <f t="shared" si="109"/>
        <v>0</v>
      </c>
      <c r="T96" s="74">
        <f t="shared" si="110"/>
        <v>0</v>
      </c>
      <c r="U96" s="72">
        <f t="shared" si="111"/>
        <v>0</v>
      </c>
      <c r="V96" s="74">
        <f t="shared" si="112"/>
        <v>0</v>
      </c>
      <c r="W96" s="73">
        <f>Pricing!S92*I96</f>
        <v>0</v>
      </c>
      <c r="X96" s="74">
        <f t="shared" si="113"/>
        <v>0</v>
      </c>
      <c r="Y96" s="74">
        <f t="shared" si="114"/>
        <v>0</v>
      </c>
      <c r="Z96" s="74">
        <f t="shared" si="115"/>
        <v>0</v>
      </c>
      <c r="AA96" s="74">
        <f t="shared" si="116"/>
        <v>0</v>
      </c>
      <c r="AB96" s="72">
        <f t="shared" si="117"/>
        <v>0</v>
      </c>
      <c r="AC96" s="75">
        <v>0</v>
      </c>
      <c r="AD96" s="101">
        <f>(J96*Pricing!O92)+(O96*Pricing!P92)</f>
        <v>0</v>
      </c>
      <c r="AE96" s="76">
        <f t="shared" si="127"/>
        <v>0</v>
      </c>
      <c r="AF96" s="346">
        <f t="shared" si="128"/>
        <v>0</v>
      </c>
      <c r="AG96" s="347"/>
      <c r="AH96" s="76">
        <f t="shared" si="130"/>
        <v>0</v>
      </c>
      <c r="AI96" s="76">
        <f t="shared" si="122"/>
        <v>0</v>
      </c>
      <c r="AJ96" s="76">
        <f>J96*Pricing!Q92</f>
        <v>0</v>
      </c>
      <c r="AK96" s="76">
        <f>J96*Pricing!R92</f>
        <v>0</v>
      </c>
      <c r="AL96" s="76">
        <f t="shared" si="131"/>
        <v>0</v>
      </c>
      <c r="AM96" s="77">
        <f t="shared" si="132"/>
        <v>0</v>
      </c>
      <c r="AN96" s="76">
        <f t="shared" si="133"/>
        <v>0</v>
      </c>
      <c r="AO96" s="72">
        <f t="shared" si="134"/>
        <v>0</v>
      </c>
      <c r="AP96" s="74">
        <f t="shared" si="135"/>
        <v>0</v>
      </c>
      <c r="AQ96" s="74">
        <f t="shared" si="118"/>
        <v>0</v>
      </c>
      <c r="AR96" s="74" t="e">
        <f t="shared" si="136"/>
        <v>#DIV/0!</v>
      </c>
      <c r="AS96" s="72">
        <f t="shared" si="137"/>
        <v>0</v>
      </c>
      <c r="AT96" s="72" t="e">
        <f t="shared" si="138"/>
        <v>#DIV/0!</v>
      </c>
      <c r="AU96" s="78" t="e">
        <f t="shared" si="119"/>
        <v>#DIV/0!</v>
      </c>
      <c r="AV96" s="79">
        <f t="shared" si="129"/>
        <v>0</v>
      </c>
      <c r="AW96" s="80" t="e">
        <f t="shared" si="139"/>
        <v>#DIV/0!</v>
      </c>
      <c r="AX96" s="81" t="e">
        <f t="shared" si="140"/>
        <v>#DIV/0!</v>
      </c>
      <c r="AY96" s="82"/>
      <c r="AZ96" s="83" t="e">
        <f t="shared" si="120"/>
        <v>#DIV/0!</v>
      </c>
      <c r="BB96" s="84"/>
    </row>
    <row r="97" spans="2:54" ht="34.5" customHeight="1" thickTop="1" thickBot="1">
      <c r="B97" s="129">
        <f>Pricing!A93</f>
        <v>90</v>
      </c>
      <c r="C97" s="130">
        <f>Pricing!D93</f>
        <v>0</v>
      </c>
      <c r="D97" s="131">
        <f>Pricing!B93</f>
        <v>0</v>
      </c>
      <c r="E97" s="132">
        <f>Pricing!N93</f>
        <v>0</v>
      </c>
      <c r="F97" s="68">
        <f>Pricing!G93</f>
        <v>0</v>
      </c>
      <c r="G97" s="68">
        <f>Pricing!H93</f>
        <v>0</v>
      </c>
      <c r="H97" s="100">
        <f t="shared" si="121"/>
        <v>0</v>
      </c>
      <c r="I97" s="70">
        <f>Pricing!I93</f>
        <v>0</v>
      </c>
      <c r="J97" s="69">
        <f t="shared" si="125"/>
        <v>0</v>
      </c>
      <c r="K97" s="71">
        <f t="shared" si="126"/>
        <v>0</v>
      </c>
      <c r="L97" s="69"/>
      <c r="M97" s="72"/>
      <c r="N97" s="72"/>
      <c r="O97" s="72">
        <f t="shared" si="79"/>
        <v>0</v>
      </c>
      <c r="P97" s="73">
        <f>Pricing!M93</f>
        <v>0</v>
      </c>
      <c r="Q97" s="74">
        <f t="shared" si="107"/>
        <v>0</v>
      </c>
      <c r="R97" s="74">
        <f t="shared" si="108"/>
        <v>0</v>
      </c>
      <c r="S97" s="74">
        <f t="shared" si="109"/>
        <v>0</v>
      </c>
      <c r="T97" s="74">
        <f t="shared" si="110"/>
        <v>0</v>
      </c>
      <c r="U97" s="72">
        <f t="shared" si="111"/>
        <v>0</v>
      </c>
      <c r="V97" s="74">
        <f t="shared" si="112"/>
        <v>0</v>
      </c>
      <c r="W97" s="73">
        <f>Pricing!S93*I97</f>
        <v>0</v>
      </c>
      <c r="X97" s="74">
        <f t="shared" si="113"/>
        <v>0</v>
      </c>
      <c r="Y97" s="74">
        <f t="shared" si="114"/>
        <v>0</v>
      </c>
      <c r="Z97" s="74">
        <f t="shared" si="115"/>
        <v>0</v>
      </c>
      <c r="AA97" s="74">
        <f t="shared" si="116"/>
        <v>0</v>
      </c>
      <c r="AB97" s="72">
        <f t="shared" si="117"/>
        <v>0</v>
      </c>
      <c r="AC97" s="75">
        <v>0</v>
      </c>
      <c r="AD97" s="101">
        <f>(J97*Pricing!O93)+(O97*Pricing!P93)</f>
        <v>0</v>
      </c>
      <c r="AE97" s="76">
        <f t="shared" si="127"/>
        <v>0</v>
      </c>
      <c r="AF97" s="346">
        <f t="shared" si="128"/>
        <v>0</v>
      </c>
      <c r="AG97" s="347"/>
      <c r="AH97" s="76">
        <f t="shared" si="130"/>
        <v>0</v>
      </c>
      <c r="AI97" s="76">
        <f t="shared" si="122"/>
        <v>0</v>
      </c>
      <c r="AJ97" s="76">
        <f>J97*Pricing!Q93</f>
        <v>0</v>
      </c>
      <c r="AK97" s="76">
        <f>J97*Pricing!R93</f>
        <v>0</v>
      </c>
      <c r="AL97" s="76">
        <f t="shared" si="131"/>
        <v>0</v>
      </c>
      <c r="AM97" s="77">
        <f t="shared" si="132"/>
        <v>0</v>
      </c>
      <c r="AN97" s="76">
        <f t="shared" si="133"/>
        <v>0</v>
      </c>
      <c r="AO97" s="72">
        <f t="shared" si="134"/>
        <v>0</v>
      </c>
      <c r="AP97" s="74">
        <f t="shared" si="135"/>
        <v>0</v>
      </c>
      <c r="AQ97" s="74">
        <f t="shared" si="118"/>
        <v>0</v>
      </c>
      <c r="AR97" s="74" t="e">
        <f t="shared" si="136"/>
        <v>#DIV/0!</v>
      </c>
      <c r="AS97" s="72">
        <f t="shared" si="137"/>
        <v>0</v>
      </c>
      <c r="AT97" s="72" t="e">
        <f t="shared" si="138"/>
        <v>#DIV/0!</v>
      </c>
      <c r="AU97" s="78" t="e">
        <f t="shared" si="119"/>
        <v>#DIV/0!</v>
      </c>
      <c r="AV97" s="79">
        <f t="shared" si="129"/>
        <v>0</v>
      </c>
      <c r="AW97" s="80" t="e">
        <f t="shared" si="139"/>
        <v>#DIV/0!</v>
      </c>
      <c r="AX97" s="81" t="e">
        <f t="shared" si="140"/>
        <v>#DIV/0!</v>
      </c>
      <c r="AY97" s="82"/>
      <c r="AZ97" s="83" t="e">
        <f t="shared" si="120"/>
        <v>#DIV/0!</v>
      </c>
      <c r="BB97" s="84"/>
    </row>
    <row r="98" spans="2:54" ht="34.5" customHeight="1" thickTop="1" thickBot="1">
      <c r="B98" s="129">
        <f>Pricing!A94</f>
        <v>91</v>
      </c>
      <c r="C98" s="130">
        <f>Pricing!D94</f>
        <v>0</v>
      </c>
      <c r="D98" s="131">
        <f>Pricing!B94</f>
        <v>0</v>
      </c>
      <c r="E98" s="132">
        <f>Pricing!N94</f>
        <v>0</v>
      </c>
      <c r="F98" s="68">
        <f>Pricing!G94</f>
        <v>0</v>
      </c>
      <c r="G98" s="68">
        <f>Pricing!H94</f>
        <v>0</v>
      </c>
      <c r="H98" s="100">
        <f t="shared" si="121"/>
        <v>0</v>
      </c>
      <c r="I98" s="70">
        <f>Pricing!I94</f>
        <v>0</v>
      </c>
      <c r="J98" s="69">
        <f t="shared" si="125"/>
        <v>0</v>
      </c>
      <c r="K98" s="71">
        <f t="shared" si="126"/>
        <v>0</v>
      </c>
      <c r="L98" s="69"/>
      <c r="M98" s="72"/>
      <c r="N98" s="72"/>
      <c r="O98" s="72">
        <f t="shared" si="79"/>
        <v>0</v>
      </c>
      <c r="P98" s="73">
        <f>Pricing!M94</f>
        <v>0</v>
      </c>
      <c r="Q98" s="74">
        <f t="shared" si="107"/>
        <v>0</v>
      </c>
      <c r="R98" s="74">
        <f t="shared" si="108"/>
        <v>0</v>
      </c>
      <c r="S98" s="74">
        <f t="shared" si="109"/>
        <v>0</v>
      </c>
      <c r="T98" s="74">
        <f t="shared" si="110"/>
        <v>0</v>
      </c>
      <c r="U98" s="72">
        <f t="shared" si="111"/>
        <v>0</v>
      </c>
      <c r="V98" s="74">
        <f t="shared" si="112"/>
        <v>0</v>
      </c>
      <c r="W98" s="73">
        <f>Pricing!S94*I98</f>
        <v>0</v>
      </c>
      <c r="X98" s="74">
        <f t="shared" si="113"/>
        <v>0</v>
      </c>
      <c r="Y98" s="74">
        <f t="shared" si="114"/>
        <v>0</v>
      </c>
      <c r="Z98" s="74">
        <f t="shared" si="115"/>
        <v>0</v>
      </c>
      <c r="AA98" s="74">
        <f t="shared" si="116"/>
        <v>0</v>
      </c>
      <c r="AB98" s="72">
        <f t="shared" si="117"/>
        <v>0</v>
      </c>
      <c r="AC98" s="75">
        <v>0</v>
      </c>
      <c r="AD98" s="101">
        <f>(J98*Pricing!O94)+(O98*Pricing!P94)</f>
        <v>0</v>
      </c>
      <c r="AE98" s="76">
        <f t="shared" si="127"/>
        <v>0</v>
      </c>
      <c r="AF98" s="346">
        <f t="shared" si="128"/>
        <v>0</v>
      </c>
      <c r="AG98" s="347"/>
      <c r="AH98" s="76">
        <f t="shared" si="130"/>
        <v>0</v>
      </c>
      <c r="AI98" s="76">
        <f t="shared" si="122"/>
        <v>0</v>
      </c>
      <c r="AJ98" s="76">
        <f>J98*Pricing!Q94</f>
        <v>0</v>
      </c>
      <c r="AK98" s="76">
        <f>J98*Pricing!R94</f>
        <v>0</v>
      </c>
      <c r="AL98" s="76">
        <f t="shared" si="131"/>
        <v>0</v>
      </c>
      <c r="AM98" s="77">
        <f t="shared" si="132"/>
        <v>0</v>
      </c>
      <c r="AN98" s="76">
        <f t="shared" si="133"/>
        <v>0</v>
      </c>
      <c r="AO98" s="72">
        <f t="shared" si="134"/>
        <v>0</v>
      </c>
      <c r="AP98" s="74">
        <f t="shared" si="135"/>
        <v>0</v>
      </c>
      <c r="AQ98" s="74">
        <f t="shared" si="118"/>
        <v>0</v>
      </c>
      <c r="AR98" s="74" t="e">
        <f t="shared" si="136"/>
        <v>#DIV/0!</v>
      </c>
      <c r="AS98" s="72">
        <f t="shared" si="137"/>
        <v>0</v>
      </c>
      <c r="AT98" s="72" t="e">
        <f t="shared" si="138"/>
        <v>#DIV/0!</v>
      </c>
      <c r="AU98" s="78" t="e">
        <f t="shared" si="119"/>
        <v>#DIV/0!</v>
      </c>
      <c r="AV98" s="79">
        <f t="shared" si="129"/>
        <v>0</v>
      </c>
      <c r="AW98" s="80" t="e">
        <f t="shared" si="139"/>
        <v>#DIV/0!</v>
      </c>
      <c r="AX98" s="81" t="e">
        <f t="shared" si="140"/>
        <v>#DIV/0!</v>
      </c>
      <c r="AY98" s="82"/>
      <c r="AZ98" s="83" t="e">
        <f t="shared" si="120"/>
        <v>#DIV/0!</v>
      </c>
      <c r="BB98" s="84"/>
    </row>
    <row r="99" spans="2:54" ht="34.5" customHeight="1" thickTop="1" thickBot="1">
      <c r="B99" s="129">
        <f>Pricing!A95</f>
        <v>92</v>
      </c>
      <c r="C99" s="130">
        <f>Pricing!D95</f>
        <v>0</v>
      </c>
      <c r="D99" s="131">
        <f>Pricing!B95</f>
        <v>0</v>
      </c>
      <c r="E99" s="132">
        <f>Pricing!N95</f>
        <v>0</v>
      </c>
      <c r="F99" s="68">
        <f>Pricing!G95</f>
        <v>0</v>
      </c>
      <c r="G99" s="68">
        <f>Pricing!H95</f>
        <v>0</v>
      </c>
      <c r="H99" s="100">
        <f t="shared" si="121"/>
        <v>0</v>
      </c>
      <c r="I99" s="70">
        <f>Pricing!I95</f>
        <v>0</v>
      </c>
      <c r="J99" s="69">
        <f t="shared" si="125"/>
        <v>0</v>
      </c>
      <c r="K99" s="71">
        <f t="shared" si="126"/>
        <v>0</v>
      </c>
      <c r="L99" s="69"/>
      <c r="M99" s="72"/>
      <c r="N99" s="72"/>
      <c r="O99" s="72">
        <f t="shared" si="79"/>
        <v>0</v>
      </c>
      <c r="P99" s="73">
        <f>Pricing!M95</f>
        <v>0</v>
      </c>
      <c r="Q99" s="74">
        <f t="shared" si="107"/>
        <v>0</v>
      </c>
      <c r="R99" s="74">
        <f t="shared" si="108"/>
        <v>0</v>
      </c>
      <c r="S99" s="74">
        <f t="shared" si="109"/>
        <v>0</v>
      </c>
      <c r="T99" s="74">
        <f t="shared" si="110"/>
        <v>0</v>
      </c>
      <c r="U99" s="72">
        <f t="shared" si="111"/>
        <v>0</v>
      </c>
      <c r="V99" s="74">
        <f t="shared" si="112"/>
        <v>0</v>
      </c>
      <c r="W99" s="73">
        <f>Pricing!S95*I99</f>
        <v>0</v>
      </c>
      <c r="X99" s="74">
        <f t="shared" si="113"/>
        <v>0</v>
      </c>
      <c r="Y99" s="74">
        <f t="shared" si="114"/>
        <v>0</v>
      </c>
      <c r="Z99" s="74">
        <f t="shared" si="115"/>
        <v>0</v>
      </c>
      <c r="AA99" s="74">
        <f t="shared" si="116"/>
        <v>0</v>
      </c>
      <c r="AB99" s="72">
        <f t="shared" si="117"/>
        <v>0</v>
      </c>
      <c r="AC99" s="75">
        <v>0</v>
      </c>
      <c r="AD99" s="101">
        <f>(J99*Pricing!O95)+(O99*Pricing!P95)</f>
        <v>0</v>
      </c>
      <c r="AE99" s="76">
        <f t="shared" si="127"/>
        <v>0</v>
      </c>
      <c r="AF99" s="346">
        <f t="shared" si="128"/>
        <v>0</v>
      </c>
      <c r="AG99" s="347"/>
      <c r="AH99" s="76">
        <f t="shared" si="130"/>
        <v>0</v>
      </c>
      <c r="AI99" s="76">
        <f t="shared" si="122"/>
        <v>0</v>
      </c>
      <c r="AJ99" s="76">
        <f>J99*Pricing!Q95</f>
        <v>0</v>
      </c>
      <c r="AK99" s="76">
        <f>J99*Pricing!R95</f>
        <v>0</v>
      </c>
      <c r="AL99" s="76">
        <f t="shared" si="131"/>
        <v>0</v>
      </c>
      <c r="AM99" s="77">
        <f t="shared" si="132"/>
        <v>0</v>
      </c>
      <c r="AN99" s="76">
        <f t="shared" si="133"/>
        <v>0</v>
      </c>
      <c r="AO99" s="72">
        <f t="shared" si="134"/>
        <v>0</v>
      </c>
      <c r="AP99" s="74">
        <f t="shared" si="135"/>
        <v>0</v>
      </c>
      <c r="AQ99" s="74">
        <f t="shared" si="118"/>
        <v>0</v>
      </c>
      <c r="AR99" s="74" t="e">
        <f t="shared" si="136"/>
        <v>#DIV/0!</v>
      </c>
      <c r="AS99" s="72">
        <f t="shared" si="137"/>
        <v>0</v>
      </c>
      <c r="AT99" s="72" t="e">
        <f t="shared" si="138"/>
        <v>#DIV/0!</v>
      </c>
      <c r="AU99" s="78" t="e">
        <f t="shared" si="119"/>
        <v>#DIV/0!</v>
      </c>
      <c r="AV99" s="79">
        <f t="shared" si="129"/>
        <v>0</v>
      </c>
      <c r="AW99" s="80" t="e">
        <f t="shared" si="139"/>
        <v>#DIV/0!</v>
      </c>
      <c r="AX99" s="81" t="e">
        <f t="shared" si="140"/>
        <v>#DIV/0!</v>
      </c>
      <c r="AY99" s="82"/>
      <c r="AZ99" s="83" t="e">
        <f t="shared" si="120"/>
        <v>#DIV/0!</v>
      </c>
      <c r="BB99" s="84"/>
    </row>
    <row r="100" spans="2:54" ht="34.5" customHeight="1" thickTop="1" thickBot="1">
      <c r="B100" s="129">
        <f>Pricing!A96</f>
        <v>93</v>
      </c>
      <c r="C100" s="130">
        <f>Pricing!D96</f>
        <v>0</v>
      </c>
      <c r="D100" s="131">
        <f>Pricing!B96</f>
        <v>0</v>
      </c>
      <c r="E100" s="132">
        <f>Pricing!N96</f>
        <v>0</v>
      </c>
      <c r="F100" s="68">
        <f>Pricing!G96</f>
        <v>0</v>
      </c>
      <c r="G100" s="68">
        <f>Pricing!H96</f>
        <v>0</v>
      </c>
      <c r="H100" s="100">
        <f t="shared" si="121"/>
        <v>0</v>
      </c>
      <c r="I100" s="70">
        <f>Pricing!I96</f>
        <v>0</v>
      </c>
      <c r="J100" s="69">
        <f t="shared" si="125"/>
        <v>0</v>
      </c>
      <c r="K100" s="71">
        <f t="shared" si="126"/>
        <v>0</v>
      </c>
      <c r="L100" s="69"/>
      <c r="M100" s="72"/>
      <c r="N100" s="72"/>
      <c r="O100" s="72">
        <f t="shared" si="79"/>
        <v>0</v>
      </c>
      <c r="P100" s="73">
        <f>Pricing!M96</f>
        <v>0</v>
      </c>
      <c r="Q100" s="74">
        <f t="shared" si="107"/>
        <v>0</v>
      </c>
      <c r="R100" s="74">
        <f t="shared" si="108"/>
        <v>0</v>
      </c>
      <c r="S100" s="74">
        <f t="shared" si="109"/>
        <v>0</v>
      </c>
      <c r="T100" s="74">
        <f t="shared" si="110"/>
        <v>0</v>
      </c>
      <c r="U100" s="72">
        <f t="shared" si="111"/>
        <v>0</v>
      </c>
      <c r="V100" s="74">
        <f t="shared" si="112"/>
        <v>0</v>
      </c>
      <c r="W100" s="73">
        <f>Pricing!S96*I100</f>
        <v>0</v>
      </c>
      <c r="X100" s="74">
        <f t="shared" si="113"/>
        <v>0</v>
      </c>
      <c r="Y100" s="74">
        <f t="shared" si="114"/>
        <v>0</v>
      </c>
      <c r="Z100" s="74">
        <f t="shared" si="115"/>
        <v>0</v>
      </c>
      <c r="AA100" s="74">
        <f t="shared" si="116"/>
        <v>0</v>
      </c>
      <c r="AB100" s="72">
        <f t="shared" si="117"/>
        <v>0</v>
      </c>
      <c r="AC100" s="75">
        <v>0</v>
      </c>
      <c r="AD100" s="101">
        <f>(J100*Pricing!O96)+(O100*Pricing!P96)</f>
        <v>0</v>
      </c>
      <c r="AE100" s="76">
        <f t="shared" si="127"/>
        <v>0</v>
      </c>
      <c r="AF100" s="346">
        <f t="shared" si="128"/>
        <v>0</v>
      </c>
      <c r="AG100" s="347"/>
      <c r="AH100" s="76">
        <f t="shared" si="130"/>
        <v>0</v>
      </c>
      <c r="AI100" s="76">
        <f t="shared" si="122"/>
        <v>0</v>
      </c>
      <c r="AJ100" s="76">
        <f>J100*Pricing!Q96</f>
        <v>0</v>
      </c>
      <c r="AK100" s="76">
        <f>J100*Pricing!R96</f>
        <v>0</v>
      </c>
      <c r="AL100" s="76">
        <f t="shared" si="131"/>
        <v>0</v>
      </c>
      <c r="AM100" s="77">
        <f t="shared" si="132"/>
        <v>0</v>
      </c>
      <c r="AN100" s="76">
        <f t="shared" si="133"/>
        <v>0</v>
      </c>
      <c r="AO100" s="72">
        <f t="shared" si="134"/>
        <v>0</v>
      </c>
      <c r="AP100" s="74">
        <f t="shared" si="135"/>
        <v>0</v>
      </c>
      <c r="AQ100" s="74">
        <f t="shared" si="118"/>
        <v>0</v>
      </c>
      <c r="AR100" s="74" t="e">
        <f t="shared" si="136"/>
        <v>#DIV/0!</v>
      </c>
      <c r="AS100" s="72">
        <f t="shared" si="137"/>
        <v>0</v>
      </c>
      <c r="AT100" s="72" t="e">
        <f t="shared" si="138"/>
        <v>#DIV/0!</v>
      </c>
      <c r="AU100" s="78" t="e">
        <f t="shared" si="119"/>
        <v>#DIV/0!</v>
      </c>
      <c r="AV100" s="79">
        <f t="shared" si="129"/>
        <v>0</v>
      </c>
      <c r="AW100" s="80" t="e">
        <f t="shared" si="139"/>
        <v>#DIV/0!</v>
      </c>
      <c r="AX100" s="81" t="e">
        <f t="shared" si="140"/>
        <v>#DIV/0!</v>
      </c>
      <c r="AY100" s="82"/>
      <c r="AZ100" s="83" t="e">
        <f t="shared" si="120"/>
        <v>#DIV/0!</v>
      </c>
      <c r="BB100" s="84"/>
    </row>
    <row r="101" spans="2:54" ht="34.5" customHeight="1" thickTop="1" thickBot="1">
      <c r="B101" s="129">
        <f>Pricing!A97</f>
        <v>94</v>
      </c>
      <c r="C101" s="130">
        <f>Pricing!D97</f>
        <v>0</v>
      </c>
      <c r="D101" s="131">
        <f>Pricing!B97</f>
        <v>0</v>
      </c>
      <c r="E101" s="132">
        <f>Pricing!N97</f>
        <v>0</v>
      </c>
      <c r="F101" s="68">
        <f>Pricing!G97</f>
        <v>0</v>
      </c>
      <c r="G101" s="68">
        <f>Pricing!H97</f>
        <v>0</v>
      </c>
      <c r="H101" s="100">
        <f t="shared" si="121"/>
        <v>0</v>
      </c>
      <c r="I101" s="70">
        <f>Pricing!I97</f>
        <v>0</v>
      </c>
      <c r="J101" s="69">
        <f t="shared" si="125"/>
        <v>0</v>
      </c>
      <c r="K101" s="71">
        <f t="shared" si="126"/>
        <v>0</v>
      </c>
      <c r="L101" s="69"/>
      <c r="M101" s="72"/>
      <c r="N101" s="72"/>
      <c r="O101" s="72">
        <f t="shared" ref="O101:O107" si="141">N101*M101*L101/1000000</f>
        <v>0</v>
      </c>
      <c r="P101" s="73">
        <f>Pricing!M97</f>
        <v>0</v>
      </c>
      <c r="Q101" s="74">
        <f t="shared" si="107"/>
        <v>0</v>
      </c>
      <c r="R101" s="74">
        <f t="shared" si="108"/>
        <v>0</v>
      </c>
      <c r="S101" s="74">
        <f t="shared" si="109"/>
        <v>0</v>
      </c>
      <c r="T101" s="74">
        <f t="shared" si="110"/>
        <v>0</v>
      </c>
      <c r="U101" s="72">
        <f t="shared" si="111"/>
        <v>0</v>
      </c>
      <c r="V101" s="74">
        <f t="shared" si="112"/>
        <v>0</v>
      </c>
      <c r="W101" s="73">
        <f>Pricing!S97*I101</f>
        <v>0</v>
      </c>
      <c r="X101" s="74">
        <f t="shared" si="113"/>
        <v>0</v>
      </c>
      <c r="Y101" s="74">
        <f t="shared" si="114"/>
        <v>0</v>
      </c>
      <c r="Z101" s="74">
        <f t="shared" si="115"/>
        <v>0</v>
      </c>
      <c r="AA101" s="74">
        <f t="shared" si="116"/>
        <v>0</v>
      </c>
      <c r="AB101" s="72">
        <f t="shared" si="117"/>
        <v>0</v>
      </c>
      <c r="AC101" s="75">
        <v>0</v>
      </c>
      <c r="AD101" s="101">
        <f>(J101*Pricing!O97)+(O101*Pricing!P97)</f>
        <v>0</v>
      </c>
      <c r="AE101" s="76">
        <f t="shared" si="127"/>
        <v>0</v>
      </c>
      <c r="AF101" s="346">
        <f t="shared" si="128"/>
        <v>0</v>
      </c>
      <c r="AG101" s="347"/>
      <c r="AH101" s="76">
        <f t="shared" si="130"/>
        <v>0</v>
      </c>
      <c r="AI101" s="76">
        <f t="shared" si="122"/>
        <v>0</v>
      </c>
      <c r="AJ101" s="76">
        <f>J101*Pricing!Q97</f>
        <v>0</v>
      </c>
      <c r="AK101" s="76">
        <f>J101*Pricing!R97</f>
        <v>0</v>
      </c>
      <c r="AL101" s="76">
        <f t="shared" si="131"/>
        <v>0</v>
      </c>
      <c r="AM101" s="77">
        <f t="shared" si="132"/>
        <v>0</v>
      </c>
      <c r="AN101" s="76">
        <f t="shared" si="133"/>
        <v>0</v>
      </c>
      <c r="AO101" s="72">
        <f t="shared" si="134"/>
        <v>0</v>
      </c>
      <c r="AP101" s="74">
        <f t="shared" si="135"/>
        <v>0</v>
      </c>
      <c r="AQ101" s="74">
        <f t="shared" si="118"/>
        <v>0</v>
      </c>
      <c r="AR101" s="74" t="e">
        <f t="shared" si="136"/>
        <v>#DIV/0!</v>
      </c>
      <c r="AS101" s="72">
        <f t="shared" si="137"/>
        <v>0</v>
      </c>
      <c r="AT101" s="72" t="e">
        <f t="shared" si="138"/>
        <v>#DIV/0!</v>
      </c>
      <c r="AU101" s="78" t="e">
        <f t="shared" si="119"/>
        <v>#DIV/0!</v>
      </c>
      <c r="AV101" s="79">
        <f t="shared" si="129"/>
        <v>0</v>
      </c>
      <c r="AW101" s="80" t="e">
        <f t="shared" si="139"/>
        <v>#DIV/0!</v>
      </c>
      <c r="AX101" s="81" t="e">
        <f t="shared" si="140"/>
        <v>#DIV/0!</v>
      </c>
      <c r="AY101" s="82"/>
      <c r="AZ101" s="83" t="e">
        <f t="shared" si="120"/>
        <v>#DIV/0!</v>
      </c>
      <c r="BB101" s="84"/>
    </row>
    <row r="102" spans="2:54" ht="34.5" customHeight="1" thickTop="1" thickBot="1">
      <c r="B102" s="129">
        <f>Pricing!A98</f>
        <v>95</v>
      </c>
      <c r="C102" s="130">
        <f>Pricing!D98</f>
        <v>0</v>
      </c>
      <c r="D102" s="131">
        <f>Pricing!B98</f>
        <v>0</v>
      </c>
      <c r="E102" s="132">
        <f>Pricing!N98</f>
        <v>0</v>
      </c>
      <c r="F102" s="68">
        <f>Pricing!G98</f>
        <v>0</v>
      </c>
      <c r="G102" s="68">
        <f>Pricing!H98</f>
        <v>0</v>
      </c>
      <c r="H102" s="100">
        <f t="shared" si="121"/>
        <v>0</v>
      </c>
      <c r="I102" s="70">
        <f>Pricing!I98</f>
        <v>0</v>
      </c>
      <c r="J102" s="69">
        <f t="shared" si="125"/>
        <v>0</v>
      </c>
      <c r="K102" s="71">
        <f t="shared" si="126"/>
        <v>0</v>
      </c>
      <c r="L102" s="69"/>
      <c r="M102" s="72"/>
      <c r="N102" s="72"/>
      <c r="O102" s="72">
        <f t="shared" si="141"/>
        <v>0</v>
      </c>
      <c r="P102" s="73">
        <f>Pricing!M98</f>
        <v>0</v>
      </c>
      <c r="Q102" s="74">
        <f t="shared" si="107"/>
        <v>0</v>
      </c>
      <c r="R102" s="74">
        <f t="shared" si="108"/>
        <v>0</v>
      </c>
      <c r="S102" s="74">
        <f t="shared" si="109"/>
        <v>0</v>
      </c>
      <c r="T102" s="74">
        <f t="shared" si="110"/>
        <v>0</v>
      </c>
      <c r="U102" s="72">
        <f t="shared" si="111"/>
        <v>0</v>
      </c>
      <c r="V102" s="74">
        <f t="shared" si="112"/>
        <v>0</v>
      </c>
      <c r="W102" s="73">
        <f>Pricing!S98*I102</f>
        <v>0</v>
      </c>
      <c r="X102" s="74">
        <f t="shared" si="113"/>
        <v>0</v>
      </c>
      <c r="Y102" s="74">
        <f t="shared" si="114"/>
        <v>0</v>
      </c>
      <c r="Z102" s="74">
        <f t="shared" si="115"/>
        <v>0</v>
      </c>
      <c r="AA102" s="74">
        <f t="shared" si="116"/>
        <v>0</v>
      </c>
      <c r="AB102" s="72">
        <f t="shared" si="117"/>
        <v>0</v>
      </c>
      <c r="AC102" s="75">
        <v>0</v>
      </c>
      <c r="AD102" s="101">
        <f>(J102*Pricing!O98)+(O102*Pricing!P98)</f>
        <v>0</v>
      </c>
      <c r="AE102" s="76">
        <f t="shared" si="127"/>
        <v>0</v>
      </c>
      <c r="AF102" s="346">
        <f t="shared" si="128"/>
        <v>0</v>
      </c>
      <c r="AG102" s="347"/>
      <c r="AH102" s="76">
        <f t="shared" si="130"/>
        <v>0</v>
      </c>
      <c r="AI102" s="76">
        <f t="shared" si="122"/>
        <v>0</v>
      </c>
      <c r="AJ102" s="76">
        <f>J102*Pricing!Q98</f>
        <v>0</v>
      </c>
      <c r="AK102" s="76">
        <f>J102*Pricing!R98</f>
        <v>0</v>
      </c>
      <c r="AL102" s="76">
        <f t="shared" si="131"/>
        <v>0</v>
      </c>
      <c r="AM102" s="77">
        <f t="shared" si="132"/>
        <v>0</v>
      </c>
      <c r="AN102" s="76">
        <f t="shared" si="133"/>
        <v>0</v>
      </c>
      <c r="AO102" s="72">
        <f t="shared" si="134"/>
        <v>0</v>
      </c>
      <c r="AP102" s="74">
        <f t="shared" si="135"/>
        <v>0</v>
      </c>
      <c r="AQ102" s="74">
        <f t="shared" si="118"/>
        <v>0</v>
      </c>
      <c r="AR102" s="74" t="e">
        <f t="shared" si="136"/>
        <v>#DIV/0!</v>
      </c>
      <c r="AS102" s="72">
        <f t="shared" si="137"/>
        <v>0</v>
      </c>
      <c r="AT102" s="72" t="e">
        <f t="shared" si="138"/>
        <v>#DIV/0!</v>
      </c>
      <c r="AU102" s="78" t="e">
        <f t="shared" si="119"/>
        <v>#DIV/0!</v>
      </c>
      <c r="AV102" s="79">
        <f t="shared" si="129"/>
        <v>0</v>
      </c>
      <c r="AW102" s="80" t="e">
        <f t="shared" si="139"/>
        <v>#DIV/0!</v>
      </c>
      <c r="AX102" s="81" t="e">
        <f t="shared" si="140"/>
        <v>#DIV/0!</v>
      </c>
      <c r="AY102" s="82"/>
      <c r="AZ102" s="83" t="e">
        <f t="shared" si="120"/>
        <v>#DIV/0!</v>
      </c>
      <c r="BB102" s="84"/>
    </row>
    <row r="103" spans="2:54" ht="34.5" customHeight="1" thickTop="1" thickBot="1">
      <c r="B103" s="129">
        <f>Pricing!A99</f>
        <v>96</v>
      </c>
      <c r="C103" s="130">
        <f>Pricing!D99</f>
        <v>0</v>
      </c>
      <c r="D103" s="131">
        <f>Pricing!B99</f>
        <v>0</v>
      </c>
      <c r="E103" s="132">
        <f>Pricing!N99</f>
        <v>0</v>
      </c>
      <c r="F103" s="68">
        <f>Pricing!G99</f>
        <v>0</v>
      </c>
      <c r="G103" s="68">
        <f>Pricing!H99</f>
        <v>0</v>
      </c>
      <c r="H103" s="100">
        <f t="shared" si="121"/>
        <v>0</v>
      </c>
      <c r="I103" s="70">
        <f>Pricing!I99</f>
        <v>0</v>
      </c>
      <c r="J103" s="69">
        <f t="shared" si="125"/>
        <v>0</v>
      </c>
      <c r="K103" s="71">
        <f t="shared" si="126"/>
        <v>0</v>
      </c>
      <c r="L103" s="69"/>
      <c r="M103" s="72"/>
      <c r="N103" s="72"/>
      <c r="O103" s="72">
        <f t="shared" si="141"/>
        <v>0</v>
      </c>
      <c r="P103" s="73">
        <f>Pricing!M99</f>
        <v>0</v>
      </c>
      <c r="Q103" s="74">
        <f t="shared" si="107"/>
        <v>0</v>
      </c>
      <c r="R103" s="74">
        <f t="shared" si="108"/>
        <v>0</v>
      </c>
      <c r="S103" s="74">
        <f t="shared" si="109"/>
        <v>0</v>
      </c>
      <c r="T103" s="74">
        <f t="shared" si="110"/>
        <v>0</v>
      </c>
      <c r="U103" s="72">
        <f t="shared" si="111"/>
        <v>0</v>
      </c>
      <c r="V103" s="74">
        <f t="shared" si="112"/>
        <v>0</v>
      </c>
      <c r="W103" s="73">
        <f>Pricing!S99*I103</f>
        <v>0</v>
      </c>
      <c r="X103" s="74">
        <f t="shared" si="113"/>
        <v>0</v>
      </c>
      <c r="Y103" s="74">
        <f t="shared" si="114"/>
        <v>0</v>
      </c>
      <c r="Z103" s="74">
        <f t="shared" si="115"/>
        <v>0</v>
      </c>
      <c r="AA103" s="74">
        <f t="shared" si="116"/>
        <v>0</v>
      </c>
      <c r="AB103" s="72">
        <f t="shared" si="117"/>
        <v>0</v>
      </c>
      <c r="AC103" s="75">
        <v>0</v>
      </c>
      <c r="AD103" s="101">
        <f>(J103*Pricing!O99)+(O103*Pricing!P99)</f>
        <v>0</v>
      </c>
      <c r="AE103" s="76">
        <f t="shared" si="127"/>
        <v>0</v>
      </c>
      <c r="AF103" s="346">
        <f t="shared" si="128"/>
        <v>0</v>
      </c>
      <c r="AG103" s="347"/>
      <c r="AH103" s="76">
        <f t="shared" si="130"/>
        <v>0</v>
      </c>
      <c r="AI103" s="76">
        <f t="shared" si="122"/>
        <v>0</v>
      </c>
      <c r="AJ103" s="76">
        <f>J103*Pricing!Q99</f>
        <v>0</v>
      </c>
      <c r="AK103" s="76">
        <f>J103*Pricing!R99</f>
        <v>0</v>
      </c>
      <c r="AL103" s="76">
        <f t="shared" si="131"/>
        <v>0</v>
      </c>
      <c r="AM103" s="77">
        <f t="shared" si="132"/>
        <v>0</v>
      </c>
      <c r="AN103" s="76">
        <f t="shared" si="133"/>
        <v>0</v>
      </c>
      <c r="AO103" s="72">
        <f t="shared" si="134"/>
        <v>0</v>
      </c>
      <c r="AP103" s="74">
        <f t="shared" si="135"/>
        <v>0</v>
      </c>
      <c r="AQ103" s="74">
        <f t="shared" si="118"/>
        <v>0</v>
      </c>
      <c r="AR103" s="74" t="e">
        <f t="shared" si="136"/>
        <v>#DIV/0!</v>
      </c>
      <c r="AS103" s="72">
        <f t="shared" si="137"/>
        <v>0</v>
      </c>
      <c r="AT103" s="72" t="e">
        <f t="shared" si="138"/>
        <v>#DIV/0!</v>
      </c>
      <c r="AU103" s="78" t="e">
        <f t="shared" si="119"/>
        <v>#DIV/0!</v>
      </c>
      <c r="AV103" s="79">
        <f t="shared" si="129"/>
        <v>0</v>
      </c>
      <c r="AW103" s="80" t="e">
        <f t="shared" si="139"/>
        <v>#DIV/0!</v>
      </c>
      <c r="AX103" s="81" t="e">
        <f t="shared" si="140"/>
        <v>#DIV/0!</v>
      </c>
      <c r="AY103" s="82"/>
      <c r="AZ103" s="83" t="e">
        <f t="shared" si="120"/>
        <v>#DIV/0!</v>
      </c>
      <c r="BB103" s="84"/>
    </row>
    <row r="104" spans="2:54" ht="34.5" customHeight="1" thickTop="1" thickBot="1">
      <c r="B104" s="129">
        <f>Pricing!A100</f>
        <v>97</v>
      </c>
      <c r="C104" s="130">
        <f>Pricing!D100</f>
        <v>0</v>
      </c>
      <c r="D104" s="131">
        <f>Pricing!B100</f>
        <v>0</v>
      </c>
      <c r="E104" s="132">
        <f>Pricing!N100</f>
        <v>0</v>
      </c>
      <c r="F104" s="68">
        <f>Pricing!G100</f>
        <v>0</v>
      </c>
      <c r="G104" s="68">
        <f>Pricing!H100</f>
        <v>0</v>
      </c>
      <c r="H104" s="100">
        <f t="shared" si="121"/>
        <v>0</v>
      </c>
      <c r="I104" s="70">
        <f>Pricing!I100</f>
        <v>0</v>
      </c>
      <c r="J104" s="69">
        <f t="shared" si="125"/>
        <v>0</v>
      </c>
      <c r="K104" s="71">
        <f t="shared" si="126"/>
        <v>0</v>
      </c>
      <c r="L104" s="69"/>
      <c r="M104" s="72"/>
      <c r="N104" s="72"/>
      <c r="O104" s="72">
        <f t="shared" si="141"/>
        <v>0</v>
      </c>
      <c r="P104" s="73">
        <f>Pricing!M100</f>
        <v>0</v>
      </c>
      <c r="Q104" s="74">
        <f t="shared" si="107"/>
        <v>0</v>
      </c>
      <c r="R104" s="74">
        <f t="shared" si="108"/>
        <v>0</v>
      </c>
      <c r="S104" s="74">
        <f t="shared" si="109"/>
        <v>0</v>
      </c>
      <c r="T104" s="74">
        <f t="shared" si="110"/>
        <v>0</v>
      </c>
      <c r="U104" s="72">
        <f t="shared" si="111"/>
        <v>0</v>
      </c>
      <c r="V104" s="74">
        <f t="shared" si="112"/>
        <v>0</v>
      </c>
      <c r="W104" s="73">
        <f>Pricing!S100*I104</f>
        <v>0</v>
      </c>
      <c r="X104" s="74">
        <f t="shared" si="113"/>
        <v>0</v>
      </c>
      <c r="Y104" s="74">
        <f t="shared" si="114"/>
        <v>0</v>
      </c>
      <c r="Z104" s="74">
        <f t="shared" si="115"/>
        <v>0</v>
      </c>
      <c r="AA104" s="74">
        <f t="shared" si="116"/>
        <v>0</v>
      </c>
      <c r="AB104" s="72">
        <f t="shared" si="117"/>
        <v>0</v>
      </c>
      <c r="AC104" s="75">
        <v>0</v>
      </c>
      <c r="AD104" s="101">
        <f>(J104*Pricing!O100)+(O104*Pricing!P100)</f>
        <v>0</v>
      </c>
      <c r="AE104" s="76">
        <f t="shared" si="127"/>
        <v>0</v>
      </c>
      <c r="AF104" s="346">
        <f t="shared" si="128"/>
        <v>0</v>
      </c>
      <c r="AG104" s="347"/>
      <c r="AH104" s="76">
        <f t="shared" si="130"/>
        <v>0</v>
      </c>
      <c r="AI104" s="76">
        <f t="shared" si="122"/>
        <v>0</v>
      </c>
      <c r="AJ104" s="76">
        <f>J104*Pricing!Q100</f>
        <v>0</v>
      </c>
      <c r="AK104" s="76">
        <f>J104*Pricing!R100</f>
        <v>0</v>
      </c>
      <c r="AL104" s="76">
        <f t="shared" si="131"/>
        <v>0</v>
      </c>
      <c r="AM104" s="77">
        <f t="shared" si="132"/>
        <v>0</v>
      </c>
      <c r="AN104" s="76">
        <f t="shared" si="133"/>
        <v>0</v>
      </c>
      <c r="AO104" s="72">
        <f t="shared" si="134"/>
        <v>0</v>
      </c>
      <c r="AP104" s="74">
        <f t="shared" si="135"/>
        <v>0</v>
      </c>
      <c r="AQ104" s="74">
        <f t="shared" si="118"/>
        <v>0</v>
      </c>
      <c r="AR104" s="74" t="e">
        <f t="shared" si="136"/>
        <v>#DIV/0!</v>
      </c>
      <c r="AS104" s="72">
        <f t="shared" si="137"/>
        <v>0</v>
      </c>
      <c r="AT104" s="72" t="e">
        <f t="shared" si="138"/>
        <v>#DIV/0!</v>
      </c>
      <c r="AU104" s="78" t="e">
        <f t="shared" si="119"/>
        <v>#DIV/0!</v>
      </c>
      <c r="AV104" s="79">
        <f t="shared" si="129"/>
        <v>0</v>
      </c>
      <c r="AW104" s="80" t="e">
        <f t="shared" si="139"/>
        <v>#DIV/0!</v>
      </c>
      <c r="AX104" s="81" t="e">
        <f t="shared" si="140"/>
        <v>#DIV/0!</v>
      </c>
      <c r="AY104" s="82"/>
      <c r="AZ104" s="83" t="e">
        <f t="shared" si="120"/>
        <v>#DIV/0!</v>
      </c>
      <c r="BB104" s="84"/>
    </row>
    <row r="105" spans="2:54" ht="34.5" customHeight="1" thickTop="1" thickBot="1">
      <c r="B105" s="129">
        <f>Pricing!A101</f>
        <v>98</v>
      </c>
      <c r="C105" s="130">
        <f>Pricing!D101</f>
        <v>0</v>
      </c>
      <c r="D105" s="131">
        <f>Pricing!B101</f>
        <v>0</v>
      </c>
      <c r="E105" s="132">
        <f>Pricing!N101</f>
        <v>0</v>
      </c>
      <c r="F105" s="68">
        <f>Pricing!G101</f>
        <v>0</v>
      </c>
      <c r="G105" s="68">
        <f>Pricing!H101</f>
        <v>0</v>
      </c>
      <c r="H105" s="100">
        <f t="shared" si="121"/>
        <v>0</v>
      </c>
      <c r="I105" s="70">
        <f>Pricing!I101</f>
        <v>0</v>
      </c>
      <c r="J105" s="69">
        <f t="shared" si="125"/>
        <v>0</v>
      </c>
      <c r="K105" s="71">
        <f t="shared" si="126"/>
        <v>0</v>
      </c>
      <c r="L105" s="69"/>
      <c r="M105" s="72"/>
      <c r="N105" s="72"/>
      <c r="O105" s="72">
        <f t="shared" si="141"/>
        <v>0</v>
      </c>
      <c r="P105" s="73">
        <f>Pricing!M101</f>
        <v>0</v>
      </c>
      <c r="Q105" s="74">
        <f t="shared" si="107"/>
        <v>0</v>
      </c>
      <c r="R105" s="74">
        <f t="shared" si="108"/>
        <v>0</v>
      </c>
      <c r="S105" s="74">
        <f t="shared" si="109"/>
        <v>0</v>
      </c>
      <c r="T105" s="74">
        <f t="shared" si="110"/>
        <v>0</v>
      </c>
      <c r="U105" s="72">
        <f t="shared" si="111"/>
        <v>0</v>
      </c>
      <c r="V105" s="74">
        <f t="shared" si="112"/>
        <v>0</v>
      </c>
      <c r="W105" s="73">
        <f>Pricing!S101*I105</f>
        <v>0</v>
      </c>
      <c r="X105" s="74">
        <f t="shared" si="113"/>
        <v>0</v>
      </c>
      <c r="Y105" s="74">
        <f t="shared" si="114"/>
        <v>0</v>
      </c>
      <c r="Z105" s="74">
        <f t="shared" si="115"/>
        <v>0</v>
      </c>
      <c r="AA105" s="74">
        <f t="shared" si="116"/>
        <v>0</v>
      </c>
      <c r="AB105" s="72">
        <f t="shared" si="117"/>
        <v>0</v>
      </c>
      <c r="AC105" s="75">
        <v>0</v>
      </c>
      <c r="AD105" s="101">
        <f>(J105*Pricing!O101)+(O105*Pricing!P101)</f>
        <v>0</v>
      </c>
      <c r="AE105" s="76">
        <f t="shared" si="127"/>
        <v>0</v>
      </c>
      <c r="AF105" s="346">
        <f t="shared" si="128"/>
        <v>0</v>
      </c>
      <c r="AG105" s="347"/>
      <c r="AH105" s="76">
        <f t="shared" si="130"/>
        <v>0</v>
      </c>
      <c r="AI105" s="76">
        <f t="shared" si="122"/>
        <v>0</v>
      </c>
      <c r="AJ105" s="76">
        <f>J105*Pricing!Q101</f>
        <v>0</v>
      </c>
      <c r="AK105" s="76">
        <f>J105*Pricing!R101</f>
        <v>0</v>
      </c>
      <c r="AL105" s="76">
        <f t="shared" si="131"/>
        <v>0</v>
      </c>
      <c r="AM105" s="77">
        <f t="shared" si="132"/>
        <v>0</v>
      </c>
      <c r="AN105" s="76">
        <f t="shared" si="133"/>
        <v>0</v>
      </c>
      <c r="AO105" s="72">
        <f t="shared" si="134"/>
        <v>0</v>
      </c>
      <c r="AP105" s="74">
        <f t="shared" si="135"/>
        <v>0</v>
      </c>
      <c r="AQ105" s="74">
        <f t="shared" si="118"/>
        <v>0</v>
      </c>
      <c r="AR105" s="74" t="e">
        <f t="shared" si="136"/>
        <v>#DIV/0!</v>
      </c>
      <c r="AS105" s="72">
        <f t="shared" si="137"/>
        <v>0</v>
      </c>
      <c r="AT105" s="72" t="e">
        <f t="shared" si="138"/>
        <v>#DIV/0!</v>
      </c>
      <c r="AU105" s="78" t="e">
        <f t="shared" si="119"/>
        <v>#DIV/0!</v>
      </c>
      <c r="AV105" s="79">
        <f t="shared" si="129"/>
        <v>0</v>
      </c>
      <c r="AW105" s="80" t="e">
        <f t="shared" si="139"/>
        <v>#DIV/0!</v>
      </c>
      <c r="AX105" s="81" t="e">
        <f t="shared" si="140"/>
        <v>#DIV/0!</v>
      </c>
      <c r="AY105" s="82"/>
      <c r="AZ105" s="83" t="e">
        <f t="shared" si="120"/>
        <v>#DIV/0!</v>
      </c>
      <c r="BB105" s="84"/>
    </row>
    <row r="106" spans="2:54" ht="34.5" customHeight="1" thickTop="1" thickBot="1">
      <c r="B106" s="129">
        <f>Pricing!A102</f>
        <v>99</v>
      </c>
      <c r="C106" s="130">
        <f>Pricing!D102</f>
        <v>0</v>
      </c>
      <c r="D106" s="131">
        <f>Pricing!B102</f>
        <v>0</v>
      </c>
      <c r="E106" s="132">
        <f>Pricing!N102</f>
        <v>0</v>
      </c>
      <c r="F106" s="68">
        <f>Pricing!G102</f>
        <v>0</v>
      </c>
      <c r="G106" s="68">
        <f>Pricing!H102</f>
        <v>0</v>
      </c>
      <c r="H106" s="100">
        <f t="shared" si="121"/>
        <v>0</v>
      </c>
      <c r="I106" s="70">
        <f>Pricing!I102</f>
        <v>0</v>
      </c>
      <c r="J106" s="69">
        <f t="shared" si="125"/>
        <v>0</v>
      </c>
      <c r="K106" s="71">
        <f t="shared" si="126"/>
        <v>0</v>
      </c>
      <c r="L106" s="69"/>
      <c r="M106" s="72"/>
      <c r="N106" s="72"/>
      <c r="O106" s="72">
        <f t="shared" si="141"/>
        <v>0</v>
      </c>
      <c r="P106" s="73">
        <f>Pricing!M102</f>
        <v>0</v>
      </c>
      <c r="Q106" s="74">
        <f t="shared" si="107"/>
        <v>0</v>
      </c>
      <c r="R106" s="74">
        <f t="shared" si="108"/>
        <v>0</v>
      </c>
      <c r="S106" s="74">
        <f t="shared" si="109"/>
        <v>0</v>
      </c>
      <c r="T106" s="74">
        <f t="shared" si="110"/>
        <v>0</v>
      </c>
      <c r="U106" s="72">
        <f t="shared" si="111"/>
        <v>0</v>
      </c>
      <c r="V106" s="74">
        <f t="shared" si="112"/>
        <v>0</v>
      </c>
      <c r="W106" s="73">
        <f>Pricing!S102*I106</f>
        <v>0</v>
      </c>
      <c r="X106" s="74">
        <f t="shared" si="113"/>
        <v>0</v>
      </c>
      <c r="Y106" s="74">
        <f t="shared" si="114"/>
        <v>0</v>
      </c>
      <c r="Z106" s="74">
        <f t="shared" si="115"/>
        <v>0</v>
      </c>
      <c r="AA106" s="74">
        <f t="shared" si="116"/>
        <v>0</v>
      </c>
      <c r="AB106" s="72">
        <f t="shared" si="117"/>
        <v>0</v>
      </c>
      <c r="AC106" s="75">
        <v>0</v>
      </c>
      <c r="AD106" s="101">
        <f>(J106*Pricing!O102)+(O106*Pricing!P102)</f>
        <v>0</v>
      </c>
      <c r="AE106" s="76">
        <f t="shared" si="127"/>
        <v>0</v>
      </c>
      <c r="AF106" s="346">
        <f t="shared" si="128"/>
        <v>0</v>
      </c>
      <c r="AG106" s="347"/>
      <c r="AH106" s="76">
        <f t="shared" si="130"/>
        <v>0</v>
      </c>
      <c r="AI106" s="76">
        <f t="shared" si="122"/>
        <v>0</v>
      </c>
      <c r="AJ106" s="76">
        <f>J106*Pricing!Q102</f>
        <v>0</v>
      </c>
      <c r="AK106" s="76">
        <f>J106*Pricing!R102</f>
        <v>0</v>
      </c>
      <c r="AL106" s="76">
        <f t="shared" si="131"/>
        <v>0</v>
      </c>
      <c r="AM106" s="77">
        <f t="shared" si="132"/>
        <v>0</v>
      </c>
      <c r="AN106" s="76">
        <f t="shared" si="133"/>
        <v>0</v>
      </c>
      <c r="AO106" s="72">
        <f t="shared" si="134"/>
        <v>0</v>
      </c>
      <c r="AP106" s="74">
        <f t="shared" si="135"/>
        <v>0</v>
      </c>
      <c r="AQ106" s="74">
        <f t="shared" si="118"/>
        <v>0</v>
      </c>
      <c r="AR106" s="74" t="e">
        <f t="shared" si="136"/>
        <v>#DIV/0!</v>
      </c>
      <c r="AS106" s="72">
        <f t="shared" si="137"/>
        <v>0</v>
      </c>
      <c r="AT106" s="72" t="e">
        <f t="shared" si="138"/>
        <v>#DIV/0!</v>
      </c>
      <c r="AU106" s="78" t="e">
        <f t="shared" si="119"/>
        <v>#DIV/0!</v>
      </c>
      <c r="AV106" s="79">
        <f t="shared" si="129"/>
        <v>0</v>
      </c>
      <c r="AW106" s="80" t="e">
        <f t="shared" si="139"/>
        <v>#DIV/0!</v>
      </c>
      <c r="AX106" s="81" t="e">
        <f t="shared" si="140"/>
        <v>#DIV/0!</v>
      </c>
      <c r="AY106" s="82"/>
      <c r="AZ106" s="83" t="e">
        <f t="shared" si="120"/>
        <v>#DIV/0!</v>
      </c>
      <c r="BB106" s="84"/>
    </row>
    <row r="107" spans="2:54" ht="34.5" customHeight="1" thickTop="1">
      <c r="B107" s="129">
        <f>Pricing!A103</f>
        <v>100</v>
      </c>
      <c r="C107" s="130">
        <f>Pricing!D103</f>
        <v>0</v>
      </c>
      <c r="D107" s="131">
        <f>Pricing!B103</f>
        <v>0</v>
      </c>
      <c r="E107" s="132">
        <f>Pricing!N103</f>
        <v>0</v>
      </c>
      <c r="F107" s="68">
        <f>Pricing!G103</f>
        <v>0</v>
      </c>
      <c r="G107" s="68">
        <f>Pricing!H103</f>
        <v>0</v>
      </c>
      <c r="H107" s="100">
        <f t="shared" si="121"/>
        <v>0</v>
      </c>
      <c r="I107" s="70">
        <f>Pricing!I103</f>
        <v>0</v>
      </c>
      <c r="J107" s="69">
        <f t="shared" si="125"/>
        <v>0</v>
      </c>
      <c r="K107" s="71">
        <f t="shared" si="126"/>
        <v>0</v>
      </c>
      <c r="L107" s="69"/>
      <c r="M107" s="72"/>
      <c r="N107" s="72"/>
      <c r="O107" s="72">
        <f t="shared" si="141"/>
        <v>0</v>
      </c>
      <c r="P107" s="73">
        <f>Pricing!M103</f>
        <v>0</v>
      </c>
      <c r="Q107" s="74">
        <f t="shared" ref="Q107" si="142">P107*$Q$6</f>
        <v>0</v>
      </c>
      <c r="R107" s="74">
        <f t="shared" ref="R107" si="143">(P107+Q107)*$R$6</f>
        <v>0</v>
      </c>
      <c r="S107" s="74">
        <f t="shared" ref="S107" si="144">(P107+Q107+R107)*$S$6</f>
        <v>0</v>
      </c>
      <c r="T107" s="74">
        <f t="shared" ref="T107" si="145">(P107+Q107+R107+S107)*$T$6</f>
        <v>0</v>
      </c>
      <c r="U107" s="72">
        <f t="shared" ref="U107" si="146">SUM(P107:T107)</f>
        <v>0</v>
      </c>
      <c r="V107" s="74">
        <f t="shared" ref="V107" si="147">U107*$V$6</f>
        <v>0</v>
      </c>
      <c r="W107" s="73">
        <f>Pricing!S103*I107</f>
        <v>0</v>
      </c>
      <c r="X107" s="74">
        <f t="shared" ref="X107" si="148">W107*$X$6</f>
        <v>0</v>
      </c>
      <c r="Y107" s="74">
        <f t="shared" ref="Y107" si="149">(W107+X107)*$Y$6</f>
        <v>0</v>
      </c>
      <c r="Z107" s="74">
        <f t="shared" ref="Z107" si="150">(W107+X107+Y107)*$Z$6</f>
        <v>0</v>
      </c>
      <c r="AA107" s="74">
        <f t="shared" ref="AA107" si="151">(W107+X107+Y107+Z107)*$AA$6</f>
        <v>0</v>
      </c>
      <c r="AB107" s="72">
        <f t="shared" ref="AB107" si="152">SUM(W107:AA107)</f>
        <v>0</v>
      </c>
      <c r="AC107" s="75">
        <v>0</v>
      </c>
      <c r="AD107" s="101">
        <f>(J107*Pricing!O103)+(O107*Pricing!P103)</f>
        <v>0</v>
      </c>
      <c r="AE107" s="76">
        <f t="shared" si="127"/>
        <v>0</v>
      </c>
      <c r="AF107" s="402">
        <f t="shared" si="128"/>
        <v>0</v>
      </c>
      <c r="AG107" s="403"/>
      <c r="AH107" s="76">
        <f t="shared" si="130"/>
        <v>0</v>
      </c>
      <c r="AI107" s="76">
        <f t="shared" si="122"/>
        <v>0</v>
      </c>
      <c r="AJ107" s="76">
        <f>J107*Pricing!Q103</f>
        <v>0</v>
      </c>
      <c r="AK107" s="76">
        <f>J107*Pricing!R103</f>
        <v>0</v>
      </c>
      <c r="AL107" s="76">
        <f t="shared" si="131"/>
        <v>0</v>
      </c>
      <c r="AM107" s="77">
        <f t="shared" si="132"/>
        <v>0</v>
      </c>
      <c r="AN107" s="76">
        <f t="shared" si="133"/>
        <v>0</v>
      </c>
      <c r="AO107" s="72">
        <f t="shared" si="134"/>
        <v>0</v>
      </c>
      <c r="AP107" s="74">
        <f t="shared" si="135"/>
        <v>0</v>
      </c>
      <c r="AQ107" s="74">
        <f t="shared" ref="AQ107" si="153">(AO107+AP107)*$AQ$6</f>
        <v>0</v>
      </c>
      <c r="AR107" s="74" t="e">
        <f t="shared" si="136"/>
        <v>#DIV/0!</v>
      </c>
      <c r="AS107" s="72">
        <f t="shared" si="137"/>
        <v>0</v>
      </c>
      <c r="AT107" s="72" t="e">
        <f t="shared" si="138"/>
        <v>#DIV/0!</v>
      </c>
      <c r="AU107" s="78" t="e">
        <f t="shared" ref="AU107" si="154">AT107/10.764</f>
        <v>#DIV/0!</v>
      </c>
      <c r="AV107" s="79">
        <f t="shared" si="129"/>
        <v>0</v>
      </c>
      <c r="AW107" s="80" t="e">
        <f t="shared" si="139"/>
        <v>#DIV/0!</v>
      </c>
      <c r="AX107" s="81" t="e">
        <f t="shared" si="140"/>
        <v>#DIV/0!</v>
      </c>
      <c r="AY107" s="82"/>
      <c r="AZ107" s="83" t="e">
        <f t="shared" ref="AZ107" si="155">AU107-(AW107+AX107)</f>
        <v>#DIV/0!</v>
      </c>
      <c r="BB107" s="84"/>
    </row>
    <row r="108" spans="2:54" ht="13.5" thickBot="1">
      <c r="C108" s="85"/>
      <c r="D108" s="85"/>
      <c r="E108" s="85"/>
      <c r="F108" s="85"/>
      <c r="G108" s="85"/>
      <c r="K108" s="86"/>
    </row>
    <row r="109" spans="2:54" s="50" customFormat="1" ht="14.25" thickTop="1" thickBot="1">
      <c r="B109" s="404" t="s">
        <v>5</v>
      </c>
      <c r="C109" s="405"/>
      <c r="D109" s="405"/>
      <c r="E109" s="405"/>
      <c r="F109" s="405"/>
      <c r="G109" s="406"/>
      <c r="H109" s="149">
        <f>SUM(H8:H108)</f>
        <v>51.053719999999998</v>
      </c>
      <c r="I109" s="87">
        <f>SUM(I8:I108)</f>
        <v>19</v>
      </c>
      <c r="J109" s="88">
        <f>SUM(J8:J108)</f>
        <v>57.751519999999999</v>
      </c>
      <c r="K109" s="89">
        <f>SUM(K8:K108)</f>
        <v>621.63736128000005</v>
      </c>
      <c r="L109" s="88">
        <f>SUM(L8:L8)</f>
        <v>0</v>
      </c>
      <c r="M109" s="88"/>
      <c r="N109" s="88"/>
      <c r="O109" s="88"/>
      <c r="P109" s="87">
        <f>SUM(P8:P108)</f>
        <v>469084.46000000008</v>
      </c>
      <c r="Q109" s="88">
        <f t="shared" ref="Q109:AE109" si="156">SUM(Q8:Q108)</f>
        <v>46908.445999999996</v>
      </c>
      <c r="R109" s="88">
        <f t="shared" si="156"/>
        <v>56759.219659999981</v>
      </c>
      <c r="S109" s="88">
        <f t="shared" si="156"/>
        <v>2863.7606282999991</v>
      </c>
      <c r="T109" s="88">
        <f t="shared" si="156"/>
        <v>5756.1588628829995</v>
      </c>
      <c r="U109" s="88">
        <f t="shared" si="156"/>
        <v>581372.04515118315</v>
      </c>
      <c r="V109" s="88">
        <f t="shared" si="156"/>
        <v>8720.5806772677442</v>
      </c>
      <c r="W109" s="87">
        <f t="shared" si="156"/>
        <v>0</v>
      </c>
      <c r="X109" s="88">
        <f t="shared" si="156"/>
        <v>0</v>
      </c>
      <c r="Y109" s="88">
        <f t="shared" si="156"/>
        <v>0</v>
      </c>
      <c r="Z109" s="88">
        <f t="shared" si="156"/>
        <v>0</v>
      </c>
      <c r="AA109" s="88">
        <f t="shared" si="156"/>
        <v>0</v>
      </c>
      <c r="AB109" s="88">
        <f t="shared" si="156"/>
        <v>0</v>
      </c>
      <c r="AC109" s="88">
        <f t="shared" si="156"/>
        <v>0</v>
      </c>
      <c r="AD109" s="88">
        <f t="shared" si="156"/>
        <v>157986.66202400002</v>
      </c>
      <c r="AE109" s="88">
        <f t="shared" si="156"/>
        <v>10029.508196721312</v>
      </c>
      <c r="AF109" s="407">
        <f>SUM(AF8:AG108)</f>
        <v>10278.239999999998</v>
      </c>
      <c r="AG109" s="408"/>
      <c r="AH109" s="88">
        <f t="shared" ref="AH109:AQ109" si="157">SUM(AH8:AH108)</f>
        <v>367.08000000000004</v>
      </c>
      <c r="AI109" s="88">
        <f t="shared" si="157"/>
        <v>1223.5999999999999</v>
      </c>
      <c r="AJ109" s="88">
        <f t="shared" ref="AJ109" si="158">SUM(AJ8:AJ108)</f>
        <v>25348.772217599999</v>
      </c>
      <c r="AK109" s="88">
        <f t="shared" si="157"/>
        <v>13185.056102399998</v>
      </c>
      <c r="AL109" s="88">
        <f t="shared" si="157"/>
        <v>62163.736127999982</v>
      </c>
      <c r="AM109" s="88">
        <f t="shared" si="157"/>
        <v>0</v>
      </c>
      <c r="AN109" s="88">
        <f t="shared" si="157"/>
        <v>49730.988902399993</v>
      </c>
      <c r="AO109" s="88">
        <f t="shared" si="157"/>
        <v>611991.05402517191</v>
      </c>
      <c r="AP109" s="88">
        <f t="shared" si="157"/>
        <v>764988.8175314652</v>
      </c>
      <c r="AQ109" s="88">
        <f t="shared" si="157"/>
        <v>0</v>
      </c>
      <c r="AR109" s="88"/>
      <c r="AS109" s="87">
        <f>SUM(AS8:AS108)</f>
        <v>1685395.0869310377</v>
      </c>
      <c r="AT109" s="90"/>
      <c r="AU109" s="91"/>
      <c r="AV109" s="92">
        <f>SUM(AV8:AV108)</f>
        <v>0.99999999999999989</v>
      </c>
    </row>
    <row r="110" spans="2:54" ht="13.5" thickTop="1">
      <c r="AF110" s="49">
        <f>AF109</f>
        <v>10278.239999999998</v>
      </c>
      <c r="AW110" s="84"/>
    </row>
    <row r="111" spans="2:54">
      <c r="AF111" s="174"/>
      <c r="AG111" s="174"/>
      <c r="AH111" s="174">
        <f>SUM(AE109:AI109,AC109)</f>
        <v>21898.42819672131</v>
      </c>
    </row>
  </sheetData>
  <sheetProtection selectLockedCells="1" selectUnlockedCells="1"/>
  <mergeCells count="147">
    <mergeCell ref="AF106:AG106"/>
    <mergeCell ref="AF107:AG107"/>
    <mergeCell ref="M4:M6"/>
    <mergeCell ref="N4:N6"/>
    <mergeCell ref="AF99:AG99"/>
    <mergeCell ref="AF100:AG100"/>
    <mergeCell ref="AF101:AG101"/>
    <mergeCell ref="AF102:AG102"/>
    <mergeCell ref="AF103:AG103"/>
    <mergeCell ref="AF94:AG94"/>
    <mergeCell ref="AF95:AG95"/>
    <mergeCell ref="AF96:AG96"/>
    <mergeCell ref="AF97:AG97"/>
    <mergeCell ref="AF98:AG98"/>
    <mergeCell ref="AF89:AG89"/>
    <mergeCell ref="AF90:AG90"/>
    <mergeCell ref="AF91:AG91"/>
    <mergeCell ref="AF92:AG92"/>
    <mergeCell ref="AF93:AG93"/>
    <mergeCell ref="AF84:AG84"/>
    <mergeCell ref="AF85:AG85"/>
    <mergeCell ref="AF83:AG83"/>
    <mergeCell ref="AF74:AG74"/>
    <mergeCell ref="AF75:AG75"/>
    <mergeCell ref="AF76:AG76"/>
    <mergeCell ref="AF77:AG77"/>
    <mergeCell ref="AF78:AG78"/>
    <mergeCell ref="L3:O3"/>
    <mergeCell ref="AF104:AG104"/>
    <mergeCell ref="AF105:AG105"/>
    <mergeCell ref="AF14:AG14"/>
    <mergeCell ref="AF9:AG9"/>
    <mergeCell ref="AF10:AG10"/>
    <mergeCell ref="AF11:AG11"/>
    <mergeCell ref="AF12:AG12"/>
    <mergeCell ref="AF13:AG13"/>
    <mergeCell ref="AF33:AG33"/>
    <mergeCell ref="AF34:AG34"/>
    <mergeCell ref="AF35:AG35"/>
    <mergeCell ref="AF26:AG26"/>
    <mergeCell ref="AF15:AG15"/>
    <mergeCell ref="AF16:AG16"/>
    <mergeCell ref="AF17:AG17"/>
    <mergeCell ref="AF18:AG18"/>
    <mergeCell ref="AF19:AG19"/>
    <mergeCell ref="AF20:AG20"/>
    <mergeCell ref="AF21:AG21"/>
    <mergeCell ref="AF22:AG22"/>
    <mergeCell ref="AF44:AG44"/>
    <mergeCell ref="AF56:AG56"/>
    <mergeCell ref="AF45:AG45"/>
    <mergeCell ref="AF46:AG46"/>
    <mergeCell ref="AF69:AG69"/>
    <mergeCell ref="AF70:AG70"/>
    <mergeCell ref="AF71:AG71"/>
    <mergeCell ref="AF47:AG47"/>
    <mergeCell ref="AF39:AG39"/>
    <mergeCell ref="AF40:AG40"/>
    <mergeCell ref="AF41:AG41"/>
    <mergeCell ref="AF42:AG42"/>
    <mergeCell ref="AF43:AG43"/>
    <mergeCell ref="AF72:AG72"/>
    <mergeCell ref="B109:G109"/>
    <mergeCell ref="AF109:AG109"/>
    <mergeCell ref="AF48:AG48"/>
    <mergeCell ref="AF49:AG49"/>
    <mergeCell ref="AF50:AG50"/>
    <mergeCell ref="AF58:AG58"/>
    <mergeCell ref="AF59:AG59"/>
    <mergeCell ref="AF60:AG60"/>
    <mergeCell ref="AF61:AG61"/>
    <mergeCell ref="AF62:AG62"/>
    <mergeCell ref="AF63:AG63"/>
    <mergeCell ref="AF64:AG64"/>
    <mergeCell ref="AF65:AG65"/>
    <mergeCell ref="AF66:AG66"/>
    <mergeCell ref="AF67:AG67"/>
    <mergeCell ref="AF68:AG68"/>
    <mergeCell ref="AF73:AG73"/>
    <mergeCell ref="AF86:AG86"/>
    <mergeCell ref="AF87:AG87"/>
    <mergeCell ref="AF88:AG88"/>
    <mergeCell ref="AF79:AG79"/>
    <mergeCell ref="AF80:AG80"/>
    <mergeCell ref="AF81:AG81"/>
    <mergeCell ref="AF82:AG82"/>
    <mergeCell ref="AZ5:AZ6"/>
    <mergeCell ref="AF7:AG7"/>
    <mergeCell ref="AF8:AG8"/>
    <mergeCell ref="AR4:AR6"/>
    <mergeCell ref="AS4:AS6"/>
    <mergeCell ref="AT4:AT6"/>
    <mergeCell ref="AU4:AU6"/>
    <mergeCell ref="AW4:AW6"/>
    <mergeCell ref="AX4:AX6"/>
    <mergeCell ref="AL4:AL5"/>
    <mergeCell ref="AM4:AM5"/>
    <mergeCell ref="AN4:AN5"/>
    <mergeCell ref="AO4:AO6"/>
    <mergeCell ref="AF4:AG5"/>
    <mergeCell ref="AQ4:AQ5"/>
    <mergeCell ref="AK4:AK5"/>
    <mergeCell ref="AV4:AV6"/>
    <mergeCell ref="AF57:AG57"/>
    <mergeCell ref="AF51:AG51"/>
    <mergeCell ref="AF52:AG52"/>
    <mergeCell ref="AF53:AG53"/>
    <mergeCell ref="AF54:AG54"/>
    <mergeCell ref="AF55:AG55"/>
    <mergeCell ref="B2:AX2"/>
    <mergeCell ref="B4:B6"/>
    <mergeCell ref="C4:C6"/>
    <mergeCell ref="D4:D6"/>
    <mergeCell ref="E4:E6"/>
    <mergeCell ref="F4:F6"/>
    <mergeCell ref="G4:G6"/>
    <mergeCell ref="H4:H6"/>
    <mergeCell ref="I4:I6"/>
    <mergeCell ref="J4:J6"/>
    <mergeCell ref="AH4:AH5"/>
    <mergeCell ref="AI4:AI5"/>
    <mergeCell ref="K4:K6"/>
    <mergeCell ref="P4:U4"/>
    <mergeCell ref="L4:L6"/>
    <mergeCell ref="O4:O6"/>
    <mergeCell ref="AB5:AB6"/>
    <mergeCell ref="AC4:AC6"/>
    <mergeCell ref="AE4:AE5"/>
    <mergeCell ref="W4:W6"/>
    <mergeCell ref="P5:P6"/>
    <mergeCell ref="U5:U6"/>
    <mergeCell ref="V4:V5"/>
    <mergeCell ref="AD4:AD6"/>
    <mergeCell ref="AJ4:AJ5"/>
    <mergeCell ref="AP4:AP5"/>
    <mergeCell ref="AF38:AG38"/>
    <mergeCell ref="AF27:AG27"/>
    <mergeCell ref="AF28:AG28"/>
    <mergeCell ref="AF29:AG29"/>
    <mergeCell ref="AF30:AG30"/>
    <mergeCell ref="AF31:AG31"/>
    <mergeCell ref="AF32:AG32"/>
    <mergeCell ref="AF24:AG24"/>
    <mergeCell ref="AF25:AG25"/>
    <mergeCell ref="AF36:AG36"/>
    <mergeCell ref="AF23:AG23"/>
    <mergeCell ref="AF37:AG37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C000"/>
    <pageSetUpPr fitToPage="1"/>
  </sheetPr>
  <dimension ref="A1:CV635"/>
  <sheetViews>
    <sheetView tabSelected="1" view="pageBreakPreview" zoomScale="55" zoomScaleNormal="60" zoomScaleSheetLayoutView="55" workbookViewId="0">
      <selection activeCell="P26" sqref="P26"/>
    </sheetView>
  </sheetViews>
  <sheetFormatPr defaultRowHeight="18.75"/>
  <cols>
    <col min="1" max="1" width="1.85546875" style="93" customWidth="1"/>
    <col min="2" max="2" width="2.5703125" style="98" customWidth="1"/>
    <col min="3" max="3" width="7.42578125" style="99" customWidth="1"/>
    <col min="4" max="4" width="18.85546875" style="122" customWidth="1"/>
    <col min="5" max="5" width="14" style="122" bestFit="1" customWidth="1"/>
    <col min="6" max="6" width="51.140625" style="122" customWidth="1"/>
    <col min="7" max="7" width="18.7109375" style="122" customWidth="1"/>
    <col min="8" max="8" width="43.7109375" style="122" customWidth="1"/>
    <col min="9" max="9" width="11.7109375" style="122" customWidth="1"/>
    <col min="10" max="10" width="12.7109375" style="98" customWidth="1"/>
    <col min="11" max="11" width="14.28515625" style="98" customWidth="1"/>
    <col min="12" max="12" width="14.140625" style="98" customWidth="1"/>
    <col min="13" max="13" width="18.28515625" style="98" bestFit="1" customWidth="1"/>
    <col min="14" max="14" width="25" style="98" customWidth="1"/>
    <col min="15" max="15" width="18.42578125" style="93" bestFit="1" customWidth="1"/>
    <col min="16" max="17" width="9.140625" style="93"/>
    <col min="18" max="18" width="10.7109375" style="93" bestFit="1" customWidth="1"/>
    <col min="19" max="100" width="9.140625" style="93"/>
    <col min="101" max="243" width="9.140625" style="98"/>
    <col min="244" max="244" width="1.85546875" style="98" customWidth="1"/>
    <col min="245" max="245" width="2.5703125" style="98" customWidth="1"/>
    <col min="246" max="246" width="13.28515625" style="98" customWidth="1"/>
    <col min="247" max="247" width="24.5703125" style="98" customWidth="1"/>
    <col min="248" max="248" width="10.5703125" style="98" customWidth="1"/>
    <col min="249" max="249" width="9.140625" style="98"/>
    <col min="250" max="250" width="12.42578125" style="98" customWidth="1"/>
    <col min="251" max="251" width="15.7109375" style="98" customWidth="1"/>
    <col min="252" max="252" width="18.85546875" style="98" customWidth="1"/>
    <col min="253" max="253" width="13.85546875" style="98" customWidth="1"/>
    <col min="254" max="254" width="15.28515625" style="98" customWidth="1"/>
    <col min="255" max="255" width="18.140625" style="98" customWidth="1"/>
    <col min="256" max="256" width="15.85546875" style="98" customWidth="1"/>
    <col min="257" max="257" width="18" style="98" customWidth="1"/>
    <col min="258" max="258" width="21.42578125" style="98" customWidth="1"/>
    <col min="259" max="259" width="3.85546875" style="98" customWidth="1"/>
    <col min="260" max="260" width="13.5703125" style="98" bestFit="1" customWidth="1"/>
    <col min="261" max="261" width="13.7109375" style="98" bestFit="1" customWidth="1"/>
    <col min="262" max="499" width="9.140625" style="98"/>
    <col min="500" max="500" width="1.85546875" style="98" customWidth="1"/>
    <col min="501" max="501" width="2.5703125" style="98" customWidth="1"/>
    <col min="502" max="502" width="13.28515625" style="98" customWidth="1"/>
    <col min="503" max="503" width="24.5703125" style="98" customWidth="1"/>
    <col min="504" max="504" width="10.5703125" style="98" customWidth="1"/>
    <col min="505" max="505" width="9.140625" style="98"/>
    <col min="506" max="506" width="12.42578125" style="98" customWidth="1"/>
    <col min="507" max="507" width="15.7109375" style="98" customWidth="1"/>
    <col min="508" max="508" width="18.85546875" style="98" customWidth="1"/>
    <col min="509" max="509" width="13.85546875" style="98" customWidth="1"/>
    <col min="510" max="510" width="15.28515625" style="98" customWidth="1"/>
    <col min="511" max="511" width="18.140625" style="98" customWidth="1"/>
    <col min="512" max="512" width="15.85546875" style="98" customWidth="1"/>
    <col min="513" max="513" width="18" style="98" customWidth="1"/>
    <col min="514" max="514" width="21.42578125" style="98" customWidth="1"/>
    <col min="515" max="515" width="3.85546875" style="98" customWidth="1"/>
    <col min="516" max="516" width="13.5703125" style="98" bestFit="1" customWidth="1"/>
    <col min="517" max="517" width="13.7109375" style="98" bestFit="1" customWidth="1"/>
    <col min="518" max="755" width="9.140625" style="98"/>
    <col min="756" max="756" width="1.85546875" style="98" customWidth="1"/>
    <col min="757" max="757" width="2.5703125" style="98" customWidth="1"/>
    <col min="758" max="758" width="13.28515625" style="98" customWidth="1"/>
    <col min="759" max="759" width="24.5703125" style="98" customWidth="1"/>
    <col min="760" max="760" width="10.5703125" style="98" customWidth="1"/>
    <col min="761" max="761" width="9.140625" style="98"/>
    <col min="762" max="762" width="12.42578125" style="98" customWidth="1"/>
    <col min="763" max="763" width="15.7109375" style="98" customWidth="1"/>
    <col min="764" max="764" width="18.85546875" style="98" customWidth="1"/>
    <col min="765" max="765" width="13.85546875" style="98" customWidth="1"/>
    <col min="766" max="766" width="15.28515625" style="98" customWidth="1"/>
    <col min="767" max="767" width="18.140625" style="98" customWidth="1"/>
    <col min="768" max="768" width="15.85546875" style="98" customWidth="1"/>
    <col min="769" max="769" width="18" style="98" customWidth="1"/>
    <col min="770" max="770" width="21.42578125" style="98" customWidth="1"/>
    <col min="771" max="771" width="3.85546875" style="98" customWidth="1"/>
    <col min="772" max="772" width="13.5703125" style="98" bestFit="1" customWidth="1"/>
    <col min="773" max="773" width="13.7109375" style="98" bestFit="1" customWidth="1"/>
    <col min="774" max="1011" width="9.140625" style="98"/>
    <col min="1012" max="1012" width="1.85546875" style="98" customWidth="1"/>
    <col min="1013" max="1013" width="2.5703125" style="98" customWidth="1"/>
    <col min="1014" max="1014" width="13.28515625" style="98" customWidth="1"/>
    <col min="1015" max="1015" width="24.5703125" style="98" customWidth="1"/>
    <col min="1016" max="1016" width="10.5703125" style="98" customWidth="1"/>
    <col min="1017" max="1017" width="9.140625" style="98"/>
    <col min="1018" max="1018" width="12.42578125" style="98" customWidth="1"/>
    <col min="1019" max="1019" width="15.7109375" style="98" customWidth="1"/>
    <col min="1020" max="1020" width="18.85546875" style="98" customWidth="1"/>
    <col min="1021" max="1021" width="13.85546875" style="98" customWidth="1"/>
    <col min="1022" max="1022" width="15.28515625" style="98" customWidth="1"/>
    <col min="1023" max="1023" width="18.140625" style="98" customWidth="1"/>
    <col min="1024" max="1024" width="15.85546875" style="98" customWidth="1"/>
    <col min="1025" max="1025" width="18" style="98" customWidth="1"/>
    <col min="1026" max="1026" width="21.42578125" style="98" customWidth="1"/>
    <col min="1027" max="1027" width="3.85546875" style="98" customWidth="1"/>
    <col min="1028" max="1028" width="13.5703125" style="98" bestFit="1" customWidth="1"/>
    <col min="1029" max="1029" width="13.7109375" style="98" bestFit="1" customWidth="1"/>
    <col min="1030" max="1267" width="9.140625" style="98"/>
    <col min="1268" max="1268" width="1.85546875" style="98" customWidth="1"/>
    <col min="1269" max="1269" width="2.5703125" style="98" customWidth="1"/>
    <col min="1270" max="1270" width="13.28515625" style="98" customWidth="1"/>
    <col min="1271" max="1271" width="24.5703125" style="98" customWidth="1"/>
    <col min="1272" max="1272" width="10.5703125" style="98" customWidth="1"/>
    <col min="1273" max="1273" width="9.140625" style="98"/>
    <col min="1274" max="1274" width="12.42578125" style="98" customWidth="1"/>
    <col min="1275" max="1275" width="15.7109375" style="98" customWidth="1"/>
    <col min="1276" max="1276" width="18.85546875" style="98" customWidth="1"/>
    <col min="1277" max="1277" width="13.85546875" style="98" customWidth="1"/>
    <col min="1278" max="1278" width="15.28515625" style="98" customWidth="1"/>
    <col min="1279" max="1279" width="18.140625" style="98" customWidth="1"/>
    <col min="1280" max="1280" width="15.85546875" style="98" customWidth="1"/>
    <col min="1281" max="1281" width="18" style="98" customWidth="1"/>
    <col min="1282" max="1282" width="21.42578125" style="98" customWidth="1"/>
    <col min="1283" max="1283" width="3.85546875" style="98" customWidth="1"/>
    <col min="1284" max="1284" width="13.5703125" style="98" bestFit="1" customWidth="1"/>
    <col min="1285" max="1285" width="13.7109375" style="98" bestFit="1" customWidth="1"/>
    <col min="1286" max="1523" width="9.140625" style="98"/>
    <col min="1524" max="1524" width="1.85546875" style="98" customWidth="1"/>
    <col min="1525" max="1525" width="2.5703125" style="98" customWidth="1"/>
    <col min="1526" max="1526" width="13.28515625" style="98" customWidth="1"/>
    <col min="1527" max="1527" width="24.5703125" style="98" customWidth="1"/>
    <col min="1528" max="1528" width="10.5703125" style="98" customWidth="1"/>
    <col min="1529" max="1529" width="9.140625" style="98"/>
    <col min="1530" max="1530" width="12.42578125" style="98" customWidth="1"/>
    <col min="1531" max="1531" width="15.7109375" style="98" customWidth="1"/>
    <col min="1532" max="1532" width="18.85546875" style="98" customWidth="1"/>
    <col min="1533" max="1533" width="13.85546875" style="98" customWidth="1"/>
    <col min="1534" max="1534" width="15.28515625" style="98" customWidth="1"/>
    <col min="1535" max="1535" width="18.140625" style="98" customWidth="1"/>
    <col min="1536" max="1536" width="15.85546875" style="98" customWidth="1"/>
    <col min="1537" max="1537" width="18" style="98" customWidth="1"/>
    <col min="1538" max="1538" width="21.42578125" style="98" customWidth="1"/>
    <col min="1539" max="1539" width="3.85546875" style="98" customWidth="1"/>
    <col min="1540" max="1540" width="13.5703125" style="98" bestFit="1" customWidth="1"/>
    <col min="1541" max="1541" width="13.7109375" style="98" bestFit="1" customWidth="1"/>
    <col min="1542" max="1779" width="9.140625" style="98"/>
    <col min="1780" max="1780" width="1.85546875" style="98" customWidth="1"/>
    <col min="1781" max="1781" width="2.5703125" style="98" customWidth="1"/>
    <col min="1782" max="1782" width="13.28515625" style="98" customWidth="1"/>
    <col min="1783" max="1783" width="24.5703125" style="98" customWidth="1"/>
    <col min="1784" max="1784" width="10.5703125" style="98" customWidth="1"/>
    <col min="1785" max="1785" width="9.140625" style="98"/>
    <col min="1786" max="1786" width="12.42578125" style="98" customWidth="1"/>
    <col min="1787" max="1787" width="15.7109375" style="98" customWidth="1"/>
    <col min="1788" max="1788" width="18.85546875" style="98" customWidth="1"/>
    <col min="1789" max="1789" width="13.85546875" style="98" customWidth="1"/>
    <col min="1790" max="1790" width="15.28515625" style="98" customWidth="1"/>
    <col min="1791" max="1791" width="18.140625" style="98" customWidth="1"/>
    <col min="1792" max="1792" width="15.85546875" style="98" customWidth="1"/>
    <col min="1793" max="1793" width="18" style="98" customWidth="1"/>
    <col min="1794" max="1794" width="21.42578125" style="98" customWidth="1"/>
    <col min="1795" max="1795" width="3.85546875" style="98" customWidth="1"/>
    <col min="1796" max="1796" width="13.5703125" style="98" bestFit="1" customWidth="1"/>
    <col min="1797" max="1797" width="13.7109375" style="98" bestFit="1" customWidth="1"/>
    <col min="1798" max="2035" width="9.140625" style="98"/>
    <col min="2036" max="2036" width="1.85546875" style="98" customWidth="1"/>
    <col min="2037" max="2037" width="2.5703125" style="98" customWidth="1"/>
    <col min="2038" max="2038" width="13.28515625" style="98" customWidth="1"/>
    <col min="2039" max="2039" width="24.5703125" style="98" customWidth="1"/>
    <col min="2040" max="2040" width="10.5703125" style="98" customWidth="1"/>
    <col min="2041" max="2041" width="9.140625" style="98"/>
    <col min="2042" max="2042" width="12.42578125" style="98" customWidth="1"/>
    <col min="2043" max="2043" width="15.7109375" style="98" customWidth="1"/>
    <col min="2044" max="2044" width="18.85546875" style="98" customWidth="1"/>
    <col min="2045" max="2045" width="13.85546875" style="98" customWidth="1"/>
    <col min="2046" max="2046" width="15.28515625" style="98" customWidth="1"/>
    <col min="2047" max="2047" width="18.140625" style="98" customWidth="1"/>
    <col min="2048" max="2048" width="15.85546875" style="98" customWidth="1"/>
    <col min="2049" max="2049" width="18" style="98" customWidth="1"/>
    <col min="2050" max="2050" width="21.42578125" style="98" customWidth="1"/>
    <col min="2051" max="2051" width="3.85546875" style="98" customWidth="1"/>
    <col min="2052" max="2052" width="13.5703125" style="98" bestFit="1" customWidth="1"/>
    <col min="2053" max="2053" width="13.7109375" style="98" bestFit="1" customWidth="1"/>
    <col min="2054" max="2291" width="9.140625" style="98"/>
    <col min="2292" max="2292" width="1.85546875" style="98" customWidth="1"/>
    <col min="2293" max="2293" width="2.5703125" style="98" customWidth="1"/>
    <col min="2294" max="2294" width="13.28515625" style="98" customWidth="1"/>
    <col min="2295" max="2295" width="24.5703125" style="98" customWidth="1"/>
    <col min="2296" max="2296" width="10.5703125" style="98" customWidth="1"/>
    <col min="2297" max="2297" width="9.140625" style="98"/>
    <col min="2298" max="2298" width="12.42578125" style="98" customWidth="1"/>
    <col min="2299" max="2299" width="15.7109375" style="98" customWidth="1"/>
    <col min="2300" max="2300" width="18.85546875" style="98" customWidth="1"/>
    <col min="2301" max="2301" width="13.85546875" style="98" customWidth="1"/>
    <col min="2302" max="2302" width="15.28515625" style="98" customWidth="1"/>
    <col min="2303" max="2303" width="18.140625" style="98" customWidth="1"/>
    <col min="2304" max="2304" width="15.85546875" style="98" customWidth="1"/>
    <col min="2305" max="2305" width="18" style="98" customWidth="1"/>
    <col min="2306" max="2306" width="21.42578125" style="98" customWidth="1"/>
    <col min="2307" max="2307" width="3.85546875" style="98" customWidth="1"/>
    <col min="2308" max="2308" width="13.5703125" style="98" bestFit="1" customWidth="1"/>
    <col min="2309" max="2309" width="13.7109375" style="98" bestFit="1" customWidth="1"/>
    <col min="2310" max="2547" width="9.140625" style="98"/>
    <col min="2548" max="2548" width="1.85546875" style="98" customWidth="1"/>
    <col min="2549" max="2549" width="2.5703125" style="98" customWidth="1"/>
    <col min="2550" max="2550" width="13.28515625" style="98" customWidth="1"/>
    <col min="2551" max="2551" width="24.5703125" style="98" customWidth="1"/>
    <col min="2552" max="2552" width="10.5703125" style="98" customWidth="1"/>
    <col min="2553" max="2553" width="9.140625" style="98"/>
    <col min="2554" max="2554" width="12.42578125" style="98" customWidth="1"/>
    <col min="2555" max="2555" width="15.7109375" style="98" customWidth="1"/>
    <col min="2556" max="2556" width="18.85546875" style="98" customWidth="1"/>
    <col min="2557" max="2557" width="13.85546875" style="98" customWidth="1"/>
    <col min="2558" max="2558" width="15.28515625" style="98" customWidth="1"/>
    <col min="2559" max="2559" width="18.140625" style="98" customWidth="1"/>
    <col min="2560" max="2560" width="15.85546875" style="98" customWidth="1"/>
    <col min="2561" max="2561" width="18" style="98" customWidth="1"/>
    <col min="2562" max="2562" width="21.42578125" style="98" customWidth="1"/>
    <col min="2563" max="2563" width="3.85546875" style="98" customWidth="1"/>
    <col min="2564" max="2564" width="13.5703125" style="98" bestFit="1" customWidth="1"/>
    <col min="2565" max="2565" width="13.7109375" style="98" bestFit="1" customWidth="1"/>
    <col min="2566" max="2803" width="9.140625" style="98"/>
    <col min="2804" max="2804" width="1.85546875" style="98" customWidth="1"/>
    <col min="2805" max="2805" width="2.5703125" style="98" customWidth="1"/>
    <col min="2806" max="2806" width="13.28515625" style="98" customWidth="1"/>
    <col min="2807" max="2807" width="24.5703125" style="98" customWidth="1"/>
    <col min="2808" max="2808" width="10.5703125" style="98" customWidth="1"/>
    <col min="2809" max="2809" width="9.140625" style="98"/>
    <col min="2810" max="2810" width="12.42578125" style="98" customWidth="1"/>
    <col min="2811" max="2811" width="15.7109375" style="98" customWidth="1"/>
    <col min="2812" max="2812" width="18.85546875" style="98" customWidth="1"/>
    <col min="2813" max="2813" width="13.85546875" style="98" customWidth="1"/>
    <col min="2814" max="2814" width="15.28515625" style="98" customWidth="1"/>
    <col min="2815" max="2815" width="18.140625" style="98" customWidth="1"/>
    <col min="2816" max="2816" width="15.85546875" style="98" customWidth="1"/>
    <col min="2817" max="2817" width="18" style="98" customWidth="1"/>
    <col min="2818" max="2818" width="21.42578125" style="98" customWidth="1"/>
    <col min="2819" max="2819" width="3.85546875" style="98" customWidth="1"/>
    <col min="2820" max="2820" width="13.5703125" style="98" bestFit="1" customWidth="1"/>
    <col min="2821" max="2821" width="13.7109375" style="98" bestFit="1" customWidth="1"/>
    <col min="2822" max="3059" width="9.140625" style="98"/>
    <col min="3060" max="3060" width="1.85546875" style="98" customWidth="1"/>
    <col min="3061" max="3061" width="2.5703125" style="98" customWidth="1"/>
    <col min="3062" max="3062" width="13.28515625" style="98" customWidth="1"/>
    <col min="3063" max="3063" width="24.5703125" style="98" customWidth="1"/>
    <col min="3064" max="3064" width="10.5703125" style="98" customWidth="1"/>
    <col min="3065" max="3065" width="9.140625" style="98"/>
    <col min="3066" max="3066" width="12.42578125" style="98" customWidth="1"/>
    <col min="3067" max="3067" width="15.7109375" style="98" customWidth="1"/>
    <col min="3068" max="3068" width="18.85546875" style="98" customWidth="1"/>
    <col min="3069" max="3069" width="13.85546875" style="98" customWidth="1"/>
    <col min="3070" max="3070" width="15.28515625" style="98" customWidth="1"/>
    <col min="3071" max="3071" width="18.140625" style="98" customWidth="1"/>
    <col min="3072" max="3072" width="15.85546875" style="98" customWidth="1"/>
    <col min="3073" max="3073" width="18" style="98" customWidth="1"/>
    <col min="3074" max="3074" width="21.42578125" style="98" customWidth="1"/>
    <col min="3075" max="3075" width="3.85546875" style="98" customWidth="1"/>
    <col min="3076" max="3076" width="13.5703125" style="98" bestFit="1" customWidth="1"/>
    <col min="3077" max="3077" width="13.7109375" style="98" bestFit="1" customWidth="1"/>
    <col min="3078" max="3315" width="9.140625" style="98"/>
    <col min="3316" max="3316" width="1.85546875" style="98" customWidth="1"/>
    <col min="3317" max="3317" width="2.5703125" style="98" customWidth="1"/>
    <col min="3318" max="3318" width="13.28515625" style="98" customWidth="1"/>
    <col min="3319" max="3319" width="24.5703125" style="98" customWidth="1"/>
    <col min="3320" max="3320" width="10.5703125" style="98" customWidth="1"/>
    <col min="3321" max="3321" width="9.140625" style="98"/>
    <col min="3322" max="3322" width="12.42578125" style="98" customWidth="1"/>
    <col min="3323" max="3323" width="15.7109375" style="98" customWidth="1"/>
    <col min="3324" max="3324" width="18.85546875" style="98" customWidth="1"/>
    <col min="3325" max="3325" width="13.85546875" style="98" customWidth="1"/>
    <col min="3326" max="3326" width="15.28515625" style="98" customWidth="1"/>
    <col min="3327" max="3327" width="18.140625" style="98" customWidth="1"/>
    <col min="3328" max="3328" width="15.85546875" style="98" customWidth="1"/>
    <col min="3329" max="3329" width="18" style="98" customWidth="1"/>
    <col min="3330" max="3330" width="21.42578125" style="98" customWidth="1"/>
    <col min="3331" max="3331" width="3.85546875" style="98" customWidth="1"/>
    <col min="3332" max="3332" width="13.5703125" style="98" bestFit="1" customWidth="1"/>
    <col min="3333" max="3333" width="13.7109375" style="98" bestFit="1" customWidth="1"/>
    <col min="3334" max="3571" width="9.140625" style="98"/>
    <col min="3572" max="3572" width="1.85546875" style="98" customWidth="1"/>
    <col min="3573" max="3573" width="2.5703125" style="98" customWidth="1"/>
    <col min="3574" max="3574" width="13.28515625" style="98" customWidth="1"/>
    <col min="3575" max="3575" width="24.5703125" style="98" customWidth="1"/>
    <col min="3576" max="3576" width="10.5703125" style="98" customWidth="1"/>
    <col min="3577" max="3577" width="9.140625" style="98"/>
    <col min="3578" max="3578" width="12.42578125" style="98" customWidth="1"/>
    <col min="3579" max="3579" width="15.7109375" style="98" customWidth="1"/>
    <col min="3580" max="3580" width="18.85546875" style="98" customWidth="1"/>
    <col min="3581" max="3581" width="13.85546875" style="98" customWidth="1"/>
    <col min="3582" max="3582" width="15.28515625" style="98" customWidth="1"/>
    <col min="3583" max="3583" width="18.140625" style="98" customWidth="1"/>
    <col min="3584" max="3584" width="15.85546875" style="98" customWidth="1"/>
    <col min="3585" max="3585" width="18" style="98" customWidth="1"/>
    <col min="3586" max="3586" width="21.42578125" style="98" customWidth="1"/>
    <col min="3587" max="3587" width="3.85546875" style="98" customWidth="1"/>
    <col min="3588" max="3588" width="13.5703125" style="98" bestFit="1" customWidth="1"/>
    <col min="3589" max="3589" width="13.7109375" style="98" bestFit="1" customWidth="1"/>
    <col min="3590" max="3827" width="9.140625" style="98"/>
    <col min="3828" max="3828" width="1.85546875" style="98" customWidth="1"/>
    <col min="3829" max="3829" width="2.5703125" style="98" customWidth="1"/>
    <col min="3830" max="3830" width="13.28515625" style="98" customWidth="1"/>
    <col min="3831" max="3831" width="24.5703125" style="98" customWidth="1"/>
    <col min="3832" max="3832" width="10.5703125" style="98" customWidth="1"/>
    <col min="3833" max="3833" width="9.140625" style="98"/>
    <col min="3834" max="3834" width="12.42578125" style="98" customWidth="1"/>
    <col min="3835" max="3835" width="15.7109375" style="98" customWidth="1"/>
    <col min="3836" max="3836" width="18.85546875" style="98" customWidth="1"/>
    <col min="3837" max="3837" width="13.85546875" style="98" customWidth="1"/>
    <col min="3838" max="3838" width="15.28515625" style="98" customWidth="1"/>
    <col min="3839" max="3839" width="18.140625" style="98" customWidth="1"/>
    <col min="3840" max="3840" width="15.85546875" style="98" customWidth="1"/>
    <col min="3841" max="3841" width="18" style="98" customWidth="1"/>
    <col min="3842" max="3842" width="21.42578125" style="98" customWidth="1"/>
    <col min="3843" max="3843" width="3.85546875" style="98" customWidth="1"/>
    <col min="3844" max="3844" width="13.5703125" style="98" bestFit="1" customWidth="1"/>
    <col min="3845" max="3845" width="13.7109375" style="98" bestFit="1" customWidth="1"/>
    <col min="3846" max="4083" width="9.140625" style="98"/>
    <col min="4084" max="4084" width="1.85546875" style="98" customWidth="1"/>
    <col min="4085" max="4085" width="2.5703125" style="98" customWidth="1"/>
    <col min="4086" max="4086" width="13.28515625" style="98" customWidth="1"/>
    <col min="4087" max="4087" width="24.5703125" style="98" customWidth="1"/>
    <col min="4088" max="4088" width="10.5703125" style="98" customWidth="1"/>
    <col min="4089" max="4089" width="9.140625" style="98"/>
    <col min="4090" max="4090" width="12.42578125" style="98" customWidth="1"/>
    <col min="4091" max="4091" width="15.7109375" style="98" customWidth="1"/>
    <col min="4092" max="4092" width="18.85546875" style="98" customWidth="1"/>
    <col min="4093" max="4093" width="13.85546875" style="98" customWidth="1"/>
    <col min="4094" max="4094" width="15.28515625" style="98" customWidth="1"/>
    <col min="4095" max="4095" width="18.140625" style="98" customWidth="1"/>
    <col min="4096" max="4096" width="15.85546875" style="98" customWidth="1"/>
    <col min="4097" max="4097" width="18" style="98" customWidth="1"/>
    <col min="4098" max="4098" width="21.42578125" style="98" customWidth="1"/>
    <col min="4099" max="4099" width="3.85546875" style="98" customWidth="1"/>
    <col min="4100" max="4100" width="13.5703125" style="98" bestFit="1" customWidth="1"/>
    <col min="4101" max="4101" width="13.7109375" style="98" bestFit="1" customWidth="1"/>
    <col min="4102" max="4339" width="9.140625" style="98"/>
    <col min="4340" max="4340" width="1.85546875" style="98" customWidth="1"/>
    <col min="4341" max="4341" width="2.5703125" style="98" customWidth="1"/>
    <col min="4342" max="4342" width="13.28515625" style="98" customWidth="1"/>
    <col min="4343" max="4343" width="24.5703125" style="98" customWidth="1"/>
    <col min="4344" max="4344" width="10.5703125" style="98" customWidth="1"/>
    <col min="4345" max="4345" width="9.140625" style="98"/>
    <col min="4346" max="4346" width="12.42578125" style="98" customWidth="1"/>
    <col min="4347" max="4347" width="15.7109375" style="98" customWidth="1"/>
    <col min="4348" max="4348" width="18.85546875" style="98" customWidth="1"/>
    <col min="4349" max="4349" width="13.85546875" style="98" customWidth="1"/>
    <col min="4350" max="4350" width="15.28515625" style="98" customWidth="1"/>
    <col min="4351" max="4351" width="18.140625" style="98" customWidth="1"/>
    <col min="4352" max="4352" width="15.85546875" style="98" customWidth="1"/>
    <col min="4353" max="4353" width="18" style="98" customWidth="1"/>
    <col min="4354" max="4354" width="21.42578125" style="98" customWidth="1"/>
    <col min="4355" max="4355" width="3.85546875" style="98" customWidth="1"/>
    <col min="4356" max="4356" width="13.5703125" style="98" bestFit="1" customWidth="1"/>
    <col min="4357" max="4357" width="13.7109375" style="98" bestFit="1" customWidth="1"/>
    <col min="4358" max="4595" width="9.140625" style="98"/>
    <col min="4596" max="4596" width="1.85546875" style="98" customWidth="1"/>
    <col min="4597" max="4597" width="2.5703125" style="98" customWidth="1"/>
    <col min="4598" max="4598" width="13.28515625" style="98" customWidth="1"/>
    <col min="4599" max="4599" width="24.5703125" style="98" customWidth="1"/>
    <col min="4600" max="4600" width="10.5703125" style="98" customWidth="1"/>
    <col min="4601" max="4601" width="9.140625" style="98"/>
    <col min="4602" max="4602" width="12.42578125" style="98" customWidth="1"/>
    <col min="4603" max="4603" width="15.7109375" style="98" customWidth="1"/>
    <col min="4604" max="4604" width="18.85546875" style="98" customWidth="1"/>
    <col min="4605" max="4605" width="13.85546875" style="98" customWidth="1"/>
    <col min="4606" max="4606" width="15.28515625" style="98" customWidth="1"/>
    <col min="4607" max="4607" width="18.140625" style="98" customWidth="1"/>
    <col min="4608" max="4608" width="15.85546875" style="98" customWidth="1"/>
    <col min="4609" max="4609" width="18" style="98" customWidth="1"/>
    <col min="4610" max="4610" width="21.42578125" style="98" customWidth="1"/>
    <col min="4611" max="4611" width="3.85546875" style="98" customWidth="1"/>
    <col min="4612" max="4612" width="13.5703125" style="98" bestFit="1" customWidth="1"/>
    <col min="4613" max="4613" width="13.7109375" style="98" bestFit="1" customWidth="1"/>
    <col min="4614" max="4851" width="9.140625" style="98"/>
    <col min="4852" max="4852" width="1.85546875" style="98" customWidth="1"/>
    <col min="4853" max="4853" width="2.5703125" style="98" customWidth="1"/>
    <col min="4854" max="4854" width="13.28515625" style="98" customWidth="1"/>
    <col min="4855" max="4855" width="24.5703125" style="98" customWidth="1"/>
    <col min="4856" max="4856" width="10.5703125" style="98" customWidth="1"/>
    <col min="4857" max="4857" width="9.140625" style="98"/>
    <col min="4858" max="4858" width="12.42578125" style="98" customWidth="1"/>
    <col min="4859" max="4859" width="15.7109375" style="98" customWidth="1"/>
    <col min="4860" max="4860" width="18.85546875" style="98" customWidth="1"/>
    <col min="4861" max="4861" width="13.85546875" style="98" customWidth="1"/>
    <col min="4862" max="4862" width="15.28515625" style="98" customWidth="1"/>
    <col min="4863" max="4863" width="18.140625" style="98" customWidth="1"/>
    <col min="4864" max="4864" width="15.85546875" style="98" customWidth="1"/>
    <col min="4865" max="4865" width="18" style="98" customWidth="1"/>
    <col min="4866" max="4866" width="21.42578125" style="98" customWidth="1"/>
    <col min="4867" max="4867" width="3.85546875" style="98" customWidth="1"/>
    <col min="4868" max="4868" width="13.5703125" style="98" bestFit="1" customWidth="1"/>
    <col min="4869" max="4869" width="13.7109375" style="98" bestFit="1" customWidth="1"/>
    <col min="4870" max="5107" width="9.140625" style="98"/>
    <col min="5108" max="5108" width="1.85546875" style="98" customWidth="1"/>
    <col min="5109" max="5109" width="2.5703125" style="98" customWidth="1"/>
    <col min="5110" max="5110" width="13.28515625" style="98" customWidth="1"/>
    <col min="5111" max="5111" width="24.5703125" style="98" customWidth="1"/>
    <col min="5112" max="5112" width="10.5703125" style="98" customWidth="1"/>
    <col min="5113" max="5113" width="9.140625" style="98"/>
    <col min="5114" max="5114" width="12.42578125" style="98" customWidth="1"/>
    <col min="5115" max="5115" width="15.7109375" style="98" customWidth="1"/>
    <col min="5116" max="5116" width="18.85546875" style="98" customWidth="1"/>
    <col min="5117" max="5117" width="13.85546875" style="98" customWidth="1"/>
    <col min="5118" max="5118" width="15.28515625" style="98" customWidth="1"/>
    <col min="5119" max="5119" width="18.140625" style="98" customWidth="1"/>
    <col min="5120" max="5120" width="15.85546875" style="98" customWidth="1"/>
    <col min="5121" max="5121" width="18" style="98" customWidth="1"/>
    <col min="5122" max="5122" width="21.42578125" style="98" customWidth="1"/>
    <col min="5123" max="5123" width="3.85546875" style="98" customWidth="1"/>
    <col min="5124" max="5124" width="13.5703125" style="98" bestFit="1" customWidth="1"/>
    <col min="5125" max="5125" width="13.7109375" style="98" bestFit="1" customWidth="1"/>
    <col min="5126" max="5363" width="9.140625" style="98"/>
    <col min="5364" max="5364" width="1.85546875" style="98" customWidth="1"/>
    <col min="5365" max="5365" width="2.5703125" style="98" customWidth="1"/>
    <col min="5366" max="5366" width="13.28515625" style="98" customWidth="1"/>
    <col min="5367" max="5367" width="24.5703125" style="98" customWidth="1"/>
    <col min="5368" max="5368" width="10.5703125" style="98" customWidth="1"/>
    <col min="5369" max="5369" width="9.140625" style="98"/>
    <col min="5370" max="5370" width="12.42578125" style="98" customWidth="1"/>
    <col min="5371" max="5371" width="15.7109375" style="98" customWidth="1"/>
    <col min="5372" max="5372" width="18.85546875" style="98" customWidth="1"/>
    <col min="5373" max="5373" width="13.85546875" style="98" customWidth="1"/>
    <col min="5374" max="5374" width="15.28515625" style="98" customWidth="1"/>
    <col min="5375" max="5375" width="18.140625" style="98" customWidth="1"/>
    <col min="5376" max="5376" width="15.85546875" style="98" customWidth="1"/>
    <col min="5377" max="5377" width="18" style="98" customWidth="1"/>
    <col min="5378" max="5378" width="21.42578125" style="98" customWidth="1"/>
    <col min="5379" max="5379" width="3.85546875" style="98" customWidth="1"/>
    <col min="5380" max="5380" width="13.5703125" style="98" bestFit="1" customWidth="1"/>
    <col min="5381" max="5381" width="13.7109375" style="98" bestFit="1" customWidth="1"/>
    <col min="5382" max="5619" width="9.140625" style="98"/>
    <col min="5620" max="5620" width="1.85546875" style="98" customWidth="1"/>
    <col min="5621" max="5621" width="2.5703125" style="98" customWidth="1"/>
    <col min="5622" max="5622" width="13.28515625" style="98" customWidth="1"/>
    <col min="5623" max="5623" width="24.5703125" style="98" customWidth="1"/>
    <col min="5624" max="5624" width="10.5703125" style="98" customWidth="1"/>
    <col min="5625" max="5625" width="9.140625" style="98"/>
    <col min="5626" max="5626" width="12.42578125" style="98" customWidth="1"/>
    <col min="5627" max="5627" width="15.7109375" style="98" customWidth="1"/>
    <col min="5628" max="5628" width="18.85546875" style="98" customWidth="1"/>
    <col min="5629" max="5629" width="13.85546875" style="98" customWidth="1"/>
    <col min="5630" max="5630" width="15.28515625" style="98" customWidth="1"/>
    <col min="5631" max="5631" width="18.140625" style="98" customWidth="1"/>
    <col min="5632" max="5632" width="15.85546875" style="98" customWidth="1"/>
    <col min="5633" max="5633" width="18" style="98" customWidth="1"/>
    <col min="5634" max="5634" width="21.42578125" style="98" customWidth="1"/>
    <col min="5635" max="5635" width="3.85546875" style="98" customWidth="1"/>
    <col min="5636" max="5636" width="13.5703125" style="98" bestFit="1" customWidth="1"/>
    <col min="5637" max="5637" width="13.7109375" style="98" bestFit="1" customWidth="1"/>
    <col min="5638" max="5875" width="9.140625" style="98"/>
    <col min="5876" max="5876" width="1.85546875" style="98" customWidth="1"/>
    <col min="5877" max="5877" width="2.5703125" style="98" customWidth="1"/>
    <col min="5878" max="5878" width="13.28515625" style="98" customWidth="1"/>
    <col min="5879" max="5879" width="24.5703125" style="98" customWidth="1"/>
    <col min="5880" max="5880" width="10.5703125" style="98" customWidth="1"/>
    <col min="5881" max="5881" width="9.140625" style="98"/>
    <col min="5882" max="5882" width="12.42578125" style="98" customWidth="1"/>
    <col min="5883" max="5883" width="15.7109375" style="98" customWidth="1"/>
    <col min="5884" max="5884" width="18.85546875" style="98" customWidth="1"/>
    <col min="5885" max="5885" width="13.85546875" style="98" customWidth="1"/>
    <col min="5886" max="5886" width="15.28515625" style="98" customWidth="1"/>
    <col min="5887" max="5887" width="18.140625" style="98" customWidth="1"/>
    <col min="5888" max="5888" width="15.85546875" style="98" customWidth="1"/>
    <col min="5889" max="5889" width="18" style="98" customWidth="1"/>
    <col min="5890" max="5890" width="21.42578125" style="98" customWidth="1"/>
    <col min="5891" max="5891" width="3.85546875" style="98" customWidth="1"/>
    <col min="5892" max="5892" width="13.5703125" style="98" bestFit="1" customWidth="1"/>
    <col min="5893" max="5893" width="13.7109375" style="98" bestFit="1" customWidth="1"/>
    <col min="5894" max="6131" width="9.140625" style="98"/>
    <col min="6132" max="6132" width="1.85546875" style="98" customWidth="1"/>
    <col min="6133" max="6133" width="2.5703125" style="98" customWidth="1"/>
    <col min="6134" max="6134" width="13.28515625" style="98" customWidth="1"/>
    <col min="6135" max="6135" width="24.5703125" style="98" customWidth="1"/>
    <col min="6136" max="6136" width="10.5703125" style="98" customWidth="1"/>
    <col min="6137" max="6137" width="9.140625" style="98"/>
    <col min="6138" max="6138" width="12.42578125" style="98" customWidth="1"/>
    <col min="6139" max="6139" width="15.7109375" style="98" customWidth="1"/>
    <col min="6140" max="6140" width="18.85546875" style="98" customWidth="1"/>
    <col min="6141" max="6141" width="13.85546875" style="98" customWidth="1"/>
    <col min="6142" max="6142" width="15.28515625" style="98" customWidth="1"/>
    <col min="6143" max="6143" width="18.140625" style="98" customWidth="1"/>
    <col min="6144" max="6144" width="15.85546875" style="98" customWidth="1"/>
    <col min="6145" max="6145" width="18" style="98" customWidth="1"/>
    <col min="6146" max="6146" width="21.42578125" style="98" customWidth="1"/>
    <col min="6147" max="6147" width="3.85546875" style="98" customWidth="1"/>
    <col min="6148" max="6148" width="13.5703125" style="98" bestFit="1" customWidth="1"/>
    <col min="6149" max="6149" width="13.7109375" style="98" bestFit="1" customWidth="1"/>
    <col min="6150" max="6387" width="9.140625" style="98"/>
    <col min="6388" max="6388" width="1.85546875" style="98" customWidth="1"/>
    <col min="6389" max="6389" width="2.5703125" style="98" customWidth="1"/>
    <col min="6390" max="6390" width="13.28515625" style="98" customWidth="1"/>
    <col min="6391" max="6391" width="24.5703125" style="98" customWidth="1"/>
    <col min="6392" max="6392" width="10.5703125" style="98" customWidth="1"/>
    <col min="6393" max="6393" width="9.140625" style="98"/>
    <col min="6394" max="6394" width="12.42578125" style="98" customWidth="1"/>
    <col min="6395" max="6395" width="15.7109375" style="98" customWidth="1"/>
    <col min="6396" max="6396" width="18.85546875" style="98" customWidth="1"/>
    <col min="6397" max="6397" width="13.85546875" style="98" customWidth="1"/>
    <col min="6398" max="6398" width="15.28515625" style="98" customWidth="1"/>
    <col min="6399" max="6399" width="18.140625" style="98" customWidth="1"/>
    <col min="6400" max="6400" width="15.85546875" style="98" customWidth="1"/>
    <col min="6401" max="6401" width="18" style="98" customWidth="1"/>
    <col min="6402" max="6402" width="21.42578125" style="98" customWidth="1"/>
    <col min="6403" max="6403" width="3.85546875" style="98" customWidth="1"/>
    <col min="6404" max="6404" width="13.5703125" style="98" bestFit="1" customWidth="1"/>
    <col min="6405" max="6405" width="13.7109375" style="98" bestFit="1" customWidth="1"/>
    <col min="6406" max="6643" width="9.140625" style="98"/>
    <col min="6644" max="6644" width="1.85546875" style="98" customWidth="1"/>
    <col min="6645" max="6645" width="2.5703125" style="98" customWidth="1"/>
    <col min="6646" max="6646" width="13.28515625" style="98" customWidth="1"/>
    <col min="6647" max="6647" width="24.5703125" style="98" customWidth="1"/>
    <col min="6648" max="6648" width="10.5703125" style="98" customWidth="1"/>
    <col min="6649" max="6649" width="9.140625" style="98"/>
    <col min="6650" max="6650" width="12.42578125" style="98" customWidth="1"/>
    <col min="6651" max="6651" width="15.7109375" style="98" customWidth="1"/>
    <col min="6652" max="6652" width="18.85546875" style="98" customWidth="1"/>
    <col min="6653" max="6653" width="13.85546875" style="98" customWidth="1"/>
    <col min="6654" max="6654" width="15.28515625" style="98" customWidth="1"/>
    <col min="6655" max="6655" width="18.140625" style="98" customWidth="1"/>
    <col min="6656" max="6656" width="15.85546875" style="98" customWidth="1"/>
    <col min="6657" max="6657" width="18" style="98" customWidth="1"/>
    <col min="6658" max="6658" width="21.42578125" style="98" customWidth="1"/>
    <col min="6659" max="6659" width="3.85546875" style="98" customWidth="1"/>
    <col min="6660" max="6660" width="13.5703125" style="98" bestFit="1" customWidth="1"/>
    <col min="6661" max="6661" width="13.7109375" style="98" bestFit="1" customWidth="1"/>
    <col min="6662" max="6899" width="9.140625" style="98"/>
    <col min="6900" max="6900" width="1.85546875" style="98" customWidth="1"/>
    <col min="6901" max="6901" width="2.5703125" style="98" customWidth="1"/>
    <col min="6902" max="6902" width="13.28515625" style="98" customWidth="1"/>
    <col min="6903" max="6903" width="24.5703125" style="98" customWidth="1"/>
    <col min="6904" max="6904" width="10.5703125" style="98" customWidth="1"/>
    <col min="6905" max="6905" width="9.140625" style="98"/>
    <col min="6906" max="6906" width="12.42578125" style="98" customWidth="1"/>
    <col min="6907" max="6907" width="15.7109375" style="98" customWidth="1"/>
    <col min="6908" max="6908" width="18.85546875" style="98" customWidth="1"/>
    <col min="6909" max="6909" width="13.85546875" style="98" customWidth="1"/>
    <col min="6910" max="6910" width="15.28515625" style="98" customWidth="1"/>
    <col min="6911" max="6911" width="18.140625" style="98" customWidth="1"/>
    <col min="6912" max="6912" width="15.85546875" style="98" customWidth="1"/>
    <col min="6913" max="6913" width="18" style="98" customWidth="1"/>
    <col min="6914" max="6914" width="21.42578125" style="98" customWidth="1"/>
    <col min="6915" max="6915" width="3.85546875" style="98" customWidth="1"/>
    <col min="6916" max="6916" width="13.5703125" style="98" bestFit="1" customWidth="1"/>
    <col min="6917" max="6917" width="13.7109375" style="98" bestFit="1" customWidth="1"/>
    <col min="6918" max="7155" width="9.140625" style="98"/>
    <col min="7156" max="7156" width="1.85546875" style="98" customWidth="1"/>
    <col min="7157" max="7157" width="2.5703125" style="98" customWidth="1"/>
    <col min="7158" max="7158" width="13.28515625" style="98" customWidth="1"/>
    <col min="7159" max="7159" width="24.5703125" style="98" customWidth="1"/>
    <col min="7160" max="7160" width="10.5703125" style="98" customWidth="1"/>
    <col min="7161" max="7161" width="9.140625" style="98"/>
    <col min="7162" max="7162" width="12.42578125" style="98" customWidth="1"/>
    <col min="7163" max="7163" width="15.7109375" style="98" customWidth="1"/>
    <col min="7164" max="7164" width="18.85546875" style="98" customWidth="1"/>
    <col min="7165" max="7165" width="13.85546875" style="98" customWidth="1"/>
    <col min="7166" max="7166" width="15.28515625" style="98" customWidth="1"/>
    <col min="7167" max="7167" width="18.140625" style="98" customWidth="1"/>
    <col min="7168" max="7168" width="15.85546875" style="98" customWidth="1"/>
    <col min="7169" max="7169" width="18" style="98" customWidth="1"/>
    <col min="7170" max="7170" width="21.42578125" style="98" customWidth="1"/>
    <col min="7171" max="7171" width="3.85546875" style="98" customWidth="1"/>
    <col min="7172" max="7172" width="13.5703125" style="98" bestFit="1" customWidth="1"/>
    <col min="7173" max="7173" width="13.7109375" style="98" bestFit="1" customWidth="1"/>
    <col min="7174" max="7411" width="9.140625" style="98"/>
    <col min="7412" max="7412" width="1.85546875" style="98" customWidth="1"/>
    <col min="7413" max="7413" width="2.5703125" style="98" customWidth="1"/>
    <col min="7414" max="7414" width="13.28515625" style="98" customWidth="1"/>
    <col min="7415" max="7415" width="24.5703125" style="98" customWidth="1"/>
    <col min="7416" max="7416" width="10.5703125" style="98" customWidth="1"/>
    <col min="7417" max="7417" width="9.140625" style="98"/>
    <col min="7418" max="7418" width="12.42578125" style="98" customWidth="1"/>
    <col min="7419" max="7419" width="15.7109375" style="98" customWidth="1"/>
    <col min="7420" max="7420" width="18.85546875" style="98" customWidth="1"/>
    <col min="7421" max="7421" width="13.85546875" style="98" customWidth="1"/>
    <col min="7422" max="7422" width="15.28515625" style="98" customWidth="1"/>
    <col min="7423" max="7423" width="18.140625" style="98" customWidth="1"/>
    <col min="7424" max="7424" width="15.85546875" style="98" customWidth="1"/>
    <col min="7425" max="7425" width="18" style="98" customWidth="1"/>
    <col min="7426" max="7426" width="21.42578125" style="98" customWidth="1"/>
    <col min="7427" max="7427" width="3.85546875" style="98" customWidth="1"/>
    <col min="7428" max="7428" width="13.5703125" style="98" bestFit="1" customWidth="1"/>
    <col min="7429" max="7429" width="13.7109375" style="98" bestFit="1" customWidth="1"/>
    <col min="7430" max="7667" width="9.140625" style="98"/>
    <col min="7668" max="7668" width="1.85546875" style="98" customWidth="1"/>
    <col min="7669" max="7669" width="2.5703125" style="98" customWidth="1"/>
    <col min="7670" max="7670" width="13.28515625" style="98" customWidth="1"/>
    <col min="7671" max="7671" width="24.5703125" style="98" customWidth="1"/>
    <col min="7672" max="7672" width="10.5703125" style="98" customWidth="1"/>
    <col min="7673" max="7673" width="9.140625" style="98"/>
    <col min="7674" max="7674" width="12.42578125" style="98" customWidth="1"/>
    <col min="7675" max="7675" width="15.7109375" style="98" customWidth="1"/>
    <col min="7676" max="7676" width="18.85546875" style="98" customWidth="1"/>
    <col min="7677" max="7677" width="13.85546875" style="98" customWidth="1"/>
    <col min="7678" max="7678" width="15.28515625" style="98" customWidth="1"/>
    <col min="7679" max="7679" width="18.140625" style="98" customWidth="1"/>
    <col min="7680" max="7680" width="15.85546875" style="98" customWidth="1"/>
    <col min="7681" max="7681" width="18" style="98" customWidth="1"/>
    <col min="7682" max="7682" width="21.42578125" style="98" customWidth="1"/>
    <col min="7683" max="7683" width="3.85546875" style="98" customWidth="1"/>
    <col min="7684" max="7684" width="13.5703125" style="98" bestFit="1" customWidth="1"/>
    <col min="7685" max="7685" width="13.7109375" style="98" bestFit="1" customWidth="1"/>
    <col min="7686" max="7923" width="9.140625" style="98"/>
    <col min="7924" max="7924" width="1.85546875" style="98" customWidth="1"/>
    <col min="7925" max="7925" width="2.5703125" style="98" customWidth="1"/>
    <col min="7926" max="7926" width="13.28515625" style="98" customWidth="1"/>
    <col min="7927" max="7927" width="24.5703125" style="98" customWidth="1"/>
    <col min="7928" max="7928" width="10.5703125" style="98" customWidth="1"/>
    <col min="7929" max="7929" width="9.140625" style="98"/>
    <col min="7930" max="7930" width="12.42578125" style="98" customWidth="1"/>
    <col min="7931" max="7931" width="15.7109375" style="98" customWidth="1"/>
    <col min="7932" max="7932" width="18.85546875" style="98" customWidth="1"/>
    <col min="7933" max="7933" width="13.85546875" style="98" customWidth="1"/>
    <col min="7934" max="7934" width="15.28515625" style="98" customWidth="1"/>
    <col min="7935" max="7935" width="18.140625" style="98" customWidth="1"/>
    <col min="7936" max="7936" width="15.85546875" style="98" customWidth="1"/>
    <col min="7937" max="7937" width="18" style="98" customWidth="1"/>
    <col min="7938" max="7938" width="21.42578125" style="98" customWidth="1"/>
    <col min="7939" max="7939" width="3.85546875" style="98" customWidth="1"/>
    <col min="7940" max="7940" width="13.5703125" style="98" bestFit="1" customWidth="1"/>
    <col min="7941" max="7941" width="13.7109375" style="98" bestFit="1" customWidth="1"/>
    <col min="7942" max="8179" width="9.140625" style="98"/>
    <col min="8180" max="8180" width="1.85546875" style="98" customWidth="1"/>
    <col min="8181" max="8181" width="2.5703125" style="98" customWidth="1"/>
    <col min="8182" max="8182" width="13.28515625" style="98" customWidth="1"/>
    <col min="8183" max="8183" width="24.5703125" style="98" customWidth="1"/>
    <col min="8184" max="8184" width="10.5703125" style="98" customWidth="1"/>
    <col min="8185" max="8185" width="9.140625" style="98"/>
    <col min="8186" max="8186" width="12.42578125" style="98" customWidth="1"/>
    <col min="8187" max="8187" width="15.7109375" style="98" customWidth="1"/>
    <col min="8188" max="8188" width="18.85546875" style="98" customWidth="1"/>
    <col min="8189" max="8189" width="13.85546875" style="98" customWidth="1"/>
    <col min="8190" max="8190" width="15.28515625" style="98" customWidth="1"/>
    <col min="8191" max="8191" width="18.140625" style="98" customWidth="1"/>
    <col min="8192" max="8192" width="15.85546875" style="98" customWidth="1"/>
    <col min="8193" max="8193" width="18" style="98" customWidth="1"/>
    <col min="8194" max="8194" width="21.42578125" style="98" customWidth="1"/>
    <col min="8195" max="8195" width="3.85546875" style="98" customWidth="1"/>
    <col min="8196" max="8196" width="13.5703125" style="98" bestFit="1" customWidth="1"/>
    <col min="8197" max="8197" width="13.7109375" style="98" bestFit="1" customWidth="1"/>
    <col min="8198" max="8435" width="9.140625" style="98"/>
    <col min="8436" max="8436" width="1.85546875" style="98" customWidth="1"/>
    <col min="8437" max="8437" width="2.5703125" style="98" customWidth="1"/>
    <col min="8438" max="8438" width="13.28515625" style="98" customWidth="1"/>
    <col min="8439" max="8439" width="24.5703125" style="98" customWidth="1"/>
    <col min="8440" max="8440" width="10.5703125" style="98" customWidth="1"/>
    <col min="8441" max="8441" width="9.140625" style="98"/>
    <col min="8442" max="8442" width="12.42578125" style="98" customWidth="1"/>
    <col min="8443" max="8443" width="15.7109375" style="98" customWidth="1"/>
    <col min="8444" max="8444" width="18.85546875" style="98" customWidth="1"/>
    <col min="8445" max="8445" width="13.85546875" style="98" customWidth="1"/>
    <col min="8446" max="8446" width="15.28515625" style="98" customWidth="1"/>
    <col min="8447" max="8447" width="18.140625" style="98" customWidth="1"/>
    <col min="8448" max="8448" width="15.85546875" style="98" customWidth="1"/>
    <col min="8449" max="8449" width="18" style="98" customWidth="1"/>
    <col min="8450" max="8450" width="21.42578125" style="98" customWidth="1"/>
    <col min="8451" max="8451" width="3.85546875" style="98" customWidth="1"/>
    <col min="8452" max="8452" width="13.5703125" style="98" bestFit="1" customWidth="1"/>
    <col min="8453" max="8453" width="13.7109375" style="98" bestFit="1" customWidth="1"/>
    <col min="8454" max="8691" width="9.140625" style="98"/>
    <col min="8692" max="8692" width="1.85546875" style="98" customWidth="1"/>
    <col min="8693" max="8693" width="2.5703125" style="98" customWidth="1"/>
    <col min="8694" max="8694" width="13.28515625" style="98" customWidth="1"/>
    <col min="8695" max="8695" width="24.5703125" style="98" customWidth="1"/>
    <col min="8696" max="8696" width="10.5703125" style="98" customWidth="1"/>
    <col min="8697" max="8697" width="9.140625" style="98"/>
    <col min="8698" max="8698" width="12.42578125" style="98" customWidth="1"/>
    <col min="8699" max="8699" width="15.7109375" style="98" customWidth="1"/>
    <col min="8700" max="8700" width="18.85546875" style="98" customWidth="1"/>
    <col min="8701" max="8701" width="13.85546875" style="98" customWidth="1"/>
    <col min="8702" max="8702" width="15.28515625" style="98" customWidth="1"/>
    <col min="8703" max="8703" width="18.140625" style="98" customWidth="1"/>
    <col min="8704" max="8704" width="15.85546875" style="98" customWidth="1"/>
    <col min="8705" max="8705" width="18" style="98" customWidth="1"/>
    <col min="8706" max="8706" width="21.42578125" style="98" customWidth="1"/>
    <col min="8707" max="8707" width="3.85546875" style="98" customWidth="1"/>
    <col min="8708" max="8708" width="13.5703125" style="98" bestFit="1" customWidth="1"/>
    <col min="8709" max="8709" width="13.7109375" style="98" bestFit="1" customWidth="1"/>
    <col min="8710" max="8947" width="9.140625" style="98"/>
    <col min="8948" max="8948" width="1.85546875" style="98" customWidth="1"/>
    <col min="8949" max="8949" width="2.5703125" style="98" customWidth="1"/>
    <col min="8950" max="8950" width="13.28515625" style="98" customWidth="1"/>
    <col min="8951" max="8951" width="24.5703125" style="98" customWidth="1"/>
    <col min="8952" max="8952" width="10.5703125" style="98" customWidth="1"/>
    <col min="8953" max="8953" width="9.140625" style="98"/>
    <col min="8954" max="8954" width="12.42578125" style="98" customWidth="1"/>
    <col min="8955" max="8955" width="15.7109375" style="98" customWidth="1"/>
    <col min="8956" max="8956" width="18.85546875" style="98" customWidth="1"/>
    <col min="8957" max="8957" width="13.85546875" style="98" customWidth="1"/>
    <col min="8958" max="8958" width="15.28515625" style="98" customWidth="1"/>
    <col min="8959" max="8959" width="18.140625" style="98" customWidth="1"/>
    <col min="8960" max="8960" width="15.85546875" style="98" customWidth="1"/>
    <col min="8961" max="8961" width="18" style="98" customWidth="1"/>
    <col min="8962" max="8962" width="21.42578125" style="98" customWidth="1"/>
    <col min="8963" max="8963" width="3.85546875" style="98" customWidth="1"/>
    <col min="8964" max="8964" width="13.5703125" style="98" bestFit="1" customWidth="1"/>
    <col min="8965" max="8965" width="13.7109375" style="98" bestFit="1" customWidth="1"/>
    <col min="8966" max="9203" width="9.140625" style="98"/>
    <col min="9204" max="9204" width="1.85546875" style="98" customWidth="1"/>
    <col min="9205" max="9205" width="2.5703125" style="98" customWidth="1"/>
    <col min="9206" max="9206" width="13.28515625" style="98" customWidth="1"/>
    <col min="9207" max="9207" width="24.5703125" style="98" customWidth="1"/>
    <col min="9208" max="9208" width="10.5703125" style="98" customWidth="1"/>
    <col min="9209" max="9209" width="9.140625" style="98"/>
    <col min="9210" max="9210" width="12.42578125" style="98" customWidth="1"/>
    <col min="9211" max="9211" width="15.7109375" style="98" customWidth="1"/>
    <col min="9212" max="9212" width="18.85546875" style="98" customWidth="1"/>
    <col min="9213" max="9213" width="13.85546875" style="98" customWidth="1"/>
    <col min="9214" max="9214" width="15.28515625" style="98" customWidth="1"/>
    <col min="9215" max="9215" width="18.140625" style="98" customWidth="1"/>
    <col min="9216" max="9216" width="15.85546875" style="98" customWidth="1"/>
    <col min="9217" max="9217" width="18" style="98" customWidth="1"/>
    <col min="9218" max="9218" width="21.42578125" style="98" customWidth="1"/>
    <col min="9219" max="9219" width="3.85546875" style="98" customWidth="1"/>
    <col min="9220" max="9220" width="13.5703125" style="98" bestFit="1" customWidth="1"/>
    <col min="9221" max="9221" width="13.7109375" style="98" bestFit="1" customWidth="1"/>
    <col min="9222" max="9459" width="9.140625" style="98"/>
    <col min="9460" max="9460" width="1.85546875" style="98" customWidth="1"/>
    <col min="9461" max="9461" width="2.5703125" style="98" customWidth="1"/>
    <col min="9462" max="9462" width="13.28515625" style="98" customWidth="1"/>
    <col min="9463" max="9463" width="24.5703125" style="98" customWidth="1"/>
    <col min="9464" max="9464" width="10.5703125" style="98" customWidth="1"/>
    <col min="9465" max="9465" width="9.140625" style="98"/>
    <col min="9466" max="9466" width="12.42578125" style="98" customWidth="1"/>
    <col min="9467" max="9467" width="15.7109375" style="98" customWidth="1"/>
    <col min="9468" max="9468" width="18.85546875" style="98" customWidth="1"/>
    <col min="9469" max="9469" width="13.85546875" style="98" customWidth="1"/>
    <col min="9470" max="9470" width="15.28515625" style="98" customWidth="1"/>
    <col min="9471" max="9471" width="18.140625" style="98" customWidth="1"/>
    <col min="9472" max="9472" width="15.85546875" style="98" customWidth="1"/>
    <col min="9473" max="9473" width="18" style="98" customWidth="1"/>
    <col min="9474" max="9474" width="21.42578125" style="98" customWidth="1"/>
    <col min="9475" max="9475" width="3.85546875" style="98" customWidth="1"/>
    <col min="9476" max="9476" width="13.5703125" style="98" bestFit="1" customWidth="1"/>
    <col min="9477" max="9477" width="13.7109375" style="98" bestFit="1" customWidth="1"/>
    <col min="9478" max="9715" width="9.140625" style="98"/>
    <col min="9716" max="9716" width="1.85546875" style="98" customWidth="1"/>
    <col min="9717" max="9717" width="2.5703125" style="98" customWidth="1"/>
    <col min="9718" max="9718" width="13.28515625" style="98" customWidth="1"/>
    <col min="9719" max="9719" width="24.5703125" style="98" customWidth="1"/>
    <col min="9720" max="9720" width="10.5703125" style="98" customWidth="1"/>
    <col min="9721" max="9721" width="9.140625" style="98"/>
    <col min="9722" max="9722" width="12.42578125" style="98" customWidth="1"/>
    <col min="9723" max="9723" width="15.7109375" style="98" customWidth="1"/>
    <col min="9724" max="9724" width="18.85546875" style="98" customWidth="1"/>
    <col min="9725" max="9725" width="13.85546875" style="98" customWidth="1"/>
    <col min="9726" max="9726" width="15.28515625" style="98" customWidth="1"/>
    <col min="9727" max="9727" width="18.140625" style="98" customWidth="1"/>
    <col min="9728" max="9728" width="15.85546875" style="98" customWidth="1"/>
    <col min="9729" max="9729" width="18" style="98" customWidth="1"/>
    <col min="9730" max="9730" width="21.42578125" style="98" customWidth="1"/>
    <col min="9731" max="9731" width="3.85546875" style="98" customWidth="1"/>
    <col min="9732" max="9732" width="13.5703125" style="98" bestFit="1" customWidth="1"/>
    <col min="9733" max="9733" width="13.7109375" style="98" bestFit="1" customWidth="1"/>
    <col min="9734" max="9971" width="9.140625" style="98"/>
    <col min="9972" max="9972" width="1.85546875" style="98" customWidth="1"/>
    <col min="9973" max="9973" width="2.5703125" style="98" customWidth="1"/>
    <col min="9974" max="9974" width="13.28515625" style="98" customWidth="1"/>
    <col min="9975" max="9975" width="24.5703125" style="98" customWidth="1"/>
    <col min="9976" max="9976" width="10.5703125" style="98" customWidth="1"/>
    <col min="9977" max="9977" width="9.140625" style="98"/>
    <col min="9978" max="9978" width="12.42578125" style="98" customWidth="1"/>
    <col min="9979" max="9979" width="15.7109375" style="98" customWidth="1"/>
    <col min="9980" max="9980" width="18.85546875" style="98" customWidth="1"/>
    <col min="9981" max="9981" width="13.85546875" style="98" customWidth="1"/>
    <col min="9982" max="9982" width="15.28515625" style="98" customWidth="1"/>
    <col min="9983" max="9983" width="18.140625" style="98" customWidth="1"/>
    <col min="9984" max="9984" width="15.85546875" style="98" customWidth="1"/>
    <col min="9985" max="9985" width="18" style="98" customWidth="1"/>
    <col min="9986" max="9986" width="21.42578125" style="98" customWidth="1"/>
    <col min="9987" max="9987" width="3.85546875" style="98" customWidth="1"/>
    <col min="9988" max="9988" width="13.5703125" style="98" bestFit="1" customWidth="1"/>
    <col min="9989" max="9989" width="13.7109375" style="98" bestFit="1" customWidth="1"/>
    <col min="9990" max="10227" width="9.140625" style="98"/>
    <col min="10228" max="10228" width="1.85546875" style="98" customWidth="1"/>
    <col min="10229" max="10229" width="2.5703125" style="98" customWidth="1"/>
    <col min="10230" max="10230" width="13.28515625" style="98" customWidth="1"/>
    <col min="10231" max="10231" width="24.5703125" style="98" customWidth="1"/>
    <col min="10232" max="10232" width="10.5703125" style="98" customWidth="1"/>
    <col min="10233" max="10233" width="9.140625" style="98"/>
    <col min="10234" max="10234" width="12.42578125" style="98" customWidth="1"/>
    <col min="10235" max="10235" width="15.7109375" style="98" customWidth="1"/>
    <col min="10236" max="10236" width="18.85546875" style="98" customWidth="1"/>
    <col min="10237" max="10237" width="13.85546875" style="98" customWidth="1"/>
    <col min="10238" max="10238" width="15.28515625" style="98" customWidth="1"/>
    <col min="10239" max="10239" width="18.140625" style="98" customWidth="1"/>
    <col min="10240" max="10240" width="15.85546875" style="98" customWidth="1"/>
    <col min="10241" max="10241" width="18" style="98" customWidth="1"/>
    <col min="10242" max="10242" width="21.42578125" style="98" customWidth="1"/>
    <col min="10243" max="10243" width="3.85546875" style="98" customWidth="1"/>
    <col min="10244" max="10244" width="13.5703125" style="98" bestFit="1" customWidth="1"/>
    <col min="10245" max="10245" width="13.7109375" style="98" bestFit="1" customWidth="1"/>
    <col min="10246" max="10483" width="9.140625" style="98"/>
    <col min="10484" max="10484" width="1.85546875" style="98" customWidth="1"/>
    <col min="10485" max="10485" width="2.5703125" style="98" customWidth="1"/>
    <col min="10486" max="10486" width="13.28515625" style="98" customWidth="1"/>
    <col min="10487" max="10487" width="24.5703125" style="98" customWidth="1"/>
    <col min="10488" max="10488" width="10.5703125" style="98" customWidth="1"/>
    <col min="10489" max="10489" width="9.140625" style="98"/>
    <col min="10490" max="10490" width="12.42578125" style="98" customWidth="1"/>
    <col min="10491" max="10491" width="15.7109375" style="98" customWidth="1"/>
    <col min="10492" max="10492" width="18.85546875" style="98" customWidth="1"/>
    <col min="10493" max="10493" width="13.85546875" style="98" customWidth="1"/>
    <col min="10494" max="10494" width="15.28515625" style="98" customWidth="1"/>
    <col min="10495" max="10495" width="18.140625" style="98" customWidth="1"/>
    <col min="10496" max="10496" width="15.85546875" style="98" customWidth="1"/>
    <col min="10497" max="10497" width="18" style="98" customWidth="1"/>
    <col min="10498" max="10498" width="21.42578125" style="98" customWidth="1"/>
    <col min="10499" max="10499" width="3.85546875" style="98" customWidth="1"/>
    <col min="10500" max="10500" width="13.5703125" style="98" bestFit="1" customWidth="1"/>
    <col min="10501" max="10501" width="13.7109375" style="98" bestFit="1" customWidth="1"/>
    <col min="10502" max="10739" width="9.140625" style="98"/>
    <col min="10740" max="10740" width="1.85546875" style="98" customWidth="1"/>
    <col min="10741" max="10741" width="2.5703125" style="98" customWidth="1"/>
    <col min="10742" max="10742" width="13.28515625" style="98" customWidth="1"/>
    <col min="10743" max="10743" width="24.5703125" style="98" customWidth="1"/>
    <col min="10744" max="10744" width="10.5703125" style="98" customWidth="1"/>
    <col min="10745" max="10745" width="9.140625" style="98"/>
    <col min="10746" max="10746" width="12.42578125" style="98" customWidth="1"/>
    <col min="10747" max="10747" width="15.7109375" style="98" customWidth="1"/>
    <col min="10748" max="10748" width="18.85546875" style="98" customWidth="1"/>
    <col min="10749" max="10749" width="13.85546875" style="98" customWidth="1"/>
    <col min="10750" max="10750" width="15.28515625" style="98" customWidth="1"/>
    <col min="10751" max="10751" width="18.140625" style="98" customWidth="1"/>
    <col min="10752" max="10752" width="15.85546875" style="98" customWidth="1"/>
    <col min="10753" max="10753" width="18" style="98" customWidth="1"/>
    <col min="10754" max="10754" width="21.42578125" style="98" customWidth="1"/>
    <col min="10755" max="10755" width="3.85546875" style="98" customWidth="1"/>
    <col min="10756" max="10756" width="13.5703125" style="98" bestFit="1" customWidth="1"/>
    <col min="10757" max="10757" width="13.7109375" style="98" bestFit="1" customWidth="1"/>
    <col min="10758" max="10995" width="9.140625" style="98"/>
    <col min="10996" max="10996" width="1.85546875" style="98" customWidth="1"/>
    <col min="10997" max="10997" width="2.5703125" style="98" customWidth="1"/>
    <col min="10998" max="10998" width="13.28515625" style="98" customWidth="1"/>
    <col min="10999" max="10999" width="24.5703125" style="98" customWidth="1"/>
    <col min="11000" max="11000" width="10.5703125" style="98" customWidth="1"/>
    <col min="11001" max="11001" width="9.140625" style="98"/>
    <col min="11002" max="11002" width="12.42578125" style="98" customWidth="1"/>
    <col min="11003" max="11003" width="15.7109375" style="98" customWidth="1"/>
    <col min="11004" max="11004" width="18.85546875" style="98" customWidth="1"/>
    <col min="11005" max="11005" width="13.85546875" style="98" customWidth="1"/>
    <col min="11006" max="11006" width="15.28515625" style="98" customWidth="1"/>
    <col min="11007" max="11007" width="18.140625" style="98" customWidth="1"/>
    <col min="11008" max="11008" width="15.85546875" style="98" customWidth="1"/>
    <col min="11009" max="11009" width="18" style="98" customWidth="1"/>
    <col min="11010" max="11010" width="21.42578125" style="98" customWidth="1"/>
    <col min="11011" max="11011" width="3.85546875" style="98" customWidth="1"/>
    <col min="11012" max="11012" width="13.5703125" style="98" bestFit="1" customWidth="1"/>
    <col min="11013" max="11013" width="13.7109375" style="98" bestFit="1" customWidth="1"/>
    <col min="11014" max="11251" width="9.140625" style="98"/>
    <col min="11252" max="11252" width="1.85546875" style="98" customWidth="1"/>
    <col min="11253" max="11253" width="2.5703125" style="98" customWidth="1"/>
    <col min="11254" max="11254" width="13.28515625" style="98" customWidth="1"/>
    <col min="11255" max="11255" width="24.5703125" style="98" customWidth="1"/>
    <col min="11256" max="11256" width="10.5703125" style="98" customWidth="1"/>
    <col min="11257" max="11257" width="9.140625" style="98"/>
    <col min="11258" max="11258" width="12.42578125" style="98" customWidth="1"/>
    <col min="11259" max="11259" width="15.7109375" style="98" customWidth="1"/>
    <col min="11260" max="11260" width="18.85546875" style="98" customWidth="1"/>
    <col min="11261" max="11261" width="13.85546875" style="98" customWidth="1"/>
    <col min="11262" max="11262" width="15.28515625" style="98" customWidth="1"/>
    <col min="11263" max="11263" width="18.140625" style="98" customWidth="1"/>
    <col min="11264" max="11264" width="15.85546875" style="98" customWidth="1"/>
    <col min="11265" max="11265" width="18" style="98" customWidth="1"/>
    <col min="11266" max="11266" width="21.42578125" style="98" customWidth="1"/>
    <col min="11267" max="11267" width="3.85546875" style="98" customWidth="1"/>
    <col min="11268" max="11268" width="13.5703125" style="98" bestFit="1" customWidth="1"/>
    <col min="11269" max="11269" width="13.7109375" style="98" bestFit="1" customWidth="1"/>
    <col min="11270" max="11507" width="9.140625" style="98"/>
    <col min="11508" max="11508" width="1.85546875" style="98" customWidth="1"/>
    <col min="11509" max="11509" width="2.5703125" style="98" customWidth="1"/>
    <col min="11510" max="11510" width="13.28515625" style="98" customWidth="1"/>
    <col min="11511" max="11511" width="24.5703125" style="98" customWidth="1"/>
    <col min="11512" max="11512" width="10.5703125" style="98" customWidth="1"/>
    <col min="11513" max="11513" width="9.140625" style="98"/>
    <col min="11514" max="11514" width="12.42578125" style="98" customWidth="1"/>
    <col min="11515" max="11515" width="15.7109375" style="98" customWidth="1"/>
    <col min="11516" max="11516" width="18.85546875" style="98" customWidth="1"/>
    <col min="11517" max="11517" width="13.85546875" style="98" customWidth="1"/>
    <col min="11518" max="11518" width="15.28515625" style="98" customWidth="1"/>
    <col min="11519" max="11519" width="18.140625" style="98" customWidth="1"/>
    <col min="11520" max="11520" width="15.85546875" style="98" customWidth="1"/>
    <col min="11521" max="11521" width="18" style="98" customWidth="1"/>
    <col min="11522" max="11522" width="21.42578125" style="98" customWidth="1"/>
    <col min="11523" max="11523" width="3.85546875" style="98" customWidth="1"/>
    <col min="11524" max="11524" width="13.5703125" style="98" bestFit="1" customWidth="1"/>
    <col min="11525" max="11525" width="13.7109375" style="98" bestFit="1" customWidth="1"/>
    <col min="11526" max="11763" width="9.140625" style="98"/>
    <col min="11764" max="11764" width="1.85546875" style="98" customWidth="1"/>
    <col min="11765" max="11765" width="2.5703125" style="98" customWidth="1"/>
    <col min="11766" max="11766" width="13.28515625" style="98" customWidth="1"/>
    <col min="11767" max="11767" width="24.5703125" style="98" customWidth="1"/>
    <col min="11768" max="11768" width="10.5703125" style="98" customWidth="1"/>
    <col min="11769" max="11769" width="9.140625" style="98"/>
    <col min="11770" max="11770" width="12.42578125" style="98" customWidth="1"/>
    <col min="11771" max="11771" width="15.7109375" style="98" customWidth="1"/>
    <col min="11772" max="11772" width="18.85546875" style="98" customWidth="1"/>
    <col min="11773" max="11773" width="13.85546875" style="98" customWidth="1"/>
    <col min="11774" max="11774" width="15.28515625" style="98" customWidth="1"/>
    <col min="11775" max="11775" width="18.140625" style="98" customWidth="1"/>
    <col min="11776" max="11776" width="15.85546875" style="98" customWidth="1"/>
    <col min="11777" max="11777" width="18" style="98" customWidth="1"/>
    <col min="11778" max="11778" width="21.42578125" style="98" customWidth="1"/>
    <col min="11779" max="11779" width="3.85546875" style="98" customWidth="1"/>
    <col min="11780" max="11780" width="13.5703125" style="98" bestFit="1" customWidth="1"/>
    <col min="11781" max="11781" width="13.7109375" style="98" bestFit="1" customWidth="1"/>
    <col min="11782" max="12019" width="9.140625" style="98"/>
    <col min="12020" max="12020" width="1.85546875" style="98" customWidth="1"/>
    <col min="12021" max="12021" width="2.5703125" style="98" customWidth="1"/>
    <col min="12022" max="12022" width="13.28515625" style="98" customWidth="1"/>
    <col min="12023" max="12023" width="24.5703125" style="98" customWidth="1"/>
    <col min="12024" max="12024" width="10.5703125" style="98" customWidth="1"/>
    <col min="12025" max="12025" width="9.140625" style="98"/>
    <col min="12026" max="12026" width="12.42578125" style="98" customWidth="1"/>
    <col min="12027" max="12027" width="15.7109375" style="98" customWidth="1"/>
    <col min="12028" max="12028" width="18.85546875" style="98" customWidth="1"/>
    <col min="12029" max="12029" width="13.85546875" style="98" customWidth="1"/>
    <col min="12030" max="12030" width="15.28515625" style="98" customWidth="1"/>
    <col min="12031" max="12031" width="18.140625" style="98" customWidth="1"/>
    <col min="12032" max="12032" width="15.85546875" style="98" customWidth="1"/>
    <col min="12033" max="12033" width="18" style="98" customWidth="1"/>
    <col min="12034" max="12034" width="21.42578125" style="98" customWidth="1"/>
    <col min="12035" max="12035" width="3.85546875" style="98" customWidth="1"/>
    <col min="12036" max="12036" width="13.5703125" style="98" bestFit="1" customWidth="1"/>
    <col min="12037" max="12037" width="13.7109375" style="98" bestFit="1" customWidth="1"/>
    <col min="12038" max="12275" width="9.140625" style="98"/>
    <col min="12276" max="12276" width="1.85546875" style="98" customWidth="1"/>
    <col min="12277" max="12277" width="2.5703125" style="98" customWidth="1"/>
    <col min="12278" max="12278" width="13.28515625" style="98" customWidth="1"/>
    <col min="12279" max="12279" width="24.5703125" style="98" customWidth="1"/>
    <col min="12280" max="12280" width="10.5703125" style="98" customWidth="1"/>
    <col min="12281" max="12281" width="9.140625" style="98"/>
    <col min="12282" max="12282" width="12.42578125" style="98" customWidth="1"/>
    <col min="12283" max="12283" width="15.7109375" style="98" customWidth="1"/>
    <col min="12284" max="12284" width="18.85546875" style="98" customWidth="1"/>
    <col min="12285" max="12285" width="13.85546875" style="98" customWidth="1"/>
    <col min="12286" max="12286" width="15.28515625" style="98" customWidth="1"/>
    <col min="12287" max="12287" width="18.140625" style="98" customWidth="1"/>
    <col min="12288" max="12288" width="15.85546875" style="98" customWidth="1"/>
    <col min="12289" max="12289" width="18" style="98" customWidth="1"/>
    <col min="12290" max="12290" width="21.42578125" style="98" customWidth="1"/>
    <col min="12291" max="12291" width="3.85546875" style="98" customWidth="1"/>
    <col min="12292" max="12292" width="13.5703125" style="98" bestFit="1" customWidth="1"/>
    <col min="12293" max="12293" width="13.7109375" style="98" bestFit="1" customWidth="1"/>
    <col min="12294" max="12531" width="9.140625" style="98"/>
    <col min="12532" max="12532" width="1.85546875" style="98" customWidth="1"/>
    <col min="12533" max="12533" width="2.5703125" style="98" customWidth="1"/>
    <col min="12534" max="12534" width="13.28515625" style="98" customWidth="1"/>
    <col min="12535" max="12535" width="24.5703125" style="98" customWidth="1"/>
    <col min="12536" max="12536" width="10.5703125" style="98" customWidth="1"/>
    <col min="12537" max="12537" width="9.140625" style="98"/>
    <col min="12538" max="12538" width="12.42578125" style="98" customWidth="1"/>
    <col min="12539" max="12539" width="15.7109375" style="98" customWidth="1"/>
    <col min="12540" max="12540" width="18.85546875" style="98" customWidth="1"/>
    <col min="12541" max="12541" width="13.85546875" style="98" customWidth="1"/>
    <col min="12542" max="12542" width="15.28515625" style="98" customWidth="1"/>
    <col min="12543" max="12543" width="18.140625" style="98" customWidth="1"/>
    <col min="12544" max="12544" width="15.85546875" style="98" customWidth="1"/>
    <col min="12545" max="12545" width="18" style="98" customWidth="1"/>
    <col min="12546" max="12546" width="21.42578125" style="98" customWidth="1"/>
    <col min="12547" max="12547" width="3.85546875" style="98" customWidth="1"/>
    <col min="12548" max="12548" width="13.5703125" style="98" bestFit="1" customWidth="1"/>
    <col min="12549" max="12549" width="13.7109375" style="98" bestFit="1" customWidth="1"/>
    <col min="12550" max="12787" width="9.140625" style="98"/>
    <col min="12788" max="12788" width="1.85546875" style="98" customWidth="1"/>
    <col min="12789" max="12789" width="2.5703125" style="98" customWidth="1"/>
    <col min="12790" max="12790" width="13.28515625" style="98" customWidth="1"/>
    <col min="12791" max="12791" width="24.5703125" style="98" customWidth="1"/>
    <col min="12792" max="12792" width="10.5703125" style="98" customWidth="1"/>
    <col min="12793" max="12793" width="9.140625" style="98"/>
    <col min="12794" max="12794" width="12.42578125" style="98" customWidth="1"/>
    <col min="12795" max="12795" width="15.7109375" style="98" customWidth="1"/>
    <col min="12796" max="12796" width="18.85546875" style="98" customWidth="1"/>
    <col min="12797" max="12797" width="13.85546875" style="98" customWidth="1"/>
    <col min="12798" max="12798" width="15.28515625" style="98" customWidth="1"/>
    <col min="12799" max="12799" width="18.140625" style="98" customWidth="1"/>
    <col min="12800" max="12800" width="15.85546875" style="98" customWidth="1"/>
    <col min="12801" max="12801" width="18" style="98" customWidth="1"/>
    <col min="12802" max="12802" width="21.42578125" style="98" customWidth="1"/>
    <col min="12803" max="12803" width="3.85546875" style="98" customWidth="1"/>
    <col min="12804" max="12804" width="13.5703125" style="98" bestFit="1" customWidth="1"/>
    <col min="12805" max="12805" width="13.7109375" style="98" bestFit="1" customWidth="1"/>
    <col min="12806" max="13043" width="9.140625" style="98"/>
    <col min="13044" max="13044" width="1.85546875" style="98" customWidth="1"/>
    <col min="13045" max="13045" width="2.5703125" style="98" customWidth="1"/>
    <col min="13046" max="13046" width="13.28515625" style="98" customWidth="1"/>
    <col min="13047" max="13047" width="24.5703125" style="98" customWidth="1"/>
    <col min="13048" max="13048" width="10.5703125" style="98" customWidth="1"/>
    <col min="13049" max="13049" width="9.140625" style="98"/>
    <col min="13050" max="13050" width="12.42578125" style="98" customWidth="1"/>
    <col min="13051" max="13051" width="15.7109375" style="98" customWidth="1"/>
    <col min="13052" max="13052" width="18.85546875" style="98" customWidth="1"/>
    <col min="13053" max="13053" width="13.85546875" style="98" customWidth="1"/>
    <col min="13054" max="13054" width="15.28515625" style="98" customWidth="1"/>
    <col min="13055" max="13055" width="18.140625" style="98" customWidth="1"/>
    <col min="13056" max="13056" width="15.85546875" style="98" customWidth="1"/>
    <col min="13057" max="13057" width="18" style="98" customWidth="1"/>
    <col min="13058" max="13058" width="21.42578125" style="98" customWidth="1"/>
    <col min="13059" max="13059" width="3.85546875" style="98" customWidth="1"/>
    <col min="13060" max="13060" width="13.5703125" style="98" bestFit="1" customWidth="1"/>
    <col min="13061" max="13061" width="13.7109375" style="98" bestFit="1" customWidth="1"/>
    <col min="13062" max="13299" width="9.140625" style="98"/>
    <col min="13300" max="13300" width="1.85546875" style="98" customWidth="1"/>
    <col min="13301" max="13301" width="2.5703125" style="98" customWidth="1"/>
    <col min="13302" max="13302" width="13.28515625" style="98" customWidth="1"/>
    <col min="13303" max="13303" width="24.5703125" style="98" customWidth="1"/>
    <col min="13304" max="13304" width="10.5703125" style="98" customWidth="1"/>
    <col min="13305" max="13305" width="9.140625" style="98"/>
    <col min="13306" max="13306" width="12.42578125" style="98" customWidth="1"/>
    <col min="13307" max="13307" width="15.7109375" style="98" customWidth="1"/>
    <col min="13308" max="13308" width="18.85546875" style="98" customWidth="1"/>
    <col min="13309" max="13309" width="13.85546875" style="98" customWidth="1"/>
    <col min="13310" max="13310" width="15.28515625" style="98" customWidth="1"/>
    <col min="13311" max="13311" width="18.140625" style="98" customWidth="1"/>
    <col min="13312" max="13312" width="15.85546875" style="98" customWidth="1"/>
    <col min="13313" max="13313" width="18" style="98" customWidth="1"/>
    <col min="13314" max="13314" width="21.42578125" style="98" customWidth="1"/>
    <col min="13315" max="13315" width="3.85546875" style="98" customWidth="1"/>
    <col min="13316" max="13316" width="13.5703125" style="98" bestFit="1" customWidth="1"/>
    <col min="13317" max="13317" width="13.7109375" style="98" bestFit="1" customWidth="1"/>
    <col min="13318" max="13555" width="9.140625" style="98"/>
    <col min="13556" max="13556" width="1.85546875" style="98" customWidth="1"/>
    <col min="13557" max="13557" width="2.5703125" style="98" customWidth="1"/>
    <col min="13558" max="13558" width="13.28515625" style="98" customWidth="1"/>
    <col min="13559" max="13559" width="24.5703125" style="98" customWidth="1"/>
    <col min="13560" max="13560" width="10.5703125" style="98" customWidth="1"/>
    <col min="13561" max="13561" width="9.140625" style="98"/>
    <col min="13562" max="13562" width="12.42578125" style="98" customWidth="1"/>
    <col min="13563" max="13563" width="15.7109375" style="98" customWidth="1"/>
    <col min="13564" max="13564" width="18.85546875" style="98" customWidth="1"/>
    <col min="13565" max="13565" width="13.85546875" style="98" customWidth="1"/>
    <col min="13566" max="13566" width="15.28515625" style="98" customWidth="1"/>
    <col min="13567" max="13567" width="18.140625" style="98" customWidth="1"/>
    <col min="13568" max="13568" width="15.85546875" style="98" customWidth="1"/>
    <col min="13569" max="13569" width="18" style="98" customWidth="1"/>
    <col min="13570" max="13570" width="21.42578125" style="98" customWidth="1"/>
    <col min="13571" max="13571" width="3.85546875" style="98" customWidth="1"/>
    <col min="13572" max="13572" width="13.5703125" style="98" bestFit="1" customWidth="1"/>
    <col min="13573" max="13573" width="13.7109375" style="98" bestFit="1" customWidth="1"/>
    <col min="13574" max="13811" width="9.140625" style="98"/>
    <col min="13812" max="13812" width="1.85546875" style="98" customWidth="1"/>
    <col min="13813" max="13813" width="2.5703125" style="98" customWidth="1"/>
    <col min="13814" max="13814" width="13.28515625" style="98" customWidth="1"/>
    <col min="13815" max="13815" width="24.5703125" style="98" customWidth="1"/>
    <col min="13816" max="13816" width="10.5703125" style="98" customWidth="1"/>
    <col min="13817" max="13817" width="9.140625" style="98"/>
    <col min="13818" max="13818" width="12.42578125" style="98" customWidth="1"/>
    <col min="13819" max="13819" width="15.7109375" style="98" customWidth="1"/>
    <col min="13820" max="13820" width="18.85546875" style="98" customWidth="1"/>
    <col min="13821" max="13821" width="13.85546875" style="98" customWidth="1"/>
    <col min="13822" max="13822" width="15.28515625" style="98" customWidth="1"/>
    <col min="13823" max="13823" width="18.140625" style="98" customWidth="1"/>
    <col min="13824" max="13824" width="15.85546875" style="98" customWidth="1"/>
    <col min="13825" max="13825" width="18" style="98" customWidth="1"/>
    <col min="13826" max="13826" width="21.42578125" style="98" customWidth="1"/>
    <col min="13827" max="13827" width="3.85546875" style="98" customWidth="1"/>
    <col min="13828" max="13828" width="13.5703125" style="98" bestFit="1" customWidth="1"/>
    <col min="13829" max="13829" width="13.7109375" style="98" bestFit="1" customWidth="1"/>
    <col min="13830" max="14067" width="9.140625" style="98"/>
    <col min="14068" max="14068" width="1.85546875" style="98" customWidth="1"/>
    <col min="14069" max="14069" width="2.5703125" style="98" customWidth="1"/>
    <col min="14070" max="14070" width="13.28515625" style="98" customWidth="1"/>
    <col min="14071" max="14071" width="24.5703125" style="98" customWidth="1"/>
    <col min="14072" max="14072" width="10.5703125" style="98" customWidth="1"/>
    <col min="14073" max="14073" width="9.140625" style="98"/>
    <col min="14074" max="14074" width="12.42578125" style="98" customWidth="1"/>
    <col min="14075" max="14075" width="15.7109375" style="98" customWidth="1"/>
    <col min="14076" max="14076" width="18.85546875" style="98" customWidth="1"/>
    <col min="14077" max="14077" width="13.85546875" style="98" customWidth="1"/>
    <col min="14078" max="14078" width="15.28515625" style="98" customWidth="1"/>
    <col min="14079" max="14079" width="18.140625" style="98" customWidth="1"/>
    <col min="14080" max="14080" width="15.85546875" style="98" customWidth="1"/>
    <col min="14081" max="14081" width="18" style="98" customWidth="1"/>
    <col min="14082" max="14082" width="21.42578125" style="98" customWidth="1"/>
    <col min="14083" max="14083" width="3.85546875" style="98" customWidth="1"/>
    <col min="14084" max="14084" width="13.5703125" style="98" bestFit="1" customWidth="1"/>
    <col min="14085" max="14085" width="13.7109375" style="98" bestFit="1" customWidth="1"/>
    <col min="14086" max="14323" width="9.140625" style="98"/>
    <col min="14324" max="14324" width="1.85546875" style="98" customWidth="1"/>
    <col min="14325" max="14325" width="2.5703125" style="98" customWidth="1"/>
    <col min="14326" max="14326" width="13.28515625" style="98" customWidth="1"/>
    <col min="14327" max="14327" width="24.5703125" style="98" customWidth="1"/>
    <col min="14328" max="14328" width="10.5703125" style="98" customWidth="1"/>
    <col min="14329" max="14329" width="9.140625" style="98"/>
    <col min="14330" max="14330" width="12.42578125" style="98" customWidth="1"/>
    <col min="14331" max="14331" width="15.7109375" style="98" customWidth="1"/>
    <col min="14332" max="14332" width="18.85546875" style="98" customWidth="1"/>
    <col min="14333" max="14333" width="13.85546875" style="98" customWidth="1"/>
    <col min="14334" max="14334" width="15.28515625" style="98" customWidth="1"/>
    <col min="14335" max="14335" width="18.140625" style="98" customWidth="1"/>
    <col min="14336" max="14336" width="15.85546875" style="98" customWidth="1"/>
    <col min="14337" max="14337" width="18" style="98" customWidth="1"/>
    <col min="14338" max="14338" width="21.42578125" style="98" customWidth="1"/>
    <col min="14339" max="14339" width="3.85546875" style="98" customWidth="1"/>
    <col min="14340" max="14340" width="13.5703125" style="98" bestFit="1" customWidth="1"/>
    <col min="14341" max="14341" width="13.7109375" style="98" bestFit="1" customWidth="1"/>
    <col min="14342" max="14579" width="9.140625" style="98"/>
    <col min="14580" max="14580" width="1.85546875" style="98" customWidth="1"/>
    <col min="14581" max="14581" width="2.5703125" style="98" customWidth="1"/>
    <col min="14582" max="14582" width="13.28515625" style="98" customWidth="1"/>
    <col min="14583" max="14583" width="24.5703125" style="98" customWidth="1"/>
    <col min="14584" max="14584" width="10.5703125" style="98" customWidth="1"/>
    <col min="14585" max="14585" width="9.140625" style="98"/>
    <col min="14586" max="14586" width="12.42578125" style="98" customWidth="1"/>
    <col min="14587" max="14587" width="15.7109375" style="98" customWidth="1"/>
    <col min="14588" max="14588" width="18.85546875" style="98" customWidth="1"/>
    <col min="14589" max="14589" width="13.85546875" style="98" customWidth="1"/>
    <col min="14590" max="14590" width="15.28515625" style="98" customWidth="1"/>
    <col min="14591" max="14591" width="18.140625" style="98" customWidth="1"/>
    <col min="14592" max="14592" width="15.85546875" style="98" customWidth="1"/>
    <col min="14593" max="14593" width="18" style="98" customWidth="1"/>
    <col min="14594" max="14594" width="21.42578125" style="98" customWidth="1"/>
    <col min="14595" max="14595" width="3.85546875" style="98" customWidth="1"/>
    <col min="14596" max="14596" width="13.5703125" style="98" bestFit="1" customWidth="1"/>
    <col min="14597" max="14597" width="13.7109375" style="98" bestFit="1" customWidth="1"/>
    <col min="14598" max="14835" width="9.140625" style="98"/>
    <col min="14836" max="14836" width="1.85546875" style="98" customWidth="1"/>
    <col min="14837" max="14837" width="2.5703125" style="98" customWidth="1"/>
    <col min="14838" max="14838" width="13.28515625" style="98" customWidth="1"/>
    <col min="14839" max="14839" width="24.5703125" style="98" customWidth="1"/>
    <col min="14840" max="14840" width="10.5703125" style="98" customWidth="1"/>
    <col min="14841" max="14841" width="9.140625" style="98"/>
    <col min="14842" max="14842" width="12.42578125" style="98" customWidth="1"/>
    <col min="14843" max="14843" width="15.7109375" style="98" customWidth="1"/>
    <col min="14844" max="14844" width="18.85546875" style="98" customWidth="1"/>
    <col min="14845" max="14845" width="13.85546875" style="98" customWidth="1"/>
    <col min="14846" max="14846" width="15.28515625" style="98" customWidth="1"/>
    <col min="14847" max="14847" width="18.140625" style="98" customWidth="1"/>
    <col min="14848" max="14848" width="15.85546875" style="98" customWidth="1"/>
    <col min="14849" max="14849" width="18" style="98" customWidth="1"/>
    <col min="14850" max="14850" width="21.42578125" style="98" customWidth="1"/>
    <col min="14851" max="14851" width="3.85546875" style="98" customWidth="1"/>
    <col min="14852" max="14852" width="13.5703125" style="98" bestFit="1" customWidth="1"/>
    <col min="14853" max="14853" width="13.7109375" style="98" bestFit="1" customWidth="1"/>
    <col min="14854" max="15091" width="9.140625" style="98"/>
    <col min="15092" max="15092" width="1.85546875" style="98" customWidth="1"/>
    <col min="15093" max="15093" width="2.5703125" style="98" customWidth="1"/>
    <col min="15094" max="15094" width="13.28515625" style="98" customWidth="1"/>
    <col min="15095" max="15095" width="24.5703125" style="98" customWidth="1"/>
    <col min="15096" max="15096" width="10.5703125" style="98" customWidth="1"/>
    <col min="15097" max="15097" width="9.140625" style="98"/>
    <col min="15098" max="15098" width="12.42578125" style="98" customWidth="1"/>
    <col min="15099" max="15099" width="15.7109375" style="98" customWidth="1"/>
    <col min="15100" max="15100" width="18.85546875" style="98" customWidth="1"/>
    <col min="15101" max="15101" width="13.85546875" style="98" customWidth="1"/>
    <col min="15102" max="15102" width="15.28515625" style="98" customWidth="1"/>
    <col min="15103" max="15103" width="18.140625" style="98" customWidth="1"/>
    <col min="15104" max="15104" width="15.85546875" style="98" customWidth="1"/>
    <col min="15105" max="15105" width="18" style="98" customWidth="1"/>
    <col min="15106" max="15106" width="21.42578125" style="98" customWidth="1"/>
    <col min="15107" max="15107" width="3.85546875" style="98" customWidth="1"/>
    <col min="15108" max="15108" width="13.5703125" style="98" bestFit="1" customWidth="1"/>
    <col min="15109" max="15109" width="13.7109375" style="98" bestFit="1" customWidth="1"/>
    <col min="15110" max="15347" width="9.140625" style="98"/>
    <col min="15348" max="15348" width="1.85546875" style="98" customWidth="1"/>
    <col min="15349" max="15349" width="2.5703125" style="98" customWidth="1"/>
    <col min="15350" max="15350" width="13.28515625" style="98" customWidth="1"/>
    <col min="15351" max="15351" width="24.5703125" style="98" customWidth="1"/>
    <col min="15352" max="15352" width="10.5703125" style="98" customWidth="1"/>
    <col min="15353" max="15353" width="9.140625" style="98"/>
    <col min="15354" max="15354" width="12.42578125" style="98" customWidth="1"/>
    <col min="15355" max="15355" width="15.7109375" style="98" customWidth="1"/>
    <col min="15356" max="15356" width="18.85546875" style="98" customWidth="1"/>
    <col min="15357" max="15357" width="13.85546875" style="98" customWidth="1"/>
    <col min="15358" max="15358" width="15.28515625" style="98" customWidth="1"/>
    <col min="15359" max="15359" width="18.140625" style="98" customWidth="1"/>
    <col min="15360" max="15360" width="15.85546875" style="98" customWidth="1"/>
    <col min="15361" max="15361" width="18" style="98" customWidth="1"/>
    <col min="15362" max="15362" width="21.42578125" style="98" customWidth="1"/>
    <col min="15363" max="15363" width="3.85546875" style="98" customWidth="1"/>
    <col min="15364" max="15364" width="13.5703125" style="98" bestFit="1" customWidth="1"/>
    <col min="15365" max="15365" width="13.7109375" style="98" bestFit="1" customWidth="1"/>
    <col min="15366" max="15603" width="9.140625" style="98"/>
    <col min="15604" max="15604" width="1.85546875" style="98" customWidth="1"/>
    <col min="15605" max="15605" width="2.5703125" style="98" customWidth="1"/>
    <col min="15606" max="15606" width="13.28515625" style="98" customWidth="1"/>
    <col min="15607" max="15607" width="24.5703125" style="98" customWidth="1"/>
    <col min="15608" max="15608" width="10.5703125" style="98" customWidth="1"/>
    <col min="15609" max="15609" width="9.140625" style="98"/>
    <col min="15610" max="15610" width="12.42578125" style="98" customWidth="1"/>
    <col min="15611" max="15611" width="15.7109375" style="98" customWidth="1"/>
    <col min="15612" max="15612" width="18.85546875" style="98" customWidth="1"/>
    <col min="15613" max="15613" width="13.85546875" style="98" customWidth="1"/>
    <col min="15614" max="15614" width="15.28515625" style="98" customWidth="1"/>
    <col min="15615" max="15615" width="18.140625" style="98" customWidth="1"/>
    <col min="15616" max="15616" width="15.85546875" style="98" customWidth="1"/>
    <col min="15617" max="15617" width="18" style="98" customWidth="1"/>
    <col min="15618" max="15618" width="21.42578125" style="98" customWidth="1"/>
    <col min="15619" max="15619" width="3.85546875" style="98" customWidth="1"/>
    <col min="15620" max="15620" width="13.5703125" style="98" bestFit="1" customWidth="1"/>
    <col min="15621" max="15621" width="13.7109375" style="98" bestFit="1" customWidth="1"/>
    <col min="15622" max="15859" width="9.140625" style="98"/>
    <col min="15860" max="15860" width="1.85546875" style="98" customWidth="1"/>
    <col min="15861" max="15861" width="2.5703125" style="98" customWidth="1"/>
    <col min="15862" max="15862" width="13.28515625" style="98" customWidth="1"/>
    <col min="15863" max="15863" width="24.5703125" style="98" customWidth="1"/>
    <col min="15864" max="15864" width="10.5703125" style="98" customWidth="1"/>
    <col min="15865" max="15865" width="9.140625" style="98"/>
    <col min="15866" max="15866" width="12.42578125" style="98" customWidth="1"/>
    <col min="15867" max="15867" width="15.7109375" style="98" customWidth="1"/>
    <col min="15868" max="15868" width="18.85546875" style="98" customWidth="1"/>
    <col min="15869" max="15869" width="13.85546875" style="98" customWidth="1"/>
    <col min="15870" max="15870" width="15.28515625" style="98" customWidth="1"/>
    <col min="15871" max="15871" width="18.140625" style="98" customWidth="1"/>
    <col min="15872" max="15872" width="15.85546875" style="98" customWidth="1"/>
    <col min="15873" max="15873" width="18" style="98" customWidth="1"/>
    <col min="15874" max="15874" width="21.42578125" style="98" customWidth="1"/>
    <col min="15875" max="15875" width="3.85546875" style="98" customWidth="1"/>
    <col min="15876" max="15876" width="13.5703125" style="98" bestFit="1" customWidth="1"/>
    <col min="15877" max="15877" width="13.7109375" style="98" bestFit="1" customWidth="1"/>
    <col min="15878" max="16115" width="9.140625" style="98"/>
    <col min="16116" max="16116" width="1.85546875" style="98" customWidth="1"/>
    <col min="16117" max="16117" width="2.5703125" style="98" customWidth="1"/>
    <col min="16118" max="16118" width="13.28515625" style="98" customWidth="1"/>
    <col min="16119" max="16119" width="24.5703125" style="98" customWidth="1"/>
    <col min="16120" max="16120" width="10.5703125" style="98" customWidth="1"/>
    <col min="16121" max="16121" width="9.140625" style="98"/>
    <col min="16122" max="16122" width="12.42578125" style="98" customWidth="1"/>
    <col min="16123" max="16123" width="15.7109375" style="98" customWidth="1"/>
    <col min="16124" max="16124" width="18.85546875" style="98" customWidth="1"/>
    <col min="16125" max="16125" width="13.85546875" style="98" customWidth="1"/>
    <col min="16126" max="16126" width="15.28515625" style="98" customWidth="1"/>
    <col min="16127" max="16127" width="18.140625" style="98" customWidth="1"/>
    <col min="16128" max="16128" width="15.85546875" style="98" customWidth="1"/>
    <col min="16129" max="16129" width="18" style="98" customWidth="1"/>
    <col min="16130" max="16130" width="21.42578125" style="98" customWidth="1"/>
    <col min="16131" max="16131" width="3.85546875" style="98" customWidth="1"/>
    <col min="16132" max="16132" width="13.5703125" style="98" bestFit="1" customWidth="1"/>
    <col min="16133" max="16133" width="13.7109375" style="98" bestFit="1" customWidth="1"/>
    <col min="16134" max="16381" width="9.140625" style="98"/>
    <col min="16382" max="16384" width="9.140625" style="98" customWidth="1"/>
  </cols>
  <sheetData>
    <row r="1" spans="2:15" s="93" customFormat="1" ht="30" customHeight="1" thickTop="1">
      <c r="B1" s="502"/>
      <c r="C1" s="503"/>
      <c r="D1" s="503"/>
      <c r="E1" s="503"/>
      <c r="F1" s="503"/>
      <c r="G1" s="503"/>
      <c r="H1" s="503"/>
      <c r="I1" s="503"/>
      <c r="J1" s="503"/>
      <c r="K1" s="503"/>
      <c r="L1" s="503"/>
      <c r="M1" s="503"/>
      <c r="N1" s="504"/>
    </row>
    <row r="2" spans="2:15" ht="23.25" customHeight="1">
      <c r="B2" s="505"/>
      <c r="C2" s="506"/>
      <c r="D2" s="506"/>
      <c r="E2" s="506"/>
      <c r="F2" s="506"/>
      <c r="G2" s="506"/>
      <c r="H2" s="506"/>
      <c r="I2" s="506"/>
      <c r="J2" s="506"/>
      <c r="K2" s="506"/>
      <c r="L2" s="506"/>
      <c r="M2" s="506"/>
      <c r="N2" s="507"/>
    </row>
    <row r="3" spans="2:15" ht="23.25" customHeight="1">
      <c r="B3" s="505"/>
      <c r="C3" s="506"/>
      <c r="D3" s="506"/>
      <c r="E3" s="506"/>
      <c r="F3" s="506"/>
      <c r="G3" s="506"/>
      <c r="H3" s="506"/>
      <c r="I3" s="506"/>
      <c r="J3" s="506"/>
      <c r="K3" s="506"/>
      <c r="L3" s="506"/>
      <c r="M3" s="506"/>
      <c r="N3" s="507"/>
    </row>
    <row r="4" spans="2:15" ht="30" customHeight="1">
      <c r="B4" s="505"/>
      <c r="C4" s="506"/>
      <c r="D4" s="506"/>
      <c r="E4" s="506"/>
      <c r="F4" s="506"/>
      <c r="G4" s="506"/>
      <c r="H4" s="506"/>
      <c r="I4" s="506"/>
      <c r="J4" s="506"/>
      <c r="K4" s="506"/>
      <c r="L4" s="506"/>
      <c r="M4" s="506"/>
      <c r="N4" s="507"/>
    </row>
    <row r="5" spans="2:15" ht="30" customHeight="1" thickBot="1">
      <c r="B5" s="505"/>
      <c r="C5" s="506"/>
      <c r="D5" s="506"/>
      <c r="E5" s="506"/>
      <c r="F5" s="506"/>
      <c r="G5" s="506"/>
      <c r="H5" s="506"/>
      <c r="I5" s="506"/>
      <c r="J5" s="506"/>
      <c r="K5" s="506"/>
      <c r="L5" s="506"/>
      <c r="M5" s="506"/>
      <c r="N5" s="507"/>
    </row>
    <row r="6" spans="2:15" ht="24.95" customHeight="1" thickTop="1">
      <c r="B6" s="444"/>
      <c r="C6" s="445"/>
      <c r="D6" s="445"/>
      <c r="E6" s="445"/>
      <c r="F6" s="445"/>
      <c r="G6" s="445"/>
      <c r="H6" s="445"/>
      <c r="I6" s="445"/>
      <c r="J6" s="446"/>
      <c r="K6" s="451" t="s">
        <v>103</v>
      </c>
      <c r="L6" s="452"/>
      <c r="M6" s="447" t="str">
        <f>'BD Team'!J2</f>
        <v>ABPL-DE-19.20-2139-OP-1</v>
      </c>
      <c r="N6" s="448"/>
    </row>
    <row r="7" spans="2:15" ht="24.95" customHeight="1">
      <c r="B7" s="428" t="s">
        <v>126</v>
      </c>
      <c r="C7" s="429"/>
      <c r="D7" s="429"/>
      <c r="E7" s="429"/>
      <c r="F7" s="460" t="str">
        <f>'BD Team'!E2</f>
        <v>Dr. Keerthi</v>
      </c>
      <c r="G7" s="460"/>
      <c r="H7" s="460"/>
      <c r="I7" s="460"/>
      <c r="J7" s="461"/>
      <c r="K7" s="437" t="s">
        <v>104</v>
      </c>
      <c r="L7" s="429"/>
      <c r="M7" s="434">
        <f>'BD Team'!J3</f>
        <v>43679</v>
      </c>
      <c r="N7" s="435"/>
    </row>
    <row r="8" spans="2:15" ht="24.95" customHeight="1">
      <c r="B8" s="428" t="s">
        <v>127</v>
      </c>
      <c r="C8" s="429"/>
      <c r="D8" s="429"/>
      <c r="E8" s="429"/>
      <c r="F8" s="215" t="str">
        <f>'BD Team'!E3</f>
        <v>Hyderabad</v>
      </c>
      <c r="G8" s="462" t="s">
        <v>180</v>
      </c>
      <c r="H8" s="463"/>
      <c r="I8" s="460" t="str">
        <f>'BD Team'!G3</f>
        <v>1.5Kpa</v>
      </c>
      <c r="J8" s="461"/>
      <c r="K8" s="437" t="s">
        <v>105</v>
      </c>
      <c r="L8" s="429"/>
      <c r="M8" s="178" t="s">
        <v>365</v>
      </c>
      <c r="N8" s="179">
        <v>43676</v>
      </c>
    </row>
    <row r="9" spans="2:15" ht="24.95" customHeight="1">
      <c r="B9" s="428" t="s">
        <v>169</v>
      </c>
      <c r="C9" s="429"/>
      <c r="D9" s="429"/>
      <c r="E9" s="429"/>
      <c r="F9" s="460" t="str">
        <f>'BD Team'!E4</f>
        <v xml:space="preserve">Mr. Jagadish : 8008103070 </v>
      </c>
      <c r="G9" s="460"/>
      <c r="H9" s="460"/>
      <c r="I9" s="460"/>
      <c r="J9" s="461"/>
      <c r="K9" s="437" t="s">
        <v>179</v>
      </c>
      <c r="L9" s="429"/>
      <c r="M9" s="449" t="str">
        <f>'BD Team'!J4</f>
        <v>Bal Kumari</v>
      </c>
      <c r="N9" s="450"/>
    </row>
    <row r="10" spans="2:15" ht="27.75" customHeight="1" thickBot="1">
      <c r="B10" s="430" t="s">
        <v>177</v>
      </c>
      <c r="C10" s="431"/>
      <c r="D10" s="431"/>
      <c r="E10" s="431"/>
      <c r="F10" s="217" t="str">
        <f>'BD Team'!E5</f>
        <v>Anodized</v>
      </c>
      <c r="G10" s="442" t="s">
        <v>178</v>
      </c>
      <c r="H10" s="443"/>
      <c r="I10" s="440" t="str">
        <f>'BD Team'!G5</f>
        <v>Silver</v>
      </c>
      <c r="J10" s="441"/>
      <c r="K10" s="438" t="s">
        <v>375</v>
      </c>
      <c r="L10" s="439"/>
      <c r="M10" s="432">
        <f>'BD Team'!J5</f>
        <v>0</v>
      </c>
      <c r="N10" s="433"/>
    </row>
    <row r="11" spans="2:15" ht="19.5" thickTop="1">
      <c r="B11" s="508"/>
      <c r="C11" s="509"/>
      <c r="D11" s="509"/>
      <c r="E11" s="509"/>
      <c r="F11" s="509"/>
      <c r="G11" s="509"/>
      <c r="H11" s="509"/>
      <c r="I11" s="509"/>
      <c r="J11" s="509"/>
      <c r="K11" s="509"/>
      <c r="L11" s="509"/>
      <c r="M11" s="509"/>
      <c r="N11" s="510"/>
    </row>
    <row r="12" spans="2:15" s="93" customFormat="1" ht="19.5" thickBot="1">
      <c r="B12" s="508"/>
      <c r="C12" s="509"/>
      <c r="D12" s="509"/>
      <c r="E12" s="509"/>
      <c r="F12" s="509"/>
      <c r="G12" s="509"/>
      <c r="H12" s="509"/>
      <c r="I12" s="509"/>
      <c r="J12" s="509"/>
      <c r="K12" s="509"/>
      <c r="L12" s="509"/>
      <c r="M12" s="509"/>
      <c r="N12" s="510"/>
    </row>
    <row r="13" spans="2:15" s="93" customFormat="1" ht="18" customHeight="1" thickTop="1" thickBot="1">
      <c r="B13" s="464" t="s">
        <v>170</v>
      </c>
      <c r="C13" s="465"/>
      <c r="D13" s="436" t="s">
        <v>171</v>
      </c>
      <c r="E13" s="436" t="s">
        <v>172</v>
      </c>
      <c r="F13" s="436" t="s">
        <v>37</v>
      </c>
      <c r="G13" s="418" t="s">
        <v>63</v>
      </c>
      <c r="H13" s="418" t="s">
        <v>210</v>
      </c>
      <c r="I13" s="418" t="s">
        <v>209</v>
      </c>
      <c r="J13" s="466" t="s">
        <v>173</v>
      </c>
      <c r="K13" s="466" t="s">
        <v>174</v>
      </c>
      <c r="L13" s="465" t="s">
        <v>211</v>
      </c>
      <c r="M13" s="466" t="s">
        <v>175</v>
      </c>
      <c r="N13" s="467" t="s">
        <v>176</v>
      </c>
    </row>
    <row r="14" spans="2:15" s="94" customFormat="1" ht="18" customHeight="1" thickTop="1" thickBot="1">
      <c r="B14" s="464"/>
      <c r="C14" s="465"/>
      <c r="D14" s="436"/>
      <c r="E14" s="436"/>
      <c r="F14" s="436"/>
      <c r="G14" s="418"/>
      <c r="H14" s="418"/>
      <c r="I14" s="418"/>
      <c r="J14" s="466"/>
      <c r="K14" s="466"/>
      <c r="L14" s="465"/>
      <c r="M14" s="466"/>
      <c r="N14" s="467"/>
    </row>
    <row r="15" spans="2:15" s="94" customFormat="1" ht="26.25" customHeight="1" thickTop="1" thickBot="1">
      <c r="B15" s="464"/>
      <c r="C15" s="465"/>
      <c r="D15" s="436"/>
      <c r="E15" s="436"/>
      <c r="F15" s="436"/>
      <c r="G15" s="418"/>
      <c r="H15" s="418"/>
      <c r="I15" s="418"/>
      <c r="J15" s="466"/>
      <c r="K15" s="466"/>
      <c r="L15" s="465"/>
      <c r="M15" s="466"/>
      <c r="N15" s="467"/>
    </row>
    <row r="16" spans="2:15" s="94" customFormat="1" ht="49.9" customHeight="1" thickTop="1" thickBot="1">
      <c r="B16" s="416">
        <f>Pricing!A4</f>
        <v>1</v>
      </c>
      <c r="C16" s="417"/>
      <c r="D16" s="187" t="str">
        <f>Pricing!B4</f>
        <v>SD1</v>
      </c>
      <c r="E16" s="187" t="str">
        <f>Pricing!C4</f>
        <v>M14600</v>
      </c>
      <c r="F16" s="187" t="str">
        <f>Pricing!D4</f>
        <v>3 TRACK 2 SHUTTER SLIDING DOOR</v>
      </c>
      <c r="G16" s="187" t="str">
        <f>Pricing!N4</f>
        <v>24MM</v>
      </c>
      <c r="H16" s="187" t="str">
        <f>Pricing!F4</f>
        <v>NA</v>
      </c>
      <c r="I16" s="216" t="str">
        <f>Pricing!E4</f>
        <v>SS</v>
      </c>
      <c r="J16" s="216">
        <f>Pricing!G4</f>
        <v>3658</v>
      </c>
      <c r="K16" s="216">
        <f>Pricing!H4</f>
        <v>2440</v>
      </c>
      <c r="L16" s="216">
        <f>Pricing!I4</f>
        <v>1</v>
      </c>
      <c r="M16" s="188">
        <f t="shared" ref="M16:M24" si="0">J16*K16*L16/1000000</f>
        <v>8.9255200000000006</v>
      </c>
      <c r="N16" s="189">
        <f>'Cost Calculation'!AS8</f>
        <v>196182.61650521145</v>
      </c>
      <c r="O16" s="95"/>
    </row>
    <row r="17" spans="2:15" s="94" customFormat="1" ht="49.9" customHeight="1" thickTop="1" thickBot="1">
      <c r="B17" s="416">
        <f>Pricing!A5</f>
        <v>2</v>
      </c>
      <c r="C17" s="417"/>
      <c r="D17" s="187" t="str">
        <f>Pricing!B5</f>
        <v>SD2</v>
      </c>
      <c r="E17" s="187" t="str">
        <f>Pricing!C5</f>
        <v>M14600</v>
      </c>
      <c r="F17" s="187" t="str">
        <f>Pricing!D5</f>
        <v>3 TRACK 2 SHUTTER SLIDING DOOR</v>
      </c>
      <c r="G17" s="187" t="str">
        <f>Pricing!N5</f>
        <v>24MM</v>
      </c>
      <c r="H17" s="187" t="str">
        <f>Pricing!F5</f>
        <v>NA</v>
      </c>
      <c r="I17" s="216" t="str">
        <f>Pricing!E5</f>
        <v>SS</v>
      </c>
      <c r="J17" s="216">
        <f>Pricing!G5</f>
        <v>3354</v>
      </c>
      <c r="K17" s="216">
        <f>Pricing!H5</f>
        <v>2440</v>
      </c>
      <c r="L17" s="216">
        <f>Pricing!I5</f>
        <v>1</v>
      </c>
      <c r="M17" s="188">
        <f t="shared" si="0"/>
        <v>8.1837599999999995</v>
      </c>
      <c r="N17" s="189">
        <f>'Cost Calculation'!AS9</f>
        <v>187536.03890486198</v>
      </c>
      <c r="O17" s="95"/>
    </row>
    <row r="18" spans="2:15" s="94" customFormat="1" ht="49.9" customHeight="1" thickTop="1" thickBot="1">
      <c r="B18" s="416">
        <f>Pricing!A6</f>
        <v>3</v>
      </c>
      <c r="C18" s="417"/>
      <c r="D18" s="187" t="str">
        <f>Pricing!B6</f>
        <v>SD3</v>
      </c>
      <c r="E18" s="187" t="str">
        <f>Pricing!C6</f>
        <v>M14600</v>
      </c>
      <c r="F18" s="187" t="str">
        <f>Pricing!D6</f>
        <v>3 TRACK 2 SHUTTER SLIDING DOOR</v>
      </c>
      <c r="G18" s="187" t="str">
        <f>Pricing!N6</f>
        <v>24MM</v>
      </c>
      <c r="H18" s="187" t="str">
        <f>Pricing!F6</f>
        <v>NA</v>
      </c>
      <c r="I18" s="216" t="str">
        <f>Pricing!E6</f>
        <v>SS</v>
      </c>
      <c r="J18" s="216">
        <f>Pricing!G6</f>
        <v>2440</v>
      </c>
      <c r="K18" s="216">
        <f>Pricing!H6</f>
        <v>2440</v>
      </c>
      <c r="L18" s="216">
        <f>Pricing!I6</f>
        <v>2</v>
      </c>
      <c r="M18" s="188">
        <f t="shared" si="0"/>
        <v>11.9072</v>
      </c>
      <c r="N18" s="189">
        <f>'Cost Calculation'!AS10</f>
        <v>323072.07189233182</v>
      </c>
      <c r="O18" s="95"/>
    </row>
    <row r="19" spans="2:15" s="94" customFormat="1" ht="49.9" customHeight="1" thickTop="1" thickBot="1">
      <c r="B19" s="416">
        <f>Pricing!A7</f>
        <v>4</v>
      </c>
      <c r="C19" s="417"/>
      <c r="D19" s="187" t="str">
        <f>Pricing!B7</f>
        <v>SD4</v>
      </c>
      <c r="E19" s="187" t="str">
        <f>Pricing!C7</f>
        <v>M14600</v>
      </c>
      <c r="F19" s="187" t="str">
        <f>Pricing!D7</f>
        <v>3 TRACK 2 SHUTTER SLIDING DOOR</v>
      </c>
      <c r="G19" s="187" t="str">
        <f>Pricing!N7</f>
        <v>24MM</v>
      </c>
      <c r="H19" s="187" t="str">
        <f>Pricing!F7</f>
        <v>NA</v>
      </c>
      <c r="I19" s="216" t="str">
        <f>Pricing!E7</f>
        <v>SS</v>
      </c>
      <c r="J19" s="216">
        <f>Pricing!G7</f>
        <v>1830</v>
      </c>
      <c r="K19" s="216">
        <f>Pricing!H7</f>
        <v>2440</v>
      </c>
      <c r="L19" s="216">
        <f>Pricing!I7</f>
        <v>1</v>
      </c>
      <c r="M19" s="188">
        <f t="shared" si="0"/>
        <v>4.4652000000000003</v>
      </c>
      <c r="N19" s="189">
        <f>'Cost Calculation'!AS11</f>
        <v>144184.95984061432</v>
      </c>
      <c r="O19" s="95"/>
    </row>
    <row r="20" spans="2:15" s="94" customFormat="1" ht="49.9" customHeight="1" thickTop="1" thickBot="1">
      <c r="B20" s="416">
        <f>Pricing!A8</f>
        <v>5</v>
      </c>
      <c r="C20" s="417"/>
      <c r="D20" s="187" t="str">
        <f>Pricing!B8</f>
        <v>CW</v>
      </c>
      <c r="E20" s="187" t="str">
        <f>Pricing!C8</f>
        <v>M15000</v>
      </c>
      <c r="F20" s="187" t="str">
        <f>Pricing!D8</f>
        <v>2 SINGLE DOOR WITH CORNOR GLASS</v>
      </c>
      <c r="G20" s="187" t="str">
        <f>Pricing!N8</f>
        <v>24MM</v>
      </c>
      <c r="H20" s="187" t="str">
        <f>Pricing!F8</f>
        <v>CORNOR WINDOW</v>
      </c>
      <c r="I20" s="216" t="str">
        <f>Pricing!E8</f>
        <v>NO</v>
      </c>
      <c r="J20" s="216">
        <f>Pricing!G8</f>
        <v>2136</v>
      </c>
      <c r="K20" s="216">
        <f>Pricing!H8</f>
        <v>2134</v>
      </c>
      <c r="L20" s="216">
        <f>Pricing!I8</f>
        <v>1</v>
      </c>
      <c r="M20" s="188">
        <f t="shared" si="0"/>
        <v>4.5582240000000001</v>
      </c>
      <c r="N20" s="189">
        <f>'Cost Calculation'!AS12</f>
        <v>218134.36294514165</v>
      </c>
      <c r="O20" s="95"/>
    </row>
    <row r="21" spans="2:15" s="94" customFormat="1" ht="49.9" customHeight="1" thickTop="1" thickBot="1">
      <c r="B21" s="416">
        <f>Pricing!A9</f>
        <v>6</v>
      </c>
      <c r="C21" s="417"/>
      <c r="D21" s="187" t="str">
        <f>Pricing!B9</f>
        <v>W1</v>
      </c>
      <c r="E21" s="187" t="str">
        <f>Pricing!C9</f>
        <v>M14600</v>
      </c>
      <c r="F21" s="187" t="str">
        <f>Pricing!D9</f>
        <v>3 TRACK 2 SHUTTER SLIDING DOOR</v>
      </c>
      <c r="G21" s="187" t="str">
        <f>Pricing!N9</f>
        <v>24MM</v>
      </c>
      <c r="H21" s="187" t="str">
        <f>Pricing!F9</f>
        <v>KITCHEN</v>
      </c>
      <c r="I21" s="216" t="str">
        <f>Pricing!E9</f>
        <v>SS</v>
      </c>
      <c r="J21" s="216">
        <f>Pricing!G9</f>
        <v>3960</v>
      </c>
      <c r="K21" s="216">
        <f>Pricing!H9</f>
        <v>1220</v>
      </c>
      <c r="L21" s="216">
        <f>Pricing!I9</f>
        <v>1</v>
      </c>
      <c r="M21" s="188">
        <f t="shared" si="0"/>
        <v>4.8311999999999999</v>
      </c>
      <c r="N21" s="189">
        <f>'Cost Calculation'!AS13</f>
        <v>140004.85145376029</v>
      </c>
      <c r="O21" s="95"/>
    </row>
    <row r="22" spans="2:15" s="94" customFormat="1" ht="49.9" customHeight="1" thickTop="1" thickBot="1">
      <c r="B22" s="416">
        <f>Pricing!A10</f>
        <v>7</v>
      </c>
      <c r="C22" s="417"/>
      <c r="D22" s="187" t="str">
        <f>Pricing!B10</f>
        <v>W2</v>
      </c>
      <c r="E22" s="187" t="str">
        <f>Pricing!C10</f>
        <v>M15000</v>
      </c>
      <c r="F22" s="187" t="str">
        <f>Pricing!D10</f>
        <v>SIDE HUNG WINDOW</v>
      </c>
      <c r="G22" s="187" t="str">
        <f>Pricing!N10</f>
        <v>24MM</v>
      </c>
      <c r="H22" s="187" t="str">
        <f>Pricing!F10</f>
        <v>M BED ROOM</v>
      </c>
      <c r="I22" s="216" t="str">
        <f>Pricing!E10</f>
        <v>NO</v>
      </c>
      <c r="J22" s="216">
        <f>Pricing!G10</f>
        <v>610</v>
      </c>
      <c r="K22" s="216">
        <f>Pricing!H10</f>
        <v>2134</v>
      </c>
      <c r="L22" s="216">
        <f>Pricing!I10</f>
        <v>1</v>
      </c>
      <c r="M22" s="188">
        <f t="shared" si="0"/>
        <v>1.3017399999999999</v>
      </c>
      <c r="N22" s="189">
        <f>'Cost Calculation'!AS14</f>
        <v>59787.415539202637</v>
      </c>
      <c r="O22" s="95"/>
    </row>
    <row r="23" spans="2:15" s="94" customFormat="1" ht="49.9" customHeight="1" thickTop="1" thickBot="1">
      <c r="B23" s="416">
        <f>Pricing!A11</f>
        <v>8</v>
      </c>
      <c r="C23" s="417"/>
      <c r="D23" s="187" t="str">
        <f>Pricing!B11</f>
        <v>W3</v>
      </c>
      <c r="E23" s="187" t="str">
        <f>Pricing!C11</f>
        <v>M900</v>
      </c>
      <c r="F23" s="187" t="str">
        <f>Pricing!D11</f>
        <v>3 TRACK 2 SHUTTER SLIDING WINDOW</v>
      </c>
      <c r="G23" s="187" t="str">
        <f>Pricing!N11</f>
        <v>20MM</v>
      </c>
      <c r="H23" s="187" t="str">
        <f>Pricing!F11</f>
        <v>C BED ROOM 1</v>
      </c>
      <c r="I23" s="216" t="str">
        <f>Pricing!E11</f>
        <v>SS</v>
      </c>
      <c r="J23" s="216">
        <f>Pricing!G11</f>
        <v>1524</v>
      </c>
      <c r="K23" s="216">
        <f>Pricing!H11</f>
        <v>1372</v>
      </c>
      <c r="L23" s="216">
        <f>Pricing!I11</f>
        <v>1</v>
      </c>
      <c r="M23" s="188">
        <f t="shared" si="0"/>
        <v>2.0909279999999999</v>
      </c>
      <c r="N23" s="189">
        <f>'Cost Calculation'!AS15</f>
        <v>49769.374718438063</v>
      </c>
      <c r="O23" s="95"/>
    </row>
    <row r="24" spans="2:15" s="94" customFormat="1" ht="49.9" customHeight="1" thickTop="1" thickBot="1">
      <c r="B24" s="416">
        <f>Pricing!A12</f>
        <v>9</v>
      </c>
      <c r="C24" s="417"/>
      <c r="D24" s="187" t="str">
        <f>Pricing!B12</f>
        <v>W4</v>
      </c>
      <c r="E24" s="187" t="str">
        <f>Pricing!C12</f>
        <v>M900</v>
      </c>
      <c r="F24" s="187" t="str">
        <f>Pricing!D12</f>
        <v>3 TRACK 2 SHUTTER SLIDING WINDOW</v>
      </c>
      <c r="G24" s="187" t="str">
        <f>Pricing!N12</f>
        <v>20MM</v>
      </c>
      <c r="H24" s="187" t="str">
        <f>Pricing!F12</f>
        <v>HOME HEALTH</v>
      </c>
      <c r="I24" s="216" t="str">
        <f>Pricing!E12</f>
        <v>SS</v>
      </c>
      <c r="J24" s="216">
        <f>Pricing!G12</f>
        <v>2440</v>
      </c>
      <c r="K24" s="216">
        <f>Pricing!H12</f>
        <v>1372</v>
      </c>
      <c r="L24" s="216">
        <f>Pricing!I12</f>
        <v>1</v>
      </c>
      <c r="M24" s="188">
        <f t="shared" si="0"/>
        <v>3.34768</v>
      </c>
      <c r="N24" s="189">
        <f>'Cost Calculation'!AS16</f>
        <v>63884.029626803655</v>
      </c>
      <c r="O24" s="95"/>
    </row>
    <row r="25" spans="2:15" s="94" customFormat="1" ht="49.9" customHeight="1" thickTop="1" thickBot="1">
      <c r="B25" s="416">
        <f>Pricing!A13</f>
        <v>10</v>
      </c>
      <c r="C25" s="417"/>
      <c r="D25" s="187" t="str">
        <f>Pricing!B13</f>
        <v>W5</v>
      </c>
      <c r="E25" s="187" t="str">
        <f>Pricing!C13</f>
        <v>M900</v>
      </c>
      <c r="F25" s="187" t="str">
        <f>Pricing!D13</f>
        <v>3 TRACK 2 SHUTTER SLIDING WINDOW</v>
      </c>
      <c r="G25" s="187" t="str">
        <f>Pricing!N13</f>
        <v>20MM</v>
      </c>
      <c r="H25" s="187" t="str">
        <f>Pricing!F13</f>
        <v>POOJA</v>
      </c>
      <c r="I25" s="216" t="str">
        <f>Pricing!E13</f>
        <v>SS</v>
      </c>
      <c r="J25" s="216">
        <f>Pricing!G13</f>
        <v>1372</v>
      </c>
      <c r="K25" s="216">
        <f>Pricing!H13</f>
        <v>1524</v>
      </c>
      <c r="L25" s="216">
        <f>Pricing!I13</f>
        <v>1</v>
      </c>
      <c r="M25" s="188">
        <f t="shared" ref="M25:M42" si="1">J25*K25*L25/1000000</f>
        <v>2.0909279999999999</v>
      </c>
      <c r="N25" s="189">
        <f>'Cost Calculation'!AS17</f>
        <v>50608.057966244349</v>
      </c>
      <c r="O25" s="95"/>
    </row>
    <row r="26" spans="2:15" s="94" customFormat="1" ht="49.9" customHeight="1" thickTop="1" thickBot="1">
      <c r="B26" s="416">
        <f>Pricing!A14</f>
        <v>11</v>
      </c>
      <c r="C26" s="417"/>
      <c r="D26" s="187" t="str">
        <f>Pricing!B14</f>
        <v>W6</v>
      </c>
      <c r="E26" s="187" t="str">
        <f>Pricing!C14</f>
        <v>M15000</v>
      </c>
      <c r="F26" s="187" t="str">
        <f>Pricing!D14</f>
        <v>SIDE HUNG WINDOW</v>
      </c>
      <c r="G26" s="187" t="str">
        <f>Pricing!N14</f>
        <v>24MM</v>
      </c>
      <c r="H26" s="187" t="str">
        <f>Pricing!F14</f>
        <v>STORE</v>
      </c>
      <c r="I26" s="216" t="str">
        <f>Pricing!E14</f>
        <v>NO</v>
      </c>
      <c r="J26" s="216">
        <f>Pricing!G14</f>
        <v>992</v>
      </c>
      <c r="K26" s="216">
        <f>Pricing!H14</f>
        <v>1372</v>
      </c>
      <c r="L26" s="216">
        <f>Pricing!I14</f>
        <v>1</v>
      </c>
      <c r="M26" s="188">
        <f t="shared" si="1"/>
        <v>1.361024</v>
      </c>
      <c r="N26" s="189">
        <f>'Cost Calculation'!AS18</f>
        <v>54742.183937593509</v>
      </c>
      <c r="O26" s="95"/>
    </row>
    <row r="27" spans="2:15" s="94" customFormat="1" ht="49.9" customHeight="1" thickTop="1" thickBot="1">
      <c r="B27" s="416">
        <f>Pricing!A15</f>
        <v>12</v>
      </c>
      <c r="C27" s="417"/>
      <c r="D27" s="187" t="str">
        <f>Pricing!B15</f>
        <v>W7</v>
      </c>
      <c r="E27" s="187" t="str">
        <f>Pricing!C15</f>
        <v>M15000</v>
      </c>
      <c r="F27" s="187" t="str">
        <f>Pricing!D15</f>
        <v>SIDE HUNG WINDOW</v>
      </c>
      <c r="G27" s="187" t="str">
        <f>Pricing!N15</f>
        <v>24MM</v>
      </c>
      <c r="H27" s="187" t="str">
        <f>Pricing!F15</f>
        <v>FORMAL LIVING</v>
      </c>
      <c r="I27" s="216" t="str">
        <f>Pricing!E15</f>
        <v>RETRACTABLE</v>
      </c>
      <c r="J27" s="216">
        <f>Pricing!G15</f>
        <v>992</v>
      </c>
      <c r="K27" s="216">
        <f>Pricing!H15</f>
        <v>1372</v>
      </c>
      <c r="L27" s="216">
        <f>Pricing!I15</f>
        <v>1</v>
      </c>
      <c r="M27" s="188">
        <f t="shared" si="1"/>
        <v>1.361024</v>
      </c>
      <c r="N27" s="189">
        <f>'Cost Calculation'!AS19</f>
        <v>67927.2400399935</v>
      </c>
      <c r="O27" s="95"/>
    </row>
    <row r="28" spans="2:15" s="94" customFormat="1" ht="49.9" customHeight="1" thickTop="1" thickBot="1">
      <c r="B28" s="416">
        <f>Pricing!A16</f>
        <v>13</v>
      </c>
      <c r="C28" s="417"/>
      <c r="D28" s="187" t="str">
        <f>Pricing!B16</f>
        <v>W8</v>
      </c>
      <c r="E28" s="187" t="str">
        <f>Pricing!C16</f>
        <v>M900</v>
      </c>
      <c r="F28" s="187" t="str">
        <f>Pricing!D16</f>
        <v>3 TRACK 2 SHUTTER SLIDING WINDOW</v>
      </c>
      <c r="G28" s="187" t="str">
        <f>Pricing!N16</f>
        <v>20MM</v>
      </c>
      <c r="H28" s="187" t="str">
        <f>Pricing!F16</f>
        <v>OUTSIDE STAIRCASE</v>
      </c>
      <c r="I28" s="216" t="str">
        <f>Pricing!E16</f>
        <v>SS</v>
      </c>
      <c r="J28" s="216">
        <f>Pricing!G16</f>
        <v>916</v>
      </c>
      <c r="K28" s="216">
        <f>Pricing!H16</f>
        <v>1372</v>
      </c>
      <c r="L28" s="216">
        <f>Pricing!I16</f>
        <v>1</v>
      </c>
      <c r="M28" s="188">
        <f t="shared" si="1"/>
        <v>1.2567520000000001</v>
      </c>
      <c r="N28" s="189">
        <f>'Cost Calculation'!AS20</f>
        <v>40398.889938684842</v>
      </c>
      <c r="O28" s="95"/>
    </row>
    <row r="29" spans="2:15" s="94" customFormat="1" ht="49.9" customHeight="1" thickTop="1" thickBot="1">
      <c r="B29" s="416">
        <f>Pricing!A17</f>
        <v>14</v>
      </c>
      <c r="C29" s="417"/>
      <c r="D29" s="187" t="str">
        <f>Pricing!B17</f>
        <v>V1</v>
      </c>
      <c r="E29" s="187" t="str">
        <f>Pricing!C17</f>
        <v>M940</v>
      </c>
      <c r="F29" s="187" t="str">
        <f>Pricing!D17</f>
        <v>FIXED GLASS WITH GLASS LOUVERS AND EXHAUST PROVISION</v>
      </c>
      <c r="G29" s="187" t="str">
        <f>Pricing!N17</f>
        <v>6MM (F)</v>
      </c>
      <c r="H29" s="187" t="str">
        <f>Pricing!F17</f>
        <v>VENTILATOR 1</v>
      </c>
      <c r="I29" s="216" t="str">
        <f>Pricing!E17</f>
        <v>NO</v>
      </c>
      <c r="J29" s="216">
        <f>Pricing!G17</f>
        <v>610</v>
      </c>
      <c r="K29" s="216">
        <f>Pricing!H17</f>
        <v>610</v>
      </c>
      <c r="L29" s="216">
        <f>Pricing!I17</f>
        <v>3</v>
      </c>
      <c r="M29" s="188">
        <f t="shared" si="1"/>
        <v>1.1163000000000001</v>
      </c>
      <c r="N29" s="189">
        <f>'Cost Calculation'!AS21</f>
        <v>50365.909657593649</v>
      </c>
      <c r="O29" s="95"/>
    </row>
    <row r="30" spans="2:15" s="94" customFormat="1" ht="49.9" customHeight="1" thickTop="1" thickBot="1">
      <c r="B30" s="416">
        <f>Pricing!A18</f>
        <v>15</v>
      </c>
      <c r="C30" s="417"/>
      <c r="D30" s="187" t="str">
        <f>Pricing!B18</f>
        <v>V2</v>
      </c>
      <c r="E30" s="187" t="str">
        <f>Pricing!C18</f>
        <v>M940</v>
      </c>
      <c r="F30" s="187" t="str">
        <f>Pricing!D18</f>
        <v>FIXED GLASS WITH GLASS LOUVERS AND EXHAUST PROVISION</v>
      </c>
      <c r="G30" s="187" t="str">
        <f>Pricing!N18</f>
        <v>6MM (F)</v>
      </c>
      <c r="H30" s="187" t="str">
        <f>Pricing!F18</f>
        <v>VENTILATOR 2</v>
      </c>
      <c r="I30" s="216" t="str">
        <f>Pricing!E18</f>
        <v>NO</v>
      </c>
      <c r="J30" s="216">
        <f>Pricing!G18</f>
        <v>840</v>
      </c>
      <c r="K30" s="216">
        <f>Pricing!H18</f>
        <v>610</v>
      </c>
      <c r="L30" s="216">
        <f>Pricing!I18</f>
        <v>1</v>
      </c>
      <c r="M30" s="188">
        <f t="shared" si="1"/>
        <v>0.51239999999999997</v>
      </c>
      <c r="N30" s="189">
        <f>'Cost Calculation'!AS22</f>
        <v>20280.046849816426</v>
      </c>
      <c r="O30" s="95"/>
    </row>
    <row r="31" spans="2:15" s="94" customFormat="1" ht="49.9" customHeight="1" thickTop="1" thickBot="1">
      <c r="B31" s="416">
        <f>Pricing!A19</f>
        <v>16</v>
      </c>
      <c r="C31" s="417"/>
      <c r="D31" s="187" t="str">
        <f>Pricing!B19</f>
        <v>V3</v>
      </c>
      <c r="E31" s="187" t="str">
        <f>Pricing!C19</f>
        <v>M940</v>
      </c>
      <c r="F31" s="187" t="str">
        <f>Pricing!D19</f>
        <v>FIXED GLASS WITH GLASS LOUVERS AND EXHAUST PROVISION</v>
      </c>
      <c r="G31" s="187" t="str">
        <f>Pricing!N19</f>
        <v>6MM (F)</v>
      </c>
      <c r="H31" s="187" t="str">
        <f>Pricing!F19</f>
        <v>VENTILATOR 3</v>
      </c>
      <c r="I31" s="216" t="str">
        <f>Pricing!E19</f>
        <v>NO</v>
      </c>
      <c r="J31" s="216">
        <f>Pricing!G19</f>
        <v>724</v>
      </c>
      <c r="K31" s="216">
        <f>Pricing!H19</f>
        <v>610</v>
      </c>
      <c r="L31" s="216">
        <f>Pricing!I19</f>
        <v>1</v>
      </c>
      <c r="M31" s="188">
        <f t="shared" si="1"/>
        <v>0.44163999999999998</v>
      </c>
      <c r="N31" s="189">
        <f>'Cost Calculation'!AS23</f>
        <v>18517.037114744951</v>
      </c>
      <c r="O31" s="95"/>
    </row>
    <row r="32" spans="2:15" s="94" customFormat="1" ht="49.9" hidden="1" customHeight="1" thickTop="1" thickBot="1">
      <c r="B32" s="416">
        <f>Pricing!A20</f>
        <v>17</v>
      </c>
      <c r="C32" s="417"/>
      <c r="D32" s="187">
        <f>Pricing!B20</f>
        <v>0</v>
      </c>
      <c r="E32" s="187">
        <f>Pricing!C20</f>
        <v>0</v>
      </c>
      <c r="F32" s="187">
        <f>Pricing!D20</f>
        <v>0</v>
      </c>
      <c r="G32" s="187">
        <f>Pricing!N20</f>
        <v>0</v>
      </c>
      <c r="H32" s="187">
        <f>Pricing!F20</f>
        <v>0</v>
      </c>
      <c r="I32" s="216">
        <f>Pricing!E20</f>
        <v>0</v>
      </c>
      <c r="J32" s="216">
        <f>Pricing!G20</f>
        <v>0</v>
      </c>
      <c r="K32" s="216">
        <f>Pricing!H20</f>
        <v>0</v>
      </c>
      <c r="L32" s="216">
        <f>Pricing!I20</f>
        <v>0</v>
      </c>
      <c r="M32" s="188">
        <f t="shared" si="1"/>
        <v>0</v>
      </c>
      <c r="N32" s="189">
        <f>'Cost Calculation'!AS24</f>
        <v>0</v>
      </c>
      <c r="O32" s="95"/>
    </row>
    <row r="33" spans="2:15" s="94" customFormat="1" ht="49.9" hidden="1" customHeight="1" thickTop="1" thickBot="1">
      <c r="B33" s="416">
        <f>Pricing!A21</f>
        <v>18</v>
      </c>
      <c r="C33" s="417"/>
      <c r="D33" s="187">
        <f>Pricing!B21</f>
        <v>0</v>
      </c>
      <c r="E33" s="187">
        <f>Pricing!C21</f>
        <v>0</v>
      </c>
      <c r="F33" s="187">
        <f>Pricing!D21</f>
        <v>0</v>
      </c>
      <c r="G33" s="187">
        <f>Pricing!N21</f>
        <v>0</v>
      </c>
      <c r="H33" s="187">
        <f>Pricing!F21</f>
        <v>0</v>
      </c>
      <c r="I33" s="216">
        <f>Pricing!E21</f>
        <v>0</v>
      </c>
      <c r="J33" s="216">
        <f>Pricing!G21</f>
        <v>0</v>
      </c>
      <c r="K33" s="216">
        <f>Pricing!H21</f>
        <v>0</v>
      </c>
      <c r="L33" s="216">
        <f>Pricing!I21</f>
        <v>0</v>
      </c>
      <c r="M33" s="188">
        <f t="shared" si="1"/>
        <v>0</v>
      </c>
      <c r="N33" s="189">
        <f>'Cost Calculation'!AS25</f>
        <v>0</v>
      </c>
      <c r="O33" s="95"/>
    </row>
    <row r="34" spans="2:15" s="94" customFormat="1" ht="49.9" hidden="1" customHeight="1" thickTop="1" thickBot="1">
      <c r="B34" s="416">
        <f>Pricing!A22</f>
        <v>19</v>
      </c>
      <c r="C34" s="417"/>
      <c r="D34" s="187">
        <f>Pricing!B22</f>
        <v>0</v>
      </c>
      <c r="E34" s="187">
        <f>Pricing!C22</f>
        <v>0</v>
      </c>
      <c r="F34" s="187">
        <f>Pricing!D22</f>
        <v>0</v>
      </c>
      <c r="G34" s="187">
        <f>Pricing!N22</f>
        <v>0</v>
      </c>
      <c r="H34" s="187">
        <f>Pricing!F22</f>
        <v>0</v>
      </c>
      <c r="I34" s="216">
        <f>Pricing!E22</f>
        <v>0</v>
      </c>
      <c r="J34" s="216">
        <f>Pricing!G22</f>
        <v>0</v>
      </c>
      <c r="K34" s="216">
        <f>Pricing!H22</f>
        <v>0</v>
      </c>
      <c r="L34" s="216">
        <f>Pricing!I22</f>
        <v>0</v>
      </c>
      <c r="M34" s="188">
        <f t="shared" si="1"/>
        <v>0</v>
      </c>
      <c r="N34" s="189">
        <f>'Cost Calculation'!AS26</f>
        <v>0</v>
      </c>
      <c r="O34" s="95"/>
    </row>
    <row r="35" spans="2:15" s="94" customFormat="1" ht="49.9" hidden="1" customHeight="1" thickTop="1" thickBot="1">
      <c r="B35" s="416">
        <f>Pricing!A23</f>
        <v>20</v>
      </c>
      <c r="C35" s="417"/>
      <c r="D35" s="187">
        <f>Pricing!B23</f>
        <v>0</v>
      </c>
      <c r="E35" s="187">
        <f>Pricing!C23</f>
        <v>0</v>
      </c>
      <c r="F35" s="187">
        <f>Pricing!D23</f>
        <v>0</v>
      </c>
      <c r="G35" s="187">
        <f>Pricing!N23</f>
        <v>0</v>
      </c>
      <c r="H35" s="187">
        <f>Pricing!F23</f>
        <v>0</v>
      </c>
      <c r="I35" s="216">
        <f>Pricing!E23</f>
        <v>0</v>
      </c>
      <c r="J35" s="216">
        <f>Pricing!G23</f>
        <v>0</v>
      </c>
      <c r="K35" s="216">
        <f>Pricing!H23</f>
        <v>0</v>
      </c>
      <c r="L35" s="216">
        <f>Pricing!I23</f>
        <v>0</v>
      </c>
      <c r="M35" s="188">
        <f t="shared" si="1"/>
        <v>0</v>
      </c>
      <c r="N35" s="189">
        <f>'Cost Calculation'!AS27</f>
        <v>0</v>
      </c>
      <c r="O35" s="95"/>
    </row>
    <row r="36" spans="2:15" s="94" customFormat="1" ht="49.9" hidden="1" customHeight="1" thickTop="1" thickBot="1">
      <c r="B36" s="416">
        <f>Pricing!A24</f>
        <v>21</v>
      </c>
      <c r="C36" s="417"/>
      <c r="D36" s="187">
        <f>Pricing!B24</f>
        <v>0</v>
      </c>
      <c r="E36" s="187">
        <f>Pricing!C24</f>
        <v>0</v>
      </c>
      <c r="F36" s="187">
        <f>Pricing!D24</f>
        <v>0</v>
      </c>
      <c r="G36" s="187">
        <f>Pricing!N24</f>
        <v>0</v>
      </c>
      <c r="H36" s="187">
        <f>Pricing!F24</f>
        <v>0</v>
      </c>
      <c r="I36" s="216">
        <f>Pricing!E24</f>
        <v>0</v>
      </c>
      <c r="J36" s="216">
        <f>Pricing!G24</f>
        <v>0</v>
      </c>
      <c r="K36" s="216">
        <f>Pricing!H24</f>
        <v>0</v>
      </c>
      <c r="L36" s="216">
        <f>Pricing!I24</f>
        <v>0</v>
      </c>
      <c r="M36" s="188">
        <f t="shared" si="1"/>
        <v>0</v>
      </c>
      <c r="N36" s="189">
        <f>'Cost Calculation'!AS28</f>
        <v>0</v>
      </c>
      <c r="O36" s="95"/>
    </row>
    <row r="37" spans="2:15" s="94" customFormat="1" ht="49.9" hidden="1" customHeight="1" thickTop="1" thickBot="1">
      <c r="B37" s="416">
        <f>Pricing!A25</f>
        <v>22</v>
      </c>
      <c r="C37" s="417"/>
      <c r="D37" s="187">
        <f>Pricing!B25</f>
        <v>0</v>
      </c>
      <c r="E37" s="187">
        <f>Pricing!C25</f>
        <v>0</v>
      </c>
      <c r="F37" s="187">
        <f>Pricing!D25</f>
        <v>0</v>
      </c>
      <c r="G37" s="187">
        <f>Pricing!N25</f>
        <v>0</v>
      </c>
      <c r="H37" s="187">
        <f>Pricing!F25</f>
        <v>0</v>
      </c>
      <c r="I37" s="216">
        <f>Pricing!E25</f>
        <v>0</v>
      </c>
      <c r="J37" s="216">
        <f>Pricing!G25</f>
        <v>0</v>
      </c>
      <c r="K37" s="216">
        <f>Pricing!H25</f>
        <v>0</v>
      </c>
      <c r="L37" s="216">
        <f>Pricing!I25</f>
        <v>0</v>
      </c>
      <c r="M37" s="188">
        <f t="shared" si="1"/>
        <v>0</v>
      </c>
      <c r="N37" s="189">
        <f>'Cost Calculation'!AS29</f>
        <v>0</v>
      </c>
      <c r="O37" s="95"/>
    </row>
    <row r="38" spans="2:15" s="94" customFormat="1" ht="49.9" hidden="1" customHeight="1" thickTop="1" thickBot="1">
      <c r="B38" s="416">
        <f>Pricing!A26</f>
        <v>23</v>
      </c>
      <c r="C38" s="417"/>
      <c r="D38" s="187">
        <f>Pricing!B26</f>
        <v>0</v>
      </c>
      <c r="E38" s="187">
        <f>Pricing!C26</f>
        <v>0</v>
      </c>
      <c r="F38" s="187">
        <f>Pricing!D26</f>
        <v>0</v>
      </c>
      <c r="G38" s="187">
        <f>Pricing!N26</f>
        <v>0</v>
      </c>
      <c r="H38" s="187">
        <f>Pricing!F26</f>
        <v>0</v>
      </c>
      <c r="I38" s="216">
        <f>Pricing!E26</f>
        <v>0</v>
      </c>
      <c r="J38" s="216">
        <f>Pricing!G26</f>
        <v>0</v>
      </c>
      <c r="K38" s="216">
        <f>Pricing!H26</f>
        <v>0</v>
      </c>
      <c r="L38" s="216">
        <f>Pricing!I26</f>
        <v>0</v>
      </c>
      <c r="M38" s="188">
        <f t="shared" si="1"/>
        <v>0</v>
      </c>
      <c r="N38" s="189">
        <f>'Cost Calculation'!AS30</f>
        <v>0</v>
      </c>
      <c r="O38" s="95"/>
    </row>
    <row r="39" spans="2:15" s="94" customFormat="1" ht="49.9" hidden="1" customHeight="1" thickTop="1" thickBot="1">
      <c r="B39" s="416">
        <f>Pricing!A27</f>
        <v>24</v>
      </c>
      <c r="C39" s="417"/>
      <c r="D39" s="187">
        <f>Pricing!B27</f>
        <v>0</v>
      </c>
      <c r="E39" s="187">
        <f>Pricing!C27</f>
        <v>0</v>
      </c>
      <c r="F39" s="187">
        <f>Pricing!D27</f>
        <v>0</v>
      </c>
      <c r="G39" s="187">
        <f>Pricing!N27</f>
        <v>0</v>
      </c>
      <c r="H39" s="187">
        <f>Pricing!F27</f>
        <v>0</v>
      </c>
      <c r="I39" s="216">
        <f>Pricing!E27</f>
        <v>0</v>
      </c>
      <c r="J39" s="216">
        <f>Pricing!G27</f>
        <v>0</v>
      </c>
      <c r="K39" s="216">
        <f>Pricing!H27</f>
        <v>0</v>
      </c>
      <c r="L39" s="216">
        <f>Pricing!I27</f>
        <v>0</v>
      </c>
      <c r="M39" s="188">
        <f t="shared" si="1"/>
        <v>0</v>
      </c>
      <c r="N39" s="189">
        <f>'Cost Calculation'!AS31</f>
        <v>0</v>
      </c>
      <c r="O39" s="95"/>
    </row>
    <row r="40" spans="2:15" s="94" customFormat="1" ht="49.9" hidden="1" customHeight="1" thickTop="1" thickBot="1">
      <c r="B40" s="416">
        <f>Pricing!A28</f>
        <v>25</v>
      </c>
      <c r="C40" s="417"/>
      <c r="D40" s="187">
        <f>Pricing!B28</f>
        <v>0</v>
      </c>
      <c r="E40" s="187">
        <f>Pricing!C28</f>
        <v>0</v>
      </c>
      <c r="F40" s="187">
        <f>Pricing!D28</f>
        <v>0</v>
      </c>
      <c r="G40" s="187">
        <f>Pricing!N28</f>
        <v>0</v>
      </c>
      <c r="H40" s="187">
        <f>Pricing!F28</f>
        <v>0</v>
      </c>
      <c r="I40" s="216">
        <f>Pricing!E28</f>
        <v>0</v>
      </c>
      <c r="J40" s="216">
        <f>Pricing!G28</f>
        <v>0</v>
      </c>
      <c r="K40" s="216">
        <f>Pricing!H28</f>
        <v>0</v>
      </c>
      <c r="L40" s="216">
        <f>Pricing!I28</f>
        <v>0</v>
      </c>
      <c r="M40" s="188">
        <f t="shared" si="1"/>
        <v>0</v>
      </c>
      <c r="N40" s="189">
        <f>'Cost Calculation'!AS32</f>
        <v>0</v>
      </c>
      <c r="O40" s="95"/>
    </row>
    <row r="41" spans="2:15" s="94" customFormat="1" ht="49.9" hidden="1" customHeight="1" thickTop="1" thickBot="1">
      <c r="B41" s="416">
        <f>Pricing!A29</f>
        <v>26</v>
      </c>
      <c r="C41" s="417"/>
      <c r="D41" s="187">
        <f>Pricing!B29</f>
        <v>0</v>
      </c>
      <c r="E41" s="187">
        <f>Pricing!C29</f>
        <v>0</v>
      </c>
      <c r="F41" s="187">
        <f>Pricing!D29</f>
        <v>0</v>
      </c>
      <c r="G41" s="187">
        <f>Pricing!N29</f>
        <v>0</v>
      </c>
      <c r="H41" s="187">
        <f>Pricing!F29</f>
        <v>0</v>
      </c>
      <c r="I41" s="216">
        <f>Pricing!E29</f>
        <v>0</v>
      </c>
      <c r="J41" s="216">
        <f>Pricing!G29</f>
        <v>0</v>
      </c>
      <c r="K41" s="216">
        <f>Pricing!H29</f>
        <v>0</v>
      </c>
      <c r="L41" s="216">
        <f>Pricing!I29</f>
        <v>0</v>
      </c>
      <c r="M41" s="188">
        <f t="shared" si="1"/>
        <v>0</v>
      </c>
      <c r="N41" s="189">
        <f>'Cost Calculation'!AS33</f>
        <v>0</v>
      </c>
      <c r="O41" s="95"/>
    </row>
    <row r="42" spans="2:15" s="94" customFormat="1" ht="49.9" hidden="1" customHeight="1" thickTop="1" thickBot="1">
      <c r="B42" s="416">
        <f>Pricing!A30</f>
        <v>27</v>
      </c>
      <c r="C42" s="417"/>
      <c r="D42" s="187">
        <f>Pricing!B30</f>
        <v>0</v>
      </c>
      <c r="E42" s="187">
        <f>Pricing!C30</f>
        <v>0</v>
      </c>
      <c r="F42" s="187">
        <f>Pricing!D30</f>
        <v>0</v>
      </c>
      <c r="G42" s="187">
        <f>Pricing!N30</f>
        <v>0</v>
      </c>
      <c r="H42" s="187">
        <f>Pricing!F30</f>
        <v>0</v>
      </c>
      <c r="I42" s="216">
        <f>Pricing!E30</f>
        <v>0</v>
      </c>
      <c r="J42" s="216">
        <f>Pricing!G30</f>
        <v>0</v>
      </c>
      <c r="K42" s="216">
        <f>Pricing!H30</f>
        <v>0</v>
      </c>
      <c r="L42" s="216">
        <f>Pricing!I30</f>
        <v>0</v>
      </c>
      <c r="M42" s="188">
        <f t="shared" si="1"/>
        <v>0</v>
      </c>
      <c r="N42" s="189">
        <f>'Cost Calculation'!AS34</f>
        <v>0</v>
      </c>
      <c r="O42" s="95"/>
    </row>
    <row r="43" spans="2:15" s="94" customFormat="1" ht="49.9" hidden="1" customHeight="1" thickTop="1" thickBot="1">
      <c r="B43" s="416">
        <f>Pricing!A31</f>
        <v>28</v>
      </c>
      <c r="C43" s="417"/>
      <c r="D43" s="187">
        <f>Pricing!B31</f>
        <v>0</v>
      </c>
      <c r="E43" s="187">
        <f>Pricing!C31</f>
        <v>0</v>
      </c>
      <c r="F43" s="187">
        <f>Pricing!D31</f>
        <v>0</v>
      </c>
      <c r="G43" s="187">
        <f>Pricing!N31</f>
        <v>0</v>
      </c>
      <c r="H43" s="187">
        <f>Pricing!F31</f>
        <v>0</v>
      </c>
      <c r="I43" s="216">
        <f>Pricing!E31</f>
        <v>0</v>
      </c>
      <c r="J43" s="216">
        <f>Pricing!G31</f>
        <v>0</v>
      </c>
      <c r="K43" s="216">
        <f>Pricing!H31</f>
        <v>0</v>
      </c>
      <c r="L43" s="216">
        <f>Pricing!I31</f>
        <v>0</v>
      </c>
      <c r="M43" s="188">
        <f t="shared" ref="M43:M92" si="2">J43*K43*L43/1000000</f>
        <v>0</v>
      </c>
      <c r="N43" s="189">
        <f>'Cost Calculation'!AS35</f>
        <v>0</v>
      </c>
      <c r="O43" s="95"/>
    </row>
    <row r="44" spans="2:15" s="94" customFormat="1" ht="49.9" hidden="1" customHeight="1" thickTop="1" thickBot="1">
      <c r="B44" s="416">
        <f>Pricing!A32</f>
        <v>29</v>
      </c>
      <c r="C44" s="417"/>
      <c r="D44" s="187">
        <f>Pricing!B32</f>
        <v>0</v>
      </c>
      <c r="E44" s="187">
        <f>Pricing!C32</f>
        <v>0</v>
      </c>
      <c r="F44" s="187">
        <f>Pricing!D32</f>
        <v>0</v>
      </c>
      <c r="G44" s="187">
        <f>Pricing!N32</f>
        <v>0</v>
      </c>
      <c r="H44" s="187">
        <f>Pricing!F32</f>
        <v>0</v>
      </c>
      <c r="I44" s="216">
        <f>Pricing!E32</f>
        <v>0</v>
      </c>
      <c r="J44" s="216">
        <f>Pricing!G32</f>
        <v>0</v>
      </c>
      <c r="K44" s="216">
        <f>Pricing!H32</f>
        <v>0</v>
      </c>
      <c r="L44" s="216">
        <f>Pricing!I32</f>
        <v>0</v>
      </c>
      <c r="M44" s="188">
        <f t="shared" si="2"/>
        <v>0</v>
      </c>
      <c r="N44" s="189">
        <f>'Cost Calculation'!AS36</f>
        <v>0</v>
      </c>
      <c r="O44" s="95"/>
    </row>
    <row r="45" spans="2:15" s="94" customFormat="1" ht="49.9" hidden="1" customHeight="1" thickTop="1" thickBot="1">
      <c r="B45" s="416">
        <f>Pricing!A33</f>
        <v>30</v>
      </c>
      <c r="C45" s="417"/>
      <c r="D45" s="187">
        <f>Pricing!B33</f>
        <v>0</v>
      </c>
      <c r="E45" s="187">
        <f>Pricing!C33</f>
        <v>0</v>
      </c>
      <c r="F45" s="187">
        <f>Pricing!D33</f>
        <v>0</v>
      </c>
      <c r="G45" s="187">
        <f>Pricing!N33</f>
        <v>0</v>
      </c>
      <c r="H45" s="187">
        <f>Pricing!F33</f>
        <v>0</v>
      </c>
      <c r="I45" s="216">
        <f>Pricing!E33</f>
        <v>0</v>
      </c>
      <c r="J45" s="216">
        <f>Pricing!G33</f>
        <v>0</v>
      </c>
      <c r="K45" s="216">
        <f>Pricing!H33</f>
        <v>0</v>
      </c>
      <c r="L45" s="216">
        <f>Pricing!I33</f>
        <v>0</v>
      </c>
      <c r="M45" s="188">
        <f t="shared" si="2"/>
        <v>0</v>
      </c>
      <c r="N45" s="189">
        <f>'Cost Calculation'!AS37</f>
        <v>0</v>
      </c>
      <c r="O45" s="95"/>
    </row>
    <row r="46" spans="2:15" s="94" customFormat="1" ht="49.9" hidden="1" customHeight="1" thickTop="1" thickBot="1">
      <c r="B46" s="416">
        <f>Pricing!A34</f>
        <v>31</v>
      </c>
      <c r="C46" s="417"/>
      <c r="D46" s="187">
        <f>Pricing!B34</f>
        <v>0</v>
      </c>
      <c r="E46" s="187">
        <f>Pricing!C34</f>
        <v>0</v>
      </c>
      <c r="F46" s="187">
        <f>Pricing!D34</f>
        <v>0</v>
      </c>
      <c r="G46" s="187">
        <f>Pricing!N34</f>
        <v>0</v>
      </c>
      <c r="H46" s="187">
        <f>Pricing!F34</f>
        <v>0</v>
      </c>
      <c r="I46" s="216">
        <f>Pricing!E34</f>
        <v>0</v>
      </c>
      <c r="J46" s="216">
        <f>Pricing!G34</f>
        <v>0</v>
      </c>
      <c r="K46" s="216">
        <f>Pricing!H34</f>
        <v>0</v>
      </c>
      <c r="L46" s="216">
        <f>Pricing!I34</f>
        <v>0</v>
      </c>
      <c r="M46" s="188">
        <f t="shared" si="2"/>
        <v>0</v>
      </c>
      <c r="N46" s="189">
        <f>'Cost Calculation'!AS38</f>
        <v>0</v>
      </c>
      <c r="O46" s="95"/>
    </row>
    <row r="47" spans="2:15" s="94" customFormat="1" ht="49.9" hidden="1" customHeight="1" thickTop="1" thickBot="1">
      <c r="B47" s="416">
        <f>Pricing!A35</f>
        <v>32</v>
      </c>
      <c r="C47" s="417"/>
      <c r="D47" s="187">
        <f>Pricing!B35</f>
        <v>0</v>
      </c>
      <c r="E47" s="187">
        <f>Pricing!C35</f>
        <v>0</v>
      </c>
      <c r="F47" s="187">
        <f>Pricing!D35</f>
        <v>0</v>
      </c>
      <c r="G47" s="187">
        <f>Pricing!N35</f>
        <v>0</v>
      </c>
      <c r="H47" s="187">
        <f>Pricing!F35</f>
        <v>0</v>
      </c>
      <c r="I47" s="216">
        <f>Pricing!E35</f>
        <v>0</v>
      </c>
      <c r="J47" s="216">
        <f>Pricing!G35</f>
        <v>0</v>
      </c>
      <c r="K47" s="216">
        <f>Pricing!H35</f>
        <v>0</v>
      </c>
      <c r="L47" s="216">
        <f>Pricing!I35</f>
        <v>0</v>
      </c>
      <c r="M47" s="188">
        <f t="shared" si="2"/>
        <v>0</v>
      </c>
      <c r="N47" s="189">
        <f>'Cost Calculation'!AS39</f>
        <v>0</v>
      </c>
      <c r="O47" s="95"/>
    </row>
    <row r="48" spans="2:15" s="94" customFormat="1" ht="49.9" hidden="1" customHeight="1" thickTop="1" thickBot="1">
      <c r="B48" s="416">
        <f>Pricing!A36</f>
        <v>33</v>
      </c>
      <c r="C48" s="417"/>
      <c r="D48" s="187">
        <f>Pricing!B36</f>
        <v>0</v>
      </c>
      <c r="E48" s="187">
        <f>Pricing!C36</f>
        <v>0</v>
      </c>
      <c r="F48" s="187">
        <f>Pricing!D36</f>
        <v>0</v>
      </c>
      <c r="G48" s="187">
        <f>Pricing!N36</f>
        <v>0</v>
      </c>
      <c r="H48" s="187">
        <f>Pricing!F36</f>
        <v>0</v>
      </c>
      <c r="I48" s="216">
        <f>Pricing!E36</f>
        <v>0</v>
      </c>
      <c r="J48" s="216">
        <f>Pricing!G36</f>
        <v>0</v>
      </c>
      <c r="K48" s="216">
        <f>Pricing!H36</f>
        <v>0</v>
      </c>
      <c r="L48" s="216">
        <f>Pricing!I36</f>
        <v>0</v>
      </c>
      <c r="M48" s="188">
        <f t="shared" si="2"/>
        <v>0</v>
      </c>
      <c r="N48" s="189">
        <f>'Cost Calculation'!AS40</f>
        <v>0</v>
      </c>
      <c r="O48" s="95"/>
    </row>
    <row r="49" spans="2:15" s="94" customFormat="1" ht="49.9" hidden="1" customHeight="1" thickTop="1" thickBot="1">
      <c r="B49" s="416">
        <f>Pricing!A37</f>
        <v>34</v>
      </c>
      <c r="C49" s="417"/>
      <c r="D49" s="187">
        <f>Pricing!B37</f>
        <v>0</v>
      </c>
      <c r="E49" s="187">
        <f>Pricing!C37</f>
        <v>0</v>
      </c>
      <c r="F49" s="187">
        <f>Pricing!D37</f>
        <v>0</v>
      </c>
      <c r="G49" s="187">
        <f>Pricing!N37</f>
        <v>0</v>
      </c>
      <c r="H49" s="187">
        <f>Pricing!F37</f>
        <v>0</v>
      </c>
      <c r="I49" s="216">
        <f>Pricing!E37</f>
        <v>0</v>
      </c>
      <c r="J49" s="216">
        <f>Pricing!G37</f>
        <v>0</v>
      </c>
      <c r="K49" s="216">
        <f>Pricing!H37</f>
        <v>0</v>
      </c>
      <c r="L49" s="216">
        <f>Pricing!I37</f>
        <v>0</v>
      </c>
      <c r="M49" s="188">
        <f t="shared" si="2"/>
        <v>0</v>
      </c>
      <c r="N49" s="189">
        <f>'Cost Calculation'!AS41</f>
        <v>0</v>
      </c>
      <c r="O49" s="95"/>
    </row>
    <row r="50" spans="2:15" s="94" customFormat="1" ht="49.9" hidden="1" customHeight="1" thickTop="1" thickBot="1">
      <c r="B50" s="416">
        <f>Pricing!A38</f>
        <v>35</v>
      </c>
      <c r="C50" s="417"/>
      <c r="D50" s="187">
        <f>Pricing!B38</f>
        <v>0</v>
      </c>
      <c r="E50" s="187">
        <f>Pricing!C38</f>
        <v>0</v>
      </c>
      <c r="F50" s="187">
        <f>Pricing!D38</f>
        <v>0</v>
      </c>
      <c r="G50" s="187">
        <f>Pricing!N38</f>
        <v>0</v>
      </c>
      <c r="H50" s="187">
        <f>Pricing!F38</f>
        <v>0</v>
      </c>
      <c r="I50" s="216">
        <f>Pricing!E38</f>
        <v>0</v>
      </c>
      <c r="J50" s="216">
        <f>Pricing!G38</f>
        <v>0</v>
      </c>
      <c r="K50" s="216">
        <f>Pricing!H38</f>
        <v>0</v>
      </c>
      <c r="L50" s="216">
        <f>Pricing!I38</f>
        <v>0</v>
      </c>
      <c r="M50" s="188">
        <f t="shared" si="2"/>
        <v>0</v>
      </c>
      <c r="N50" s="189">
        <f>'Cost Calculation'!AS42</f>
        <v>0</v>
      </c>
      <c r="O50" s="95"/>
    </row>
    <row r="51" spans="2:15" s="94" customFormat="1" ht="49.9" hidden="1" customHeight="1" thickTop="1" thickBot="1">
      <c r="B51" s="416">
        <f>Pricing!A39</f>
        <v>36</v>
      </c>
      <c r="C51" s="417"/>
      <c r="D51" s="187">
        <f>Pricing!B39</f>
        <v>0</v>
      </c>
      <c r="E51" s="187">
        <f>Pricing!C39</f>
        <v>0</v>
      </c>
      <c r="F51" s="187">
        <f>Pricing!D39</f>
        <v>0</v>
      </c>
      <c r="G51" s="187">
        <f>Pricing!N39</f>
        <v>0</v>
      </c>
      <c r="H51" s="187">
        <f>Pricing!F39</f>
        <v>0</v>
      </c>
      <c r="I51" s="216">
        <f>Pricing!E39</f>
        <v>0</v>
      </c>
      <c r="J51" s="216">
        <f>Pricing!G39</f>
        <v>0</v>
      </c>
      <c r="K51" s="216">
        <f>Pricing!H39</f>
        <v>0</v>
      </c>
      <c r="L51" s="216">
        <f>Pricing!I39</f>
        <v>0</v>
      </c>
      <c r="M51" s="188">
        <f t="shared" si="2"/>
        <v>0</v>
      </c>
      <c r="N51" s="189">
        <f>'Cost Calculation'!AS43</f>
        <v>0</v>
      </c>
      <c r="O51" s="95"/>
    </row>
    <row r="52" spans="2:15" s="94" customFormat="1" ht="49.9" hidden="1" customHeight="1" thickTop="1" thickBot="1">
      <c r="B52" s="416">
        <f>Pricing!A40</f>
        <v>37</v>
      </c>
      <c r="C52" s="417"/>
      <c r="D52" s="187">
        <f>Pricing!B40</f>
        <v>0</v>
      </c>
      <c r="E52" s="187">
        <f>Pricing!C40</f>
        <v>0</v>
      </c>
      <c r="F52" s="187">
        <f>Pricing!D40</f>
        <v>0</v>
      </c>
      <c r="G52" s="187">
        <f>Pricing!N40</f>
        <v>0</v>
      </c>
      <c r="H52" s="187">
        <f>Pricing!F40</f>
        <v>0</v>
      </c>
      <c r="I52" s="216">
        <f>Pricing!E40</f>
        <v>0</v>
      </c>
      <c r="J52" s="216">
        <f>Pricing!G40</f>
        <v>0</v>
      </c>
      <c r="K52" s="216">
        <f>Pricing!H40</f>
        <v>0</v>
      </c>
      <c r="L52" s="216">
        <f>Pricing!I40</f>
        <v>0</v>
      </c>
      <c r="M52" s="188">
        <f t="shared" si="2"/>
        <v>0</v>
      </c>
      <c r="N52" s="189">
        <f>'Cost Calculation'!AS44</f>
        <v>0</v>
      </c>
      <c r="O52" s="95"/>
    </row>
    <row r="53" spans="2:15" s="94" customFormat="1" ht="49.9" hidden="1" customHeight="1" thickTop="1" thickBot="1">
      <c r="B53" s="416">
        <f>Pricing!A41</f>
        <v>38</v>
      </c>
      <c r="C53" s="417"/>
      <c r="D53" s="187">
        <f>Pricing!B41</f>
        <v>0</v>
      </c>
      <c r="E53" s="187">
        <f>Pricing!C41</f>
        <v>0</v>
      </c>
      <c r="F53" s="187">
        <f>Pricing!D41</f>
        <v>0</v>
      </c>
      <c r="G53" s="187">
        <f>Pricing!N41</f>
        <v>0</v>
      </c>
      <c r="H53" s="187">
        <f>Pricing!F41</f>
        <v>0</v>
      </c>
      <c r="I53" s="216">
        <f>Pricing!E41</f>
        <v>0</v>
      </c>
      <c r="J53" s="216">
        <f>Pricing!G41</f>
        <v>0</v>
      </c>
      <c r="K53" s="216">
        <f>Pricing!H41</f>
        <v>0</v>
      </c>
      <c r="L53" s="216">
        <f>Pricing!I41</f>
        <v>0</v>
      </c>
      <c r="M53" s="188">
        <f t="shared" si="2"/>
        <v>0</v>
      </c>
      <c r="N53" s="189">
        <f>'Cost Calculation'!AS45</f>
        <v>0</v>
      </c>
      <c r="O53" s="95"/>
    </row>
    <row r="54" spans="2:15" s="94" customFormat="1" ht="49.9" hidden="1" customHeight="1" thickTop="1" thickBot="1">
      <c r="B54" s="416">
        <f>Pricing!A42</f>
        <v>39</v>
      </c>
      <c r="C54" s="417"/>
      <c r="D54" s="187">
        <f>Pricing!B42</f>
        <v>0</v>
      </c>
      <c r="E54" s="187">
        <f>Pricing!C42</f>
        <v>0</v>
      </c>
      <c r="F54" s="187">
        <f>Pricing!D42</f>
        <v>0</v>
      </c>
      <c r="G54" s="187">
        <f>Pricing!N42</f>
        <v>0</v>
      </c>
      <c r="H54" s="187">
        <f>Pricing!F42</f>
        <v>0</v>
      </c>
      <c r="I54" s="216">
        <f>Pricing!E42</f>
        <v>0</v>
      </c>
      <c r="J54" s="216">
        <f>Pricing!G42</f>
        <v>0</v>
      </c>
      <c r="K54" s="216">
        <f>Pricing!H42</f>
        <v>0</v>
      </c>
      <c r="L54" s="216">
        <f>Pricing!I42</f>
        <v>0</v>
      </c>
      <c r="M54" s="188">
        <f t="shared" si="2"/>
        <v>0</v>
      </c>
      <c r="N54" s="189">
        <f>'Cost Calculation'!AS46</f>
        <v>0</v>
      </c>
      <c r="O54" s="95"/>
    </row>
    <row r="55" spans="2:15" s="94" customFormat="1" ht="49.9" hidden="1" customHeight="1" thickTop="1" thickBot="1">
      <c r="B55" s="416">
        <f>Pricing!A43</f>
        <v>40</v>
      </c>
      <c r="C55" s="417"/>
      <c r="D55" s="187">
        <f>Pricing!B43</f>
        <v>0</v>
      </c>
      <c r="E55" s="187">
        <f>Pricing!C43</f>
        <v>0</v>
      </c>
      <c r="F55" s="187">
        <f>Pricing!D43</f>
        <v>0</v>
      </c>
      <c r="G55" s="187">
        <f>Pricing!N43</f>
        <v>0</v>
      </c>
      <c r="H55" s="187">
        <f>Pricing!F43</f>
        <v>0</v>
      </c>
      <c r="I55" s="216">
        <f>Pricing!E43</f>
        <v>0</v>
      </c>
      <c r="J55" s="216">
        <f>Pricing!G43</f>
        <v>0</v>
      </c>
      <c r="K55" s="216">
        <f>Pricing!H43</f>
        <v>0</v>
      </c>
      <c r="L55" s="216">
        <f>Pricing!I43</f>
        <v>0</v>
      </c>
      <c r="M55" s="188">
        <f t="shared" si="2"/>
        <v>0</v>
      </c>
      <c r="N55" s="189">
        <f>'Cost Calculation'!AS47</f>
        <v>0</v>
      </c>
      <c r="O55" s="95"/>
    </row>
    <row r="56" spans="2:15" s="94" customFormat="1" ht="49.9" hidden="1" customHeight="1" thickTop="1" thickBot="1">
      <c r="B56" s="416">
        <f>Pricing!A44</f>
        <v>41</v>
      </c>
      <c r="C56" s="417"/>
      <c r="D56" s="187">
        <f>Pricing!B44</f>
        <v>0</v>
      </c>
      <c r="E56" s="187">
        <f>Pricing!C44</f>
        <v>0</v>
      </c>
      <c r="F56" s="187">
        <f>Pricing!D44</f>
        <v>0</v>
      </c>
      <c r="G56" s="187">
        <f>Pricing!N44</f>
        <v>0</v>
      </c>
      <c r="H56" s="187">
        <f>Pricing!F44</f>
        <v>0</v>
      </c>
      <c r="I56" s="216">
        <f>Pricing!E44</f>
        <v>0</v>
      </c>
      <c r="J56" s="216">
        <f>Pricing!G44</f>
        <v>0</v>
      </c>
      <c r="K56" s="216">
        <f>Pricing!H44</f>
        <v>0</v>
      </c>
      <c r="L56" s="216">
        <f>Pricing!I44</f>
        <v>0</v>
      </c>
      <c r="M56" s="188">
        <f t="shared" si="2"/>
        <v>0</v>
      </c>
      <c r="N56" s="189">
        <f>'Cost Calculation'!AS48</f>
        <v>0</v>
      </c>
      <c r="O56" s="95"/>
    </row>
    <row r="57" spans="2:15" s="94" customFormat="1" ht="49.9" hidden="1" customHeight="1" thickTop="1" thickBot="1">
      <c r="B57" s="416">
        <f>Pricing!A45</f>
        <v>42</v>
      </c>
      <c r="C57" s="417"/>
      <c r="D57" s="187">
        <f>Pricing!B45</f>
        <v>0</v>
      </c>
      <c r="E57" s="187">
        <f>Pricing!C45</f>
        <v>0</v>
      </c>
      <c r="F57" s="187">
        <f>Pricing!D45</f>
        <v>0</v>
      </c>
      <c r="G57" s="187">
        <f>Pricing!N45</f>
        <v>0</v>
      </c>
      <c r="H57" s="187">
        <f>Pricing!F45</f>
        <v>0</v>
      </c>
      <c r="I57" s="216">
        <f>Pricing!E45</f>
        <v>0</v>
      </c>
      <c r="J57" s="216">
        <f>Pricing!G45</f>
        <v>0</v>
      </c>
      <c r="K57" s="216">
        <f>Pricing!H45</f>
        <v>0</v>
      </c>
      <c r="L57" s="216">
        <f>Pricing!I45</f>
        <v>0</v>
      </c>
      <c r="M57" s="188">
        <f t="shared" si="2"/>
        <v>0</v>
      </c>
      <c r="N57" s="189">
        <f>'Cost Calculation'!AS49</f>
        <v>0</v>
      </c>
      <c r="O57" s="95"/>
    </row>
    <row r="58" spans="2:15" s="94" customFormat="1" ht="49.9" hidden="1" customHeight="1" thickTop="1" thickBot="1">
      <c r="B58" s="416">
        <f>Pricing!A46</f>
        <v>43</v>
      </c>
      <c r="C58" s="417"/>
      <c r="D58" s="187">
        <f>Pricing!B46</f>
        <v>0</v>
      </c>
      <c r="E58" s="187">
        <f>Pricing!C46</f>
        <v>0</v>
      </c>
      <c r="F58" s="187">
        <f>Pricing!D46</f>
        <v>0</v>
      </c>
      <c r="G58" s="187">
        <f>Pricing!N46</f>
        <v>0</v>
      </c>
      <c r="H58" s="187">
        <f>Pricing!F46</f>
        <v>0</v>
      </c>
      <c r="I58" s="216">
        <f>Pricing!E46</f>
        <v>0</v>
      </c>
      <c r="J58" s="216">
        <f>Pricing!G46</f>
        <v>0</v>
      </c>
      <c r="K58" s="216">
        <f>Pricing!H46</f>
        <v>0</v>
      </c>
      <c r="L58" s="216">
        <f>Pricing!I46</f>
        <v>0</v>
      </c>
      <c r="M58" s="188">
        <f t="shared" si="2"/>
        <v>0</v>
      </c>
      <c r="N58" s="189">
        <f>'Cost Calculation'!AS50</f>
        <v>0</v>
      </c>
      <c r="O58" s="95"/>
    </row>
    <row r="59" spans="2:15" s="94" customFormat="1" ht="49.9" hidden="1" customHeight="1" thickTop="1" thickBot="1">
      <c r="B59" s="416">
        <f>Pricing!A47</f>
        <v>44</v>
      </c>
      <c r="C59" s="417"/>
      <c r="D59" s="187">
        <f>Pricing!B47</f>
        <v>0</v>
      </c>
      <c r="E59" s="187">
        <f>Pricing!C47</f>
        <v>0</v>
      </c>
      <c r="F59" s="187">
        <f>Pricing!D47</f>
        <v>0</v>
      </c>
      <c r="G59" s="187">
        <f>Pricing!N47</f>
        <v>0</v>
      </c>
      <c r="H59" s="187">
        <f>Pricing!F47</f>
        <v>0</v>
      </c>
      <c r="I59" s="216">
        <f>Pricing!E47</f>
        <v>0</v>
      </c>
      <c r="J59" s="216">
        <f>Pricing!G47</f>
        <v>0</v>
      </c>
      <c r="K59" s="216">
        <f>Pricing!H47</f>
        <v>0</v>
      </c>
      <c r="L59" s="216">
        <f>Pricing!I47</f>
        <v>0</v>
      </c>
      <c r="M59" s="188">
        <f t="shared" si="2"/>
        <v>0</v>
      </c>
      <c r="N59" s="189">
        <f>'Cost Calculation'!AS51</f>
        <v>0</v>
      </c>
      <c r="O59" s="95"/>
    </row>
    <row r="60" spans="2:15" s="94" customFormat="1" ht="49.9" hidden="1" customHeight="1" thickTop="1" thickBot="1">
      <c r="B60" s="416">
        <f>Pricing!A48</f>
        <v>45</v>
      </c>
      <c r="C60" s="417"/>
      <c r="D60" s="187">
        <f>Pricing!B48</f>
        <v>0</v>
      </c>
      <c r="E60" s="187">
        <f>Pricing!C48</f>
        <v>0</v>
      </c>
      <c r="F60" s="187">
        <f>Pricing!D48</f>
        <v>0</v>
      </c>
      <c r="G60" s="187">
        <f>Pricing!N48</f>
        <v>0</v>
      </c>
      <c r="H60" s="187">
        <f>Pricing!F48</f>
        <v>0</v>
      </c>
      <c r="I60" s="216">
        <f>Pricing!E48</f>
        <v>0</v>
      </c>
      <c r="J60" s="216">
        <f>Pricing!G48</f>
        <v>0</v>
      </c>
      <c r="K60" s="216">
        <f>Pricing!H48</f>
        <v>0</v>
      </c>
      <c r="L60" s="216">
        <f>Pricing!I48</f>
        <v>0</v>
      </c>
      <c r="M60" s="188">
        <f t="shared" si="2"/>
        <v>0</v>
      </c>
      <c r="N60" s="189">
        <f>'Cost Calculation'!AS52</f>
        <v>0</v>
      </c>
      <c r="O60" s="95"/>
    </row>
    <row r="61" spans="2:15" s="94" customFormat="1" ht="49.9" hidden="1" customHeight="1" thickTop="1" thickBot="1">
      <c r="B61" s="416">
        <f>Pricing!A49</f>
        <v>46</v>
      </c>
      <c r="C61" s="417"/>
      <c r="D61" s="187">
        <f>Pricing!B49</f>
        <v>0</v>
      </c>
      <c r="E61" s="187">
        <f>Pricing!C49</f>
        <v>0</v>
      </c>
      <c r="F61" s="187">
        <f>Pricing!D49</f>
        <v>0</v>
      </c>
      <c r="G61" s="187">
        <f>Pricing!N49</f>
        <v>0</v>
      </c>
      <c r="H61" s="187">
        <f>Pricing!F49</f>
        <v>0</v>
      </c>
      <c r="I61" s="216">
        <f>Pricing!E49</f>
        <v>0</v>
      </c>
      <c r="J61" s="216">
        <f>Pricing!G49</f>
        <v>0</v>
      </c>
      <c r="K61" s="216">
        <f>Pricing!H49</f>
        <v>0</v>
      </c>
      <c r="L61" s="216">
        <f>Pricing!I49</f>
        <v>0</v>
      </c>
      <c r="M61" s="188">
        <f t="shared" si="2"/>
        <v>0</v>
      </c>
      <c r="N61" s="189">
        <f>'Cost Calculation'!AS53</f>
        <v>0</v>
      </c>
      <c r="O61" s="95"/>
    </row>
    <row r="62" spans="2:15" s="94" customFormat="1" ht="49.9" hidden="1" customHeight="1" thickTop="1" thickBot="1">
      <c r="B62" s="416">
        <f>Pricing!A50</f>
        <v>47</v>
      </c>
      <c r="C62" s="417"/>
      <c r="D62" s="187">
        <f>Pricing!B50</f>
        <v>0</v>
      </c>
      <c r="E62" s="187">
        <f>Pricing!C50</f>
        <v>0</v>
      </c>
      <c r="F62" s="187">
        <f>Pricing!D50</f>
        <v>0</v>
      </c>
      <c r="G62" s="187">
        <f>Pricing!N50</f>
        <v>0</v>
      </c>
      <c r="H62" s="187">
        <f>Pricing!F50</f>
        <v>0</v>
      </c>
      <c r="I62" s="216">
        <f>Pricing!E50</f>
        <v>0</v>
      </c>
      <c r="J62" s="216">
        <f>Pricing!G50</f>
        <v>0</v>
      </c>
      <c r="K62" s="216">
        <f>Pricing!H50</f>
        <v>0</v>
      </c>
      <c r="L62" s="216">
        <f>Pricing!I50</f>
        <v>0</v>
      </c>
      <c r="M62" s="188">
        <f t="shared" si="2"/>
        <v>0</v>
      </c>
      <c r="N62" s="189">
        <f>'Cost Calculation'!AS54</f>
        <v>0</v>
      </c>
      <c r="O62" s="95"/>
    </row>
    <row r="63" spans="2:15" s="94" customFormat="1" ht="49.9" hidden="1" customHeight="1" thickTop="1" thickBot="1">
      <c r="B63" s="416">
        <f>Pricing!A51</f>
        <v>48</v>
      </c>
      <c r="C63" s="417"/>
      <c r="D63" s="187">
        <f>Pricing!B51</f>
        <v>0</v>
      </c>
      <c r="E63" s="187">
        <f>Pricing!C51</f>
        <v>0</v>
      </c>
      <c r="F63" s="187">
        <f>Pricing!D51</f>
        <v>0</v>
      </c>
      <c r="G63" s="187">
        <f>Pricing!N51</f>
        <v>0</v>
      </c>
      <c r="H63" s="187">
        <f>Pricing!F51</f>
        <v>0</v>
      </c>
      <c r="I63" s="216">
        <f>Pricing!E51</f>
        <v>0</v>
      </c>
      <c r="J63" s="216">
        <f>Pricing!G51</f>
        <v>0</v>
      </c>
      <c r="K63" s="216">
        <f>Pricing!H51</f>
        <v>0</v>
      </c>
      <c r="L63" s="216">
        <f>Pricing!I51</f>
        <v>0</v>
      </c>
      <c r="M63" s="188">
        <f t="shared" si="2"/>
        <v>0</v>
      </c>
      <c r="N63" s="189">
        <f>'Cost Calculation'!AS55</f>
        <v>0</v>
      </c>
      <c r="O63" s="95"/>
    </row>
    <row r="64" spans="2:15" s="94" customFormat="1" ht="49.9" hidden="1" customHeight="1" thickTop="1" thickBot="1">
      <c r="B64" s="416">
        <f>Pricing!A52</f>
        <v>49</v>
      </c>
      <c r="C64" s="417"/>
      <c r="D64" s="187">
        <f>Pricing!B52</f>
        <v>0</v>
      </c>
      <c r="E64" s="187">
        <f>Pricing!C52</f>
        <v>0</v>
      </c>
      <c r="F64" s="187">
        <f>Pricing!D52</f>
        <v>0</v>
      </c>
      <c r="G64" s="187">
        <f>Pricing!N52</f>
        <v>0</v>
      </c>
      <c r="H64" s="187">
        <f>Pricing!F52</f>
        <v>0</v>
      </c>
      <c r="I64" s="216">
        <f>Pricing!E52</f>
        <v>0</v>
      </c>
      <c r="J64" s="216">
        <f>Pricing!G52</f>
        <v>0</v>
      </c>
      <c r="K64" s="216">
        <f>Pricing!H52</f>
        <v>0</v>
      </c>
      <c r="L64" s="216">
        <f>Pricing!I52</f>
        <v>0</v>
      </c>
      <c r="M64" s="188">
        <f t="shared" si="2"/>
        <v>0</v>
      </c>
      <c r="N64" s="189">
        <f>'Cost Calculation'!AS56</f>
        <v>0</v>
      </c>
      <c r="O64" s="95"/>
    </row>
    <row r="65" spans="2:15" s="94" customFormat="1" ht="49.9" hidden="1" customHeight="1" thickTop="1" thickBot="1">
      <c r="B65" s="416">
        <f>Pricing!A53</f>
        <v>50</v>
      </c>
      <c r="C65" s="417"/>
      <c r="D65" s="187">
        <f>Pricing!B53</f>
        <v>0</v>
      </c>
      <c r="E65" s="187">
        <f>Pricing!C53</f>
        <v>0</v>
      </c>
      <c r="F65" s="187">
        <f>Pricing!D53</f>
        <v>0</v>
      </c>
      <c r="G65" s="187">
        <f>Pricing!N53</f>
        <v>0</v>
      </c>
      <c r="H65" s="187">
        <f>Pricing!F53</f>
        <v>0</v>
      </c>
      <c r="I65" s="216">
        <f>Pricing!E53</f>
        <v>0</v>
      </c>
      <c r="J65" s="216">
        <f>Pricing!G53</f>
        <v>0</v>
      </c>
      <c r="K65" s="216">
        <f>Pricing!H53</f>
        <v>0</v>
      </c>
      <c r="L65" s="216">
        <f>Pricing!I53</f>
        <v>0</v>
      </c>
      <c r="M65" s="188">
        <f t="shared" si="2"/>
        <v>0</v>
      </c>
      <c r="N65" s="189">
        <f>'Cost Calculation'!AS57</f>
        <v>0</v>
      </c>
      <c r="O65" s="95"/>
    </row>
    <row r="66" spans="2:15" s="94" customFormat="1" ht="49.9" hidden="1" customHeight="1" thickTop="1" thickBot="1">
      <c r="B66" s="416">
        <f>Pricing!A54</f>
        <v>51</v>
      </c>
      <c r="C66" s="417"/>
      <c r="D66" s="187">
        <f>Pricing!B54</f>
        <v>0</v>
      </c>
      <c r="E66" s="187">
        <f>Pricing!C54</f>
        <v>0</v>
      </c>
      <c r="F66" s="187">
        <f>Pricing!D54</f>
        <v>0</v>
      </c>
      <c r="G66" s="187">
        <f>Pricing!N54</f>
        <v>0</v>
      </c>
      <c r="H66" s="187">
        <f>Pricing!F54</f>
        <v>0</v>
      </c>
      <c r="I66" s="229">
        <f>Pricing!E54</f>
        <v>0</v>
      </c>
      <c r="J66" s="229">
        <f>Pricing!G54</f>
        <v>0</v>
      </c>
      <c r="K66" s="229">
        <f>Pricing!H54</f>
        <v>0</v>
      </c>
      <c r="L66" s="229">
        <f>Pricing!I54</f>
        <v>0</v>
      </c>
      <c r="M66" s="188">
        <f t="shared" si="2"/>
        <v>0</v>
      </c>
      <c r="N66" s="189">
        <f>'Cost Calculation'!AS58</f>
        <v>0</v>
      </c>
      <c r="O66" s="95"/>
    </row>
    <row r="67" spans="2:15" s="94" customFormat="1" ht="49.9" hidden="1" customHeight="1" thickTop="1" thickBot="1">
      <c r="B67" s="416">
        <f>Pricing!A55</f>
        <v>52</v>
      </c>
      <c r="C67" s="417"/>
      <c r="D67" s="187">
        <f>Pricing!B55</f>
        <v>0</v>
      </c>
      <c r="E67" s="187">
        <f>Pricing!C55</f>
        <v>0</v>
      </c>
      <c r="F67" s="187">
        <f>Pricing!D55</f>
        <v>0</v>
      </c>
      <c r="G67" s="187">
        <f>Pricing!N55</f>
        <v>0</v>
      </c>
      <c r="H67" s="187">
        <f>Pricing!F55</f>
        <v>0</v>
      </c>
      <c r="I67" s="229">
        <f>Pricing!E55</f>
        <v>0</v>
      </c>
      <c r="J67" s="229">
        <f>Pricing!G55</f>
        <v>0</v>
      </c>
      <c r="K67" s="229">
        <f>Pricing!H55</f>
        <v>0</v>
      </c>
      <c r="L67" s="229">
        <f>Pricing!I55</f>
        <v>0</v>
      </c>
      <c r="M67" s="188">
        <f t="shared" si="2"/>
        <v>0</v>
      </c>
      <c r="N67" s="189">
        <f>'Cost Calculation'!AS59</f>
        <v>0</v>
      </c>
      <c r="O67" s="95"/>
    </row>
    <row r="68" spans="2:15" s="94" customFormat="1" ht="49.9" hidden="1" customHeight="1" thickTop="1" thickBot="1">
      <c r="B68" s="416">
        <f>Pricing!A56</f>
        <v>53</v>
      </c>
      <c r="C68" s="417"/>
      <c r="D68" s="187">
        <f>Pricing!B56</f>
        <v>0</v>
      </c>
      <c r="E68" s="187">
        <f>Pricing!C56</f>
        <v>0</v>
      </c>
      <c r="F68" s="187">
        <f>Pricing!D56</f>
        <v>0</v>
      </c>
      <c r="G68" s="187">
        <f>Pricing!N56</f>
        <v>0</v>
      </c>
      <c r="H68" s="187">
        <f>Pricing!F56</f>
        <v>0</v>
      </c>
      <c r="I68" s="229">
        <f>Pricing!E56</f>
        <v>0</v>
      </c>
      <c r="J68" s="229">
        <f>Pricing!G56</f>
        <v>0</v>
      </c>
      <c r="K68" s="229">
        <f>Pricing!H56</f>
        <v>0</v>
      </c>
      <c r="L68" s="229">
        <f>Pricing!I56</f>
        <v>0</v>
      </c>
      <c r="M68" s="188">
        <f t="shared" si="2"/>
        <v>0</v>
      </c>
      <c r="N68" s="189">
        <f>'Cost Calculation'!AS60</f>
        <v>0</v>
      </c>
      <c r="O68" s="95"/>
    </row>
    <row r="69" spans="2:15" s="94" customFormat="1" ht="49.9" hidden="1" customHeight="1" thickTop="1" thickBot="1">
      <c r="B69" s="416">
        <f>Pricing!A57</f>
        <v>54</v>
      </c>
      <c r="C69" s="417"/>
      <c r="D69" s="187">
        <f>Pricing!B57</f>
        <v>0</v>
      </c>
      <c r="E69" s="187">
        <f>Pricing!C57</f>
        <v>0</v>
      </c>
      <c r="F69" s="187">
        <f>Pricing!D57</f>
        <v>0</v>
      </c>
      <c r="G69" s="187">
        <f>Pricing!N57</f>
        <v>0</v>
      </c>
      <c r="H69" s="187">
        <f>Pricing!F57</f>
        <v>0</v>
      </c>
      <c r="I69" s="229">
        <f>Pricing!E57</f>
        <v>0</v>
      </c>
      <c r="J69" s="229">
        <f>Pricing!G57</f>
        <v>0</v>
      </c>
      <c r="K69" s="229">
        <f>Pricing!H57</f>
        <v>0</v>
      </c>
      <c r="L69" s="229">
        <f>Pricing!I57</f>
        <v>0</v>
      </c>
      <c r="M69" s="188">
        <f t="shared" si="2"/>
        <v>0</v>
      </c>
      <c r="N69" s="189">
        <f>'Cost Calculation'!AS61</f>
        <v>0</v>
      </c>
      <c r="O69" s="95"/>
    </row>
    <row r="70" spans="2:15" s="94" customFormat="1" ht="49.9" hidden="1" customHeight="1" thickTop="1" thickBot="1">
      <c r="B70" s="416">
        <f>Pricing!A58</f>
        <v>55</v>
      </c>
      <c r="C70" s="417"/>
      <c r="D70" s="187">
        <f>Pricing!B58</f>
        <v>0</v>
      </c>
      <c r="E70" s="187">
        <f>Pricing!C58</f>
        <v>0</v>
      </c>
      <c r="F70" s="187">
        <f>Pricing!D58</f>
        <v>0</v>
      </c>
      <c r="G70" s="187">
        <f>Pricing!N58</f>
        <v>0</v>
      </c>
      <c r="H70" s="187">
        <f>Pricing!F58</f>
        <v>0</v>
      </c>
      <c r="I70" s="229">
        <f>Pricing!E58</f>
        <v>0</v>
      </c>
      <c r="J70" s="229">
        <f>Pricing!G58</f>
        <v>0</v>
      </c>
      <c r="K70" s="229">
        <f>Pricing!H58</f>
        <v>0</v>
      </c>
      <c r="L70" s="229">
        <f>Pricing!I58</f>
        <v>0</v>
      </c>
      <c r="M70" s="188">
        <f t="shared" si="2"/>
        <v>0</v>
      </c>
      <c r="N70" s="189">
        <f>'Cost Calculation'!AS62</f>
        <v>0</v>
      </c>
      <c r="O70" s="95"/>
    </row>
    <row r="71" spans="2:15" s="94" customFormat="1" ht="49.9" hidden="1" customHeight="1" thickTop="1" thickBot="1">
      <c r="B71" s="416">
        <f>Pricing!A59</f>
        <v>56</v>
      </c>
      <c r="C71" s="417"/>
      <c r="D71" s="187">
        <f>Pricing!B59</f>
        <v>0</v>
      </c>
      <c r="E71" s="187">
        <f>Pricing!C59</f>
        <v>0</v>
      </c>
      <c r="F71" s="187">
        <f>Pricing!D59</f>
        <v>0</v>
      </c>
      <c r="G71" s="187">
        <f>Pricing!N59</f>
        <v>0</v>
      </c>
      <c r="H71" s="187">
        <f>Pricing!F59</f>
        <v>0</v>
      </c>
      <c r="I71" s="229">
        <f>Pricing!E59</f>
        <v>0</v>
      </c>
      <c r="J71" s="229">
        <f>Pricing!G59</f>
        <v>0</v>
      </c>
      <c r="K71" s="229">
        <f>Pricing!H59</f>
        <v>0</v>
      </c>
      <c r="L71" s="229">
        <f>Pricing!I59</f>
        <v>0</v>
      </c>
      <c r="M71" s="188">
        <f t="shared" si="2"/>
        <v>0</v>
      </c>
      <c r="N71" s="189">
        <f>'Cost Calculation'!AS63</f>
        <v>0</v>
      </c>
      <c r="O71" s="95"/>
    </row>
    <row r="72" spans="2:15" s="94" customFormat="1" ht="49.9" hidden="1" customHeight="1" thickTop="1" thickBot="1">
      <c r="B72" s="416">
        <f>Pricing!A60</f>
        <v>57</v>
      </c>
      <c r="C72" s="417"/>
      <c r="D72" s="187">
        <f>Pricing!B60</f>
        <v>0</v>
      </c>
      <c r="E72" s="187">
        <f>Pricing!C60</f>
        <v>0</v>
      </c>
      <c r="F72" s="187">
        <f>Pricing!D60</f>
        <v>0</v>
      </c>
      <c r="G72" s="187">
        <f>Pricing!N60</f>
        <v>0</v>
      </c>
      <c r="H72" s="187">
        <f>Pricing!F60</f>
        <v>0</v>
      </c>
      <c r="I72" s="229">
        <f>Pricing!E60</f>
        <v>0</v>
      </c>
      <c r="J72" s="229">
        <f>Pricing!G60</f>
        <v>0</v>
      </c>
      <c r="K72" s="229">
        <f>Pricing!H60</f>
        <v>0</v>
      </c>
      <c r="L72" s="229">
        <f>Pricing!I60</f>
        <v>0</v>
      </c>
      <c r="M72" s="188">
        <f t="shared" si="2"/>
        <v>0</v>
      </c>
      <c r="N72" s="189">
        <f>'Cost Calculation'!AS64</f>
        <v>0</v>
      </c>
      <c r="O72" s="95"/>
    </row>
    <row r="73" spans="2:15" s="94" customFormat="1" ht="49.9" hidden="1" customHeight="1" thickTop="1" thickBot="1">
      <c r="B73" s="416">
        <f>Pricing!A61</f>
        <v>58</v>
      </c>
      <c r="C73" s="417"/>
      <c r="D73" s="187">
        <f>Pricing!B61</f>
        <v>0</v>
      </c>
      <c r="E73" s="187">
        <f>Pricing!C61</f>
        <v>0</v>
      </c>
      <c r="F73" s="187">
        <f>Pricing!D61</f>
        <v>0</v>
      </c>
      <c r="G73" s="187">
        <f>Pricing!N61</f>
        <v>0</v>
      </c>
      <c r="H73" s="187">
        <f>Pricing!F61</f>
        <v>0</v>
      </c>
      <c r="I73" s="229">
        <f>Pricing!E61</f>
        <v>0</v>
      </c>
      <c r="J73" s="229">
        <f>Pricing!G61</f>
        <v>0</v>
      </c>
      <c r="K73" s="229">
        <f>Pricing!H61</f>
        <v>0</v>
      </c>
      <c r="L73" s="229">
        <f>Pricing!I61</f>
        <v>0</v>
      </c>
      <c r="M73" s="188">
        <f t="shared" si="2"/>
        <v>0</v>
      </c>
      <c r="N73" s="189">
        <f>'Cost Calculation'!AS65</f>
        <v>0</v>
      </c>
      <c r="O73" s="95"/>
    </row>
    <row r="74" spans="2:15" s="94" customFormat="1" ht="49.9" hidden="1" customHeight="1" thickTop="1" thickBot="1">
      <c r="B74" s="416">
        <f>Pricing!A62</f>
        <v>59</v>
      </c>
      <c r="C74" s="417"/>
      <c r="D74" s="187">
        <f>Pricing!B62</f>
        <v>0</v>
      </c>
      <c r="E74" s="187">
        <f>Pricing!C62</f>
        <v>0</v>
      </c>
      <c r="F74" s="187">
        <f>Pricing!D62</f>
        <v>0</v>
      </c>
      <c r="G74" s="187">
        <f>Pricing!N62</f>
        <v>0</v>
      </c>
      <c r="H74" s="187">
        <f>Pricing!F62</f>
        <v>0</v>
      </c>
      <c r="I74" s="229">
        <f>Pricing!E62</f>
        <v>0</v>
      </c>
      <c r="J74" s="229">
        <f>Pricing!G62</f>
        <v>0</v>
      </c>
      <c r="K74" s="229">
        <f>Pricing!H62</f>
        <v>0</v>
      </c>
      <c r="L74" s="229">
        <f>Pricing!I62</f>
        <v>0</v>
      </c>
      <c r="M74" s="188">
        <f t="shared" si="2"/>
        <v>0</v>
      </c>
      <c r="N74" s="189">
        <f>'Cost Calculation'!AS66</f>
        <v>0</v>
      </c>
      <c r="O74" s="95"/>
    </row>
    <row r="75" spans="2:15" s="94" customFormat="1" ht="49.9" hidden="1" customHeight="1" thickTop="1" thickBot="1">
      <c r="B75" s="416">
        <f>Pricing!A63</f>
        <v>60</v>
      </c>
      <c r="C75" s="417"/>
      <c r="D75" s="187">
        <f>Pricing!B63</f>
        <v>0</v>
      </c>
      <c r="E75" s="187">
        <f>Pricing!C63</f>
        <v>0</v>
      </c>
      <c r="F75" s="187">
        <f>Pricing!D63</f>
        <v>0</v>
      </c>
      <c r="G75" s="187">
        <f>Pricing!N63</f>
        <v>0</v>
      </c>
      <c r="H75" s="187">
        <f>Pricing!F63</f>
        <v>0</v>
      </c>
      <c r="I75" s="229">
        <f>Pricing!E63</f>
        <v>0</v>
      </c>
      <c r="J75" s="229">
        <f>Pricing!G63</f>
        <v>0</v>
      </c>
      <c r="K75" s="229">
        <f>Pricing!H63</f>
        <v>0</v>
      </c>
      <c r="L75" s="229">
        <f>Pricing!I63</f>
        <v>0</v>
      </c>
      <c r="M75" s="188">
        <f t="shared" si="2"/>
        <v>0</v>
      </c>
      <c r="N75" s="189">
        <f>'Cost Calculation'!AS67</f>
        <v>0</v>
      </c>
      <c r="O75" s="95"/>
    </row>
    <row r="76" spans="2:15" s="94" customFormat="1" ht="49.9" hidden="1" customHeight="1" thickTop="1" thickBot="1">
      <c r="B76" s="416">
        <f>Pricing!A64</f>
        <v>61</v>
      </c>
      <c r="C76" s="417"/>
      <c r="D76" s="187">
        <f>Pricing!B64</f>
        <v>0</v>
      </c>
      <c r="E76" s="187">
        <f>Pricing!C64</f>
        <v>0</v>
      </c>
      <c r="F76" s="187">
        <f>Pricing!D64</f>
        <v>0</v>
      </c>
      <c r="G76" s="187">
        <f>Pricing!N64</f>
        <v>0</v>
      </c>
      <c r="H76" s="187">
        <f>Pricing!F64</f>
        <v>0</v>
      </c>
      <c r="I76" s="229">
        <f>Pricing!E64</f>
        <v>0</v>
      </c>
      <c r="J76" s="229">
        <f>Pricing!G64</f>
        <v>0</v>
      </c>
      <c r="K76" s="229">
        <f>Pricing!H64</f>
        <v>0</v>
      </c>
      <c r="L76" s="229">
        <f>Pricing!I64</f>
        <v>0</v>
      </c>
      <c r="M76" s="188">
        <f t="shared" si="2"/>
        <v>0</v>
      </c>
      <c r="N76" s="189">
        <f>'Cost Calculation'!AS68</f>
        <v>0</v>
      </c>
      <c r="O76" s="95"/>
    </row>
    <row r="77" spans="2:15" s="94" customFormat="1" ht="49.9" hidden="1" customHeight="1" thickTop="1" thickBot="1">
      <c r="B77" s="416">
        <f>Pricing!A65</f>
        <v>62</v>
      </c>
      <c r="C77" s="417"/>
      <c r="D77" s="187">
        <f>Pricing!B65</f>
        <v>0</v>
      </c>
      <c r="E77" s="187">
        <f>Pricing!C65</f>
        <v>0</v>
      </c>
      <c r="F77" s="187">
        <f>Pricing!D65</f>
        <v>0</v>
      </c>
      <c r="G77" s="187">
        <f>Pricing!N65</f>
        <v>0</v>
      </c>
      <c r="H77" s="187">
        <f>Pricing!F65</f>
        <v>0</v>
      </c>
      <c r="I77" s="229">
        <f>Pricing!E65</f>
        <v>0</v>
      </c>
      <c r="J77" s="229">
        <f>Pricing!G65</f>
        <v>0</v>
      </c>
      <c r="K77" s="229">
        <f>Pricing!H65</f>
        <v>0</v>
      </c>
      <c r="L77" s="229">
        <f>Pricing!I65</f>
        <v>0</v>
      </c>
      <c r="M77" s="188">
        <f t="shared" si="2"/>
        <v>0</v>
      </c>
      <c r="N77" s="189">
        <f>'Cost Calculation'!AS69</f>
        <v>0</v>
      </c>
      <c r="O77" s="95"/>
    </row>
    <row r="78" spans="2:15" s="94" customFormat="1" ht="49.9" hidden="1" customHeight="1" thickTop="1" thickBot="1">
      <c r="B78" s="416">
        <f>Pricing!A66</f>
        <v>63</v>
      </c>
      <c r="C78" s="417"/>
      <c r="D78" s="187">
        <f>Pricing!B66</f>
        <v>0</v>
      </c>
      <c r="E78" s="187">
        <f>Pricing!C66</f>
        <v>0</v>
      </c>
      <c r="F78" s="187">
        <f>Pricing!D66</f>
        <v>0</v>
      </c>
      <c r="G78" s="187">
        <f>Pricing!N66</f>
        <v>0</v>
      </c>
      <c r="H78" s="187">
        <f>Pricing!F66</f>
        <v>0</v>
      </c>
      <c r="I78" s="229">
        <f>Pricing!E66</f>
        <v>0</v>
      </c>
      <c r="J78" s="229">
        <f>Pricing!G66</f>
        <v>0</v>
      </c>
      <c r="K78" s="229">
        <f>Pricing!H66</f>
        <v>0</v>
      </c>
      <c r="L78" s="229">
        <f>Pricing!I66</f>
        <v>0</v>
      </c>
      <c r="M78" s="188">
        <f t="shared" si="2"/>
        <v>0</v>
      </c>
      <c r="N78" s="189">
        <f>'Cost Calculation'!AS70</f>
        <v>0</v>
      </c>
      <c r="O78" s="95"/>
    </row>
    <row r="79" spans="2:15" s="94" customFormat="1" ht="49.9" hidden="1" customHeight="1" thickTop="1" thickBot="1">
      <c r="B79" s="416">
        <f>Pricing!A67</f>
        <v>64</v>
      </c>
      <c r="C79" s="417"/>
      <c r="D79" s="187">
        <f>Pricing!B67</f>
        <v>0</v>
      </c>
      <c r="E79" s="187">
        <f>Pricing!C67</f>
        <v>0</v>
      </c>
      <c r="F79" s="187">
        <f>Pricing!D67</f>
        <v>0</v>
      </c>
      <c r="G79" s="187">
        <f>Pricing!N67</f>
        <v>0</v>
      </c>
      <c r="H79" s="187">
        <f>Pricing!F67</f>
        <v>0</v>
      </c>
      <c r="I79" s="229">
        <f>Pricing!E67</f>
        <v>0</v>
      </c>
      <c r="J79" s="229">
        <f>Pricing!G67</f>
        <v>0</v>
      </c>
      <c r="K79" s="229">
        <f>Pricing!H67</f>
        <v>0</v>
      </c>
      <c r="L79" s="229">
        <f>Pricing!I67</f>
        <v>0</v>
      </c>
      <c r="M79" s="188">
        <f t="shared" si="2"/>
        <v>0</v>
      </c>
      <c r="N79" s="189">
        <f>'Cost Calculation'!AS71</f>
        <v>0</v>
      </c>
      <c r="O79" s="95"/>
    </row>
    <row r="80" spans="2:15" s="94" customFormat="1" ht="49.9" hidden="1" customHeight="1" thickTop="1" thickBot="1">
      <c r="B80" s="416">
        <f>Pricing!A68</f>
        <v>65</v>
      </c>
      <c r="C80" s="417"/>
      <c r="D80" s="187">
        <f>Pricing!B68</f>
        <v>0</v>
      </c>
      <c r="E80" s="187">
        <f>Pricing!C68</f>
        <v>0</v>
      </c>
      <c r="F80" s="187">
        <f>Pricing!D68</f>
        <v>0</v>
      </c>
      <c r="G80" s="187">
        <f>Pricing!N68</f>
        <v>0</v>
      </c>
      <c r="H80" s="187">
        <f>Pricing!F68</f>
        <v>0</v>
      </c>
      <c r="I80" s="229">
        <f>Pricing!E68</f>
        <v>0</v>
      </c>
      <c r="J80" s="229">
        <f>Pricing!G68</f>
        <v>0</v>
      </c>
      <c r="K80" s="229">
        <f>Pricing!H68</f>
        <v>0</v>
      </c>
      <c r="L80" s="229">
        <f>Pricing!I68</f>
        <v>0</v>
      </c>
      <c r="M80" s="188">
        <f t="shared" si="2"/>
        <v>0</v>
      </c>
      <c r="N80" s="189">
        <f>'Cost Calculation'!AS72</f>
        <v>0</v>
      </c>
      <c r="O80" s="95"/>
    </row>
    <row r="81" spans="2:15" s="94" customFormat="1" ht="49.9" hidden="1" customHeight="1" thickTop="1" thickBot="1">
      <c r="B81" s="416">
        <f>Pricing!A69</f>
        <v>66</v>
      </c>
      <c r="C81" s="417"/>
      <c r="D81" s="187">
        <f>Pricing!B69</f>
        <v>0</v>
      </c>
      <c r="E81" s="187">
        <f>Pricing!C69</f>
        <v>0</v>
      </c>
      <c r="F81" s="187">
        <f>Pricing!D69</f>
        <v>0</v>
      </c>
      <c r="G81" s="187">
        <f>Pricing!N69</f>
        <v>0</v>
      </c>
      <c r="H81" s="187">
        <f>Pricing!F69</f>
        <v>0</v>
      </c>
      <c r="I81" s="229">
        <f>Pricing!E69</f>
        <v>0</v>
      </c>
      <c r="J81" s="229">
        <f>Pricing!G69</f>
        <v>0</v>
      </c>
      <c r="K81" s="229">
        <f>Pricing!H69</f>
        <v>0</v>
      </c>
      <c r="L81" s="229">
        <f>Pricing!I69</f>
        <v>0</v>
      </c>
      <c r="M81" s="188">
        <f t="shared" si="2"/>
        <v>0</v>
      </c>
      <c r="N81" s="189">
        <f>'Cost Calculation'!AS73</f>
        <v>0</v>
      </c>
      <c r="O81" s="95"/>
    </row>
    <row r="82" spans="2:15" s="94" customFormat="1" ht="49.9" hidden="1" customHeight="1" thickTop="1" thickBot="1">
      <c r="B82" s="416">
        <f>Pricing!A70</f>
        <v>67</v>
      </c>
      <c r="C82" s="417"/>
      <c r="D82" s="187">
        <f>Pricing!B70</f>
        <v>0</v>
      </c>
      <c r="E82" s="187">
        <f>Pricing!C70</f>
        <v>0</v>
      </c>
      <c r="F82" s="187">
        <f>Pricing!D70</f>
        <v>0</v>
      </c>
      <c r="G82" s="187">
        <f>Pricing!N70</f>
        <v>0</v>
      </c>
      <c r="H82" s="187">
        <f>Pricing!F70</f>
        <v>0</v>
      </c>
      <c r="I82" s="229">
        <f>Pricing!E70</f>
        <v>0</v>
      </c>
      <c r="J82" s="229">
        <f>Pricing!G70</f>
        <v>0</v>
      </c>
      <c r="K82" s="229">
        <f>Pricing!H70</f>
        <v>0</v>
      </c>
      <c r="L82" s="229">
        <f>Pricing!I70</f>
        <v>0</v>
      </c>
      <c r="M82" s="188">
        <f t="shared" si="2"/>
        <v>0</v>
      </c>
      <c r="N82" s="189">
        <f>'Cost Calculation'!AS74</f>
        <v>0</v>
      </c>
      <c r="O82" s="95"/>
    </row>
    <row r="83" spans="2:15" s="94" customFormat="1" ht="49.9" hidden="1" customHeight="1" thickTop="1" thickBot="1">
      <c r="B83" s="416">
        <f>Pricing!A71</f>
        <v>68</v>
      </c>
      <c r="C83" s="417"/>
      <c r="D83" s="187">
        <f>Pricing!B71</f>
        <v>0</v>
      </c>
      <c r="E83" s="187">
        <f>Pricing!C71</f>
        <v>0</v>
      </c>
      <c r="F83" s="187">
        <f>Pricing!D71</f>
        <v>0</v>
      </c>
      <c r="G83" s="187">
        <f>Pricing!N71</f>
        <v>0</v>
      </c>
      <c r="H83" s="187">
        <f>Pricing!F71</f>
        <v>0</v>
      </c>
      <c r="I83" s="229">
        <f>Pricing!E71</f>
        <v>0</v>
      </c>
      <c r="J83" s="229">
        <f>Pricing!G71</f>
        <v>0</v>
      </c>
      <c r="K83" s="229">
        <f>Pricing!H71</f>
        <v>0</v>
      </c>
      <c r="L83" s="229">
        <f>Pricing!I71</f>
        <v>0</v>
      </c>
      <c r="M83" s="188">
        <f t="shared" si="2"/>
        <v>0</v>
      </c>
      <c r="N83" s="189">
        <f>'Cost Calculation'!AS75</f>
        <v>0</v>
      </c>
      <c r="O83" s="95"/>
    </row>
    <row r="84" spans="2:15" s="94" customFormat="1" ht="49.9" hidden="1" customHeight="1" thickTop="1" thickBot="1">
      <c r="B84" s="416">
        <f>Pricing!A72</f>
        <v>69</v>
      </c>
      <c r="C84" s="417"/>
      <c r="D84" s="187">
        <f>Pricing!B72</f>
        <v>0</v>
      </c>
      <c r="E84" s="187">
        <f>Pricing!C72</f>
        <v>0</v>
      </c>
      <c r="F84" s="187">
        <f>Pricing!D72</f>
        <v>0</v>
      </c>
      <c r="G84" s="187">
        <f>Pricing!N72</f>
        <v>0</v>
      </c>
      <c r="H84" s="187">
        <f>Pricing!F72</f>
        <v>0</v>
      </c>
      <c r="I84" s="229">
        <f>Pricing!E72</f>
        <v>0</v>
      </c>
      <c r="J84" s="229">
        <f>Pricing!G72</f>
        <v>0</v>
      </c>
      <c r="K84" s="229">
        <f>Pricing!H72</f>
        <v>0</v>
      </c>
      <c r="L84" s="229">
        <f>Pricing!I72</f>
        <v>0</v>
      </c>
      <c r="M84" s="188">
        <f t="shared" si="2"/>
        <v>0</v>
      </c>
      <c r="N84" s="189">
        <f>'Cost Calculation'!AS76</f>
        <v>0</v>
      </c>
      <c r="O84" s="95"/>
    </row>
    <row r="85" spans="2:15" s="94" customFormat="1" ht="49.9" hidden="1" customHeight="1" thickTop="1" thickBot="1">
      <c r="B85" s="416">
        <f>Pricing!A73</f>
        <v>70</v>
      </c>
      <c r="C85" s="417"/>
      <c r="D85" s="187">
        <f>Pricing!B73</f>
        <v>0</v>
      </c>
      <c r="E85" s="187">
        <f>Pricing!C73</f>
        <v>0</v>
      </c>
      <c r="F85" s="187">
        <f>Pricing!D73</f>
        <v>0</v>
      </c>
      <c r="G85" s="187">
        <f>Pricing!N73</f>
        <v>0</v>
      </c>
      <c r="H85" s="187">
        <f>Pricing!F73</f>
        <v>0</v>
      </c>
      <c r="I85" s="229">
        <f>Pricing!E73</f>
        <v>0</v>
      </c>
      <c r="J85" s="229">
        <f>Pricing!G73</f>
        <v>0</v>
      </c>
      <c r="K85" s="229">
        <f>Pricing!H73</f>
        <v>0</v>
      </c>
      <c r="L85" s="229">
        <f>Pricing!I73</f>
        <v>0</v>
      </c>
      <c r="M85" s="188">
        <f t="shared" si="2"/>
        <v>0</v>
      </c>
      <c r="N85" s="189">
        <f>'Cost Calculation'!AS77</f>
        <v>0</v>
      </c>
      <c r="O85" s="95"/>
    </row>
    <row r="86" spans="2:15" s="94" customFormat="1" ht="49.9" hidden="1" customHeight="1" thickTop="1" thickBot="1">
      <c r="B86" s="416">
        <f>Pricing!A74</f>
        <v>71</v>
      </c>
      <c r="C86" s="417"/>
      <c r="D86" s="187">
        <f>Pricing!B74</f>
        <v>0</v>
      </c>
      <c r="E86" s="187">
        <f>Pricing!C74</f>
        <v>0</v>
      </c>
      <c r="F86" s="187">
        <f>Pricing!D74</f>
        <v>0</v>
      </c>
      <c r="G86" s="187">
        <f>Pricing!N74</f>
        <v>0</v>
      </c>
      <c r="H86" s="187">
        <f>Pricing!F74</f>
        <v>0</v>
      </c>
      <c r="I86" s="229">
        <f>Pricing!E74</f>
        <v>0</v>
      </c>
      <c r="J86" s="229">
        <f>Pricing!G74</f>
        <v>0</v>
      </c>
      <c r="K86" s="229">
        <f>Pricing!H74</f>
        <v>0</v>
      </c>
      <c r="L86" s="229">
        <f>Pricing!I74</f>
        <v>0</v>
      </c>
      <c r="M86" s="188">
        <f t="shared" si="2"/>
        <v>0</v>
      </c>
      <c r="N86" s="189">
        <f>'Cost Calculation'!AS78</f>
        <v>0</v>
      </c>
      <c r="O86" s="95"/>
    </row>
    <row r="87" spans="2:15" s="94" customFormat="1" ht="49.9" hidden="1" customHeight="1" thickTop="1" thickBot="1">
      <c r="B87" s="416">
        <f>Pricing!A75</f>
        <v>72</v>
      </c>
      <c r="C87" s="417"/>
      <c r="D87" s="187">
        <f>Pricing!B75</f>
        <v>0</v>
      </c>
      <c r="E87" s="187">
        <f>Pricing!C75</f>
        <v>0</v>
      </c>
      <c r="F87" s="187">
        <f>Pricing!D75</f>
        <v>0</v>
      </c>
      <c r="G87" s="187">
        <f>Pricing!N75</f>
        <v>0</v>
      </c>
      <c r="H87" s="187">
        <f>Pricing!F75</f>
        <v>0</v>
      </c>
      <c r="I87" s="229">
        <f>Pricing!E75</f>
        <v>0</v>
      </c>
      <c r="J87" s="229">
        <f>Pricing!G75</f>
        <v>0</v>
      </c>
      <c r="K87" s="229">
        <f>Pricing!H75</f>
        <v>0</v>
      </c>
      <c r="L87" s="229">
        <f>Pricing!I75</f>
        <v>0</v>
      </c>
      <c r="M87" s="188">
        <f t="shared" si="2"/>
        <v>0</v>
      </c>
      <c r="N87" s="189">
        <f>'Cost Calculation'!AS79</f>
        <v>0</v>
      </c>
      <c r="O87" s="95"/>
    </row>
    <row r="88" spans="2:15" s="94" customFormat="1" ht="49.9" hidden="1" customHeight="1" thickTop="1" thickBot="1">
      <c r="B88" s="416">
        <f>Pricing!A76</f>
        <v>73</v>
      </c>
      <c r="C88" s="417"/>
      <c r="D88" s="187">
        <f>Pricing!B76</f>
        <v>0</v>
      </c>
      <c r="E88" s="187">
        <f>Pricing!C76</f>
        <v>0</v>
      </c>
      <c r="F88" s="187">
        <f>Pricing!D76</f>
        <v>0</v>
      </c>
      <c r="G88" s="187">
        <f>Pricing!N76</f>
        <v>0</v>
      </c>
      <c r="H88" s="187">
        <f>Pricing!F76</f>
        <v>0</v>
      </c>
      <c r="I88" s="229">
        <f>Pricing!E76</f>
        <v>0</v>
      </c>
      <c r="J88" s="229">
        <f>Pricing!G76</f>
        <v>0</v>
      </c>
      <c r="K88" s="229">
        <f>Pricing!H76</f>
        <v>0</v>
      </c>
      <c r="L88" s="229">
        <f>Pricing!I76</f>
        <v>0</v>
      </c>
      <c r="M88" s="188">
        <f t="shared" si="2"/>
        <v>0</v>
      </c>
      <c r="N88" s="189">
        <f>'Cost Calculation'!AS80</f>
        <v>0</v>
      </c>
      <c r="O88" s="95"/>
    </row>
    <row r="89" spans="2:15" s="94" customFormat="1" ht="49.9" hidden="1" customHeight="1" thickTop="1" thickBot="1">
      <c r="B89" s="416">
        <f>Pricing!A77</f>
        <v>74</v>
      </c>
      <c r="C89" s="417"/>
      <c r="D89" s="187">
        <f>Pricing!B77</f>
        <v>0</v>
      </c>
      <c r="E89" s="187">
        <f>Pricing!C77</f>
        <v>0</v>
      </c>
      <c r="F89" s="187">
        <f>Pricing!D77</f>
        <v>0</v>
      </c>
      <c r="G89" s="187">
        <f>Pricing!N77</f>
        <v>0</v>
      </c>
      <c r="H89" s="187">
        <f>Pricing!F77</f>
        <v>0</v>
      </c>
      <c r="I89" s="229">
        <f>Pricing!E77</f>
        <v>0</v>
      </c>
      <c r="J89" s="229">
        <f>Pricing!G77</f>
        <v>0</v>
      </c>
      <c r="K89" s="229">
        <f>Pricing!H77</f>
        <v>0</v>
      </c>
      <c r="L89" s="229">
        <f>Pricing!I77</f>
        <v>0</v>
      </c>
      <c r="M89" s="188">
        <f t="shared" si="2"/>
        <v>0</v>
      </c>
      <c r="N89" s="189">
        <f>'Cost Calculation'!AS81</f>
        <v>0</v>
      </c>
      <c r="O89" s="95"/>
    </row>
    <row r="90" spans="2:15" s="94" customFormat="1" ht="49.9" hidden="1" customHeight="1" thickTop="1" thickBot="1">
      <c r="B90" s="416">
        <f>Pricing!A78</f>
        <v>75</v>
      </c>
      <c r="C90" s="417"/>
      <c r="D90" s="187">
        <f>Pricing!B78</f>
        <v>0</v>
      </c>
      <c r="E90" s="187">
        <f>Pricing!C78</f>
        <v>0</v>
      </c>
      <c r="F90" s="187">
        <f>Pricing!D78</f>
        <v>0</v>
      </c>
      <c r="G90" s="187">
        <f>Pricing!N78</f>
        <v>0</v>
      </c>
      <c r="H90" s="187">
        <f>Pricing!F78</f>
        <v>0</v>
      </c>
      <c r="I90" s="229">
        <f>Pricing!E78</f>
        <v>0</v>
      </c>
      <c r="J90" s="229">
        <f>Pricing!G78</f>
        <v>0</v>
      </c>
      <c r="K90" s="229">
        <f>Pricing!H78</f>
        <v>0</v>
      </c>
      <c r="L90" s="229">
        <f>Pricing!I78</f>
        <v>0</v>
      </c>
      <c r="M90" s="188">
        <f t="shared" si="2"/>
        <v>0</v>
      </c>
      <c r="N90" s="189">
        <f>'Cost Calculation'!AS82</f>
        <v>0</v>
      </c>
      <c r="O90" s="95"/>
    </row>
    <row r="91" spans="2:15" s="94" customFormat="1" ht="49.9" hidden="1" customHeight="1" thickTop="1" thickBot="1">
      <c r="B91" s="416">
        <f>Pricing!A79</f>
        <v>76</v>
      </c>
      <c r="C91" s="417"/>
      <c r="D91" s="187">
        <f>Pricing!B79</f>
        <v>0</v>
      </c>
      <c r="E91" s="187">
        <f>Pricing!C79</f>
        <v>0</v>
      </c>
      <c r="F91" s="187">
        <f>Pricing!D79</f>
        <v>0</v>
      </c>
      <c r="G91" s="187">
        <f>Pricing!N79</f>
        <v>0</v>
      </c>
      <c r="H91" s="187">
        <f>Pricing!F79</f>
        <v>0</v>
      </c>
      <c r="I91" s="229">
        <f>Pricing!E79</f>
        <v>0</v>
      </c>
      <c r="J91" s="229">
        <f>Pricing!G79</f>
        <v>0</v>
      </c>
      <c r="K91" s="229">
        <f>Pricing!H79</f>
        <v>0</v>
      </c>
      <c r="L91" s="229">
        <f>Pricing!I79</f>
        <v>0</v>
      </c>
      <c r="M91" s="188">
        <f t="shared" si="2"/>
        <v>0</v>
      </c>
      <c r="N91" s="189">
        <f>'Cost Calculation'!AS83</f>
        <v>0</v>
      </c>
      <c r="O91" s="95"/>
    </row>
    <row r="92" spans="2:15" s="94" customFormat="1" ht="49.9" hidden="1" customHeight="1" thickTop="1" thickBot="1">
      <c r="B92" s="416">
        <f>Pricing!A80</f>
        <v>77</v>
      </c>
      <c r="C92" s="417"/>
      <c r="D92" s="187">
        <f>Pricing!B80</f>
        <v>0</v>
      </c>
      <c r="E92" s="187">
        <f>Pricing!C80</f>
        <v>0</v>
      </c>
      <c r="F92" s="187">
        <f>Pricing!D80</f>
        <v>0</v>
      </c>
      <c r="G92" s="187">
        <f>Pricing!N80</f>
        <v>0</v>
      </c>
      <c r="H92" s="187">
        <f>Pricing!F80</f>
        <v>0</v>
      </c>
      <c r="I92" s="229">
        <f>Pricing!E80</f>
        <v>0</v>
      </c>
      <c r="J92" s="229">
        <f>Pricing!G80</f>
        <v>0</v>
      </c>
      <c r="K92" s="229">
        <f>Pricing!H80</f>
        <v>0</v>
      </c>
      <c r="L92" s="229">
        <f>Pricing!I80</f>
        <v>0</v>
      </c>
      <c r="M92" s="188">
        <f t="shared" si="2"/>
        <v>0</v>
      </c>
      <c r="N92" s="189">
        <f>'Cost Calculation'!AS84</f>
        <v>0</v>
      </c>
      <c r="O92" s="95"/>
    </row>
    <row r="93" spans="2:15" s="94" customFormat="1" ht="49.9" hidden="1" customHeight="1" thickTop="1" thickBot="1">
      <c r="B93" s="416">
        <f>Pricing!A81</f>
        <v>78</v>
      </c>
      <c r="C93" s="417"/>
      <c r="D93" s="187">
        <f>Pricing!B81</f>
        <v>0</v>
      </c>
      <c r="E93" s="187">
        <f>Pricing!C81</f>
        <v>0</v>
      </c>
      <c r="F93" s="187">
        <f>Pricing!D81</f>
        <v>0</v>
      </c>
      <c r="G93" s="187">
        <f>Pricing!N81</f>
        <v>0</v>
      </c>
      <c r="H93" s="187">
        <f>Pricing!F81</f>
        <v>0</v>
      </c>
      <c r="I93" s="229">
        <f>Pricing!E81</f>
        <v>0</v>
      </c>
      <c r="J93" s="229">
        <f>Pricing!G81</f>
        <v>0</v>
      </c>
      <c r="K93" s="229">
        <f>Pricing!H81</f>
        <v>0</v>
      </c>
      <c r="L93" s="229">
        <f>Pricing!I81</f>
        <v>0</v>
      </c>
      <c r="M93" s="188">
        <f t="shared" ref="M93:M115" si="3">J93*K93*L93/1000000</f>
        <v>0</v>
      </c>
      <c r="N93" s="189">
        <f>'Cost Calculation'!AS85</f>
        <v>0</v>
      </c>
      <c r="O93" s="95"/>
    </row>
    <row r="94" spans="2:15" s="94" customFormat="1" ht="49.9" hidden="1" customHeight="1" thickTop="1" thickBot="1">
      <c r="B94" s="416">
        <f>Pricing!A82</f>
        <v>79</v>
      </c>
      <c r="C94" s="417"/>
      <c r="D94" s="187">
        <f>Pricing!B82</f>
        <v>0</v>
      </c>
      <c r="E94" s="187">
        <f>Pricing!C82</f>
        <v>0</v>
      </c>
      <c r="F94" s="187">
        <f>Pricing!D82</f>
        <v>0</v>
      </c>
      <c r="G94" s="187">
        <f>Pricing!N82</f>
        <v>0</v>
      </c>
      <c r="H94" s="187">
        <f>Pricing!F82</f>
        <v>0</v>
      </c>
      <c r="I94" s="229">
        <f>Pricing!E82</f>
        <v>0</v>
      </c>
      <c r="J94" s="229">
        <f>Pricing!G82</f>
        <v>0</v>
      </c>
      <c r="K94" s="229">
        <f>Pricing!H82</f>
        <v>0</v>
      </c>
      <c r="L94" s="229">
        <f>Pricing!I82</f>
        <v>0</v>
      </c>
      <c r="M94" s="188">
        <f t="shared" si="3"/>
        <v>0</v>
      </c>
      <c r="N94" s="189">
        <f>'Cost Calculation'!AS86</f>
        <v>0</v>
      </c>
      <c r="O94" s="95"/>
    </row>
    <row r="95" spans="2:15" s="94" customFormat="1" ht="49.9" hidden="1" customHeight="1" thickTop="1" thickBot="1">
      <c r="B95" s="416">
        <f>Pricing!A83</f>
        <v>80</v>
      </c>
      <c r="C95" s="417"/>
      <c r="D95" s="187">
        <f>Pricing!B83</f>
        <v>0</v>
      </c>
      <c r="E95" s="187">
        <f>Pricing!C83</f>
        <v>0</v>
      </c>
      <c r="F95" s="187">
        <f>Pricing!D83</f>
        <v>0</v>
      </c>
      <c r="G95" s="187">
        <f>Pricing!N83</f>
        <v>0</v>
      </c>
      <c r="H95" s="187">
        <f>Pricing!F83</f>
        <v>0</v>
      </c>
      <c r="I95" s="229">
        <f>Pricing!E83</f>
        <v>0</v>
      </c>
      <c r="J95" s="229">
        <f>Pricing!G83</f>
        <v>0</v>
      </c>
      <c r="K95" s="229">
        <f>Pricing!H83</f>
        <v>0</v>
      </c>
      <c r="L95" s="229">
        <f>Pricing!I83</f>
        <v>0</v>
      </c>
      <c r="M95" s="188">
        <f t="shared" si="3"/>
        <v>0</v>
      </c>
      <c r="N95" s="189">
        <f>'Cost Calculation'!AS87</f>
        <v>0</v>
      </c>
      <c r="O95" s="95"/>
    </row>
    <row r="96" spans="2:15" s="94" customFormat="1" ht="49.9" hidden="1" customHeight="1" thickTop="1" thickBot="1">
      <c r="B96" s="416">
        <f>Pricing!A84</f>
        <v>81</v>
      </c>
      <c r="C96" s="417"/>
      <c r="D96" s="187">
        <f>Pricing!B84</f>
        <v>0</v>
      </c>
      <c r="E96" s="187">
        <f>Pricing!C84</f>
        <v>0</v>
      </c>
      <c r="F96" s="187">
        <f>Pricing!D84</f>
        <v>0</v>
      </c>
      <c r="G96" s="187">
        <f>Pricing!N84</f>
        <v>0</v>
      </c>
      <c r="H96" s="187">
        <f>Pricing!F84</f>
        <v>0</v>
      </c>
      <c r="I96" s="229">
        <f>Pricing!E84</f>
        <v>0</v>
      </c>
      <c r="J96" s="229">
        <f>Pricing!G84</f>
        <v>0</v>
      </c>
      <c r="K96" s="229">
        <f>Pricing!H84</f>
        <v>0</v>
      </c>
      <c r="L96" s="229">
        <f>Pricing!I84</f>
        <v>0</v>
      </c>
      <c r="M96" s="188">
        <f t="shared" si="3"/>
        <v>0</v>
      </c>
      <c r="N96" s="189">
        <f>'Cost Calculation'!AS88</f>
        <v>0</v>
      </c>
      <c r="O96" s="95"/>
    </row>
    <row r="97" spans="2:15" s="94" customFormat="1" ht="49.9" hidden="1" customHeight="1" thickTop="1" thickBot="1">
      <c r="B97" s="416">
        <f>Pricing!A85</f>
        <v>82</v>
      </c>
      <c r="C97" s="417"/>
      <c r="D97" s="187">
        <f>Pricing!B85</f>
        <v>0</v>
      </c>
      <c r="E97" s="187">
        <f>Pricing!C85</f>
        <v>0</v>
      </c>
      <c r="F97" s="187">
        <f>Pricing!D85</f>
        <v>0</v>
      </c>
      <c r="G97" s="187">
        <f>Pricing!N85</f>
        <v>0</v>
      </c>
      <c r="H97" s="187">
        <f>Pricing!F85</f>
        <v>0</v>
      </c>
      <c r="I97" s="229">
        <f>Pricing!E85</f>
        <v>0</v>
      </c>
      <c r="J97" s="229">
        <f>Pricing!G85</f>
        <v>0</v>
      </c>
      <c r="K97" s="229">
        <f>Pricing!H85</f>
        <v>0</v>
      </c>
      <c r="L97" s="229">
        <f>Pricing!I85</f>
        <v>0</v>
      </c>
      <c r="M97" s="188">
        <f t="shared" si="3"/>
        <v>0</v>
      </c>
      <c r="N97" s="189">
        <f>'Cost Calculation'!AS89</f>
        <v>0</v>
      </c>
      <c r="O97" s="95"/>
    </row>
    <row r="98" spans="2:15" s="94" customFormat="1" ht="49.9" hidden="1" customHeight="1" thickTop="1" thickBot="1">
      <c r="B98" s="416">
        <f>Pricing!A86</f>
        <v>83</v>
      </c>
      <c r="C98" s="417"/>
      <c r="D98" s="187">
        <f>Pricing!B86</f>
        <v>0</v>
      </c>
      <c r="E98" s="187">
        <f>Pricing!C86</f>
        <v>0</v>
      </c>
      <c r="F98" s="187">
        <f>Pricing!D86</f>
        <v>0</v>
      </c>
      <c r="G98" s="187">
        <f>Pricing!N86</f>
        <v>0</v>
      </c>
      <c r="H98" s="187">
        <f>Pricing!F86</f>
        <v>0</v>
      </c>
      <c r="I98" s="229">
        <f>Pricing!E86</f>
        <v>0</v>
      </c>
      <c r="J98" s="229">
        <f>Pricing!G86</f>
        <v>0</v>
      </c>
      <c r="K98" s="229">
        <f>Pricing!H86</f>
        <v>0</v>
      </c>
      <c r="L98" s="229">
        <f>Pricing!I86</f>
        <v>0</v>
      </c>
      <c r="M98" s="188">
        <f t="shared" si="3"/>
        <v>0</v>
      </c>
      <c r="N98" s="189">
        <f>'Cost Calculation'!AS90</f>
        <v>0</v>
      </c>
      <c r="O98" s="95"/>
    </row>
    <row r="99" spans="2:15" s="94" customFormat="1" ht="49.9" hidden="1" customHeight="1" thickTop="1" thickBot="1">
      <c r="B99" s="416">
        <f>Pricing!A87</f>
        <v>84</v>
      </c>
      <c r="C99" s="417"/>
      <c r="D99" s="187">
        <f>Pricing!B87</f>
        <v>0</v>
      </c>
      <c r="E99" s="187">
        <f>Pricing!C87</f>
        <v>0</v>
      </c>
      <c r="F99" s="187">
        <f>Pricing!D87</f>
        <v>0</v>
      </c>
      <c r="G99" s="187">
        <f>Pricing!N87</f>
        <v>0</v>
      </c>
      <c r="H99" s="187">
        <f>Pricing!F87</f>
        <v>0</v>
      </c>
      <c r="I99" s="229">
        <f>Pricing!E87</f>
        <v>0</v>
      </c>
      <c r="J99" s="229">
        <f>Pricing!G87</f>
        <v>0</v>
      </c>
      <c r="K99" s="229">
        <f>Pricing!H87</f>
        <v>0</v>
      </c>
      <c r="L99" s="229">
        <f>Pricing!I87</f>
        <v>0</v>
      </c>
      <c r="M99" s="188">
        <f t="shared" si="3"/>
        <v>0</v>
      </c>
      <c r="N99" s="189">
        <f>'Cost Calculation'!AS91</f>
        <v>0</v>
      </c>
      <c r="O99" s="95"/>
    </row>
    <row r="100" spans="2:15" s="94" customFormat="1" ht="49.9" hidden="1" customHeight="1" thickTop="1" thickBot="1">
      <c r="B100" s="416">
        <f>Pricing!A88</f>
        <v>85</v>
      </c>
      <c r="C100" s="417"/>
      <c r="D100" s="187">
        <f>Pricing!B88</f>
        <v>0</v>
      </c>
      <c r="E100" s="187">
        <f>Pricing!C88</f>
        <v>0</v>
      </c>
      <c r="F100" s="187">
        <f>Pricing!D88</f>
        <v>0</v>
      </c>
      <c r="G100" s="187">
        <f>Pricing!N88</f>
        <v>0</v>
      </c>
      <c r="H100" s="187">
        <f>Pricing!F88</f>
        <v>0</v>
      </c>
      <c r="I100" s="229">
        <f>Pricing!E88</f>
        <v>0</v>
      </c>
      <c r="J100" s="229">
        <f>Pricing!G88</f>
        <v>0</v>
      </c>
      <c r="K100" s="229">
        <f>Pricing!H88</f>
        <v>0</v>
      </c>
      <c r="L100" s="229">
        <f>Pricing!I88</f>
        <v>0</v>
      </c>
      <c r="M100" s="188">
        <f t="shared" si="3"/>
        <v>0</v>
      </c>
      <c r="N100" s="189">
        <f>'Cost Calculation'!AS92</f>
        <v>0</v>
      </c>
      <c r="O100" s="95"/>
    </row>
    <row r="101" spans="2:15" s="94" customFormat="1" ht="49.9" hidden="1" customHeight="1" thickTop="1" thickBot="1">
      <c r="B101" s="416">
        <f>Pricing!A89</f>
        <v>86</v>
      </c>
      <c r="C101" s="417"/>
      <c r="D101" s="187">
        <f>Pricing!B89</f>
        <v>0</v>
      </c>
      <c r="E101" s="187">
        <f>Pricing!C89</f>
        <v>0</v>
      </c>
      <c r="F101" s="187">
        <f>Pricing!D89</f>
        <v>0</v>
      </c>
      <c r="G101" s="187">
        <f>Pricing!N89</f>
        <v>0</v>
      </c>
      <c r="H101" s="187">
        <f>Pricing!F89</f>
        <v>0</v>
      </c>
      <c r="I101" s="229">
        <f>Pricing!E89</f>
        <v>0</v>
      </c>
      <c r="J101" s="229">
        <f>Pricing!G89</f>
        <v>0</v>
      </c>
      <c r="K101" s="229">
        <f>Pricing!H89</f>
        <v>0</v>
      </c>
      <c r="L101" s="229">
        <f>Pricing!I89</f>
        <v>0</v>
      </c>
      <c r="M101" s="188">
        <f t="shared" si="3"/>
        <v>0</v>
      </c>
      <c r="N101" s="189">
        <f>'Cost Calculation'!AS93</f>
        <v>0</v>
      </c>
      <c r="O101" s="95"/>
    </row>
    <row r="102" spans="2:15" s="94" customFormat="1" ht="49.9" hidden="1" customHeight="1" thickTop="1" thickBot="1">
      <c r="B102" s="416">
        <f>Pricing!A90</f>
        <v>87</v>
      </c>
      <c r="C102" s="417"/>
      <c r="D102" s="187">
        <f>Pricing!B90</f>
        <v>0</v>
      </c>
      <c r="E102" s="187">
        <f>Pricing!C90</f>
        <v>0</v>
      </c>
      <c r="F102" s="187">
        <f>Pricing!D90</f>
        <v>0</v>
      </c>
      <c r="G102" s="187">
        <f>Pricing!N90</f>
        <v>0</v>
      </c>
      <c r="H102" s="187">
        <f>Pricing!F90</f>
        <v>0</v>
      </c>
      <c r="I102" s="229">
        <f>Pricing!E90</f>
        <v>0</v>
      </c>
      <c r="J102" s="229">
        <f>Pricing!G90</f>
        <v>0</v>
      </c>
      <c r="K102" s="229">
        <f>Pricing!H90</f>
        <v>0</v>
      </c>
      <c r="L102" s="229">
        <f>Pricing!I90</f>
        <v>0</v>
      </c>
      <c r="M102" s="188">
        <f t="shared" si="3"/>
        <v>0</v>
      </c>
      <c r="N102" s="189">
        <f>'Cost Calculation'!AS94</f>
        <v>0</v>
      </c>
      <c r="O102" s="95"/>
    </row>
    <row r="103" spans="2:15" s="94" customFormat="1" ht="49.9" hidden="1" customHeight="1" thickTop="1" thickBot="1">
      <c r="B103" s="416">
        <f>Pricing!A91</f>
        <v>88</v>
      </c>
      <c r="C103" s="417"/>
      <c r="D103" s="187">
        <f>Pricing!B91</f>
        <v>0</v>
      </c>
      <c r="E103" s="187">
        <f>Pricing!C91</f>
        <v>0</v>
      </c>
      <c r="F103" s="187">
        <f>Pricing!D91</f>
        <v>0</v>
      </c>
      <c r="G103" s="187">
        <f>Pricing!N91</f>
        <v>0</v>
      </c>
      <c r="H103" s="187">
        <f>Pricing!F91</f>
        <v>0</v>
      </c>
      <c r="I103" s="229">
        <f>Pricing!E91</f>
        <v>0</v>
      </c>
      <c r="J103" s="229">
        <f>Pricing!G91</f>
        <v>0</v>
      </c>
      <c r="K103" s="229">
        <f>Pricing!H91</f>
        <v>0</v>
      </c>
      <c r="L103" s="229">
        <f>Pricing!I91</f>
        <v>0</v>
      </c>
      <c r="M103" s="188">
        <f t="shared" si="3"/>
        <v>0</v>
      </c>
      <c r="N103" s="189">
        <f>'Cost Calculation'!AS95</f>
        <v>0</v>
      </c>
      <c r="O103" s="95"/>
    </row>
    <row r="104" spans="2:15" s="94" customFormat="1" ht="49.9" hidden="1" customHeight="1" thickTop="1" thickBot="1">
      <c r="B104" s="416">
        <f>Pricing!A92</f>
        <v>89</v>
      </c>
      <c r="C104" s="417"/>
      <c r="D104" s="187">
        <f>Pricing!B92</f>
        <v>0</v>
      </c>
      <c r="E104" s="187">
        <f>Pricing!C92</f>
        <v>0</v>
      </c>
      <c r="F104" s="187">
        <f>Pricing!D92</f>
        <v>0</v>
      </c>
      <c r="G104" s="187">
        <f>Pricing!N92</f>
        <v>0</v>
      </c>
      <c r="H104" s="187">
        <f>Pricing!F92</f>
        <v>0</v>
      </c>
      <c r="I104" s="229">
        <f>Pricing!E92</f>
        <v>0</v>
      </c>
      <c r="J104" s="229">
        <f>Pricing!G92</f>
        <v>0</v>
      </c>
      <c r="K104" s="229">
        <f>Pricing!H92</f>
        <v>0</v>
      </c>
      <c r="L104" s="229">
        <f>Pricing!I92</f>
        <v>0</v>
      </c>
      <c r="M104" s="188">
        <f t="shared" si="3"/>
        <v>0</v>
      </c>
      <c r="N104" s="189">
        <f>'Cost Calculation'!AS96</f>
        <v>0</v>
      </c>
      <c r="O104" s="95"/>
    </row>
    <row r="105" spans="2:15" s="94" customFormat="1" ht="49.9" hidden="1" customHeight="1" thickTop="1" thickBot="1">
      <c r="B105" s="416">
        <f>Pricing!A93</f>
        <v>90</v>
      </c>
      <c r="C105" s="417"/>
      <c r="D105" s="187">
        <f>Pricing!B93</f>
        <v>0</v>
      </c>
      <c r="E105" s="187">
        <f>Pricing!C93</f>
        <v>0</v>
      </c>
      <c r="F105" s="187">
        <f>Pricing!D93</f>
        <v>0</v>
      </c>
      <c r="G105" s="187">
        <f>Pricing!N93</f>
        <v>0</v>
      </c>
      <c r="H105" s="187">
        <f>Pricing!F93</f>
        <v>0</v>
      </c>
      <c r="I105" s="229">
        <f>Pricing!E93</f>
        <v>0</v>
      </c>
      <c r="J105" s="229">
        <f>Pricing!G93</f>
        <v>0</v>
      </c>
      <c r="K105" s="229">
        <f>Pricing!H93</f>
        <v>0</v>
      </c>
      <c r="L105" s="229">
        <f>Pricing!I93</f>
        <v>0</v>
      </c>
      <c r="M105" s="188">
        <f t="shared" si="3"/>
        <v>0</v>
      </c>
      <c r="N105" s="189">
        <f>'Cost Calculation'!AS97</f>
        <v>0</v>
      </c>
      <c r="O105" s="95"/>
    </row>
    <row r="106" spans="2:15" s="94" customFormat="1" ht="49.9" hidden="1" customHeight="1" thickTop="1" thickBot="1">
      <c r="B106" s="416">
        <f>Pricing!A94</f>
        <v>91</v>
      </c>
      <c r="C106" s="417"/>
      <c r="D106" s="187">
        <f>Pricing!B94</f>
        <v>0</v>
      </c>
      <c r="E106" s="187">
        <f>Pricing!C94</f>
        <v>0</v>
      </c>
      <c r="F106" s="187">
        <f>Pricing!D94</f>
        <v>0</v>
      </c>
      <c r="G106" s="187">
        <f>Pricing!N94</f>
        <v>0</v>
      </c>
      <c r="H106" s="187">
        <f>Pricing!F94</f>
        <v>0</v>
      </c>
      <c r="I106" s="229">
        <f>Pricing!E94</f>
        <v>0</v>
      </c>
      <c r="J106" s="229">
        <f>Pricing!G94</f>
        <v>0</v>
      </c>
      <c r="K106" s="229">
        <f>Pricing!H94</f>
        <v>0</v>
      </c>
      <c r="L106" s="229">
        <f>Pricing!I94</f>
        <v>0</v>
      </c>
      <c r="M106" s="188">
        <f t="shared" si="3"/>
        <v>0</v>
      </c>
      <c r="N106" s="189">
        <f>'Cost Calculation'!AS98</f>
        <v>0</v>
      </c>
      <c r="O106" s="95"/>
    </row>
    <row r="107" spans="2:15" s="94" customFormat="1" ht="49.9" hidden="1" customHeight="1" thickTop="1" thickBot="1">
      <c r="B107" s="416">
        <f>Pricing!A95</f>
        <v>92</v>
      </c>
      <c r="C107" s="417"/>
      <c r="D107" s="187">
        <f>Pricing!B95</f>
        <v>0</v>
      </c>
      <c r="E107" s="187">
        <f>Pricing!C95</f>
        <v>0</v>
      </c>
      <c r="F107" s="187">
        <f>Pricing!D95</f>
        <v>0</v>
      </c>
      <c r="G107" s="187">
        <f>Pricing!N95</f>
        <v>0</v>
      </c>
      <c r="H107" s="187">
        <f>Pricing!F95</f>
        <v>0</v>
      </c>
      <c r="I107" s="229">
        <f>Pricing!E95</f>
        <v>0</v>
      </c>
      <c r="J107" s="229">
        <f>Pricing!G95</f>
        <v>0</v>
      </c>
      <c r="K107" s="229">
        <f>Pricing!H95</f>
        <v>0</v>
      </c>
      <c r="L107" s="229">
        <f>Pricing!I95</f>
        <v>0</v>
      </c>
      <c r="M107" s="188">
        <f t="shared" si="3"/>
        <v>0</v>
      </c>
      <c r="N107" s="189">
        <f>'Cost Calculation'!AS99</f>
        <v>0</v>
      </c>
      <c r="O107" s="95"/>
    </row>
    <row r="108" spans="2:15" s="94" customFormat="1" ht="49.9" hidden="1" customHeight="1" thickTop="1" thickBot="1">
      <c r="B108" s="416">
        <f>Pricing!A96</f>
        <v>93</v>
      </c>
      <c r="C108" s="417"/>
      <c r="D108" s="187">
        <f>Pricing!B96</f>
        <v>0</v>
      </c>
      <c r="E108" s="187">
        <f>Pricing!C96</f>
        <v>0</v>
      </c>
      <c r="F108" s="187">
        <f>Pricing!D96</f>
        <v>0</v>
      </c>
      <c r="G108" s="187">
        <f>Pricing!N96</f>
        <v>0</v>
      </c>
      <c r="H108" s="187">
        <f>Pricing!F96</f>
        <v>0</v>
      </c>
      <c r="I108" s="229">
        <f>Pricing!E96</f>
        <v>0</v>
      </c>
      <c r="J108" s="229">
        <f>Pricing!G96</f>
        <v>0</v>
      </c>
      <c r="K108" s="229">
        <f>Pricing!H96</f>
        <v>0</v>
      </c>
      <c r="L108" s="229">
        <f>Pricing!I96</f>
        <v>0</v>
      </c>
      <c r="M108" s="188">
        <f t="shared" si="3"/>
        <v>0</v>
      </c>
      <c r="N108" s="189">
        <f>'Cost Calculation'!AS100</f>
        <v>0</v>
      </c>
      <c r="O108" s="95"/>
    </row>
    <row r="109" spans="2:15" s="94" customFormat="1" ht="49.9" hidden="1" customHeight="1" thickTop="1" thickBot="1">
      <c r="B109" s="416">
        <f>Pricing!A97</f>
        <v>94</v>
      </c>
      <c r="C109" s="417"/>
      <c r="D109" s="187">
        <f>Pricing!B97</f>
        <v>0</v>
      </c>
      <c r="E109" s="187">
        <f>Pricing!C97</f>
        <v>0</v>
      </c>
      <c r="F109" s="187">
        <f>Pricing!D97</f>
        <v>0</v>
      </c>
      <c r="G109" s="187">
        <f>Pricing!N97</f>
        <v>0</v>
      </c>
      <c r="H109" s="187">
        <f>Pricing!F97</f>
        <v>0</v>
      </c>
      <c r="I109" s="229">
        <f>Pricing!E97</f>
        <v>0</v>
      </c>
      <c r="J109" s="229">
        <f>Pricing!G97</f>
        <v>0</v>
      </c>
      <c r="K109" s="229">
        <f>Pricing!H97</f>
        <v>0</v>
      </c>
      <c r="L109" s="229">
        <f>Pricing!I97</f>
        <v>0</v>
      </c>
      <c r="M109" s="188">
        <f t="shared" si="3"/>
        <v>0</v>
      </c>
      <c r="N109" s="189">
        <f>'Cost Calculation'!AS101</f>
        <v>0</v>
      </c>
      <c r="O109" s="95"/>
    </row>
    <row r="110" spans="2:15" s="94" customFormat="1" ht="49.9" hidden="1" customHeight="1" thickTop="1" thickBot="1">
      <c r="B110" s="416">
        <f>Pricing!A98</f>
        <v>95</v>
      </c>
      <c r="C110" s="417"/>
      <c r="D110" s="187">
        <f>Pricing!B98</f>
        <v>0</v>
      </c>
      <c r="E110" s="187">
        <f>Pricing!C98</f>
        <v>0</v>
      </c>
      <c r="F110" s="187">
        <f>Pricing!D98</f>
        <v>0</v>
      </c>
      <c r="G110" s="187">
        <f>Pricing!N98</f>
        <v>0</v>
      </c>
      <c r="H110" s="187">
        <f>Pricing!F98</f>
        <v>0</v>
      </c>
      <c r="I110" s="229">
        <f>Pricing!E98</f>
        <v>0</v>
      </c>
      <c r="J110" s="229">
        <f>Pricing!G98</f>
        <v>0</v>
      </c>
      <c r="K110" s="229">
        <f>Pricing!H98</f>
        <v>0</v>
      </c>
      <c r="L110" s="229">
        <f>Pricing!I98</f>
        <v>0</v>
      </c>
      <c r="M110" s="188">
        <f t="shared" si="3"/>
        <v>0</v>
      </c>
      <c r="N110" s="189">
        <f>'Cost Calculation'!AS102</f>
        <v>0</v>
      </c>
      <c r="O110" s="95"/>
    </row>
    <row r="111" spans="2:15" s="94" customFormat="1" ht="49.9" hidden="1" customHeight="1" thickTop="1" thickBot="1">
      <c r="B111" s="416">
        <f>Pricing!A99</f>
        <v>96</v>
      </c>
      <c r="C111" s="417"/>
      <c r="D111" s="187">
        <f>Pricing!B99</f>
        <v>0</v>
      </c>
      <c r="E111" s="187">
        <f>Pricing!C99</f>
        <v>0</v>
      </c>
      <c r="F111" s="187">
        <f>Pricing!D99</f>
        <v>0</v>
      </c>
      <c r="G111" s="187">
        <f>Pricing!N99</f>
        <v>0</v>
      </c>
      <c r="H111" s="187">
        <f>Pricing!F99</f>
        <v>0</v>
      </c>
      <c r="I111" s="229">
        <f>Pricing!E99</f>
        <v>0</v>
      </c>
      <c r="J111" s="229">
        <f>Pricing!G99</f>
        <v>0</v>
      </c>
      <c r="K111" s="229">
        <f>Pricing!H99</f>
        <v>0</v>
      </c>
      <c r="L111" s="229">
        <f>Pricing!I99</f>
        <v>0</v>
      </c>
      <c r="M111" s="188">
        <f t="shared" si="3"/>
        <v>0</v>
      </c>
      <c r="N111" s="189">
        <f>'Cost Calculation'!AS103</f>
        <v>0</v>
      </c>
      <c r="O111" s="95"/>
    </row>
    <row r="112" spans="2:15" s="94" customFormat="1" ht="49.9" hidden="1" customHeight="1" thickTop="1" thickBot="1">
      <c r="B112" s="416">
        <f>Pricing!A100</f>
        <v>97</v>
      </c>
      <c r="C112" s="417"/>
      <c r="D112" s="187">
        <f>Pricing!B100</f>
        <v>0</v>
      </c>
      <c r="E112" s="187">
        <f>Pricing!C100</f>
        <v>0</v>
      </c>
      <c r="F112" s="187">
        <f>Pricing!D100</f>
        <v>0</v>
      </c>
      <c r="G112" s="187">
        <f>Pricing!N100</f>
        <v>0</v>
      </c>
      <c r="H112" s="187">
        <f>Pricing!F100</f>
        <v>0</v>
      </c>
      <c r="I112" s="229">
        <f>Pricing!E100</f>
        <v>0</v>
      </c>
      <c r="J112" s="229">
        <f>Pricing!G100</f>
        <v>0</v>
      </c>
      <c r="K112" s="229">
        <f>Pricing!H100</f>
        <v>0</v>
      </c>
      <c r="L112" s="229">
        <f>Pricing!I100</f>
        <v>0</v>
      </c>
      <c r="M112" s="188">
        <f t="shared" si="3"/>
        <v>0</v>
      </c>
      <c r="N112" s="189">
        <f>'Cost Calculation'!AS104</f>
        <v>0</v>
      </c>
      <c r="O112" s="95"/>
    </row>
    <row r="113" spans="2:15" s="94" customFormat="1" ht="49.9" hidden="1" customHeight="1" thickTop="1" thickBot="1">
      <c r="B113" s="416">
        <f>Pricing!A101</f>
        <v>98</v>
      </c>
      <c r="C113" s="417"/>
      <c r="D113" s="187">
        <f>Pricing!B101</f>
        <v>0</v>
      </c>
      <c r="E113" s="187">
        <f>Pricing!C101</f>
        <v>0</v>
      </c>
      <c r="F113" s="187">
        <f>Pricing!D101</f>
        <v>0</v>
      </c>
      <c r="G113" s="187">
        <f>Pricing!N101</f>
        <v>0</v>
      </c>
      <c r="H113" s="187">
        <f>Pricing!F101</f>
        <v>0</v>
      </c>
      <c r="I113" s="229">
        <f>Pricing!E101</f>
        <v>0</v>
      </c>
      <c r="J113" s="229">
        <f>Pricing!G101</f>
        <v>0</v>
      </c>
      <c r="K113" s="229">
        <f>Pricing!H101</f>
        <v>0</v>
      </c>
      <c r="L113" s="229">
        <f>Pricing!I101</f>
        <v>0</v>
      </c>
      <c r="M113" s="188">
        <f t="shared" si="3"/>
        <v>0</v>
      </c>
      <c r="N113" s="189">
        <f>'Cost Calculation'!AS105</f>
        <v>0</v>
      </c>
      <c r="O113" s="95"/>
    </row>
    <row r="114" spans="2:15" s="94" customFormat="1" ht="49.9" hidden="1" customHeight="1" thickTop="1" thickBot="1">
      <c r="B114" s="416">
        <f>Pricing!A102</f>
        <v>99</v>
      </c>
      <c r="C114" s="417"/>
      <c r="D114" s="229">
        <f>Pricing!B102</f>
        <v>0</v>
      </c>
      <c r="E114" s="187">
        <f>Pricing!C102</f>
        <v>0</v>
      </c>
      <c r="F114" s="187">
        <f>Pricing!D102</f>
        <v>0</v>
      </c>
      <c r="G114" s="187">
        <f>Pricing!N102</f>
        <v>0</v>
      </c>
      <c r="H114" s="187">
        <f>Pricing!F102</f>
        <v>0</v>
      </c>
      <c r="I114" s="229">
        <f>Pricing!E102</f>
        <v>0</v>
      </c>
      <c r="J114" s="229">
        <f>Pricing!G102</f>
        <v>0</v>
      </c>
      <c r="K114" s="229">
        <f>Pricing!H102</f>
        <v>0</v>
      </c>
      <c r="L114" s="229">
        <f>Pricing!I102</f>
        <v>0</v>
      </c>
      <c r="M114" s="188">
        <f t="shared" si="3"/>
        <v>0</v>
      </c>
      <c r="N114" s="189">
        <f>'Cost Calculation'!AS106</f>
        <v>0</v>
      </c>
      <c r="O114" s="95"/>
    </row>
    <row r="115" spans="2:15" s="94" customFormat="1" ht="49.9" hidden="1" customHeight="1" thickTop="1" thickBot="1">
      <c r="B115" s="416">
        <f>Pricing!A103</f>
        <v>100</v>
      </c>
      <c r="C115" s="417"/>
      <c r="D115" s="229">
        <f>Pricing!B103</f>
        <v>0</v>
      </c>
      <c r="E115" s="187">
        <f>Pricing!C103</f>
        <v>0</v>
      </c>
      <c r="F115" s="187">
        <f>Pricing!D103</f>
        <v>0</v>
      </c>
      <c r="G115" s="187">
        <f>Pricing!N103</f>
        <v>0</v>
      </c>
      <c r="H115" s="187">
        <f>Pricing!F103</f>
        <v>0</v>
      </c>
      <c r="I115" s="229">
        <f>Pricing!E103</f>
        <v>0</v>
      </c>
      <c r="J115" s="229">
        <f>Pricing!G103</f>
        <v>0</v>
      </c>
      <c r="K115" s="229">
        <f>Pricing!H103</f>
        <v>0</v>
      </c>
      <c r="L115" s="229">
        <f>Pricing!I103</f>
        <v>0</v>
      </c>
      <c r="M115" s="188">
        <f t="shared" si="3"/>
        <v>0</v>
      </c>
      <c r="N115" s="189">
        <f>'Cost Calculation'!AS107</f>
        <v>0</v>
      </c>
      <c r="O115" s="95"/>
    </row>
    <row r="116" spans="2:15" s="94" customFormat="1" ht="39.75" customHeight="1" thickTop="1" thickBot="1">
      <c r="B116" s="419"/>
      <c r="C116" s="420"/>
      <c r="D116" s="420"/>
      <c r="E116" s="420"/>
      <c r="F116" s="420"/>
      <c r="G116" s="420"/>
      <c r="H116" s="420"/>
      <c r="I116" s="420"/>
      <c r="J116" s="420"/>
      <c r="K116" s="421"/>
      <c r="L116" s="190">
        <f>SUM(L16:L115)</f>
        <v>19</v>
      </c>
      <c r="M116" s="191">
        <f>SUM(M16:M115)</f>
        <v>57.751519999999999</v>
      </c>
      <c r="N116" s="186"/>
      <c r="O116" s="95"/>
    </row>
    <row r="117" spans="2:15" s="94" customFormat="1" ht="30" customHeight="1" thickTop="1" thickBot="1">
      <c r="B117" s="422" t="s">
        <v>181</v>
      </c>
      <c r="C117" s="423"/>
      <c r="D117" s="423"/>
      <c r="E117" s="423"/>
      <c r="F117" s="423"/>
      <c r="G117" s="423"/>
      <c r="H117" s="423"/>
      <c r="I117" s="423"/>
      <c r="J117" s="423"/>
      <c r="K117" s="423"/>
      <c r="L117" s="423"/>
      <c r="M117" s="424"/>
      <c r="N117" s="192">
        <f>ROUND(SUM(N16:N115),0.1)</f>
        <v>1685395</v>
      </c>
      <c r="O117" s="95">
        <f>N117/SUM(M116)</f>
        <v>29183.560882899706</v>
      </c>
    </row>
    <row r="118" spans="2:15" s="94" customFormat="1" ht="30" customHeight="1" thickTop="1" thickBot="1">
      <c r="B118" s="422" t="s">
        <v>111</v>
      </c>
      <c r="C118" s="423"/>
      <c r="D118" s="423"/>
      <c r="E118" s="423"/>
      <c r="F118" s="423"/>
      <c r="G118" s="423"/>
      <c r="H118" s="423"/>
      <c r="I118" s="423"/>
      <c r="J118" s="423"/>
      <c r="K118" s="423"/>
      <c r="L118" s="423"/>
      <c r="M118" s="424"/>
      <c r="N118" s="192">
        <f>ROUND(N117*18%,0.1)</f>
        <v>303371</v>
      </c>
      <c r="O118" s="95">
        <f>N118/SUM(M116)</f>
        <v>5253.0392273657908</v>
      </c>
    </row>
    <row r="119" spans="2:15" s="94" customFormat="1" ht="30" customHeight="1" thickTop="1" thickBot="1">
      <c r="B119" s="422" t="s">
        <v>182</v>
      </c>
      <c r="C119" s="423"/>
      <c r="D119" s="423"/>
      <c r="E119" s="423"/>
      <c r="F119" s="423"/>
      <c r="G119" s="423"/>
      <c r="H119" s="423"/>
      <c r="I119" s="423"/>
      <c r="J119" s="423"/>
      <c r="K119" s="423"/>
      <c r="L119" s="423"/>
      <c r="M119" s="424"/>
      <c r="N119" s="192">
        <f>ROUND(SUM(N117:N118),0.1)</f>
        <v>1988766</v>
      </c>
      <c r="O119" s="95">
        <f>N119/SUM(M116)</f>
        <v>34436.600110265499</v>
      </c>
    </row>
    <row r="120" spans="2:15" s="94" customFormat="1" ht="20.25" thickTop="1" thickBot="1">
      <c r="B120" s="180"/>
      <c r="C120" s="181"/>
      <c r="D120" s="182"/>
      <c r="E120" s="182"/>
      <c r="F120" s="182"/>
      <c r="G120" s="182"/>
      <c r="H120" s="182"/>
      <c r="I120" s="182"/>
      <c r="J120" s="183"/>
      <c r="K120" s="183"/>
      <c r="L120" s="183"/>
      <c r="M120" s="183"/>
      <c r="N120" s="184"/>
      <c r="O120" s="95">
        <f>O117/10.764</f>
        <v>2711.2189597640013</v>
      </c>
    </row>
    <row r="121" spans="2:15" s="139" customFormat="1" ht="30" customHeight="1" thickTop="1">
      <c r="B121" s="453" t="s">
        <v>237</v>
      </c>
      <c r="C121" s="454"/>
      <c r="D121" s="454"/>
      <c r="E121" s="454"/>
      <c r="F121" s="454"/>
      <c r="G121" s="454"/>
      <c r="H121" s="454"/>
      <c r="I121" s="454"/>
      <c r="J121" s="454"/>
      <c r="K121" s="454"/>
      <c r="L121" s="454"/>
      <c r="M121" s="454"/>
      <c r="N121" s="455"/>
      <c r="O121" s="138"/>
    </row>
    <row r="122" spans="2:15" s="93" customFormat="1" ht="24.95" customHeight="1">
      <c r="B122" s="412">
        <v>1</v>
      </c>
      <c r="C122" s="413"/>
      <c r="D122" s="410"/>
      <c r="E122" s="410"/>
      <c r="F122" s="410"/>
      <c r="G122" s="410"/>
      <c r="H122" s="410"/>
      <c r="I122" s="410"/>
      <c r="J122" s="410"/>
      <c r="K122" s="410"/>
      <c r="L122" s="410"/>
      <c r="M122" s="410"/>
      <c r="N122" s="411"/>
    </row>
    <row r="123" spans="2:15" s="93" customFormat="1" ht="24.95" customHeight="1">
      <c r="B123" s="456">
        <v>2</v>
      </c>
      <c r="C123" s="457"/>
      <c r="D123" s="458"/>
      <c r="E123" s="458"/>
      <c r="F123" s="458"/>
      <c r="G123" s="458"/>
      <c r="H123" s="458"/>
      <c r="I123" s="458"/>
      <c r="J123" s="458"/>
      <c r="K123" s="458"/>
      <c r="L123" s="458"/>
      <c r="M123" s="458"/>
      <c r="N123" s="459"/>
    </row>
    <row r="124" spans="2:15" s="139" customFormat="1" ht="30" customHeight="1">
      <c r="B124" s="425" t="s">
        <v>207</v>
      </c>
      <c r="C124" s="426"/>
      <c r="D124" s="426"/>
      <c r="E124" s="426"/>
      <c r="F124" s="426"/>
      <c r="G124" s="426"/>
      <c r="H124" s="426"/>
      <c r="I124" s="426"/>
      <c r="J124" s="426"/>
      <c r="K124" s="426"/>
      <c r="L124" s="426"/>
      <c r="M124" s="426"/>
      <c r="N124" s="427"/>
      <c r="O124" s="138"/>
    </row>
    <row r="125" spans="2:15" s="93" customFormat="1" ht="24.95" customHeight="1">
      <c r="B125" s="412">
        <v>1</v>
      </c>
      <c r="C125" s="413"/>
      <c r="D125" s="410" t="s">
        <v>374</v>
      </c>
      <c r="E125" s="410"/>
      <c r="F125" s="410"/>
      <c r="G125" s="410"/>
      <c r="H125" s="410"/>
      <c r="I125" s="410"/>
      <c r="J125" s="410"/>
      <c r="K125" s="410"/>
      <c r="L125" s="410"/>
      <c r="M125" s="410"/>
      <c r="N125" s="411"/>
    </row>
    <row r="126" spans="2:15" s="93" customFormat="1" ht="24.95" customHeight="1">
      <c r="B126" s="412">
        <v>2</v>
      </c>
      <c r="C126" s="413"/>
      <c r="D126" s="410" t="s">
        <v>467</v>
      </c>
      <c r="E126" s="410"/>
      <c r="F126" s="410"/>
      <c r="G126" s="410"/>
      <c r="H126" s="410"/>
      <c r="I126" s="410"/>
      <c r="J126" s="410"/>
      <c r="K126" s="410"/>
      <c r="L126" s="410"/>
      <c r="M126" s="410"/>
      <c r="N126" s="411"/>
    </row>
    <row r="127" spans="2:15" s="93" customFormat="1" ht="24.95" customHeight="1">
      <c r="B127" s="412">
        <v>3</v>
      </c>
      <c r="C127" s="413"/>
      <c r="D127" s="410" t="s">
        <v>468</v>
      </c>
      <c r="E127" s="410"/>
      <c r="F127" s="410"/>
      <c r="G127" s="410"/>
      <c r="H127" s="410"/>
      <c r="I127" s="410"/>
      <c r="J127" s="410"/>
      <c r="K127" s="410"/>
      <c r="L127" s="410"/>
      <c r="M127" s="410"/>
      <c r="N127" s="411"/>
    </row>
    <row r="128" spans="2:15" s="139" customFormat="1" ht="30" customHeight="1">
      <c r="B128" s="425" t="s">
        <v>140</v>
      </c>
      <c r="C128" s="426"/>
      <c r="D128" s="426"/>
      <c r="E128" s="426"/>
      <c r="F128" s="426"/>
      <c r="G128" s="426"/>
      <c r="H128" s="426"/>
      <c r="I128" s="426"/>
      <c r="J128" s="426"/>
      <c r="K128" s="426"/>
      <c r="L128" s="426"/>
      <c r="M128" s="426"/>
      <c r="N128" s="427"/>
      <c r="O128" s="138"/>
    </row>
    <row r="129" spans="2:14" s="93" customFormat="1" ht="24.95" customHeight="1">
      <c r="B129" s="412">
        <v>1</v>
      </c>
      <c r="C129" s="413"/>
      <c r="D129" s="410" t="s">
        <v>364</v>
      </c>
      <c r="E129" s="410"/>
      <c r="F129" s="410"/>
      <c r="G129" s="410"/>
      <c r="H129" s="410"/>
      <c r="I129" s="410"/>
      <c r="J129" s="410"/>
      <c r="K129" s="410"/>
      <c r="L129" s="410"/>
      <c r="M129" s="410"/>
      <c r="N129" s="411"/>
    </row>
    <row r="130" spans="2:14" s="93" customFormat="1" ht="24.95" customHeight="1">
      <c r="B130" s="412">
        <v>2</v>
      </c>
      <c r="C130" s="413"/>
      <c r="D130" s="410" t="s">
        <v>390</v>
      </c>
      <c r="E130" s="410"/>
      <c r="F130" s="410"/>
      <c r="G130" s="410"/>
      <c r="H130" s="410"/>
      <c r="I130" s="410"/>
      <c r="J130" s="410"/>
      <c r="K130" s="410"/>
      <c r="L130" s="410"/>
      <c r="M130" s="410"/>
      <c r="N130" s="411"/>
    </row>
    <row r="131" spans="2:14" s="93" customFormat="1" ht="24.95" customHeight="1">
      <c r="B131" s="412">
        <v>3</v>
      </c>
      <c r="C131" s="413"/>
      <c r="D131" s="414" t="s">
        <v>406</v>
      </c>
      <c r="E131" s="414"/>
      <c r="F131" s="414"/>
      <c r="G131" s="414"/>
      <c r="H131" s="414"/>
      <c r="I131" s="414"/>
      <c r="J131" s="414"/>
      <c r="K131" s="414"/>
      <c r="L131" s="414"/>
      <c r="M131" s="414"/>
      <c r="N131" s="415"/>
    </row>
    <row r="132" spans="2:14" s="93" customFormat="1" ht="24.95" customHeight="1">
      <c r="B132" s="412">
        <v>4</v>
      </c>
      <c r="C132" s="413"/>
      <c r="D132" s="414" t="s">
        <v>407</v>
      </c>
      <c r="E132" s="414"/>
      <c r="F132" s="414"/>
      <c r="G132" s="414"/>
      <c r="H132" s="414"/>
      <c r="I132" s="414"/>
      <c r="J132" s="414"/>
      <c r="K132" s="414"/>
      <c r="L132" s="414"/>
      <c r="M132" s="414"/>
      <c r="N132" s="415"/>
    </row>
    <row r="133" spans="2:14" s="139" customFormat="1" ht="30" customHeight="1">
      <c r="B133" s="496" t="s">
        <v>141</v>
      </c>
      <c r="C133" s="497"/>
      <c r="D133" s="497"/>
      <c r="E133" s="497"/>
      <c r="F133" s="497"/>
      <c r="G133" s="497"/>
      <c r="H133" s="497"/>
      <c r="I133" s="497"/>
      <c r="J133" s="497"/>
      <c r="K133" s="497"/>
      <c r="L133" s="497"/>
      <c r="M133" s="497"/>
      <c r="N133" s="498"/>
    </row>
    <row r="134" spans="2:14" s="93" customFormat="1" ht="24.95" customHeight="1">
      <c r="B134" s="412">
        <v>1</v>
      </c>
      <c r="C134" s="413"/>
      <c r="D134" s="410" t="s">
        <v>142</v>
      </c>
      <c r="E134" s="410"/>
      <c r="F134" s="410"/>
      <c r="G134" s="410"/>
      <c r="H134" s="410"/>
      <c r="I134" s="410"/>
      <c r="J134" s="410"/>
      <c r="K134" s="410"/>
      <c r="L134" s="410"/>
      <c r="M134" s="410"/>
      <c r="N134" s="411"/>
    </row>
    <row r="135" spans="2:14" s="93" customFormat="1" ht="24.95" customHeight="1">
      <c r="B135" s="412">
        <v>2</v>
      </c>
      <c r="C135" s="413"/>
      <c r="D135" s="410" t="s">
        <v>143</v>
      </c>
      <c r="E135" s="410"/>
      <c r="F135" s="410"/>
      <c r="G135" s="410"/>
      <c r="H135" s="410"/>
      <c r="I135" s="410"/>
      <c r="J135" s="410"/>
      <c r="K135" s="410"/>
      <c r="L135" s="410"/>
      <c r="M135" s="410"/>
      <c r="N135" s="411"/>
    </row>
    <row r="136" spans="2:14" s="93" customFormat="1" ht="24.95" customHeight="1">
      <c r="B136" s="412">
        <v>3</v>
      </c>
      <c r="C136" s="413"/>
      <c r="D136" s="410" t="s">
        <v>144</v>
      </c>
      <c r="E136" s="410"/>
      <c r="F136" s="410"/>
      <c r="G136" s="410"/>
      <c r="H136" s="410"/>
      <c r="I136" s="410"/>
      <c r="J136" s="410"/>
      <c r="K136" s="410"/>
      <c r="L136" s="410"/>
      <c r="M136" s="410"/>
      <c r="N136" s="411"/>
    </row>
    <row r="137" spans="2:14" s="139" customFormat="1" ht="30" customHeight="1">
      <c r="B137" s="496" t="s">
        <v>145</v>
      </c>
      <c r="C137" s="497"/>
      <c r="D137" s="497"/>
      <c r="E137" s="497"/>
      <c r="F137" s="497"/>
      <c r="G137" s="497"/>
      <c r="H137" s="497"/>
      <c r="I137" s="497"/>
      <c r="J137" s="497"/>
      <c r="K137" s="497"/>
      <c r="L137" s="497"/>
      <c r="M137" s="497"/>
      <c r="N137" s="498"/>
    </row>
    <row r="138" spans="2:14" s="139" customFormat="1" ht="30" customHeight="1">
      <c r="B138" s="511" t="s">
        <v>146</v>
      </c>
      <c r="C138" s="512"/>
      <c r="D138" s="512"/>
      <c r="E138" s="512"/>
      <c r="F138" s="512"/>
      <c r="G138" s="512"/>
      <c r="H138" s="512"/>
      <c r="I138" s="512"/>
      <c r="J138" s="512"/>
      <c r="K138" s="512"/>
      <c r="L138" s="512"/>
      <c r="M138" s="512"/>
      <c r="N138" s="513"/>
    </row>
    <row r="139" spans="2:14" s="93" customFormat="1" ht="24.95" customHeight="1">
      <c r="B139" s="412">
        <v>1</v>
      </c>
      <c r="C139" s="413"/>
      <c r="D139" s="410" t="s">
        <v>147</v>
      </c>
      <c r="E139" s="410"/>
      <c r="F139" s="410"/>
      <c r="G139" s="410"/>
      <c r="H139" s="410"/>
      <c r="I139" s="410"/>
      <c r="J139" s="410"/>
      <c r="K139" s="410"/>
      <c r="L139" s="410"/>
      <c r="M139" s="410"/>
      <c r="N139" s="411"/>
    </row>
    <row r="140" spans="2:14" s="93" customFormat="1" ht="24.95" customHeight="1">
      <c r="B140" s="412">
        <v>2</v>
      </c>
      <c r="C140" s="413"/>
      <c r="D140" s="410" t="s">
        <v>403</v>
      </c>
      <c r="E140" s="410"/>
      <c r="F140" s="410"/>
      <c r="G140" s="410"/>
      <c r="H140" s="410"/>
      <c r="I140" s="410"/>
      <c r="J140" s="410"/>
      <c r="K140" s="410"/>
      <c r="L140" s="410"/>
      <c r="M140" s="410"/>
      <c r="N140" s="411"/>
    </row>
    <row r="141" spans="2:14" s="93" customFormat="1" ht="24.95" customHeight="1">
      <c r="B141" s="412">
        <v>3</v>
      </c>
      <c r="C141" s="413"/>
      <c r="D141" s="410" t="s">
        <v>148</v>
      </c>
      <c r="E141" s="410"/>
      <c r="F141" s="410"/>
      <c r="G141" s="410"/>
      <c r="H141" s="410"/>
      <c r="I141" s="410"/>
      <c r="J141" s="410"/>
      <c r="K141" s="410"/>
      <c r="L141" s="410"/>
      <c r="M141" s="410"/>
      <c r="N141" s="411"/>
    </row>
    <row r="142" spans="2:14" s="93" customFormat="1" ht="24.95" customHeight="1">
      <c r="B142" s="412">
        <v>4</v>
      </c>
      <c r="C142" s="413"/>
      <c r="D142" s="410" t="s">
        <v>149</v>
      </c>
      <c r="E142" s="410"/>
      <c r="F142" s="410"/>
      <c r="G142" s="410"/>
      <c r="H142" s="410"/>
      <c r="I142" s="410"/>
      <c r="J142" s="410"/>
      <c r="K142" s="410"/>
      <c r="L142" s="410"/>
      <c r="M142" s="410"/>
      <c r="N142" s="411"/>
    </row>
    <row r="143" spans="2:14" s="93" customFormat="1" ht="24.95" customHeight="1">
      <c r="B143" s="412">
        <v>5</v>
      </c>
      <c r="C143" s="413"/>
      <c r="D143" s="410" t="s">
        <v>150</v>
      </c>
      <c r="E143" s="410"/>
      <c r="F143" s="410"/>
      <c r="G143" s="410"/>
      <c r="H143" s="410"/>
      <c r="I143" s="410"/>
      <c r="J143" s="410"/>
      <c r="K143" s="410"/>
      <c r="L143" s="410"/>
      <c r="M143" s="410"/>
      <c r="N143" s="411"/>
    </row>
    <row r="144" spans="2:14" s="93" customFormat="1" ht="24.95" customHeight="1">
      <c r="B144" s="412">
        <v>6</v>
      </c>
      <c r="C144" s="413"/>
      <c r="D144" s="410" t="s">
        <v>151</v>
      </c>
      <c r="E144" s="410"/>
      <c r="F144" s="410"/>
      <c r="G144" s="410"/>
      <c r="H144" s="410"/>
      <c r="I144" s="410"/>
      <c r="J144" s="410"/>
      <c r="K144" s="410"/>
      <c r="L144" s="410"/>
      <c r="M144" s="410"/>
      <c r="N144" s="411"/>
    </row>
    <row r="145" spans="2:14" s="140" customFormat="1" ht="30" customHeight="1">
      <c r="B145" s="496" t="s">
        <v>152</v>
      </c>
      <c r="C145" s="497"/>
      <c r="D145" s="497"/>
      <c r="E145" s="497"/>
      <c r="F145" s="497"/>
      <c r="G145" s="497"/>
      <c r="H145" s="497"/>
      <c r="I145" s="497"/>
      <c r="J145" s="497"/>
      <c r="K145" s="497"/>
      <c r="L145" s="497"/>
      <c r="M145" s="497"/>
      <c r="N145" s="498"/>
    </row>
    <row r="146" spans="2:14" s="93" customFormat="1" ht="24.95" customHeight="1">
      <c r="B146" s="412">
        <v>1</v>
      </c>
      <c r="C146" s="413"/>
      <c r="D146" s="410" t="s">
        <v>153</v>
      </c>
      <c r="E146" s="410"/>
      <c r="F146" s="410"/>
      <c r="G146" s="410"/>
      <c r="H146" s="410"/>
      <c r="I146" s="410"/>
      <c r="J146" s="410"/>
      <c r="K146" s="410"/>
      <c r="L146" s="410"/>
      <c r="M146" s="410"/>
      <c r="N146" s="411"/>
    </row>
    <row r="147" spans="2:14" s="93" customFormat="1" ht="135" customHeight="1">
      <c r="B147" s="412">
        <v>2</v>
      </c>
      <c r="C147" s="413"/>
      <c r="D147" s="499" t="s">
        <v>154</v>
      </c>
      <c r="E147" s="500"/>
      <c r="F147" s="500"/>
      <c r="G147" s="500"/>
      <c r="H147" s="500"/>
      <c r="I147" s="500"/>
      <c r="J147" s="500"/>
      <c r="K147" s="500"/>
      <c r="L147" s="500"/>
      <c r="M147" s="500"/>
      <c r="N147" s="501"/>
    </row>
    <row r="148" spans="2:14" s="93" customFormat="1" ht="24.95" customHeight="1">
      <c r="B148" s="412">
        <v>3</v>
      </c>
      <c r="C148" s="413"/>
      <c r="D148" s="410" t="s">
        <v>155</v>
      </c>
      <c r="E148" s="410"/>
      <c r="F148" s="410"/>
      <c r="G148" s="410"/>
      <c r="H148" s="410"/>
      <c r="I148" s="410"/>
      <c r="J148" s="410"/>
      <c r="K148" s="410"/>
      <c r="L148" s="410"/>
      <c r="M148" s="410"/>
      <c r="N148" s="411"/>
    </row>
    <row r="149" spans="2:14" s="93" customFormat="1" ht="24.95" customHeight="1">
      <c r="B149" s="412">
        <v>4</v>
      </c>
      <c r="C149" s="413"/>
      <c r="D149" s="410" t="s">
        <v>156</v>
      </c>
      <c r="E149" s="410"/>
      <c r="F149" s="410"/>
      <c r="G149" s="410"/>
      <c r="H149" s="410"/>
      <c r="I149" s="410"/>
      <c r="J149" s="410"/>
      <c r="K149" s="410"/>
      <c r="L149" s="410"/>
      <c r="M149" s="410"/>
      <c r="N149" s="411"/>
    </row>
    <row r="150" spans="2:14" s="140" customFormat="1" ht="30" customHeight="1">
      <c r="B150" s="496" t="s">
        <v>157</v>
      </c>
      <c r="C150" s="497"/>
      <c r="D150" s="497"/>
      <c r="E150" s="497"/>
      <c r="F150" s="497"/>
      <c r="G150" s="497"/>
      <c r="H150" s="497"/>
      <c r="I150" s="497"/>
      <c r="J150" s="497"/>
      <c r="K150" s="497"/>
      <c r="L150" s="497"/>
      <c r="M150" s="497"/>
      <c r="N150" s="498"/>
    </row>
    <row r="151" spans="2:14" s="93" customFormat="1" ht="24.95" customHeight="1">
      <c r="B151" s="412">
        <v>1</v>
      </c>
      <c r="C151" s="413"/>
      <c r="D151" s="410" t="s">
        <v>158</v>
      </c>
      <c r="E151" s="410"/>
      <c r="F151" s="410"/>
      <c r="G151" s="410"/>
      <c r="H151" s="410"/>
      <c r="I151" s="410"/>
      <c r="J151" s="410"/>
      <c r="K151" s="410"/>
      <c r="L151" s="410"/>
      <c r="M151" s="410"/>
      <c r="N151" s="411"/>
    </row>
    <row r="152" spans="2:14" s="93" customFormat="1" ht="55.9" customHeight="1">
      <c r="B152" s="412">
        <v>2</v>
      </c>
      <c r="C152" s="413"/>
      <c r="D152" s="499" t="s">
        <v>159</v>
      </c>
      <c r="E152" s="500"/>
      <c r="F152" s="500"/>
      <c r="G152" s="500"/>
      <c r="H152" s="500"/>
      <c r="I152" s="500"/>
      <c r="J152" s="500"/>
      <c r="K152" s="500"/>
      <c r="L152" s="500"/>
      <c r="M152" s="500"/>
      <c r="N152" s="501"/>
    </row>
    <row r="153" spans="2:14" s="140" customFormat="1" ht="30" customHeight="1">
      <c r="B153" s="496" t="s">
        <v>160</v>
      </c>
      <c r="C153" s="497"/>
      <c r="D153" s="497"/>
      <c r="E153" s="497"/>
      <c r="F153" s="497"/>
      <c r="G153" s="497"/>
      <c r="H153" s="497"/>
      <c r="I153" s="497"/>
      <c r="J153" s="497"/>
      <c r="K153" s="497"/>
      <c r="L153" s="497"/>
      <c r="M153" s="497"/>
      <c r="N153" s="498"/>
    </row>
    <row r="154" spans="2:14" s="93" customFormat="1" ht="24.95" customHeight="1">
      <c r="B154" s="412">
        <v>1</v>
      </c>
      <c r="C154" s="413"/>
      <c r="D154" s="474" t="s">
        <v>161</v>
      </c>
      <c r="E154" s="474"/>
      <c r="F154" s="474"/>
      <c r="G154" s="474"/>
      <c r="H154" s="474"/>
      <c r="I154" s="474"/>
      <c r="J154" s="474"/>
      <c r="K154" s="474"/>
      <c r="L154" s="474"/>
      <c r="M154" s="474"/>
      <c r="N154" s="475"/>
    </row>
    <row r="155" spans="2:14" s="93" customFormat="1" ht="24.95" customHeight="1">
      <c r="B155" s="412">
        <v>2</v>
      </c>
      <c r="C155" s="413"/>
      <c r="D155" s="474" t="s">
        <v>162</v>
      </c>
      <c r="E155" s="474"/>
      <c r="F155" s="474"/>
      <c r="G155" s="474"/>
      <c r="H155" s="474"/>
      <c r="I155" s="474"/>
      <c r="J155" s="474"/>
      <c r="K155" s="474"/>
      <c r="L155" s="474"/>
      <c r="M155" s="474"/>
      <c r="N155" s="475"/>
    </row>
    <row r="156" spans="2:14" s="93" customFormat="1" ht="49.9" customHeight="1">
      <c r="B156" s="412">
        <v>3</v>
      </c>
      <c r="C156" s="413"/>
      <c r="D156" s="493" t="s">
        <v>163</v>
      </c>
      <c r="E156" s="494"/>
      <c r="F156" s="494"/>
      <c r="G156" s="494"/>
      <c r="H156" s="494"/>
      <c r="I156" s="494"/>
      <c r="J156" s="494"/>
      <c r="K156" s="494"/>
      <c r="L156" s="494"/>
      <c r="M156" s="494"/>
      <c r="N156" s="495"/>
    </row>
    <row r="157" spans="2:14" s="93" customFormat="1" ht="24.95" customHeight="1">
      <c r="B157" s="412">
        <v>4</v>
      </c>
      <c r="C157" s="413"/>
      <c r="D157" s="474" t="s">
        <v>164</v>
      </c>
      <c r="E157" s="474"/>
      <c r="F157" s="474"/>
      <c r="G157" s="474"/>
      <c r="H157" s="474"/>
      <c r="I157" s="474"/>
      <c r="J157" s="474"/>
      <c r="K157" s="474"/>
      <c r="L157" s="474"/>
      <c r="M157" s="474"/>
      <c r="N157" s="475"/>
    </row>
    <row r="158" spans="2:14" s="140" customFormat="1" ht="30" customHeight="1">
      <c r="B158" s="496" t="s">
        <v>165</v>
      </c>
      <c r="C158" s="497"/>
      <c r="D158" s="497"/>
      <c r="E158" s="497"/>
      <c r="F158" s="497"/>
      <c r="G158" s="497"/>
      <c r="H158" s="497"/>
      <c r="I158" s="497"/>
      <c r="J158" s="497"/>
      <c r="K158" s="497"/>
      <c r="L158" s="497"/>
      <c r="M158" s="497"/>
      <c r="N158" s="498"/>
    </row>
    <row r="159" spans="2:14" s="93" customFormat="1" ht="24.95" customHeight="1">
      <c r="B159" s="412">
        <v>1</v>
      </c>
      <c r="C159" s="413"/>
      <c r="D159" s="474" t="s">
        <v>166</v>
      </c>
      <c r="E159" s="474"/>
      <c r="F159" s="474"/>
      <c r="G159" s="474"/>
      <c r="H159" s="474"/>
      <c r="I159" s="474"/>
      <c r="J159" s="474"/>
      <c r="K159" s="474"/>
      <c r="L159" s="474"/>
      <c r="M159" s="474"/>
      <c r="N159" s="475"/>
    </row>
    <row r="160" spans="2:14" s="93" customFormat="1" ht="24.95" customHeight="1">
      <c r="B160" s="412">
        <v>2</v>
      </c>
      <c r="C160" s="413"/>
      <c r="D160" s="474" t="s">
        <v>167</v>
      </c>
      <c r="E160" s="474"/>
      <c r="F160" s="474"/>
      <c r="G160" s="474"/>
      <c r="H160" s="474"/>
      <c r="I160" s="474"/>
      <c r="J160" s="474"/>
      <c r="K160" s="474"/>
      <c r="L160" s="474"/>
      <c r="M160" s="474"/>
      <c r="N160" s="475"/>
    </row>
    <row r="161" spans="2:14" s="93" customFormat="1" ht="24.95" customHeight="1">
      <c r="B161" s="412">
        <v>3</v>
      </c>
      <c r="C161" s="413"/>
      <c r="D161" s="474" t="s">
        <v>168</v>
      </c>
      <c r="E161" s="474"/>
      <c r="F161" s="474"/>
      <c r="G161" s="474"/>
      <c r="H161" s="474"/>
      <c r="I161" s="474"/>
      <c r="J161" s="474"/>
      <c r="K161" s="474"/>
      <c r="L161" s="474"/>
      <c r="M161" s="474"/>
      <c r="N161" s="475"/>
    </row>
    <row r="162" spans="2:14" s="93" customFormat="1" ht="24.95" customHeight="1">
      <c r="B162" s="412">
        <v>4</v>
      </c>
      <c r="C162" s="413"/>
      <c r="D162" s="474" t="s">
        <v>402</v>
      </c>
      <c r="E162" s="474"/>
      <c r="F162" s="474"/>
      <c r="G162" s="474"/>
      <c r="H162" s="474"/>
      <c r="I162" s="474"/>
      <c r="J162" s="474"/>
      <c r="K162" s="474"/>
      <c r="L162" s="474"/>
      <c r="M162" s="474"/>
      <c r="N162" s="475"/>
    </row>
    <row r="163" spans="2:14" s="93" customFormat="1" ht="24.95" customHeight="1">
      <c r="B163" s="456" t="s">
        <v>240</v>
      </c>
      <c r="C163" s="491"/>
      <c r="D163" s="491"/>
      <c r="E163" s="491"/>
      <c r="F163" s="491"/>
      <c r="G163" s="491"/>
      <c r="H163" s="491"/>
      <c r="I163" s="491"/>
      <c r="J163" s="491"/>
      <c r="K163" s="491"/>
      <c r="L163" s="491"/>
      <c r="M163" s="491"/>
      <c r="N163" s="492"/>
    </row>
    <row r="164" spans="2:14" s="93" customFormat="1" ht="24.95" customHeight="1">
      <c r="B164" s="456" t="s">
        <v>241</v>
      </c>
      <c r="C164" s="491"/>
      <c r="D164" s="491"/>
      <c r="E164" s="491"/>
      <c r="F164" s="491"/>
      <c r="G164" s="491"/>
      <c r="H164" s="491"/>
      <c r="I164" s="491"/>
      <c r="J164" s="491"/>
      <c r="K164" s="491"/>
      <c r="L164" s="491"/>
      <c r="M164" s="491"/>
      <c r="N164" s="492"/>
    </row>
    <row r="165" spans="2:14" s="93" customFormat="1" ht="41.25" customHeight="1">
      <c r="B165" s="482"/>
      <c r="C165" s="483"/>
      <c r="D165" s="483"/>
      <c r="E165" s="483"/>
      <c r="F165" s="483"/>
      <c r="G165" s="483"/>
      <c r="H165" s="483"/>
      <c r="I165" s="483"/>
      <c r="J165" s="483"/>
      <c r="K165" s="483"/>
      <c r="L165" s="483"/>
      <c r="M165" s="483"/>
      <c r="N165" s="484"/>
    </row>
    <row r="166" spans="2:14" s="93" customFormat="1" ht="39.950000000000003" customHeight="1">
      <c r="B166" s="485"/>
      <c r="C166" s="486"/>
      <c r="D166" s="486"/>
      <c r="E166" s="486"/>
      <c r="F166" s="486"/>
      <c r="G166" s="486"/>
      <c r="H166" s="486"/>
      <c r="I166" s="486"/>
      <c r="J166" s="486"/>
      <c r="K166" s="486"/>
      <c r="L166" s="486"/>
      <c r="M166" s="486"/>
      <c r="N166" s="487"/>
    </row>
    <row r="167" spans="2:14" s="93" customFormat="1" ht="41.25" customHeight="1">
      <c r="B167" s="485"/>
      <c r="C167" s="486"/>
      <c r="D167" s="486"/>
      <c r="E167" s="486"/>
      <c r="F167" s="486"/>
      <c r="G167" s="486"/>
      <c r="H167" s="486"/>
      <c r="I167" s="486"/>
      <c r="J167" s="486"/>
      <c r="K167" s="486"/>
      <c r="L167" s="486"/>
      <c r="M167" s="486"/>
      <c r="N167" s="487"/>
    </row>
    <row r="168" spans="2:14" s="93" customFormat="1" ht="39.950000000000003" customHeight="1" thickBot="1">
      <c r="B168" s="488"/>
      <c r="C168" s="489"/>
      <c r="D168" s="489"/>
      <c r="E168" s="489"/>
      <c r="F168" s="489"/>
      <c r="G168" s="489"/>
      <c r="H168" s="489"/>
      <c r="I168" s="489"/>
      <c r="J168" s="489"/>
      <c r="K168" s="489"/>
      <c r="L168" s="489"/>
      <c r="M168" s="489"/>
      <c r="N168" s="490"/>
    </row>
    <row r="169" spans="2:14" s="93" customFormat="1" ht="30" customHeight="1" thickTop="1">
      <c r="B169" s="470" t="s">
        <v>110</v>
      </c>
      <c r="C169" s="471"/>
      <c r="D169" s="471"/>
      <c r="E169" s="476"/>
      <c r="F169" s="477"/>
      <c r="G169" s="477"/>
      <c r="H169" s="477"/>
      <c r="I169" s="477"/>
      <c r="J169" s="477"/>
      <c r="K169" s="477"/>
      <c r="L169" s="478"/>
      <c r="M169" s="471" t="s">
        <v>205</v>
      </c>
      <c r="N169" s="472"/>
    </row>
    <row r="170" spans="2:14" s="93" customFormat="1" ht="33" customHeight="1" thickBot="1">
      <c r="B170" s="473" t="s">
        <v>107</v>
      </c>
      <c r="C170" s="468"/>
      <c r="D170" s="468"/>
      <c r="E170" s="479"/>
      <c r="F170" s="480"/>
      <c r="G170" s="480"/>
      <c r="H170" s="480"/>
      <c r="I170" s="480"/>
      <c r="J170" s="480"/>
      <c r="K170" s="480"/>
      <c r="L170" s="481"/>
      <c r="M170" s="468" t="s">
        <v>108</v>
      </c>
      <c r="N170" s="469"/>
    </row>
    <row r="171" spans="2:14" s="93" customFormat="1" ht="19.5" thickTop="1">
      <c r="C171" s="97"/>
      <c r="D171" s="96"/>
      <c r="E171" s="96"/>
      <c r="F171" s="96"/>
      <c r="G171" s="96"/>
      <c r="H171" s="96"/>
      <c r="I171" s="96"/>
    </row>
    <row r="172" spans="2:14" s="93" customFormat="1">
      <c r="C172" s="97"/>
      <c r="D172" s="96"/>
      <c r="E172" s="96"/>
      <c r="F172" s="96"/>
      <c r="G172" s="96"/>
      <c r="H172" s="96"/>
      <c r="I172" s="96"/>
    </row>
    <row r="173" spans="2:14" s="93" customFormat="1">
      <c r="C173" s="97"/>
      <c r="D173" s="96"/>
      <c r="E173" s="96"/>
      <c r="F173" s="96"/>
      <c r="G173" s="96"/>
      <c r="H173" s="96"/>
      <c r="I173" s="96"/>
    </row>
    <row r="174" spans="2:14" s="93" customFormat="1">
      <c r="C174" s="97"/>
      <c r="D174" s="96"/>
      <c r="E174" s="96"/>
      <c r="F174" s="96"/>
      <c r="G174" s="96"/>
      <c r="H174" s="96"/>
      <c r="I174" s="96"/>
    </row>
    <row r="175" spans="2:14" s="93" customFormat="1">
      <c r="C175" s="97"/>
      <c r="D175" s="96"/>
      <c r="E175" s="96"/>
      <c r="F175" s="96"/>
      <c r="G175" s="96"/>
      <c r="H175" s="96"/>
      <c r="I175" s="96"/>
    </row>
    <row r="176" spans="2:14" s="93" customFormat="1">
      <c r="C176" s="97"/>
      <c r="D176" s="96"/>
      <c r="E176" s="96"/>
      <c r="F176" s="96"/>
      <c r="G176" s="96"/>
      <c r="H176" s="96"/>
      <c r="I176" s="96"/>
    </row>
    <row r="177" spans="3:9" s="93" customFormat="1">
      <c r="C177" s="97"/>
      <c r="D177" s="96"/>
      <c r="E177" s="96"/>
      <c r="F177" s="96"/>
      <c r="G177" s="96"/>
      <c r="H177" s="96"/>
      <c r="I177" s="96"/>
    </row>
    <row r="178" spans="3:9" s="93" customFormat="1">
      <c r="C178" s="97"/>
      <c r="D178" s="96"/>
      <c r="E178" s="96"/>
      <c r="F178" s="96"/>
      <c r="G178" s="96"/>
      <c r="H178" s="96"/>
      <c r="I178" s="96"/>
    </row>
    <row r="179" spans="3:9" s="93" customFormat="1">
      <c r="C179" s="97"/>
      <c r="D179" s="96"/>
      <c r="E179" s="96"/>
      <c r="F179" s="96"/>
      <c r="G179" s="96"/>
      <c r="H179" s="96"/>
      <c r="I179" s="96"/>
    </row>
    <row r="180" spans="3:9" s="93" customFormat="1">
      <c r="C180" s="97"/>
      <c r="D180" s="96"/>
      <c r="E180" s="96"/>
      <c r="F180" s="96"/>
      <c r="G180" s="96"/>
      <c r="H180" s="96"/>
      <c r="I180" s="96"/>
    </row>
    <row r="181" spans="3:9" s="93" customFormat="1">
      <c r="C181" s="97"/>
      <c r="D181" s="96"/>
      <c r="E181" s="96"/>
      <c r="F181" s="96"/>
      <c r="G181" s="96"/>
      <c r="H181" s="96"/>
      <c r="I181" s="96"/>
    </row>
    <row r="182" spans="3:9" s="93" customFormat="1">
      <c r="C182" s="97"/>
      <c r="D182" s="96"/>
      <c r="E182" s="96"/>
      <c r="F182" s="96"/>
      <c r="G182" s="96"/>
      <c r="H182" s="96"/>
      <c r="I182" s="96"/>
    </row>
    <row r="183" spans="3:9" s="93" customFormat="1">
      <c r="C183" s="97"/>
      <c r="D183" s="96"/>
      <c r="E183" s="96"/>
      <c r="F183" s="96"/>
      <c r="G183" s="96"/>
      <c r="H183" s="96"/>
      <c r="I183" s="96"/>
    </row>
    <row r="184" spans="3:9" s="93" customFormat="1">
      <c r="C184" s="97"/>
      <c r="D184" s="96"/>
      <c r="E184" s="96"/>
      <c r="F184" s="96"/>
      <c r="G184" s="96"/>
      <c r="H184" s="96"/>
      <c r="I184" s="96"/>
    </row>
    <row r="185" spans="3:9" s="93" customFormat="1">
      <c r="C185" s="97"/>
      <c r="D185" s="96"/>
      <c r="E185" s="96"/>
      <c r="F185" s="96"/>
      <c r="G185" s="96"/>
      <c r="H185" s="96"/>
      <c r="I185" s="96"/>
    </row>
    <row r="186" spans="3:9" s="93" customFormat="1">
      <c r="C186" s="97"/>
      <c r="D186" s="96"/>
      <c r="E186" s="96"/>
      <c r="F186" s="96"/>
      <c r="G186" s="96"/>
      <c r="H186" s="96"/>
      <c r="I186" s="96"/>
    </row>
    <row r="187" spans="3:9" s="93" customFormat="1">
      <c r="C187" s="97"/>
      <c r="D187" s="96"/>
      <c r="E187" s="96"/>
      <c r="F187" s="96"/>
      <c r="G187" s="96"/>
      <c r="H187" s="96"/>
      <c r="I187" s="96"/>
    </row>
    <row r="188" spans="3:9" s="93" customFormat="1">
      <c r="C188" s="97"/>
      <c r="D188" s="96"/>
      <c r="E188" s="96"/>
      <c r="F188" s="96"/>
      <c r="G188" s="96"/>
      <c r="H188" s="96"/>
      <c r="I188" s="96"/>
    </row>
    <row r="189" spans="3:9" s="93" customFormat="1">
      <c r="C189" s="97"/>
      <c r="D189" s="96"/>
      <c r="E189" s="96"/>
      <c r="F189" s="96"/>
      <c r="G189" s="96"/>
      <c r="H189" s="96"/>
      <c r="I189" s="96"/>
    </row>
    <row r="190" spans="3:9" s="93" customFormat="1">
      <c r="C190" s="97"/>
      <c r="D190" s="96"/>
      <c r="E190" s="96"/>
      <c r="F190" s="96"/>
      <c r="G190" s="96"/>
      <c r="H190" s="96"/>
      <c r="I190" s="96"/>
    </row>
    <row r="191" spans="3:9" s="93" customFormat="1">
      <c r="C191" s="97"/>
      <c r="D191" s="96"/>
      <c r="E191" s="96"/>
      <c r="F191" s="96"/>
      <c r="G191" s="96"/>
      <c r="H191" s="96"/>
      <c r="I191" s="96"/>
    </row>
    <row r="192" spans="3:9" s="93" customFormat="1">
      <c r="C192" s="97"/>
      <c r="D192" s="96"/>
      <c r="E192" s="96"/>
      <c r="F192" s="96"/>
      <c r="G192" s="96"/>
      <c r="H192" s="96"/>
      <c r="I192" s="96"/>
    </row>
    <row r="193" spans="3:9" s="93" customFormat="1">
      <c r="C193" s="97"/>
      <c r="D193" s="96"/>
      <c r="E193" s="96"/>
      <c r="F193" s="96"/>
      <c r="G193" s="96"/>
      <c r="H193" s="96"/>
      <c r="I193" s="96"/>
    </row>
    <row r="194" spans="3:9" s="93" customFormat="1">
      <c r="C194" s="97"/>
      <c r="D194" s="96"/>
      <c r="E194" s="96"/>
      <c r="F194" s="96"/>
      <c r="G194" s="96"/>
      <c r="H194" s="96"/>
      <c r="I194" s="96"/>
    </row>
    <row r="195" spans="3:9" s="93" customFormat="1">
      <c r="C195" s="97"/>
      <c r="D195" s="96"/>
      <c r="E195" s="96"/>
      <c r="F195" s="96"/>
      <c r="G195" s="96"/>
      <c r="H195" s="96"/>
      <c r="I195" s="96"/>
    </row>
    <row r="196" spans="3:9" s="93" customFormat="1">
      <c r="C196" s="97"/>
      <c r="D196" s="96"/>
      <c r="E196" s="96"/>
      <c r="F196" s="96"/>
      <c r="G196" s="96"/>
      <c r="H196" s="96"/>
      <c r="I196" s="96"/>
    </row>
    <row r="197" spans="3:9" s="93" customFormat="1">
      <c r="C197" s="97"/>
      <c r="D197" s="96"/>
      <c r="E197" s="96"/>
      <c r="F197" s="96"/>
      <c r="G197" s="96"/>
      <c r="H197" s="96"/>
      <c r="I197" s="96"/>
    </row>
    <row r="198" spans="3:9" s="93" customFormat="1">
      <c r="C198" s="97"/>
      <c r="D198" s="96"/>
      <c r="E198" s="96"/>
      <c r="F198" s="96"/>
      <c r="G198" s="96"/>
      <c r="H198" s="96"/>
      <c r="I198" s="96"/>
    </row>
    <row r="199" spans="3:9" s="93" customFormat="1">
      <c r="C199" s="97"/>
      <c r="D199" s="96"/>
      <c r="E199" s="96"/>
      <c r="F199" s="96"/>
      <c r="G199" s="96"/>
      <c r="H199" s="96"/>
      <c r="I199" s="96"/>
    </row>
    <row r="200" spans="3:9" s="93" customFormat="1">
      <c r="C200" s="97"/>
      <c r="D200" s="96"/>
      <c r="E200" s="96"/>
      <c r="F200" s="96"/>
      <c r="G200" s="96"/>
      <c r="H200" s="96"/>
      <c r="I200" s="96"/>
    </row>
    <row r="201" spans="3:9" s="93" customFormat="1">
      <c r="C201" s="97"/>
      <c r="D201" s="96"/>
      <c r="E201" s="96"/>
      <c r="F201" s="96"/>
      <c r="G201" s="96"/>
      <c r="H201" s="96"/>
      <c r="I201" s="96"/>
    </row>
    <row r="202" spans="3:9" s="93" customFormat="1">
      <c r="C202" s="97"/>
      <c r="D202" s="96"/>
      <c r="E202" s="96"/>
      <c r="F202" s="96"/>
      <c r="G202" s="96"/>
      <c r="H202" s="96"/>
      <c r="I202" s="96"/>
    </row>
    <row r="203" spans="3:9" s="93" customFormat="1">
      <c r="C203" s="97"/>
      <c r="D203" s="96"/>
      <c r="E203" s="96"/>
      <c r="F203" s="96"/>
      <c r="G203" s="96"/>
      <c r="H203" s="96"/>
      <c r="I203" s="96"/>
    </row>
    <row r="204" spans="3:9" s="93" customFormat="1">
      <c r="C204" s="97"/>
      <c r="D204" s="96"/>
      <c r="E204" s="96"/>
      <c r="F204" s="96"/>
      <c r="G204" s="96"/>
      <c r="H204" s="96"/>
      <c r="I204" s="96"/>
    </row>
    <row r="205" spans="3:9" s="93" customFormat="1">
      <c r="C205" s="97"/>
      <c r="D205" s="96"/>
      <c r="E205" s="96"/>
      <c r="F205" s="96"/>
      <c r="G205" s="96"/>
      <c r="H205" s="96"/>
      <c r="I205" s="96"/>
    </row>
    <row r="206" spans="3:9" s="93" customFormat="1">
      <c r="C206" s="97"/>
      <c r="D206" s="96"/>
      <c r="E206" s="96"/>
      <c r="F206" s="96"/>
      <c r="G206" s="96"/>
      <c r="H206" s="96"/>
      <c r="I206" s="96"/>
    </row>
    <row r="207" spans="3:9" s="93" customFormat="1">
      <c r="C207" s="97"/>
      <c r="D207" s="96"/>
      <c r="E207" s="96"/>
      <c r="F207" s="96"/>
      <c r="G207" s="96"/>
      <c r="H207" s="96"/>
      <c r="I207" s="96"/>
    </row>
    <row r="208" spans="3:9" s="93" customFormat="1">
      <c r="C208" s="97"/>
      <c r="D208" s="96"/>
      <c r="E208" s="96"/>
      <c r="F208" s="96"/>
      <c r="G208" s="96"/>
      <c r="H208" s="96"/>
      <c r="I208" s="96"/>
    </row>
    <row r="209" spans="3:9" s="93" customFormat="1">
      <c r="C209" s="97"/>
      <c r="D209" s="96"/>
      <c r="E209" s="96"/>
      <c r="F209" s="96"/>
      <c r="G209" s="96"/>
      <c r="H209" s="96"/>
      <c r="I209" s="96"/>
    </row>
    <row r="210" spans="3:9" s="93" customFormat="1">
      <c r="C210" s="97"/>
      <c r="D210" s="96"/>
      <c r="E210" s="96"/>
      <c r="F210" s="96"/>
      <c r="G210" s="96"/>
      <c r="H210" s="96"/>
      <c r="I210" s="96"/>
    </row>
    <row r="211" spans="3:9" s="93" customFormat="1">
      <c r="C211" s="97"/>
      <c r="D211" s="96"/>
      <c r="E211" s="96"/>
      <c r="F211" s="96"/>
      <c r="G211" s="96"/>
      <c r="H211" s="96"/>
      <c r="I211" s="96"/>
    </row>
    <row r="212" spans="3:9" s="93" customFormat="1">
      <c r="C212" s="97"/>
      <c r="D212" s="96"/>
      <c r="E212" s="96"/>
      <c r="F212" s="96"/>
      <c r="G212" s="96"/>
      <c r="H212" s="96"/>
      <c r="I212" s="96"/>
    </row>
    <row r="213" spans="3:9" s="93" customFormat="1">
      <c r="C213" s="97"/>
      <c r="D213" s="96"/>
      <c r="E213" s="96"/>
      <c r="F213" s="96"/>
      <c r="G213" s="96"/>
      <c r="H213" s="96"/>
      <c r="I213" s="96"/>
    </row>
    <row r="214" spans="3:9" s="93" customFormat="1">
      <c r="C214" s="97"/>
      <c r="D214" s="96"/>
      <c r="E214" s="96"/>
      <c r="F214" s="96"/>
      <c r="G214" s="96"/>
      <c r="H214" s="96"/>
      <c r="I214" s="96"/>
    </row>
    <row r="215" spans="3:9" s="93" customFormat="1">
      <c r="C215" s="97"/>
      <c r="D215" s="96"/>
      <c r="E215" s="96"/>
      <c r="F215" s="96"/>
      <c r="G215" s="96"/>
      <c r="H215" s="96"/>
      <c r="I215" s="96"/>
    </row>
    <row r="216" spans="3:9" s="93" customFormat="1">
      <c r="C216" s="97"/>
      <c r="D216" s="96"/>
      <c r="E216" s="96"/>
      <c r="F216" s="96"/>
      <c r="G216" s="96"/>
      <c r="H216" s="96"/>
      <c r="I216" s="96"/>
    </row>
    <row r="217" spans="3:9" s="93" customFormat="1">
      <c r="C217" s="97"/>
      <c r="D217" s="96"/>
      <c r="E217" s="96"/>
      <c r="F217" s="96"/>
      <c r="G217" s="96"/>
      <c r="H217" s="96"/>
      <c r="I217" s="96"/>
    </row>
    <row r="218" spans="3:9" s="93" customFormat="1">
      <c r="C218" s="97"/>
      <c r="D218" s="96"/>
      <c r="E218" s="96"/>
      <c r="F218" s="96"/>
      <c r="G218" s="96"/>
      <c r="H218" s="96"/>
      <c r="I218" s="96"/>
    </row>
    <row r="219" spans="3:9" s="93" customFormat="1">
      <c r="C219" s="97"/>
      <c r="D219" s="96"/>
      <c r="E219" s="96"/>
      <c r="F219" s="96"/>
      <c r="G219" s="96"/>
      <c r="H219" s="96"/>
      <c r="I219" s="96"/>
    </row>
    <row r="220" spans="3:9" s="93" customFormat="1">
      <c r="C220" s="97"/>
      <c r="D220" s="96"/>
      <c r="E220" s="96"/>
      <c r="F220" s="96"/>
      <c r="G220" s="96"/>
      <c r="H220" s="96"/>
      <c r="I220" s="96"/>
    </row>
    <row r="221" spans="3:9" s="93" customFormat="1">
      <c r="C221" s="97"/>
      <c r="D221" s="96"/>
      <c r="E221" s="96"/>
      <c r="F221" s="96"/>
      <c r="G221" s="96"/>
      <c r="H221" s="96"/>
      <c r="I221" s="96"/>
    </row>
    <row r="222" spans="3:9" s="93" customFormat="1">
      <c r="C222" s="97"/>
      <c r="D222" s="96"/>
      <c r="E222" s="96"/>
      <c r="F222" s="96"/>
      <c r="G222" s="96"/>
      <c r="H222" s="96"/>
      <c r="I222" s="96"/>
    </row>
    <row r="223" spans="3:9" s="93" customFormat="1">
      <c r="C223" s="97"/>
      <c r="D223" s="96"/>
      <c r="E223" s="96"/>
      <c r="F223" s="96"/>
      <c r="G223" s="96"/>
      <c r="H223" s="96"/>
      <c r="I223" s="96"/>
    </row>
    <row r="224" spans="3:9" s="93" customFormat="1">
      <c r="C224" s="97"/>
      <c r="D224" s="96"/>
      <c r="E224" s="96"/>
      <c r="F224" s="96"/>
      <c r="G224" s="96"/>
      <c r="H224" s="96"/>
      <c r="I224" s="96"/>
    </row>
    <row r="225" spans="3:9" s="93" customFormat="1">
      <c r="C225" s="97"/>
      <c r="D225" s="96"/>
      <c r="E225" s="96"/>
      <c r="F225" s="96"/>
      <c r="G225" s="96"/>
      <c r="H225" s="96"/>
      <c r="I225" s="96"/>
    </row>
    <row r="226" spans="3:9" s="93" customFormat="1">
      <c r="C226" s="97"/>
      <c r="D226" s="96"/>
      <c r="E226" s="96"/>
      <c r="F226" s="96"/>
      <c r="G226" s="96"/>
      <c r="H226" s="96"/>
      <c r="I226" s="96"/>
    </row>
    <row r="227" spans="3:9" s="93" customFormat="1">
      <c r="C227" s="97"/>
      <c r="D227" s="96"/>
      <c r="E227" s="96"/>
      <c r="F227" s="96"/>
      <c r="G227" s="96"/>
      <c r="H227" s="96"/>
      <c r="I227" s="96"/>
    </row>
    <row r="228" spans="3:9" s="93" customFormat="1">
      <c r="C228" s="97"/>
      <c r="D228" s="96"/>
      <c r="E228" s="96"/>
      <c r="F228" s="96"/>
      <c r="G228" s="96"/>
      <c r="H228" s="96"/>
      <c r="I228" s="96"/>
    </row>
    <row r="229" spans="3:9" s="93" customFormat="1">
      <c r="C229" s="97"/>
      <c r="D229" s="96"/>
      <c r="E229" s="96"/>
      <c r="F229" s="96"/>
      <c r="G229" s="96"/>
      <c r="H229" s="96"/>
      <c r="I229" s="96"/>
    </row>
    <row r="230" spans="3:9" s="93" customFormat="1">
      <c r="C230" s="97"/>
      <c r="D230" s="96"/>
      <c r="E230" s="96"/>
      <c r="F230" s="96"/>
      <c r="G230" s="96"/>
      <c r="H230" s="96"/>
      <c r="I230" s="96"/>
    </row>
    <row r="231" spans="3:9" s="93" customFormat="1">
      <c r="C231" s="97"/>
      <c r="D231" s="96"/>
      <c r="E231" s="96"/>
      <c r="F231" s="96"/>
      <c r="G231" s="96"/>
      <c r="H231" s="96"/>
      <c r="I231" s="96"/>
    </row>
    <row r="232" spans="3:9" s="93" customFormat="1">
      <c r="C232" s="97"/>
      <c r="D232" s="96"/>
      <c r="E232" s="96"/>
      <c r="F232" s="96"/>
      <c r="G232" s="96"/>
      <c r="H232" s="96"/>
      <c r="I232" s="96"/>
    </row>
    <row r="233" spans="3:9" s="93" customFormat="1">
      <c r="C233" s="97"/>
      <c r="D233" s="96"/>
      <c r="E233" s="96"/>
      <c r="F233" s="96"/>
      <c r="G233" s="96"/>
      <c r="H233" s="96"/>
      <c r="I233" s="96"/>
    </row>
    <row r="234" spans="3:9" s="93" customFormat="1">
      <c r="C234" s="97"/>
      <c r="D234" s="96"/>
      <c r="E234" s="96"/>
      <c r="F234" s="96"/>
      <c r="G234" s="96"/>
      <c r="H234" s="96"/>
      <c r="I234" s="96"/>
    </row>
    <row r="235" spans="3:9" s="93" customFormat="1">
      <c r="C235" s="97"/>
      <c r="D235" s="96"/>
      <c r="E235" s="96"/>
      <c r="F235" s="96"/>
      <c r="G235" s="96"/>
      <c r="H235" s="96"/>
      <c r="I235" s="96"/>
    </row>
    <row r="236" spans="3:9" s="93" customFormat="1">
      <c r="C236" s="97"/>
      <c r="D236" s="96"/>
      <c r="E236" s="96"/>
      <c r="F236" s="96"/>
      <c r="G236" s="96"/>
      <c r="H236" s="96"/>
      <c r="I236" s="96"/>
    </row>
    <row r="237" spans="3:9" s="93" customFormat="1">
      <c r="C237" s="97"/>
      <c r="D237" s="96"/>
      <c r="E237" s="96"/>
      <c r="F237" s="96"/>
      <c r="G237" s="96"/>
      <c r="H237" s="96"/>
      <c r="I237" s="96"/>
    </row>
    <row r="238" spans="3:9" s="93" customFormat="1">
      <c r="C238" s="97"/>
      <c r="D238" s="96"/>
      <c r="E238" s="96"/>
      <c r="F238" s="96"/>
      <c r="G238" s="96"/>
      <c r="H238" s="96"/>
      <c r="I238" s="96"/>
    </row>
    <row r="239" spans="3:9" s="93" customFormat="1">
      <c r="C239" s="97"/>
      <c r="D239" s="96"/>
      <c r="E239" s="96"/>
      <c r="F239" s="96"/>
      <c r="G239" s="96"/>
      <c r="H239" s="96"/>
      <c r="I239" s="96"/>
    </row>
    <row r="240" spans="3:9" s="93" customFormat="1">
      <c r="C240" s="97"/>
      <c r="D240" s="96"/>
      <c r="E240" s="96"/>
      <c r="F240" s="96"/>
      <c r="G240" s="96"/>
      <c r="H240" s="96"/>
      <c r="I240" s="96"/>
    </row>
    <row r="241" spans="3:9" s="93" customFormat="1">
      <c r="C241" s="97"/>
      <c r="D241" s="96"/>
      <c r="E241" s="96"/>
      <c r="F241" s="96"/>
      <c r="G241" s="96"/>
      <c r="H241" s="96"/>
      <c r="I241" s="96"/>
    </row>
    <row r="242" spans="3:9" s="93" customFormat="1">
      <c r="C242" s="97"/>
      <c r="D242" s="96"/>
      <c r="E242" s="96"/>
      <c r="F242" s="96"/>
      <c r="G242" s="96"/>
      <c r="H242" s="96"/>
      <c r="I242" s="96"/>
    </row>
    <row r="243" spans="3:9" s="93" customFormat="1">
      <c r="C243" s="97"/>
      <c r="D243" s="96"/>
      <c r="E243" s="96"/>
      <c r="F243" s="96"/>
      <c r="G243" s="96"/>
      <c r="H243" s="96"/>
      <c r="I243" s="96"/>
    </row>
    <row r="244" spans="3:9" s="93" customFormat="1">
      <c r="C244" s="97"/>
      <c r="D244" s="96"/>
      <c r="E244" s="96"/>
      <c r="F244" s="96"/>
      <c r="G244" s="96"/>
      <c r="H244" s="96"/>
      <c r="I244" s="96"/>
    </row>
    <row r="245" spans="3:9" s="93" customFormat="1">
      <c r="C245" s="97"/>
      <c r="D245" s="96"/>
      <c r="E245" s="96"/>
      <c r="F245" s="96"/>
      <c r="G245" s="96"/>
      <c r="H245" s="96"/>
      <c r="I245" s="96"/>
    </row>
    <row r="246" spans="3:9" s="93" customFormat="1">
      <c r="C246" s="97"/>
      <c r="D246" s="96"/>
      <c r="E246" s="96"/>
      <c r="F246" s="96"/>
      <c r="G246" s="96"/>
      <c r="H246" s="96"/>
      <c r="I246" s="96"/>
    </row>
    <row r="247" spans="3:9" s="93" customFormat="1">
      <c r="C247" s="97"/>
      <c r="D247" s="96"/>
      <c r="E247" s="96"/>
      <c r="F247" s="96"/>
      <c r="G247" s="96"/>
      <c r="H247" s="96"/>
      <c r="I247" s="96"/>
    </row>
    <row r="248" spans="3:9" s="93" customFormat="1">
      <c r="C248" s="97"/>
      <c r="D248" s="96"/>
      <c r="E248" s="96"/>
      <c r="F248" s="96"/>
      <c r="G248" s="96"/>
      <c r="H248" s="96"/>
      <c r="I248" s="96"/>
    </row>
    <row r="249" spans="3:9" s="93" customFormat="1">
      <c r="C249" s="97"/>
      <c r="D249" s="96"/>
      <c r="E249" s="96"/>
      <c r="F249" s="96"/>
      <c r="G249" s="96"/>
      <c r="H249" s="96"/>
      <c r="I249" s="96"/>
    </row>
    <row r="250" spans="3:9" s="93" customFormat="1">
      <c r="C250" s="97"/>
      <c r="D250" s="96"/>
      <c r="E250" s="96"/>
      <c r="F250" s="96"/>
      <c r="G250" s="96"/>
      <c r="H250" s="96"/>
      <c r="I250" s="96"/>
    </row>
    <row r="251" spans="3:9" s="93" customFormat="1">
      <c r="C251" s="97"/>
      <c r="D251" s="96"/>
      <c r="E251" s="96"/>
      <c r="F251" s="96"/>
      <c r="G251" s="96"/>
      <c r="H251" s="96"/>
      <c r="I251" s="96"/>
    </row>
    <row r="252" spans="3:9" s="93" customFormat="1">
      <c r="C252" s="97"/>
      <c r="D252" s="96"/>
      <c r="E252" s="96"/>
      <c r="F252" s="96"/>
      <c r="G252" s="96"/>
      <c r="H252" s="96"/>
      <c r="I252" s="96"/>
    </row>
    <row r="253" spans="3:9" s="93" customFormat="1">
      <c r="C253" s="97"/>
      <c r="D253" s="96"/>
      <c r="E253" s="96"/>
      <c r="F253" s="96"/>
      <c r="G253" s="96"/>
      <c r="H253" s="96"/>
      <c r="I253" s="96"/>
    </row>
    <row r="254" spans="3:9" s="93" customFormat="1">
      <c r="C254" s="97"/>
      <c r="D254" s="96"/>
      <c r="E254" s="96"/>
      <c r="F254" s="96"/>
      <c r="G254" s="96"/>
      <c r="H254" s="96"/>
      <c r="I254" s="96"/>
    </row>
    <row r="255" spans="3:9" s="93" customFormat="1">
      <c r="C255" s="97"/>
      <c r="D255" s="96"/>
      <c r="E255" s="96"/>
      <c r="F255" s="96"/>
      <c r="G255" s="96"/>
      <c r="H255" s="96"/>
      <c r="I255" s="96"/>
    </row>
    <row r="256" spans="3:9" s="93" customFormat="1">
      <c r="C256" s="97"/>
      <c r="D256" s="96"/>
      <c r="E256" s="96"/>
      <c r="F256" s="96"/>
      <c r="G256" s="96"/>
      <c r="H256" s="96"/>
      <c r="I256" s="96"/>
    </row>
    <row r="257" spans="3:9" s="93" customFormat="1">
      <c r="C257" s="97"/>
      <c r="D257" s="96"/>
      <c r="E257" s="96"/>
      <c r="F257" s="96"/>
      <c r="G257" s="96"/>
      <c r="H257" s="96"/>
      <c r="I257" s="96"/>
    </row>
    <row r="258" spans="3:9" s="93" customFormat="1">
      <c r="C258" s="97"/>
      <c r="D258" s="96"/>
      <c r="E258" s="96"/>
      <c r="F258" s="96"/>
      <c r="G258" s="96"/>
      <c r="H258" s="96"/>
      <c r="I258" s="96"/>
    </row>
    <row r="259" spans="3:9" s="93" customFormat="1">
      <c r="C259" s="97"/>
      <c r="D259" s="96"/>
      <c r="E259" s="96"/>
      <c r="F259" s="96"/>
      <c r="G259" s="96"/>
      <c r="H259" s="96"/>
      <c r="I259" s="96"/>
    </row>
    <row r="260" spans="3:9" s="93" customFormat="1">
      <c r="C260" s="97"/>
      <c r="D260" s="96"/>
      <c r="E260" s="96"/>
      <c r="F260" s="96"/>
      <c r="G260" s="96"/>
      <c r="H260" s="96"/>
      <c r="I260" s="96"/>
    </row>
    <row r="261" spans="3:9" s="93" customFormat="1">
      <c r="C261" s="97"/>
      <c r="D261" s="96"/>
      <c r="E261" s="96"/>
      <c r="F261" s="96"/>
      <c r="G261" s="96"/>
      <c r="H261" s="96"/>
      <c r="I261" s="96"/>
    </row>
    <row r="262" spans="3:9" s="93" customFormat="1">
      <c r="C262" s="97"/>
      <c r="D262" s="96"/>
      <c r="E262" s="96"/>
      <c r="F262" s="96"/>
      <c r="G262" s="96"/>
      <c r="H262" s="96"/>
      <c r="I262" s="96"/>
    </row>
    <row r="263" spans="3:9" s="93" customFormat="1">
      <c r="C263" s="97"/>
      <c r="D263" s="96"/>
      <c r="E263" s="96"/>
      <c r="F263" s="96"/>
      <c r="G263" s="96"/>
      <c r="H263" s="96"/>
      <c r="I263" s="96"/>
    </row>
    <row r="264" spans="3:9" s="93" customFormat="1">
      <c r="C264" s="97"/>
      <c r="D264" s="96"/>
      <c r="E264" s="96"/>
      <c r="F264" s="96"/>
      <c r="G264" s="96"/>
      <c r="H264" s="96"/>
      <c r="I264" s="96"/>
    </row>
    <row r="265" spans="3:9" s="93" customFormat="1">
      <c r="C265" s="97"/>
      <c r="D265" s="96"/>
      <c r="E265" s="96"/>
      <c r="F265" s="96"/>
      <c r="G265" s="96"/>
      <c r="H265" s="96"/>
      <c r="I265" s="96"/>
    </row>
    <row r="266" spans="3:9" s="93" customFormat="1">
      <c r="C266" s="97"/>
      <c r="D266" s="96"/>
      <c r="E266" s="96"/>
      <c r="F266" s="96"/>
      <c r="G266" s="96"/>
      <c r="H266" s="96"/>
      <c r="I266" s="96"/>
    </row>
    <row r="267" spans="3:9" s="93" customFormat="1">
      <c r="C267" s="97"/>
      <c r="D267" s="96"/>
      <c r="E267" s="96"/>
      <c r="F267" s="96"/>
      <c r="G267" s="96"/>
      <c r="H267" s="96"/>
      <c r="I267" s="96"/>
    </row>
    <row r="268" spans="3:9" s="93" customFormat="1">
      <c r="C268" s="97"/>
      <c r="D268" s="96"/>
      <c r="E268" s="96"/>
      <c r="F268" s="96"/>
      <c r="G268" s="96"/>
      <c r="H268" s="96"/>
      <c r="I268" s="96"/>
    </row>
    <row r="269" spans="3:9" s="93" customFormat="1">
      <c r="C269" s="97"/>
      <c r="D269" s="96"/>
      <c r="E269" s="96"/>
      <c r="F269" s="96"/>
      <c r="G269" s="96"/>
      <c r="H269" s="96"/>
      <c r="I269" s="96"/>
    </row>
    <row r="270" spans="3:9" s="93" customFormat="1">
      <c r="C270" s="97"/>
      <c r="D270" s="96"/>
      <c r="E270" s="96"/>
      <c r="F270" s="96"/>
      <c r="G270" s="96"/>
      <c r="H270" s="96"/>
      <c r="I270" s="96"/>
    </row>
    <row r="271" spans="3:9" s="93" customFormat="1">
      <c r="C271" s="97"/>
      <c r="D271" s="96"/>
      <c r="E271" s="96"/>
      <c r="F271" s="96"/>
      <c r="G271" s="96"/>
      <c r="H271" s="96"/>
      <c r="I271" s="96"/>
    </row>
    <row r="272" spans="3:9" s="93" customFormat="1">
      <c r="C272" s="97"/>
      <c r="D272" s="96"/>
      <c r="E272" s="96"/>
      <c r="F272" s="96"/>
      <c r="G272" s="96"/>
      <c r="H272" s="96"/>
      <c r="I272" s="96"/>
    </row>
    <row r="273" spans="3:9" s="93" customFormat="1">
      <c r="C273" s="97"/>
      <c r="D273" s="96"/>
      <c r="E273" s="96"/>
      <c r="F273" s="96"/>
      <c r="G273" s="96"/>
      <c r="H273" s="96"/>
      <c r="I273" s="96"/>
    </row>
    <row r="274" spans="3:9" s="93" customFormat="1">
      <c r="C274" s="97"/>
      <c r="D274" s="96"/>
      <c r="E274" s="96"/>
      <c r="F274" s="96"/>
      <c r="G274" s="96"/>
      <c r="H274" s="96"/>
      <c r="I274" s="96"/>
    </row>
    <row r="275" spans="3:9" s="93" customFormat="1">
      <c r="C275" s="97"/>
      <c r="D275" s="96"/>
      <c r="E275" s="96"/>
      <c r="F275" s="96"/>
      <c r="G275" s="96"/>
      <c r="H275" s="96"/>
      <c r="I275" s="96"/>
    </row>
    <row r="276" spans="3:9" s="93" customFormat="1">
      <c r="C276" s="97"/>
      <c r="D276" s="96"/>
      <c r="E276" s="96"/>
      <c r="F276" s="96"/>
      <c r="G276" s="96"/>
      <c r="H276" s="96"/>
      <c r="I276" s="96"/>
    </row>
    <row r="277" spans="3:9" s="93" customFormat="1">
      <c r="C277" s="97"/>
      <c r="D277" s="96"/>
      <c r="E277" s="96"/>
      <c r="F277" s="96"/>
      <c r="G277" s="96"/>
      <c r="H277" s="96"/>
      <c r="I277" s="96"/>
    </row>
    <row r="278" spans="3:9" s="93" customFormat="1">
      <c r="C278" s="97"/>
      <c r="D278" s="96"/>
      <c r="E278" s="96"/>
      <c r="F278" s="96"/>
      <c r="G278" s="96"/>
      <c r="H278" s="96"/>
      <c r="I278" s="96"/>
    </row>
    <row r="279" spans="3:9" s="93" customFormat="1">
      <c r="C279" s="97"/>
      <c r="D279" s="96"/>
      <c r="E279" s="96"/>
      <c r="F279" s="96"/>
      <c r="G279" s="96"/>
      <c r="H279" s="96"/>
      <c r="I279" s="96"/>
    </row>
    <row r="280" spans="3:9" s="93" customFormat="1">
      <c r="C280" s="97"/>
      <c r="D280" s="96"/>
      <c r="E280" s="96"/>
      <c r="F280" s="96"/>
      <c r="G280" s="96"/>
      <c r="H280" s="96"/>
      <c r="I280" s="96"/>
    </row>
    <row r="281" spans="3:9" s="93" customFormat="1">
      <c r="C281" s="97"/>
      <c r="D281" s="96"/>
      <c r="E281" s="96"/>
      <c r="F281" s="96"/>
      <c r="G281" s="96"/>
      <c r="H281" s="96"/>
      <c r="I281" s="96"/>
    </row>
    <row r="282" spans="3:9" s="93" customFormat="1">
      <c r="C282" s="97"/>
      <c r="D282" s="96"/>
      <c r="E282" s="96"/>
      <c r="F282" s="96"/>
      <c r="G282" s="96"/>
      <c r="H282" s="96"/>
      <c r="I282" s="96"/>
    </row>
    <row r="283" spans="3:9" s="93" customFormat="1">
      <c r="C283" s="97"/>
      <c r="D283" s="96"/>
      <c r="E283" s="96"/>
      <c r="F283" s="96"/>
      <c r="G283" s="96"/>
      <c r="H283" s="96"/>
      <c r="I283" s="96"/>
    </row>
    <row r="284" spans="3:9" s="93" customFormat="1">
      <c r="C284" s="97"/>
      <c r="D284" s="96"/>
      <c r="E284" s="96"/>
      <c r="F284" s="96"/>
      <c r="G284" s="96"/>
      <c r="H284" s="96"/>
      <c r="I284" s="96"/>
    </row>
    <row r="285" spans="3:9" s="93" customFormat="1">
      <c r="C285" s="97"/>
      <c r="D285" s="96"/>
      <c r="E285" s="96"/>
      <c r="F285" s="96"/>
      <c r="G285" s="96"/>
      <c r="H285" s="96"/>
      <c r="I285" s="96"/>
    </row>
    <row r="286" spans="3:9" s="93" customFormat="1">
      <c r="C286" s="97"/>
      <c r="D286" s="96"/>
      <c r="E286" s="96"/>
      <c r="F286" s="96"/>
      <c r="G286" s="96"/>
      <c r="H286" s="96"/>
      <c r="I286" s="96"/>
    </row>
    <row r="287" spans="3:9" s="93" customFormat="1">
      <c r="C287" s="97"/>
      <c r="D287" s="96"/>
      <c r="E287" s="96"/>
      <c r="F287" s="96"/>
      <c r="G287" s="96"/>
      <c r="H287" s="96"/>
      <c r="I287" s="96"/>
    </row>
    <row r="288" spans="3:9" s="93" customFormat="1">
      <c r="C288" s="97"/>
      <c r="D288" s="96"/>
      <c r="E288" s="96"/>
      <c r="F288" s="96"/>
      <c r="G288" s="96"/>
      <c r="H288" s="96"/>
      <c r="I288" s="96"/>
    </row>
    <row r="289" spans="3:9" s="93" customFormat="1">
      <c r="C289" s="97"/>
      <c r="D289" s="96"/>
      <c r="E289" s="96"/>
      <c r="F289" s="96"/>
      <c r="G289" s="96"/>
      <c r="H289" s="96"/>
      <c r="I289" s="96"/>
    </row>
    <row r="290" spans="3:9" s="93" customFormat="1">
      <c r="C290" s="97"/>
      <c r="D290" s="96"/>
      <c r="E290" s="96"/>
      <c r="F290" s="96"/>
      <c r="G290" s="96"/>
      <c r="H290" s="96"/>
      <c r="I290" s="96"/>
    </row>
    <row r="291" spans="3:9" s="93" customFormat="1">
      <c r="C291" s="97"/>
      <c r="D291" s="96"/>
      <c r="E291" s="96"/>
      <c r="F291" s="96"/>
      <c r="G291" s="96"/>
      <c r="H291" s="96"/>
      <c r="I291" s="96"/>
    </row>
    <row r="292" spans="3:9" s="93" customFormat="1">
      <c r="C292" s="97"/>
      <c r="D292" s="96"/>
      <c r="E292" s="96"/>
      <c r="F292" s="96"/>
      <c r="G292" s="96"/>
      <c r="H292" s="96"/>
      <c r="I292" s="96"/>
    </row>
    <row r="293" spans="3:9" s="93" customFormat="1">
      <c r="C293" s="97"/>
      <c r="D293" s="96"/>
      <c r="E293" s="96"/>
      <c r="F293" s="96"/>
      <c r="G293" s="96"/>
      <c r="H293" s="96"/>
      <c r="I293" s="96"/>
    </row>
    <row r="294" spans="3:9" s="93" customFormat="1">
      <c r="C294" s="97"/>
      <c r="D294" s="96"/>
      <c r="E294" s="96"/>
      <c r="F294" s="96"/>
      <c r="G294" s="96"/>
      <c r="H294" s="96"/>
      <c r="I294" s="96"/>
    </row>
    <row r="295" spans="3:9" s="93" customFormat="1">
      <c r="C295" s="97"/>
      <c r="D295" s="96"/>
      <c r="E295" s="96"/>
      <c r="F295" s="96"/>
      <c r="G295" s="96"/>
      <c r="H295" s="96"/>
      <c r="I295" s="96"/>
    </row>
    <row r="296" spans="3:9" s="93" customFormat="1">
      <c r="C296" s="97"/>
      <c r="D296" s="96"/>
      <c r="E296" s="96"/>
      <c r="F296" s="96"/>
      <c r="G296" s="96"/>
      <c r="H296" s="96"/>
      <c r="I296" s="96"/>
    </row>
    <row r="297" spans="3:9" s="93" customFormat="1">
      <c r="C297" s="97"/>
      <c r="D297" s="96"/>
      <c r="E297" s="96"/>
      <c r="F297" s="96"/>
      <c r="G297" s="96"/>
      <c r="H297" s="96"/>
      <c r="I297" s="96"/>
    </row>
    <row r="298" spans="3:9" s="93" customFormat="1">
      <c r="C298" s="97"/>
      <c r="D298" s="96"/>
      <c r="E298" s="96"/>
      <c r="F298" s="96"/>
      <c r="G298" s="96"/>
      <c r="H298" s="96"/>
      <c r="I298" s="96"/>
    </row>
    <row r="299" spans="3:9" s="93" customFormat="1">
      <c r="C299" s="97"/>
      <c r="D299" s="96"/>
      <c r="E299" s="96"/>
      <c r="F299" s="96"/>
      <c r="G299" s="96"/>
      <c r="H299" s="96"/>
      <c r="I299" s="96"/>
    </row>
    <row r="300" spans="3:9" s="93" customFormat="1">
      <c r="C300" s="97"/>
      <c r="D300" s="96"/>
      <c r="E300" s="96"/>
      <c r="F300" s="96"/>
      <c r="G300" s="96"/>
      <c r="H300" s="96"/>
      <c r="I300" s="96"/>
    </row>
    <row r="301" spans="3:9" s="93" customFormat="1">
      <c r="C301" s="97"/>
      <c r="D301" s="96"/>
      <c r="E301" s="96"/>
      <c r="F301" s="96"/>
      <c r="G301" s="96"/>
      <c r="H301" s="96"/>
      <c r="I301" s="96"/>
    </row>
    <row r="302" spans="3:9" s="93" customFormat="1">
      <c r="C302" s="97"/>
      <c r="D302" s="96"/>
      <c r="E302" s="96"/>
      <c r="F302" s="96"/>
      <c r="G302" s="96"/>
      <c r="H302" s="96"/>
      <c r="I302" s="96"/>
    </row>
    <row r="303" spans="3:9" s="93" customFormat="1">
      <c r="C303" s="97"/>
      <c r="D303" s="96"/>
      <c r="E303" s="96"/>
      <c r="F303" s="96"/>
      <c r="G303" s="96"/>
      <c r="H303" s="96"/>
      <c r="I303" s="96"/>
    </row>
    <row r="304" spans="3:9" s="93" customFormat="1">
      <c r="C304" s="97"/>
      <c r="D304" s="96"/>
      <c r="E304" s="96"/>
      <c r="F304" s="96"/>
      <c r="G304" s="96"/>
      <c r="H304" s="96"/>
      <c r="I304" s="96"/>
    </row>
    <row r="305" spans="3:9" s="93" customFormat="1">
      <c r="C305" s="97"/>
      <c r="D305" s="96"/>
      <c r="E305" s="96"/>
      <c r="F305" s="96"/>
      <c r="G305" s="96"/>
      <c r="H305" s="96"/>
      <c r="I305" s="96"/>
    </row>
    <row r="306" spans="3:9" s="93" customFormat="1">
      <c r="C306" s="97"/>
      <c r="D306" s="96"/>
      <c r="E306" s="96"/>
      <c r="F306" s="96"/>
      <c r="G306" s="96"/>
      <c r="H306" s="96"/>
      <c r="I306" s="96"/>
    </row>
    <row r="307" spans="3:9" s="93" customFormat="1">
      <c r="C307" s="97"/>
      <c r="D307" s="96"/>
      <c r="E307" s="96"/>
      <c r="F307" s="96"/>
      <c r="G307" s="96"/>
      <c r="H307" s="96"/>
      <c r="I307" s="96"/>
    </row>
    <row r="308" spans="3:9" s="93" customFormat="1">
      <c r="C308" s="97"/>
      <c r="D308" s="96"/>
      <c r="E308" s="96"/>
      <c r="F308" s="96"/>
      <c r="G308" s="96"/>
      <c r="H308" s="96"/>
      <c r="I308" s="96"/>
    </row>
    <row r="309" spans="3:9" s="93" customFormat="1">
      <c r="C309" s="97"/>
      <c r="D309" s="96"/>
      <c r="E309" s="96"/>
      <c r="F309" s="96"/>
      <c r="G309" s="96"/>
      <c r="H309" s="96"/>
      <c r="I309" s="96"/>
    </row>
    <row r="310" spans="3:9" s="93" customFormat="1">
      <c r="C310" s="97"/>
      <c r="D310" s="96"/>
      <c r="E310" s="96"/>
      <c r="F310" s="96"/>
      <c r="G310" s="96"/>
      <c r="H310" s="96"/>
      <c r="I310" s="96"/>
    </row>
    <row r="311" spans="3:9" s="93" customFormat="1">
      <c r="C311" s="97"/>
      <c r="D311" s="96"/>
      <c r="E311" s="96"/>
      <c r="F311" s="96"/>
      <c r="G311" s="96"/>
      <c r="H311" s="96"/>
      <c r="I311" s="96"/>
    </row>
    <row r="312" spans="3:9" s="93" customFormat="1">
      <c r="C312" s="97"/>
      <c r="D312" s="96"/>
      <c r="E312" s="96"/>
      <c r="F312" s="96"/>
      <c r="G312" s="96"/>
      <c r="H312" s="96"/>
      <c r="I312" s="96"/>
    </row>
    <row r="313" spans="3:9" s="93" customFormat="1">
      <c r="C313" s="97"/>
      <c r="D313" s="96"/>
      <c r="E313" s="96"/>
      <c r="F313" s="96"/>
      <c r="G313" s="96"/>
      <c r="H313" s="96"/>
      <c r="I313" s="96"/>
    </row>
    <row r="314" spans="3:9" s="93" customFormat="1">
      <c r="C314" s="97"/>
      <c r="D314" s="96"/>
      <c r="E314" s="96"/>
      <c r="F314" s="96"/>
      <c r="G314" s="96"/>
      <c r="H314" s="96"/>
      <c r="I314" s="96"/>
    </row>
    <row r="315" spans="3:9" s="93" customFormat="1">
      <c r="C315" s="97"/>
      <c r="D315" s="96"/>
      <c r="E315" s="96"/>
      <c r="F315" s="96"/>
      <c r="G315" s="96"/>
      <c r="H315" s="96"/>
      <c r="I315" s="96"/>
    </row>
    <row r="316" spans="3:9" s="93" customFormat="1">
      <c r="C316" s="97"/>
      <c r="D316" s="96"/>
      <c r="E316" s="96"/>
      <c r="F316" s="96"/>
      <c r="G316" s="96"/>
      <c r="H316" s="96"/>
      <c r="I316" s="96"/>
    </row>
    <row r="317" spans="3:9" s="93" customFormat="1">
      <c r="C317" s="97"/>
      <c r="D317" s="96"/>
      <c r="E317" s="96"/>
      <c r="F317" s="96"/>
      <c r="G317" s="96"/>
      <c r="H317" s="96"/>
      <c r="I317" s="96"/>
    </row>
    <row r="318" spans="3:9" s="93" customFormat="1">
      <c r="C318" s="97"/>
      <c r="D318" s="96"/>
      <c r="E318" s="96"/>
      <c r="F318" s="96"/>
      <c r="G318" s="96"/>
      <c r="H318" s="96"/>
      <c r="I318" s="96"/>
    </row>
    <row r="319" spans="3:9" s="93" customFormat="1">
      <c r="C319" s="97"/>
      <c r="D319" s="96"/>
      <c r="E319" s="96"/>
      <c r="F319" s="96"/>
      <c r="G319" s="96"/>
      <c r="H319" s="96"/>
      <c r="I319" s="96"/>
    </row>
    <row r="320" spans="3:9" s="93" customFormat="1">
      <c r="C320" s="97"/>
      <c r="D320" s="96"/>
      <c r="E320" s="96"/>
      <c r="F320" s="96"/>
      <c r="G320" s="96"/>
      <c r="H320" s="96"/>
      <c r="I320" s="96"/>
    </row>
    <row r="321" spans="3:9" s="93" customFormat="1">
      <c r="C321" s="97"/>
      <c r="D321" s="96"/>
      <c r="E321" s="96"/>
      <c r="F321" s="96"/>
      <c r="G321" s="96"/>
      <c r="H321" s="96"/>
      <c r="I321" s="96"/>
    </row>
    <row r="322" spans="3:9" s="93" customFormat="1">
      <c r="C322" s="97"/>
      <c r="D322" s="96"/>
      <c r="E322" s="96"/>
      <c r="F322" s="96"/>
      <c r="G322" s="96"/>
      <c r="H322" s="96"/>
      <c r="I322" s="96"/>
    </row>
    <row r="323" spans="3:9" s="93" customFormat="1">
      <c r="C323" s="97"/>
      <c r="D323" s="96"/>
      <c r="E323" s="96"/>
      <c r="F323" s="96"/>
      <c r="G323" s="96"/>
      <c r="H323" s="96"/>
      <c r="I323" s="96"/>
    </row>
    <row r="324" spans="3:9" s="93" customFormat="1">
      <c r="C324" s="97"/>
      <c r="D324" s="96"/>
      <c r="E324" s="96"/>
      <c r="F324" s="96"/>
      <c r="G324" s="96"/>
      <c r="H324" s="96"/>
      <c r="I324" s="96"/>
    </row>
    <row r="325" spans="3:9" s="93" customFormat="1">
      <c r="C325" s="97"/>
      <c r="D325" s="96"/>
      <c r="E325" s="96"/>
      <c r="F325" s="96"/>
      <c r="G325" s="96"/>
      <c r="H325" s="96"/>
      <c r="I325" s="96"/>
    </row>
    <row r="326" spans="3:9" s="93" customFormat="1">
      <c r="C326" s="97"/>
      <c r="D326" s="96"/>
      <c r="E326" s="96"/>
      <c r="F326" s="96"/>
      <c r="G326" s="96"/>
      <c r="H326" s="96"/>
      <c r="I326" s="96"/>
    </row>
    <row r="327" spans="3:9" s="93" customFormat="1">
      <c r="C327" s="97"/>
      <c r="D327" s="96"/>
      <c r="E327" s="96"/>
      <c r="F327" s="96"/>
      <c r="G327" s="96"/>
      <c r="H327" s="96"/>
      <c r="I327" s="96"/>
    </row>
    <row r="328" spans="3:9" s="93" customFormat="1">
      <c r="C328" s="97"/>
      <c r="D328" s="96"/>
      <c r="E328" s="96"/>
      <c r="F328" s="96"/>
      <c r="G328" s="96"/>
      <c r="H328" s="96"/>
      <c r="I328" s="96"/>
    </row>
    <row r="329" spans="3:9" s="93" customFormat="1">
      <c r="C329" s="97"/>
      <c r="D329" s="96"/>
      <c r="E329" s="96"/>
      <c r="F329" s="96"/>
      <c r="G329" s="96"/>
      <c r="H329" s="96"/>
      <c r="I329" s="96"/>
    </row>
    <row r="330" spans="3:9" s="93" customFormat="1">
      <c r="C330" s="97"/>
      <c r="D330" s="96"/>
      <c r="E330" s="96"/>
      <c r="F330" s="96"/>
      <c r="G330" s="96"/>
      <c r="H330" s="96"/>
      <c r="I330" s="96"/>
    </row>
    <row r="331" spans="3:9" s="93" customFormat="1">
      <c r="C331" s="97"/>
      <c r="D331" s="96"/>
      <c r="E331" s="96"/>
      <c r="F331" s="96"/>
      <c r="G331" s="96"/>
      <c r="H331" s="96"/>
      <c r="I331" s="96"/>
    </row>
    <row r="332" spans="3:9" s="93" customFormat="1">
      <c r="C332" s="97"/>
      <c r="D332" s="96"/>
      <c r="E332" s="96"/>
      <c r="F332" s="96"/>
      <c r="G332" s="96"/>
      <c r="H332" s="96"/>
      <c r="I332" s="96"/>
    </row>
    <row r="333" spans="3:9" s="93" customFormat="1">
      <c r="C333" s="97"/>
      <c r="D333" s="96"/>
      <c r="E333" s="96"/>
      <c r="F333" s="96"/>
      <c r="G333" s="96"/>
      <c r="H333" s="96"/>
      <c r="I333" s="96"/>
    </row>
    <row r="334" spans="3:9" s="93" customFormat="1">
      <c r="C334" s="97"/>
      <c r="D334" s="96"/>
      <c r="E334" s="96"/>
      <c r="F334" s="96"/>
      <c r="G334" s="96"/>
      <c r="H334" s="96"/>
      <c r="I334" s="96"/>
    </row>
    <row r="335" spans="3:9" s="93" customFormat="1">
      <c r="C335" s="97"/>
      <c r="D335" s="96"/>
      <c r="E335" s="96"/>
      <c r="F335" s="96"/>
      <c r="G335" s="96"/>
      <c r="H335" s="96"/>
      <c r="I335" s="96"/>
    </row>
    <row r="336" spans="3:9" s="93" customFormat="1">
      <c r="C336" s="97"/>
      <c r="D336" s="96"/>
      <c r="E336" s="96"/>
      <c r="F336" s="96"/>
      <c r="G336" s="96"/>
      <c r="H336" s="96"/>
      <c r="I336" s="96"/>
    </row>
    <row r="337" spans="3:9" s="93" customFormat="1">
      <c r="C337" s="97"/>
      <c r="D337" s="96"/>
      <c r="E337" s="96"/>
      <c r="F337" s="96"/>
      <c r="G337" s="96"/>
      <c r="H337" s="96"/>
      <c r="I337" s="96"/>
    </row>
    <row r="338" spans="3:9" s="93" customFormat="1">
      <c r="C338" s="97"/>
      <c r="D338" s="96"/>
      <c r="E338" s="96"/>
      <c r="F338" s="96"/>
      <c r="G338" s="96"/>
      <c r="H338" s="96"/>
      <c r="I338" s="96"/>
    </row>
    <row r="339" spans="3:9" s="93" customFormat="1">
      <c r="C339" s="97"/>
      <c r="D339" s="96"/>
      <c r="E339" s="96"/>
      <c r="F339" s="96"/>
      <c r="G339" s="96"/>
      <c r="H339" s="96"/>
      <c r="I339" s="96"/>
    </row>
    <row r="340" spans="3:9" s="93" customFormat="1">
      <c r="C340" s="97"/>
      <c r="D340" s="96"/>
      <c r="E340" s="96"/>
      <c r="F340" s="96"/>
      <c r="G340" s="96"/>
      <c r="H340" s="96"/>
      <c r="I340" s="96"/>
    </row>
    <row r="341" spans="3:9" s="93" customFormat="1">
      <c r="C341" s="97"/>
      <c r="D341" s="96"/>
      <c r="E341" s="96"/>
      <c r="F341" s="96"/>
      <c r="G341" s="96"/>
      <c r="H341" s="96"/>
      <c r="I341" s="96"/>
    </row>
    <row r="342" spans="3:9" s="93" customFormat="1">
      <c r="C342" s="97"/>
      <c r="D342" s="96"/>
      <c r="E342" s="96"/>
      <c r="F342" s="96"/>
      <c r="G342" s="96"/>
      <c r="H342" s="96"/>
      <c r="I342" s="96"/>
    </row>
    <row r="343" spans="3:9" s="93" customFormat="1">
      <c r="C343" s="97"/>
      <c r="D343" s="96"/>
      <c r="E343" s="96"/>
      <c r="F343" s="96"/>
      <c r="G343" s="96"/>
      <c r="H343" s="96"/>
      <c r="I343" s="96"/>
    </row>
    <row r="344" spans="3:9" s="93" customFormat="1">
      <c r="C344" s="97"/>
      <c r="D344" s="96"/>
      <c r="E344" s="96"/>
      <c r="F344" s="96"/>
      <c r="G344" s="96"/>
      <c r="H344" s="96"/>
      <c r="I344" s="96"/>
    </row>
    <row r="345" spans="3:9" s="93" customFormat="1">
      <c r="C345" s="97"/>
      <c r="D345" s="96"/>
      <c r="E345" s="96"/>
      <c r="F345" s="96"/>
      <c r="G345" s="96"/>
      <c r="H345" s="96"/>
      <c r="I345" s="96"/>
    </row>
    <row r="346" spans="3:9" s="93" customFormat="1">
      <c r="C346" s="97"/>
      <c r="D346" s="96"/>
      <c r="E346" s="96"/>
      <c r="F346" s="96"/>
      <c r="G346" s="96"/>
      <c r="H346" s="96"/>
      <c r="I346" s="96"/>
    </row>
    <row r="347" spans="3:9" s="93" customFormat="1">
      <c r="C347" s="97"/>
      <c r="D347" s="96"/>
      <c r="E347" s="96"/>
      <c r="F347" s="96"/>
      <c r="G347" s="96"/>
      <c r="H347" s="96"/>
      <c r="I347" s="96"/>
    </row>
    <row r="348" spans="3:9" s="93" customFormat="1">
      <c r="C348" s="97"/>
      <c r="D348" s="96"/>
      <c r="E348" s="96"/>
      <c r="F348" s="96"/>
      <c r="G348" s="96"/>
      <c r="H348" s="96"/>
      <c r="I348" s="96"/>
    </row>
    <row r="349" spans="3:9" s="93" customFormat="1">
      <c r="C349" s="97"/>
      <c r="D349" s="96"/>
      <c r="E349" s="96"/>
      <c r="F349" s="96"/>
      <c r="G349" s="96"/>
      <c r="H349" s="96"/>
      <c r="I349" s="96"/>
    </row>
    <row r="350" spans="3:9" s="93" customFormat="1">
      <c r="C350" s="97"/>
      <c r="D350" s="96"/>
      <c r="E350" s="96"/>
      <c r="F350" s="96"/>
      <c r="G350" s="96"/>
      <c r="H350" s="96"/>
      <c r="I350" s="96"/>
    </row>
    <row r="351" spans="3:9" s="93" customFormat="1">
      <c r="C351" s="97"/>
      <c r="D351" s="96"/>
      <c r="E351" s="96"/>
      <c r="F351" s="96"/>
      <c r="G351" s="96"/>
      <c r="H351" s="96"/>
      <c r="I351" s="96"/>
    </row>
    <row r="352" spans="3:9" s="93" customFormat="1">
      <c r="C352" s="97"/>
      <c r="D352" s="96"/>
      <c r="E352" s="96"/>
      <c r="F352" s="96"/>
      <c r="G352" s="96"/>
      <c r="H352" s="96"/>
      <c r="I352" s="96"/>
    </row>
    <row r="353" spans="3:9" s="93" customFormat="1">
      <c r="C353" s="97"/>
      <c r="D353" s="96"/>
      <c r="E353" s="96"/>
      <c r="F353" s="96"/>
      <c r="G353" s="96"/>
      <c r="H353" s="96"/>
      <c r="I353" s="96"/>
    </row>
    <row r="354" spans="3:9" s="93" customFormat="1">
      <c r="C354" s="97"/>
      <c r="D354" s="96"/>
      <c r="E354" s="96"/>
      <c r="F354" s="96"/>
      <c r="G354" s="96"/>
      <c r="H354" s="96"/>
      <c r="I354" s="96"/>
    </row>
    <row r="355" spans="3:9" s="93" customFormat="1">
      <c r="C355" s="97"/>
      <c r="D355" s="96"/>
      <c r="E355" s="96"/>
      <c r="F355" s="96"/>
      <c r="G355" s="96"/>
      <c r="H355" s="96"/>
      <c r="I355" s="96"/>
    </row>
    <row r="356" spans="3:9" s="93" customFormat="1">
      <c r="C356" s="97"/>
      <c r="D356" s="96"/>
      <c r="E356" s="96"/>
      <c r="F356" s="96"/>
      <c r="G356" s="96"/>
      <c r="H356" s="96"/>
      <c r="I356" s="96"/>
    </row>
    <row r="357" spans="3:9" s="93" customFormat="1">
      <c r="C357" s="97"/>
      <c r="D357" s="96"/>
      <c r="E357" s="96"/>
      <c r="F357" s="96"/>
      <c r="G357" s="96"/>
      <c r="H357" s="96"/>
      <c r="I357" s="96"/>
    </row>
    <row r="358" spans="3:9" s="93" customFormat="1">
      <c r="C358" s="97"/>
      <c r="D358" s="96"/>
      <c r="E358" s="96"/>
      <c r="F358" s="96"/>
      <c r="G358" s="96"/>
      <c r="H358" s="96"/>
      <c r="I358" s="96"/>
    </row>
    <row r="359" spans="3:9" s="93" customFormat="1">
      <c r="C359" s="97"/>
      <c r="D359" s="96"/>
      <c r="E359" s="96"/>
      <c r="F359" s="96"/>
      <c r="G359" s="96"/>
      <c r="H359" s="96"/>
      <c r="I359" s="96"/>
    </row>
    <row r="360" spans="3:9" s="93" customFormat="1">
      <c r="C360" s="97"/>
      <c r="D360" s="96"/>
      <c r="E360" s="96"/>
      <c r="F360" s="96"/>
      <c r="G360" s="96"/>
      <c r="H360" s="96"/>
      <c r="I360" s="96"/>
    </row>
    <row r="361" spans="3:9" s="93" customFormat="1">
      <c r="C361" s="97"/>
      <c r="D361" s="96"/>
      <c r="E361" s="96"/>
      <c r="F361" s="96"/>
      <c r="G361" s="96"/>
      <c r="H361" s="96"/>
      <c r="I361" s="96"/>
    </row>
    <row r="362" spans="3:9" s="93" customFormat="1">
      <c r="C362" s="97"/>
      <c r="D362" s="96"/>
      <c r="E362" s="96"/>
      <c r="F362" s="96"/>
      <c r="G362" s="96"/>
      <c r="H362" s="96"/>
      <c r="I362" s="96"/>
    </row>
    <row r="363" spans="3:9" s="93" customFormat="1">
      <c r="C363" s="97"/>
      <c r="D363" s="96"/>
      <c r="E363" s="96"/>
      <c r="F363" s="96"/>
      <c r="G363" s="96"/>
      <c r="H363" s="96"/>
      <c r="I363" s="96"/>
    </row>
    <row r="364" spans="3:9" s="93" customFormat="1">
      <c r="C364" s="97"/>
      <c r="D364" s="96"/>
      <c r="E364" s="96"/>
      <c r="F364" s="96"/>
      <c r="G364" s="96"/>
      <c r="H364" s="96"/>
      <c r="I364" s="96"/>
    </row>
    <row r="365" spans="3:9" s="93" customFormat="1">
      <c r="C365" s="97"/>
      <c r="D365" s="96"/>
      <c r="E365" s="96"/>
      <c r="F365" s="96"/>
      <c r="G365" s="96"/>
      <c r="H365" s="96"/>
      <c r="I365" s="96"/>
    </row>
    <row r="366" spans="3:9" s="93" customFormat="1">
      <c r="C366" s="97"/>
      <c r="D366" s="96"/>
      <c r="E366" s="96"/>
      <c r="F366" s="96"/>
      <c r="G366" s="96"/>
      <c r="H366" s="96"/>
      <c r="I366" s="96"/>
    </row>
    <row r="367" spans="3:9" s="93" customFormat="1">
      <c r="C367" s="97"/>
      <c r="D367" s="96"/>
      <c r="E367" s="96"/>
      <c r="F367" s="96"/>
      <c r="G367" s="96"/>
      <c r="H367" s="96"/>
      <c r="I367" s="96"/>
    </row>
    <row r="368" spans="3:9" s="93" customFormat="1">
      <c r="C368" s="97"/>
      <c r="D368" s="96"/>
      <c r="E368" s="96"/>
      <c r="F368" s="96"/>
      <c r="G368" s="96"/>
      <c r="H368" s="96"/>
      <c r="I368" s="96"/>
    </row>
    <row r="369" spans="3:9" s="93" customFormat="1">
      <c r="C369" s="97"/>
      <c r="D369" s="96"/>
      <c r="E369" s="96"/>
      <c r="F369" s="96"/>
      <c r="G369" s="96"/>
      <c r="H369" s="96"/>
      <c r="I369" s="96"/>
    </row>
    <row r="370" spans="3:9" s="93" customFormat="1">
      <c r="C370" s="97"/>
      <c r="D370" s="96"/>
      <c r="E370" s="96"/>
      <c r="F370" s="96"/>
      <c r="G370" s="96"/>
      <c r="H370" s="96"/>
      <c r="I370" s="96"/>
    </row>
    <row r="371" spans="3:9" s="93" customFormat="1">
      <c r="C371" s="97"/>
      <c r="D371" s="96"/>
      <c r="E371" s="96"/>
      <c r="F371" s="96"/>
      <c r="G371" s="96"/>
      <c r="H371" s="96"/>
      <c r="I371" s="96"/>
    </row>
    <row r="372" spans="3:9" s="93" customFormat="1">
      <c r="C372" s="97"/>
      <c r="D372" s="96"/>
      <c r="E372" s="96"/>
      <c r="F372" s="96"/>
      <c r="G372" s="96"/>
      <c r="H372" s="96"/>
      <c r="I372" s="96"/>
    </row>
    <row r="373" spans="3:9" s="93" customFormat="1">
      <c r="C373" s="97"/>
      <c r="D373" s="96"/>
      <c r="E373" s="96"/>
      <c r="F373" s="96"/>
      <c r="G373" s="96"/>
      <c r="H373" s="96"/>
      <c r="I373" s="96"/>
    </row>
    <row r="374" spans="3:9" s="93" customFormat="1">
      <c r="C374" s="97"/>
      <c r="D374" s="96"/>
      <c r="E374" s="96"/>
      <c r="F374" s="96"/>
      <c r="G374" s="96"/>
      <c r="H374" s="96"/>
      <c r="I374" s="96"/>
    </row>
    <row r="375" spans="3:9" s="93" customFormat="1">
      <c r="C375" s="97"/>
      <c r="D375" s="96"/>
      <c r="E375" s="96"/>
      <c r="F375" s="96"/>
      <c r="G375" s="96"/>
      <c r="H375" s="96"/>
      <c r="I375" s="96"/>
    </row>
    <row r="376" spans="3:9" s="93" customFormat="1">
      <c r="C376" s="97"/>
      <c r="D376" s="96"/>
      <c r="E376" s="96"/>
      <c r="F376" s="96"/>
      <c r="G376" s="96"/>
      <c r="H376" s="96"/>
      <c r="I376" s="96"/>
    </row>
    <row r="377" spans="3:9" s="93" customFormat="1">
      <c r="C377" s="97"/>
      <c r="D377" s="96"/>
      <c r="E377" s="96"/>
      <c r="F377" s="96"/>
      <c r="G377" s="96"/>
      <c r="H377" s="96"/>
      <c r="I377" s="96"/>
    </row>
    <row r="378" spans="3:9" s="93" customFormat="1">
      <c r="C378" s="97"/>
      <c r="D378" s="96"/>
      <c r="E378" s="96"/>
      <c r="F378" s="96"/>
      <c r="G378" s="96"/>
      <c r="H378" s="96"/>
      <c r="I378" s="96"/>
    </row>
    <row r="379" spans="3:9" s="93" customFormat="1">
      <c r="C379" s="97"/>
      <c r="D379" s="96"/>
      <c r="E379" s="96"/>
      <c r="F379" s="96"/>
      <c r="G379" s="96"/>
      <c r="H379" s="96"/>
      <c r="I379" s="96"/>
    </row>
    <row r="380" spans="3:9" s="93" customFormat="1">
      <c r="C380" s="97"/>
      <c r="D380" s="96"/>
      <c r="E380" s="96"/>
      <c r="F380" s="96"/>
      <c r="G380" s="96"/>
      <c r="H380" s="96"/>
      <c r="I380" s="96"/>
    </row>
    <row r="381" spans="3:9" s="93" customFormat="1">
      <c r="C381" s="97"/>
      <c r="D381" s="96"/>
      <c r="E381" s="96"/>
      <c r="F381" s="96"/>
      <c r="G381" s="96"/>
      <c r="H381" s="96"/>
      <c r="I381" s="96"/>
    </row>
    <row r="382" spans="3:9" s="93" customFormat="1">
      <c r="C382" s="97"/>
      <c r="D382" s="96"/>
      <c r="E382" s="96"/>
      <c r="F382" s="96"/>
      <c r="G382" s="96"/>
      <c r="H382" s="96"/>
      <c r="I382" s="96"/>
    </row>
    <row r="383" spans="3:9" s="93" customFormat="1">
      <c r="C383" s="97"/>
      <c r="D383" s="96"/>
      <c r="E383" s="96"/>
      <c r="F383" s="96"/>
      <c r="G383" s="96"/>
      <c r="H383" s="96"/>
      <c r="I383" s="96"/>
    </row>
    <row r="384" spans="3:9" s="93" customFormat="1">
      <c r="C384" s="97"/>
      <c r="D384" s="96"/>
      <c r="E384" s="96"/>
      <c r="F384" s="96"/>
      <c r="G384" s="96"/>
      <c r="H384" s="96"/>
      <c r="I384" s="96"/>
    </row>
    <row r="385" spans="3:9" s="93" customFormat="1">
      <c r="C385" s="97"/>
      <c r="D385" s="96"/>
      <c r="E385" s="96"/>
      <c r="F385" s="96"/>
      <c r="G385" s="96"/>
      <c r="H385" s="96"/>
      <c r="I385" s="96"/>
    </row>
    <row r="386" spans="3:9" s="93" customFormat="1">
      <c r="C386" s="97"/>
      <c r="D386" s="96"/>
      <c r="E386" s="96"/>
      <c r="F386" s="96"/>
      <c r="G386" s="96"/>
      <c r="H386" s="96"/>
      <c r="I386" s="96"/>
    </row>
    <row r="387" spans="3:9" s="93" customFormat="1">
      <c r="C387" s="97"/>
      <c r="D387" s="96"/>
      <c r="E387" s="96"/>
      <c r="F387" s="96"/>
      <c r="G387" s="96"/>
      <c r="H387" s="96"/>
      <c r="I387" s="96"/>
    </row>
    <row r="388" spans="3:9" s="93" customFormat="1">
      <c r="C388" s="97"/>
      <c r="D388" s="96"/>
      <c r="E388" s="96"/>
      <c r="F388" s="96"/>
      <c r="G388" s="96"/>
      <c r="H388" s="96"/>
      <c r="I388" s="96"/>
    </row>
    <row r="389" spans="3:9" s="93" customFormat="1">
      <c r="C389" s="97"/>
      <c r="D389" s="96"/>
      <c r="E389" s="96"/>
      <c r="F389" s="96"/>
      <c r="G389" s="96"/>
      <c r="H389" s="96"/>
      <c r="I389" s="96"/>
    </row>
    <row r="390" spans="3:9" s="93" customFormat="1">
      <c r="C390" s="97"/>
      <c r="D390" s="96"/>
      <c r="E390" s="96"/>
      <c r="F390" s="96"/>
      <c r="G390" s="96"/>
      <c r="H390" s="96"/>
      <c r="I390" s="96"/>
    </row>
    <row r="391" spans="3:9" s="93" customFormat="1">
      <c r="C391" s="97"/>
      <c r="D391" s="96"/>
      <c r="E391" s="96"/>
      <c r="F391" s="96"/>
      <c r="G391" s="96"/>
      <c r="H391" s="96"/>
      <c r="I391" s="96"/>
    </row>
    <row r="392" spans="3:9" s="93" customFormat="1">
      <c r="C392" s="97"/>
      <c r="D392" s="96"/>
      <c r="E392" s="96"/>
      <c r="F392" s="96"/>
      <c r="G392" s="96"/>
      <c r="H392" s="96"/>
      <c r="I392" s="96"/>
    </row>
    <row r="393" spans="3:9" s="93" customFormat="1">
      <c r="C393" s="97"/>
      <c r="D393" s="96"/>
      <c r="E393" s="96"/>
      <c r="F393" s="96"/>
      <c r="G393" s="96"/>
      <c r="H393" s="96"/>
      <c r="I393" s="96"/>
    </row>
    <row r="394" spans="3:9" s="93" customFormat="1">
      <c r="C394" s="97"/>
      <c r="D394" s="96"/>
      <c r="E394" s="96"/>
      <c r="F394" s="96"/>
      <c r="G394" s="96"/>
      <c r="H394" s="96"/>
      <c r="I394" s="96"/>
    </row>
    <row r="395" spans="3:9" s="93" customFormat="1">
      <c r="C395" s="97"/>
      <c r="D395" s="96"/>
      <c r="E395" s="96"/>
      <c r="F395" s="96"/>
      <c r="G395" s="96"/>
      <c r="H395" s="96"/>
      <c r="I395" s="96"/>
    </row>
    <row r="396" spans="3:9" s="93" customFormat="1">
      <c r="C396" s="97"/>
      <c r="D396" s="96"/>
      <c r="E396" s="96"/>
      <c r="F396" s="96"/>
      <c r="G396" s="96"/>
      <c r="H396" s="96"/>
      <c r="I396" s="96"/>
    </row>
    <row r="397" spans="3:9" s="93" customFormat="1">
      <c r="C397" s="97"/>
      <c r="D397" s="96"/>
      <c r="E397" s="96"/>
      <c r="F397" s="96"/>
      <c r="G397" s="96"/>
      <c r="H397" s="96"/>
      <c r="I397" s="96"/>
    </row>
    <row r="398" spans="3:9" s="93" customFormat="1">
      <c r="C398" s="97"/>
      <c r="D398" s="96"/>
      <c r="E398" s="96"/>
      <c r="F398" s="96"/>
      <c r="G398" s="96"/>
      <c r="H398" s="96"/>
      <c r="I398" s="96"/>
    </row>
    <row r="399" spans="3:9" s="93" customFormat="1">
      <c r="C399" s="97"/>
      <c r="D399" s="96"/>
      <c r="E399" s="96"/>
      <c r="F399" s="96"/>
      <c r="G399" s="96"/>
      <c r="H399" s="96"/>
      <c r="I399" s="96"/>
    </row>
    <row r="400" spans="3:9" s="93" customFormat="1">
      <c r="C400" s="97"/>
      <c r="D400" s="96"/>
      <c r="E400" s="96"/>
      <c r="F400" s="96"/>
      <c r="G400" s="96"/>
      <c r="H400" s="96"/>
      <c r="I400" s="96"/>
    </row>
    <row r="401" spans="3:9" s="93" customFormat="1">
      <c r="C401" s="97"/>
      <c r="D401" s="96"/>
      <c r="E401" s="96"/>
      <c r="F401" s="96"/>
      <c r="G401" s="96"/>
      <c r="H401" s="96"/>
      <c r="I401" s="96"/>
    </row>
    <row r="402" spans="3:9" s="93" customFormat="1">
      <c r="C402" s="97"/>
      <c r="D402" s="96"/>
      <c r="E402" s="96"/>
      <c r="F402" s="96"/>
      <c r="G402" s="96"/>
      <c r="H402" s="96"/>
      <c r="I402" s="96"/>
    </row>
    <row r="403" spans="3:9" s="93" customFormat="1">
      <c r="C403" s="97"/>
      <c r="D403" s="96"/>
      <c r="E403" s="96"/>
      <c r="F403" s="96"/>
      <c r="G403" s="96"/>
      <c r="H403" s="96"/>
      <c r="I403" s="96"/>
    </row>
    <row r="404" spans="3:9" s="93" customFormat="1">
      <c r="C404" s="97"/>
      <c r="D404" s="96"/>
      <c r="E404" s="96"/>
      <c r="F404" s="96"/>
      <c r="G404" s="96"/>
      <c r="H404" s="96"/>
      <c r="I404" s="96"/>
    </row>
    <row r="405" spans="3:9" s="93" customFormat="1">
      <c r="C405" s="97"/>
      <c r="D405" s="96"/>
      <c r="E405" s="96"/>
      <c r="F405" s="96"/>
      <c r="G405" s="96"/>
      <c r="H405" s="96"/>
      <c r="I405" s="96"/>
    </row>
    <row r="406" spans="3:9" s="93" customFormat="1">
      <c r="C406" s="97"/>
      <c r="D406" s="96"/>
      <c r="E406" s="96"/>
      <c r="F406" s="96"/>
      <c r="G406" s="96"/>
      <c r="H406" s="96"/>
      <c r="I406" s="96"/>
    </row>
    <row r="407" spans="3:9" s="93" customFormat="1">
      <c r="C407" s="97"/>
      <c r="D407" s="96"/>
      <c r="E407" s="96"/>
      <c r="F407" s="96"/>
      <c r="G407" s="96"/>
      <c r="H407" s="96"/>
      <c r="I407" s="96"/>
    </row>
    <row r="408" spans="3:9" s="93" customFormat="1">
      <c r="C408" s="97"/>
      <c r="D408" s="96"/>
      <c r="E408" s="96"/>
      <c r="F408" s="96"/>
      <c r="G408" s="96"/>
      <c r="H408" s="96"/>
      <c r="I408" s="96"/>
    </row>
    <row r="409" spans="3:9" s="93" customFormat="1">
      <c r="C409" s="97"/>
      <c r="D409" s="96"/>
      <c r="E409" s="96"/>
      <c r="F409" s="96"/>
      <c r="G409" s="96"/>
      <c r="H409" s="96"/>
      <c r="I409" s="96"/>
    </row>
    <row r="410" spans="3:9" s="93" customFormat="1">
      <c r="C410" s="97"/>
      <c r="D410" s="96"/>
      <c r="E410" s="96"/>
      <c r="F410" s="96"/>
      <c r="G410" s="96"/>
      <c r="H410" s="96"/>
      <c r="I410" s="96"/>
    </row>
    <row r="411" spans="3:9" s="93" customFormat="1">
      <c r="C411" s="97"/>
      <c r="D411" s="96"/>
      <c r="E411" s="96"/>
      <c r="F411" s="96"/>
      <c r="G411" s="96"/>
      <c r="H411" s="96"/>
      <c r="I411" s="96"/>
    </row>
    <row r="412" spans="3:9" s="93" customFormat="1">
      <c r="C412" s="97"/>
      <c r="D412" s="96"/>
      <c r="E412" s="96"/>
      <c r="F412" s="96"/>
      <c r="G412" s="96"/>
      <c r="H412" s="96"/>
      <c r="I412" s="96"/>
    </row>
    <row r="413" spans="3:9" s="93" customFormat="1">
      <c r="C413" s="97"/>
      <c r="D413" s="96"/>
      <c r="E413" s="96"/>
      <c r="F413" s="96"/>
      <c r="G413" s="96"/>
      <c r="H413" s="96"/>
      <c r="I413" s="96"/>
    </row>
    <row r="414" spans="3:9" s="93" customFormat="1">
      <c r="C414" s="97"/>
      <c r="D414" s="96"/>
      <c r="E414" s="96"/>
      <c r="F414" s="96"/>
      <c r="G414" s="96"/>
      <c r="H414" s="96"/>
      <c r="I414" s="96"/>
    </row>
    <row r="415" spans="3:9" s="93" customFormat="1">
      <c r="C415" s="97"/>
      <c r="D415" s="96"/>
      <c r="E415" s="96"/>
      <c r="F415" s="96"/>
      <c r="G415" s="96"/>
      <c r="H415" s="96"/>
      <c r="I415" s="96"/>
    </row>
    <row r="416" spans="3:9" s="93" customFormat="1">
      <c r="C416" s="97"/>
      <c r="D416" s="96"/>
      <c r="E416" s="96"/>
      <c r="F416" s="96"/>
      <c r="G416" s="96"/>
      <c r="H416" s="96"/>
      <c r="I416" s="96"/>
    </row>
    <row r="417" spans="3:9" s="93" customFormat="1">
      <c r="C417" s="97"/>
      <c r="D417" s="96"/>
      <c r="E417" s="96"/>
      <c r="F417" s="96"/>
      <c r="G417" s="96"/>
      <c r="H417" s="96"/>
      <c r="I417" s="96"/>
    </row>
    <row r="418" spans="3:9" s="93" customFormat="1">
      <c r="C418" s="97"/>
      <c r="D418" s="96"/>
      <c r="E418" s="96"/>
      <c r="F418" s="96"/>
      <c r="G418" s="96"/>
      <c r="H418" s="96"/>
      <c r="I418" s="96"/>
    </row>
    <row r="419" spans="3:9" s="93" customFormat="1">
      <c r="C419" s="97"/>
      <c r="D419" s="96"/>
      <c r="E419" s="96"/>
      <c r="F419" s="96"/>
      <c r="G419" s="96"/>
      <c r="H419" s="96"/>
      <c r="I419" s="96"/>
    </row>
    <row r="420" spans="3:9" s="93" customFormat="1">
      <c r="C420" s="97"/>
      <c r="D420" s="96"/>
      <c r="E420" s="96"/>
      <c r="F420" s="96"/>
      <c r="G420" s="96"/>
      <c r="H420" s="96"/>
      <c r="I420" s="96"/>
    </row>
    <row r="421" spans="3:9" s="93" customFormat="1">
      <c r="C421" s="97"/>
      <c r="D421" s="96"/>
      <c r="E421" s="96"/>
      <c r="F421" s="96"/>
      <c r="G421" s="96"/>
      <c r="H421" s="96"/>
      <c r="I421" s="96"/>
    </row>
    <row r="422" spans="3:9" s="93" customFormat="1">
      <c r="C422" s="97"/>
      <c r="D422" s="96"/>
      <c r="E422" s="96"/>
      <c r="F422" s="96"/>
      <c r="G422" s="96"/>
      <c r="H422" s="96"/>
      <c r="I422" s="96"/>
    </row>
    <row r="423" spans="3:9" s="93" customFormat="1">
      <c r="C423" s="97"/>
      <c r="D423" s="96"/>
      <c r="E423" s="96"/>
      <c r="F423" s="96"/>
      <c r="G423" s="96"/>
      <c r="H423" s="96"/>
      <c r="I423" s="96"/>
    </row>
    <row r="424" spans="3:9" s="93" customFormat="1">
      <c r="C424" s="97"/>
      <c r="D424" s="96"/>
      <c r="E424" s="96"/>
      <c r="F424" s="96"/>
      <c r="G424" s="96"/>
      <c r="H424" s="96"/>
      <c r="I424" s="96"/>
    </row>
    <row r="425" spans="3:9" s="93" customFormat="1">
      <c r="C425" s="97"/>
      <c r="D425" s="96"/>
      <c r="E425" s="96"/>
      <c r="F425" s="96"/>
      <c r="G425" s="96"/>
      <c r="H425" s="96"/>
      <c r="I425" s="96"/>
    </row>
    <row r="426" spans="3:9" s="93" customFormat="1">
      <c r="C426" s="97"/>
      <c r="D426" s="96"/>
      <c r="E426" s="96"/>
      <c r="F426" s="96"/>
      <c r="G426" s="96"/>
      <c r="H426" s="96"/>
      <c r="I426" s="96"/>
    </row>
    <row r="427" spans="3:9" s="93" customFormat="1">
      <c r="C427" s="97"/>
      <c r="D427" s="96"/>
      <c r="E427" s="96"/>
      <c r="F427" s="96"/>
      <c r="G427" s="96"/>
      <c r="H427" s="96"/>
      <c r="I427" s="96"/>
    </row>
    <row r="428" spans="3:9" s="93" customFormat="1">
      <c r="C428" s="97"/>
      <c r="D428" s="96"/>
      <c r="E428" s="96"/>
      <c r="F428" s="96"/>
      <c r="G428" s="96"/>
      <c r="H428" s="96"/>
      <c r="I428" s="96"/>
    </row>
    <row r="429" spans="3:9" s="93" customFormat="1">
      <c r="C429" s="97"/>
      <c r="D429" s="96"/>
      <c r="E429" s="96"/>
      <c r="F429" s="96"/>
      <c r="G429" s="96"/>
      <c r="H429" s="96"/>
      <c r="I429" s="96"/>
    </row>
    <row r="430" spans="3:9" s="93" customFormat="1">
      <c r="C430" s="97"/>
      <c r="D430" s="96"/>
      <c r="E430" s="96"/>
      <c r="F430" s="96"/>
      <c r="G430" s="96"/>
      <c r="H430" s="96"/>
      <c r="I430" s="96"/>
    </row>
    <row r="431" spans="3:9" s="93" customFormat="1">
      <c r="C431" s="97"/>
      <c r="D431" s="96"/>
      <c r="E431" s="96"/>
      <c r="F431" s="96"/>
      <c r="G431" s="96"/>
      <c r="H431" s="96"/>
      <c r="I431" s="96"/>
    </row>
    <row r="432" spans="3:9" s="93" customFormat="1">
      <c r="C432" s="97"/>
      <c r="D432" s="96"/>
      <c r="E432" s="96"/>
      <c r="F432" s="96"/>
      <c r="G432" s="96"/>
      <c r="H432" s="96"/>
      <c r="I432" s="96"/>
    </row>
    <row r="433" spans="3:9" s="93" customFormat="1">
      <c r="C433" s="97"/>
      <c r="D433" s="96"/>
      <c r="E433" s="96"/>
      <c r="F433" s="96"/>
      <c r="G433" s="96"/>
      <c r="H433" s="96"/>
      <c r="I433" s="96"/>
    </row>
    <row r="434" spans="3:9" s="93" customFormat="1">
      <c r="C434" s="97"/>
      <c r="D434" s="96"/>
      <c r="E434" s="96"/>
      <c r="F434" s="96"/>
      <c r="G434" s="96"/>
      <c r="H434" s="96"/>
      <c r="I434" s="96"/>
    </row>
    <row r="435" spans="3:9" s="93" customFormat="1">
      <c r="C435" s="97"/>
      <c r="D435" s="96"/>
      <c r="E435" s="96"/>
      <c r="F435" s="96"/>
      <c r="G435" s="96"/>
      <c r="H435" s="96"/>
      <c r="I435" s="96"/>
    </row>
    <row r="436" spans="3:9" s="93" customFormat="1">
      <c r="C436" s="97"/>
      <c r="D436" s="96"/>
      <c r="E436" s="96"/>
      <c r="F436" s="96"/>
      <c r="G436" s="96"/>
      <c r="H436" s="96"/>
      <c r="I436" s="96"/>
    </row>
    <row r="437" spans="3:9" s="93" customFormat="1">
      <c r="C437" s="97"/>
      <c r="D437" s="96"/>
      <c r="E437" s="96"/>
      <c r="F437" s="96"/>
      <c r="G437" s="96"/>
      <c r="H437" s="96"/>
      <c r="I437" s="96"/>
    </row>
    <row r="438" spans="3:9" s="93" customFormat="1">
      <c r="C438" s="97"/>
      <c r="D438" s="96"/>
      <c r="E438" s="96"/>
      <c r="F438" s="96"/>
      <c r="G438" s="96"/>
      <c r="H438" s="96"/>
      <c r="I438" s="96"/>
    </row>
    <row r="439" spans="3:9" s="93" customFormat="1">
      <c r="C439" s="97"/>
      <c r="D439" s="96"/>
      <c r="E439" s="96"/>
      <c r="F439" s="96"/>
      <c r="G439" s="96"/>
      <c r="H439" s="96"/>
      <c r="I439" s="96"/>
    </row>
    <row r="440" spans="3:9" s="93" customFormat="1">
      <c r="C440" s="97"/>
      <c r="D440" s="96"/>
      <c r="E440" s="96"/>
      <c r="F440" s="96"/>
      <c r="G440" s="96"/>
      <c r="H440" s="96"/>
      <c r="I440" s="96"/>
    </row>
    <row r="441" spans="3:9" s="93" customFormat="1">
      <c r="C441" s="97"/>
      <c r="D441" s="96"/>
      <c r="E441" s="96"/>
      <c r="F441" s="96"/>
      <c r="G441" s="96"/>
      <c r="H441" s="96"/>
      <c r="I441" s="96"/>
    </row>
    <row r="442" spans="3:9" s="93" customFormat="1">
      <c r="C442" s="97"/>
      <c r="D442" s="96"/>
      <c r="E442" s="96"/>
      <c r="F442" s="96"/>
      <c r="G442" s="96"/>
      <c r="H442" s="96"/>
      <c r="I442" s="96"/>
    </row>
    <row r="443" spans="3:9" s="93" customFormat="1">
      <c r="C443" s="97"/>
      <c r="D443" s="96"/>
      <c r="E443" s="96"/>
      <c r="F443" s="96"/>
      <c r="G443" s="96"/>
      <c r="H443" s="96"/>
      <c r="I443" s="96"/>
    </row>
    <row r="444" spans="3:9" s="93" customFormat="1">
      <c r="C444" s="97"/>
      <c r="D444" s="96"/>
      <c r="E444" s="96"/>
      <c r="F444" s="96"/>
      <c r="G444" s="96"/>
      <c r="H444" s="96"/>
      <c r="I444" s="96"/>
    </row>
    <row r="445" spans="3:9" s="93" customFormat="1">
      <c r="C445" s="97"/>
      <c r="D445" s="96"/>
      <c r="E445" s="96"/>
      <c r="F445" s="96"/>
      <c r="G445" s="96"/>
      <c r="H445" s="96"/>
      <c r="I445" s="96"/>
    </row>
    <row r="446" spans="3:9" s="93" customFormat="1">
      <c r="C446" s="97"/>
      <c r="D446" s="96"/>
      <c r="E446" s="96"/>
      <c r="F446" s="96"/>
      <c r="G446" s="96"/>
      <c r="H446" s="96"/>
      <c r="I446" s="96"/>
    </row>
    <row r="447" spans="3:9" s="93" customFormat="1">
      <c r="C447" s="97"/>
      <c r="D447" s="96"/>
      <c r="E447" s="96"/>
      <c r="F447" s="96"/>
      <c r="G447" s="96"/>
      <c r="H447" s="96"/>
      <c r="I447" s="96"/>
    </row>
    <row r="448" spans="3:9" s="93" customFormat="1">
      <c r="C448" s="97"/>
      <c r="D448" s="96"/>
      <c r="E448" s="96"/>
      <c r="F448" s="96"/>
      <c r="G448" s="96"/>
      <c r="H448" s="96"/>
      <c r="I448" s="96"/>
    </row>
    <row r="449" spans="3:9" s="93" customFormat="1">
      <c r="C449" s="97"/>
      <c r="D449" s="96"/>
      <c r="E449" s="96"/>
      <c r="F449" s="96"/>
      <c r="G449" s="96"/>
      <c r="H449" s="96"/>
      <c r="I449" s="96"/>
    </row>
    <row r="450" spans="3:9" s="93" customFormat="1">
      <c r="C450" s="97"/>
      <c r="D450" s="96"/>
      <c r="E450" s="96"/>
      <c r="F450" s="96"/>
      <c r="G450" s="96"/>
      <c r="H450" s="96"/>
      <c r="I450" s="96"/>
    </row>
    <row r="451" spans="3:9" s="93" customFormat="1">
      <c r="C451" s="97"/>
      <c r="D451" s="96"/>
      <c r="E451" s="96"/>
      <c r="F451" s="96"/>
      <c r="G451" s="96"/>
      <c r="H451" s="96"/>
      <c r="I451" s="96"/>
    </row>
    <row r="452" spans="3:9" s="93" customFormat="1">
      <c r="C452" s="97"/>
      <c r="D452" s="96"/>
      <c r="E452" s="96"/>
      <c r="F452" s="96"/>
      <c r="G452" s="96"/>
      <c r="H452" s="96"/>
      <c r="I452" s="96"/>
    </row>
    <row r="453" spans="3:9" s="93" customFormat="1">
      <c r="C453" s="97"/>
      <c r="D453" s="96"/>
      <c r="E453" s="96"/>
      <c r="F453" s="96"/>
      <c r="G453" s="96"/>
      <c r="H453" s="96"/>
      <c r="I453" s="96"/>
    </row>
    <row r="454" spans="3:9" s="93" customFormat="1">
      <c r="C454" s="97"/>
      <c r="D454" s="96"/>
      <c r="E454" s="96"/>
      <c r="F454" s="96"/>
      <c r="G454" s="96"/>
      <c r="H454" s="96"/>
      <c r="I454" s="96"/>
    </row>
    <row r="455" spans="3:9" s="93" customFormat="1">
      <c r="C455" s="97"/>
      <c r="D455" s="96"/>
      <c r="E455" s="96"/>
      <c r="F455" s="96"/>
      <c r="G455" s="96"/>
      <c r="H455" s="96"/>
      <c r="I455" s="96"/>
    </row>
    <row r="456" spans="3:9" s="93" customFormat="1">
      <c r="C456" s="97"/>
      <c r="D456" s="96"/>
      <c r="E456" s="96"/>
      <c r="F456" s="96"/>
      <c r="G456" s="96"/>
      <c r="H456" s="96"/>
      <c r="I456" s="96"/>
    </row>
    <row r="457" spans="3:9" s="93" customFormat="1">
      <c r="C457" s="97"/>
      <c r="D457" s="96"/>
      <c r="E457" s="96"/>
      <c r="F457" s="96"/>
      <c r="G457" s="96"/>
      <c r="H457" s="96"/>
      <c r="I457" s="96"/>
    </row>
    <row r="458" spans="3:9" s="93" customFormat="1">
      <c r="C458" s="97"/>
      <c r="D458" s="96"/>
      <c r="E458" s="96"/>
      <c r="F458" s="96"/>
      <c r="G458" s="96"/>
      <c r="H458" s="96"/>
      <c r="I458" s="96"/>
    </row>
    <row r="459" spans="3:9" s="93" customFormat="1">
      <c r="C459" s="97"/>
      <c r="D459" s="96"/>
      <c r="E459" s="96"/>
      <c r="F459" s="96"/>
      <c r="G459" s="96"/>
      <c r="H459" s="96"/>
      <c r="I459" s="96"/>
    </row>
    <row r="460" spans="3:9" s="93" customFormat="1">
      <c r="C460" s="97"/>
      <c r="D460" s="96"/>
      <c r="E460" s="96"/>
      <c r="F460" s="96"/>
      <c r="G460" s="96"/>
      <c r="H460" s="96"/>
      <c r="I460" s="96"/>
    </row>
    <row r="461" spans="3:9" s="93" customFormat="1">
      <c r="C461" s="97"/>
      <c r="D461" s="96"/>
      <c r="E461" s="96"/>
      <c r="F461" s="96"/>
      <c r="G461" s="96"/>
      <c r="H461" s="96"/>
      <c r="I461" s="96"/>
    </row>
    <row r="462" spans="3:9" s="93" customFormat="1">
      <c r="C462" s="97"/>
      <c r="D462" s="96"/>
      <c r="E462" s="96"/>
      <c r="F462" s="96"/>
      <c r="G462" s="96"/>
      <c r="H462" s="96"/>
      <c r="I462" s="96"/>
    </row>
    <row r="463" spans="3:9" s="93" customFormat="1">
      <c r="C463" s="97"/>
      <c r="D463" s="96"/>
      <c r="E463" s="96"/>
      <c r="F463" s="96"/>
      <c r="G463" s="96"/>
      <c r="H463" s="96"/>
      <c r="I463" s="96"/>
    </row>
    <row r="464" spans="3:9" s="93" customFormat="1">
      <c r="C464" s="97"/>
      <c r="D464" s="96"/>
      <c r="E464" s="96"/>
      <c r="F464" s="96"/>
      <c r="G464" s="96"/>
      <c r="H464" s="96"/>
      <c r="I464" s="96"/>
    </row>
    <row r="465" spans="3:9" s="93" customFormat="1">
      <c r="C465" s="97"/>
      <c r="D465" s="96"/>
      <c r="E465" s="96"/>
      <c r="F465" s="96"/>
      <c r="G465" s="96"/>
      <c r="H465" s="96"/>
      <c r="I465" s="96"/>
    </row>
    <row r="466" spans="3:9" s="93" customFormat="1">
      <c r="C466" s="97"/>
      <c r="D466" s="96"/>
      <c r="E466" s="96"/>
      <c r="F466" s="96"/>
      <c r="G466" s="96"/>
      <c r="H466" s="96"/>
      <c r="I466" s="96"/>
    </row>
    <row r="467" spans="3:9" s="93" customFormat="1">
      <c r="C467" s="97"/>
      <c r="D467" s="96"/>
      <c r="E467" s="96"/>
      <c r="F467" s="96"/>
      <c r="G467" s="96"/>
      <c r="H467" s="96"/>
      <c r="I467" s="96"/>
    </row>
    <row r="468" spans="3:9" s="93" customFormat="1">
      <c r="C468" s="97"/>
      <c r="D468" s="96"/>
      <c r="E468" s="96"/>
      <c r="F468" s="96"/>
      <c r="G468" s="96"/>
      <c r="H468" s="96"/>
      <c r="I468" s="96"/>
    </row>
    <row r="469" spans="3:9" s="93" customFormat="1">
      <c r="C469" s="97"/>
      <c r="D469" s="96"/>
      <c r="E469" s="96"/>
      <c r="F469" s="96"/>
      <c r="G469" s="96"/>
      <c r="H469" s="96"/>
      <c r="I469" s="96"/>
    </row>
    <row r="470" spans="3:9" s="93" customFormat="1">
      <c r="C470" s="97"/>
      <c r="D470" s="96"/>
      <c r="E470" s="96"/>
      <c r="F470" s="96"/>
      <c r="G470" s="96"/>
      <c r="H470" s="96"/>
      <c r="I470" s="96"/>
    </row>
    <row r="471" spans="3:9" s="93" customFormat="1">
      <c r="C471" s="97"/>
      <c r="D471" s="96"/>
      <c r="E471" s="96"/>
      <c r="F471" s="96"/>
      <c r="G471" s="96"/>
      <c r="H471" s="96"/>
      <c r="I471" s="96"/>
    </row>
    <row r="472" spans="3:9" s="93" customFormat="1">
      <c r="C472" s="97"/>
      <c r="D472" s="96"/>
      <c r="E472" s="96"/>
      <c r="F472" s="96"/>
      <c r="G472" s="96"/>
      <c r="H472" s="96"/>
      <c r="I472" s="96"/>
    </row>
    <row r="473" spans="3:9" s="93" customFormat="1">
      <c r="C473" s="97"/>
      <c r="D473" s="96"/>
      <c r="E473" s="96"/>
      <c r="F473" s="96"/>
      <c r="G473" s="96"/>
      <c r="H473" s="96"/>
      <c r="I473" s="96"/>
    </row>
    <row r="474" spans="3:9" s="93" customFormat="1">
      <c r="C474" s="97"/>
      <c r="D474" s="96"/>
      <c r="E474" s="96"/>
      <c r="F474" s="96"/>
      <c r="G474" s="96"/>
      <c r="H474" s="96"/>
      <c r="I474" s="96"/>
    </row>
    <row r="475" spans="3:9" s="93" customFormat="1">
      <c r="C475" s="97"/>
      <c r="D475" s="96"/>
      <c r="E475" s="96"/>
      <c r="F475" s="96"/>
      <c r="G475" s="96"/>
      <c r="H475" s="96"/>
      <c r="I475" s="96"/>
    </row>
    <row r="476" spans="3:9" s="93" customFormat="1">
      <c r="C476" s="97"/>
      <c r="D476" s="96"/>
      <c r="E476" s="96"/>
      <c r="F476" s="96"/>
      <c r="G476" s="96"/>
      <c r="H476" s="96"/>
      <c r="I476" s="96"/>
    </row>
    <row r="477" spans="3:9" s="93" customFormat="1">
      <c r="C477" s="97"/>
      <c r="D477" s="96"/>
      <c r="E477" s="96"/>
      <c r="F477" s="96"/>
      <c r="G477" s="96"/>
      <c r="H477" s="96"/>
      <c r="I477" s="96"/>
    </row>
    <row r="478" spans="3:9" s="93" customFormat="1">
      <c r="C478" s="97"/>
      <c r="D478" s="96"/>
      <c r="E478" s="96"/>
      <c r="F478" s="96"/>
      <c r="G478" s="96"/>
      <c r="H478" s="96"/>
      <c r="I478" s="96"/>
    </row>
    <row r="479" spans="3:9" s="93" customFormat="1">
      <c r="C479" s="97"/>
      <c r="D479" s="96"/>
      <c r="E479" s="96"/>
      <c r="F479" s="96"/>
      <c r="G479" s="96"/>
      <c r="H479" s="96"/>
      <c r="I479" s="96"/>
    </row>
    <row r="480" spans="3:9" s="93" customFormat="1">
      <c r="C480" s="97"/>
      <c r="D480" s="96"/>
      <c r="E480" s="96"/>
      <c r="F480" s="96"/>
      <c r="G480" s="96"/>
      <c r="H480" s="96"/>
      <c r="I480" s="96"/>
    </row>
    <row r="481" spans="3:9" s="93" customFormat="1">
      <c r="C481" s="97"/>
      <c r="D481" s="96"/>
      <c r="E481" s="96"/>
      <c r="F481" s="96"/>
      <c r="G481" s="96"/>
      <c r="H481" s="96"/>
      <c r="I481" s="96"/>
    </row>
    <row r="482" spans="3:9" s="93" customFormat="1">
      <c r="C482" s="97"/>
      <c r="D482" s="96"/>
      <c r="E482" s="96"/>
      <c r="F482" s="96"/>
      <c r="G482" s="96"/>
      <c r="H482" s="96"/>
      <c r="I482" s="96"/>
    </row>
    <row r="483" spans="3:9" s="93" customFormat="1">
      <c r="C483" s="97"/>
      <c r="D483" s="96"/>
      <c r="E483" s="96"/>
      <c r="F483" s="96"/>
      <c r="G483" s="96"/>
      <c r="H483" s="96"/>
      <c r="I483" s="96"/>
    </row>
    <row r="484" spans="3:9" s="93" customFormat="1">
      <c r="C484" s="97"/>
      <c r="D484" s="96"/>
      <c r="E484" s="96"/>
      <c r="F484" s="96"/>
      <c r="G484" s="96"/>
      <c r="H484" s="96"/>
      <c r="I484" s="96"/>
    </row>
    <row r="485" spans="3:9" s="93" customFormat="1">
      <c r="C485" s="97"/>
      <c r="D485" s="96"/>
      <c r="E485" s="96"/>
      <c r="F485" s="96"/>
      <c r="G485" s="96"/>
      <c r="H485" s="96"/>
      <c r="I485" s="96"/>
    </row>
    <row r="486" spans="3:9" s="93" customFormat="1">
      <c r="C486" s="97"/>
      <c r="D486" s="96"/>
      <c r="E486" s="96"/>
      <c r="F486" s="96"/>
      <c r="G486" s="96"/>
      <c r="H486" s="96"/>
      <c r="I486" s="96"/>
    </row>
    <row r="487" spans="3:9" s="93" customFormat="1">
      <c r="C487" s="97"/>
      <c r="D487" s="96"/>
      <c r="E487" s="96"/>
      <c r="F487" s="96"/>
      <c r="G487" s="96"/>
      <c r="H487" s="96"/>
      <c r="I487" s="96"/>
    </row>
    <row r="488" spans="3:9" s="93" customFormat="1">
      <c r="C488" s="97"/>
      <c r="D488" s="96"/>
      <c r="E488" s="96"/>
      <c r="F488" s="96"/>
      <c r="G488" s="96"/>
      <c r="H488" s="96"/>
      <c r="I488" s="96"/>
    </row>
    <row r="489" spans="3:9" s="93" customFormat="1">
      <c r="C489" s="97"/>
      <c r="D489" s="96"/>
      <c r="E489" s="96"/>
      <c r="F489" s="96"/>
      <c r="G489" s="96"/>
      <c r="H489" s="96"/>
      <c r="I489" s="96"/>
    </row>
    <row r="490" spans="3:9" s="93" customFormat="1">
      <c r="C490" s="97"/>
      <c r="D490" s="96"/>
      <c r="E490" s="96"/>
      <c r="F490" s="96"/>
      <c r="G490" s="96"/>
      <c r="H490" s="96"/>
      <c r="I490" s="96"/>
    </row>
    <row r="491" spans="3:9" s="93" customFormat="1">
      <c r="C491" s="97"/>
      <c r="D491" s="96"/>
      <c r="E491" s="96"/>
      <c r="F491" s="96"/>
      <c r="G491" s="96"/>
      <c r="H491" s="96"/>
      <c r="I491" s="96"/>
    </row>
    <row r="492" spans="3:9" s="93" customFormat="1">
      <c r="C492" s="97"/>
      <c r="D492" s="96"/>
      <c r="E492" s="96"/>
      <c r="F492" s="96"/>
      <c r="G492" s="96"/>
      <c r="H492" s="96"/>
      <c r="I492" s="96"/>
    </row>
    <row r="493" spans="3:9" s="93" customFormat="1">
      <c r="C493" s="97"/>
      <c r="D493" s="96"/>
      <c r="E493" s="96"/>
      <c r="F493" s="96"/>
      <c r="G493" s="96"/>
      <c r="H493" s="96"/>
      <c r="I493" s="96"/>
    </row>
    <row r="494" spans="3:9" s="93" customFormat="1">
      <c r="C494" s="97"/>
      <c r="D494" s="96"/>
      <c r="E494" s="96"/>
      <c r="F494" s="96"/>
      <c r="G494" s="96"/>
      <c r="H494" s="96"/>
      <c r="I494" s="96"/>
    </row>
    <row r="495" spans="3:9" s="93" customFormat="1">
      <c r="C495" s="97"/>
      <c r="D495" s="96"/>
      <c r="E495" s="96"/>
      <c r="F495" s="96"/>
      <c r="G495" s="96"/>
      <c r="H495" s="96"/>
      <c r="I495" s="96"/>
    </row>
    <row r="496" spans="3:9" s="93" customFormat="1">
      <c r="C496" s="97"/>
      <c r="D496" s="96"/>
      <c r="E496" s="96"/>
      <c r="F496" s="96"/>
      <c r="G496" s="96"/>
      <c r="H496" s="96"/>
      <c r="I496" s="96"/>
    </row>
    <row r="497" spans="3:9" s="93" customFormat="1">
      <c r="C497" s="97"/>
      <c r="D497" s="96"/>
      <c r="E497" s="96"/>
      <c r="F497" s="96"/>
      <c r="G497" s="96"/>
      <c r="H497" s="96"/>
      <c r="I497" s="96"/>
    </row>
    <row r="498" spans="3:9" s="93" customFormat="1">
      <c r="C498" s="97"/>
      <c r="D498" s="96"/>
      <c r="E498" s="96"/>
      <c r="F498" s="96"/>
      <c r="G498" s="96"/>
      <c r="H498" s="96"/>
      <c r="I498" s="96"/>
    </row>
    <row r="499" spans="3:9" s="93" customFormat="1">
      <c r="C499" s="97"/>
      <c r="D499" s="96"/>
      <c r="E499" s="96"/>
      <c r="F499" s="96"/>
      <c r="G499" s="96"/>
      <c r="H499" s="96"/>
      <c r="I499" s="96"/>
    </row>
    <row r="500" spans="3:9" s="93" customFormat="1">
      <c r="C500" s="97"/>
      <c r="D500" s="96"/>
      <c r="E500" s="96"/>
      <c r="F500" s="96"/>
      <c r="G500" s="96"/>
      <c r="H500" s="96"/>
      <c r="I500" s="96"/>
    </row>
    <row r="501" spans="3:9" s="93" customFormat="1">
      <c r="C501" s="97"/>
      <c r="D501" s="96"/>
      <c r="E501" s="96"/>
      <c r="F501" s="96"/>
      <c r="G501" s="96"/>
      <c r="H501" s="96"/>
      <c r="I501" s="96"/>
    </row>
    <row r="502" spans="3:9" s="93" customFormat="1">
      <c r="C502" s="97"/>
      <c r="D502" s="96"/>
      <c r="E502" s="96"/>
      <c r="F502" s="96"/>
      <c r="G502" s="96"/>
      <c r="H502" s="96"/>
      <c r="I502" s="96"/>
    </row>
    <row r="503" spans="3:9" s="93" customFormat="1">
      <c r="C503" s="97"/>
      <c r="D503" s="96"/>
      <c r="E503" s="96"/>
      <c r="F503" s="96"/>
      <c r="G503" s="96"/>
      <c r="H503" s="96"/>
      <c r="I503" s="96"/>
    </row>
    <row r="504" spans="3:9" s="93" customFormat="1">
      <c r="C504" s="97"/>
      <c r="D504" s="96"/>
      <c r="E504" s="96"/>
      <c r="F504" s="96"/>
      <c r="G504" s="96"/>
      <c r="H504" s="96"/>
      <c r="I504" s="96"/>
    </row>
    <row r="505" spans="3:9" s="93" customFormat="1">
      <c r="C505" s="97"/>
      <c r="D505" s="96"/>
      <c r="E505" s="96"/>
      <c r="F505" s="96"/>
      <c r="G505" s="96"/>
      <c r="H505" s="96"/>
      <c r="I505" s="96"/>
    </row>
    <row r="506" spans="3:9" s="93" customFormat="1">
      <c r="C506" s="97"/>
      <c r="D506" s="96"/>
      <c r="E506" s="96"/>
      <c r="F506" s="96"/>
      <c r="G506" s="96"/>
      <c r="H506" s="96"/>
      <c r="I506" s="96"/>
    </row>
    <row r="507" spans="3:9" s="93" customFormat="1">
      <c r="C507" s="97"/>
      <c r="D507" s="96"/>
      <c r="E507" s="96"/>
      <c r="F507" s="96"/>
      <c r="G507" s="96"/>
      <c r="H507" s="96"/>
      <c r="I507" s="96"/>
    </row>
    <row r="508" spans="3:9" s="93" customFormat="1">
      <c r="C508" s="97"/>
      <c r="D508" s="96"/>
      <c r="E508" s="96"/>
      <c r="F508" s="96"/>
      <c r="G508" s="96"/>
      <c r="H508" s="96"/>
      <c r="I508" s="96"/>
    </row>
    <row r="509" spans="3:9" s="93" customFormat="1">
      <c r="C509" s="97"/>
      <c r="D509" s="96"/>
      <c r="E509" s="96"/>
      <c r="F509" s="96"/>
      <c r="G509" s="96"/>
      <c r="H509" s="96"/>
      <c r="I509" s="96"/>
    </row>
    <row r="510" spans="3:9" s="93" customFormat="1">
      <c r="C510" s="97"/>
      <c r="D510" s="96"/>
      <c r="E510" s="96"/>
      <c r="F510" s="96"/>
      <c r="G510" s="96"/>
      <c r="H510" s="96"/>
      <c r="I510" s="96"/>
    </row>
    <row r="511" spans="3:9" s="93" customFormat="1">
      <c r="C511" s="97"/>
      <c r="D511" s="96"/>
      <c r="E511" s="96"/>
      <c r="F511" s="96"/>
      <c r="G511" s="96"/>
      <c r="H511" s="96"/>
      <c r="I511" s="96"/>
    </row>
    <row r="512" spans="3:9" s="93" customFormat="1">
      <c r="C512" s="97"/>
      <c r="D512" s="96"/>
      <c r="E512" s="96"/>
      <c r="F512" s="96"/>
      <c r="G512" s="96"/>
      <c r="H512" s="96"/>
      <c r="I512" s="96"/>
    </row>
    <row r="513" spans="3:9" s="93" customFormat="1">
      <c r="C513" s="97"/>
      <c r="D513" s="96"/>
      <c r="E513" s="96"/>
      <c r="F513" s="96"/>
      <c r="G513" s="96"/>
      <c r="H513" s="96"/>
      <c r="I513" s="96"/>
    </row>
    <row r="514" spans="3:9" s="93" customFormat="1">
      <c r="C514" s="97"/>
      <c r="D514" s="96"/>
      <c r="E514" s="96"/>
      <c r="F514" s="96"/>
      <c r="G514" s="96"/>
      <c r="H514" s="96"/>
      <c r="I514" s="96"/>
    </row>
    <row r="515" spans="3:9" s="93" customFormat="1">
      <c r="C515" s="97"/>
      <c r="D515" s="96"/>
      <c r="E515" s="96"/>
      <c r="F515" s="96"/>
      <c r="G515" s="96"/>
      <c r="H515" s="96"/>
      <c r="I515" s="96"/>
    </row>
    <row r="516" spans="3:9" s="93" customFormat="1">
      <c r="C516" s="97"/>
      <c r="D516" s="96"/>
      <c r="E516" s="96"/>
      <c r="F516" s="96"/>
      <c r="G516" s="96"/>
      <c r="H516" s="96"/>
      <c r="I516" s="96"/>
    </row>
    <row r="517" spans="3:9" s="93" customFormat="1">
      <c r="C517" s="97"/>
      <c r="D517" s="96"/>
      <c r="E517" s="96"/>
      <c r="F517" s="96"/>
      <c r="G517" s="96"/>
      <c r="H517" s="96"/>
      <c r="I517" s="96"/>
    </row>
    <row r="518" spans="3:9" s="93" customFormat="1">
      <c r="C518" s="97"/>
      <c r="D518" s="96"/>
      <c r="E518" s="96"/>
      <c r="F518" s="96"/>
      <c r="G518" s="96"/>
      <c r="H518" s="96"/>
      <c r="I518" s="96"/>
    </row>
    <row r="519" spans="3:9" s="93" customFormat="1">
      <c r="C519" s="97"/>
      <c r="D519" s="96"/>
      <c r="E519" s="96"/>
      <c r="F519" s="96"/>
      <c r="G519" s="96"/>
      <c r="H519" s="96"/>
      <c r="I519" s="96"/>
    </row>
    <row r="520" spans="3:9" s="93" customFormat="1">
      <c r="C520" s="97"/>
      <c r="D520" s="96"/>
      <c r="E520" s="96"/>
      <c r="F520" s="96"/>
      <c r="G520" s="96"/>
      <c r="H520" s="96"/>
      <c r="I520" s="96"/>
    </row>
    <row r="521" spans="3:9" s="93" customFormat="1">
      <c r="C521" s="97"/>
      <c r="D521" s="96"/>
      <c r="E521" s="96"/>
      <c r="F521" s="96"/>
      <c r="G521" s="96"/>
      <c r="H521" s="96"/>
      <c r="I521" s="96"/>
    </row>
    <row r="522" spans="3:9" s="93" customFormat="1">
      <c r="C522" s="97"/>
      <c r="D522" s="96"/>
      <c r="E522" s="96"/>
      <c r="F522" s="96"/>
      <c r="G522" s="96"/>
      <c r="H522" s="96"/>
      <c r="I522" s="96"/>
    </row>
    <row r="523" spans="3:9" s="93" customFormat="1">
      <c r="C523" s="97"/>
      <c r="D523" s="96"/>
      <c r="E523" s="96"/>
      <c r="F523" s="96"/>
      <c r="G523" s="96"/>
      <c r="H523" s="96"/>
      <c r="I523" s="96"/>
    </row>
    <row r="524" spans="3:9" s="93" customFormat="1">
      <c r="C524" s="97"/>
      <c r="D524" s="96"/>
      <c r="E524" s="96"/>
      <c r="F524" s="96"/>
      <c r="G524" s="96"/>
      <c r="H524" s="96"/>
      <c r="I524" s="96"/>
    </row>
    <row r="525" spans="3:9" s="93" customFormat="1">
      <c r="C525" s="97"/>
      <c r="D525" s="96"/>
      <c r="E525" s="96"/>
      <c r="F525" s="96"/>
      <c r="G525" s="96"/>
      <c r="H525" s="96"/>
      <c r="I525" s="96"/>
    </row>
    <row r="526" spans="3:9" s="93" customFormat="1">
      <c r="C526" s="97"/>
      <c r="D526" s="96"/>
      <c r="E526" s="96"/>
      <c r="F526" s="96"/>
      <c r="G526" s="96"/>
      <c r="H526" s="96"/>
      <c r="I526" s="96"/>
    </row>
    <row r="527" spans="3:9" s="93" customFormat="1">
      <c r="C527" s="97"/>
      <c r="D527" s="96"/>
      <c r="E527" s="96"/>
      <c r="F527" s="96"/>
      <c r="G527" s="96"/>
      <c r="H527" s="96"/>
      <c r="I527" s="96"/>
    </row>
    <row r="528" spans="3:9" s="93" customFormat="1">
      <c r="C528" s="97"/>
      <c r="D528" s="96"/>
      <c r="E528" s="96"/>
      <c r="F528" s="96"/>
      <c r="G528" s="96"/>
      <c r="H528" s="96"/>
      <c r="I528" s="96"/>
    </row>
    <row r="529" spans="3:9" s="93" customFormat="1">
      <c r="C529" s="97"/>
      <c r="D529" s="96"/>
      <c r="E529" s="96"/>
      <c r="F529" s="96"/>
      <c r="G529" s="96"/>
      <c r="H529" s="96"/>
      <c r="I529" s="96"/>
    </row>
    <row r="530" spans="3:9" s="93" customFormat="1">
      <c r="C530" s="97"/>
      <c r="D530" s="96"/>
      <c r="E530" s="96"/>
      <c r="F530" s="96"/>
      <c r="G530" s="96"/>
      <c r="H530" s="96"/>
      <c r="I530" s="96"/>
    </row>
    <row r="531" spans="3:9" s="93" customFormat="1">
      <c r="C531" s="97"/>
      <c r="D531" s="96"/>
      <c r="E531" s="96"/>
      <c r="F531" s="96"/>
      <c r="G531" s="96"/>
      <c r="H531" s="96"/>
      <c r="I531" s="96"/>
    </row>
    <row r="532" spans="3:9" s="93" customFormat="1">
      <c r="C532" s="97"/>
      <c r="D532" s="96"/>
      <c r="E532" s="96"/>
      <c r="F532" s="96"/>
      <c r="G532" s="96"/>
      <c r="H532" s="96"/>
      <c r="I532" s="96"/>
    </row>
    <row r="533" spans="3:9" s="93" customFormat="1">
      <c r="C533" s="97"/>
      <c r="D533" s="96"/>
      <c r="E533" s="96"/>
      <c r="F533" s="96"/>
      <c r="G533" s="96"/>
      <c r="H533" s="96"/>
      <c r="I533" s="96"/>
    </row>
    <row r="534" spans="3:9" s="93" customFormat="1">
      <c r="C534" s="97"/>
      <c r="D534" s="96"/>
      <c r="E534" s="96"/>
      <c r="F534" s="96"/>
      <c r="G534" s="96"/>
      <c r="H534" s="96"/>
      <c r="I534" s="96"/>
    </row>
    <row r="535" spans="3:9" s="93" customFormat="1">
      <c r="C535" s="97"/>
      <c r="D535" s="96"/>
      <c r="E535" s="96"/>
      <c r="F535" s="96"/>
      <c r="G535" s="96"/>
      <c r="H535" s="96"/>
      <c r="I535" s="96"/>
    </row>
    <row r="536" spans="3:9" s="93" customFormat="1">
      <c r="C536" s="97"/>
      <c r="D536" s="96"/>
      <c r="E536" s="96"/>
      <c r="F536" s="96"/>
      <c r="G536" s="96"/>
      <c r="H536" s="96"/>
      <c r="I536" s="96"/>
    </row>
    <row r="537" spans="3:9" s="93" customFormat="1">
      <c r="C537" s="97"/>
      <c r="D537" s="96"/>
      <c r="E537" s="96"/>
      <c r="F537" s="96"/>
      <c r="G537" s="96"/>
      <c r="H537" s="96"/>
      <c r="I537" s="96"/>
    </row>
    <row r="538" spans="3:9" s="93" customFormat="1">
      <c r="C538" s="97"/>
      <c r="D538" s="96"/>
      <c r="E538" s="96"/>
      <c r="F538" s="96"/>
      <c r="G538" s="96"/>
      <c r="H538" s="96"/>
      <c r="I538" s="96"/>
    </row>
    <row r="539" spans="3:9" s="93" customFormat="1">
      <c r="C539" s="97"/>
      <c r="D539" s="96"/>
      <c r="E539" s="96"/>
      <c r="F539" s="96"/>
      <c r="G539" s="96"/>
      <c r="H539" s="96"/>
      <c r="I539" s="96"/>
    </row>
    <row r="540" spans="3:9" s="93" customFormat="1">
      <c r="C540" s="97"/>
      <c r="D540" s="96"/>
      <c r="E540" s="96"/>
      <c r="F540" s="96"/>
      <c r="G540" s="96"/>
      <c r="H540" s="96"/>
      <c r="I540" s="96"/>
    </row>
    <row r="541" spans="3:9" s="93" customFormat="1">
      <c r="C541" s="97"/>
      <c r="D541" s="96"/>
      <c r="E541" s="96"/>
      <c r="F541" s="96"/>
      <c r="G541" s="96"/>
      <c r="H541" s="96"/>
      <c r="I541" s="96"/>
    </row>
    <row r="542" spans="3:9" s="93" customFormat="1">
      <c r="C542" s="97"/>
      <c r="D542" s="96"/>
      <c r="E542" s="96"/>
      <c r="F542" s="96"/>
      <c r="G542" s="96"/>
      <c r="H542" s="96"/>
      <c r="I542" s="96"/>
    </row>
    <row r="543" spans="3:9" s="93" customFormat="1">
      <c r="C543" s="97"/>
      <c r="D543" s="96"/>
      <c r="E543" s="96"/>
      <c r="F543" s="96"/>
      <c r="G543" s="96"/>
      <c r="H543" s="96"/>
      <c r="I543" s="96"/>
    </row>
    <row r="544" spans="3:9" s="93" customFormat="1">
      <c r="C544" s="97"/>
      <c r="D544" s="96"/>
      <c r="E544" s="96"/>
      <c r="F544" s="96"/>
      <c r="G544" s="96"/>
      <c r="H544" s="96"/>
      <c r="I544" s="96"/>
    </row>
    <row r="545" spans="3:9" s="93" customFormat="1">
      <c r="C545" s="97"/>
      <c r="D545" s="96"/>
      <c r="E545" s="96"/>
      <c r="F545" s="96"/>
      <c r="G545" s="96"/>
      <c r="H545" s="96"/>
      <c r="I545" s="96"/>
    </row>
    <row r="546" spans="3:9" s="93" customFormat="1">
      <c r="C546" s="97"/>
      <c r="D546" s="96"/>
      <c r="E546" s="96"/>
      <c r="F546" s="96"/>
      <c r="G546" s="96"/>
      <c r="H546" s="96"/>
      <c r="I546" s="96"/>
    </row>
    <row r="547" spans="3:9" s="93" customFormat="1">
      <c r="C547" s="97"/>
      <c r="D547" s="96"/>
      <c r="E547" s="96"/>
      <c r="F547" s="96"/>
      <c r="G547" s="96"/>
      <c r="H547" s="96"/>
      <c r="I547" s="96"/>
    </row>
    <row r="548" spans="3:9" s="93" customFormat="1">
      <c r="C548" s="97"/>
      <c r="D548" s="96"/>
      <c r="E548" s="96"/>
      <c r="F548" s="96"/>
      <c r="G548" s="96"/>
      <c r="H548" s="96"/>
      <c r="I548" s="96"/>
    </row>
    <row r="549" spans="3:9" s="93" customFormat="1">
      <c r="C549" s="97"/>
      <c r="D549" s="96"/>
      <c r="E549" s="96"/>
      <c r="F549" s="96"/>
      <c r="G549" s="96"/>
      <c r="H549" s="96"/>
      <c r="I549" s="96"/>
    </row>
    <row r="550" spans="3:9" s="93" customFormat="1">
      <c r="C550" s="97"/>
      <c r="D550" s="96"/>
      <c r="E550" s="96"/>
      <c r="F550" s="96"/>
      <c r="G550" s="96"/>
      <c r="H550" s="96"/>
      <c r="I550" s="96"/>
    </row>
    <row r="551" spans="3:9" s="93" customFormat="1">
      <c r="C551" s="97"/>
      <c r="D551" s="96"/>
      <c r="E551" s="96"/>
      <c r="F551" s="96"/>
      <c r="G551" s="96"/>
      <c r="H551" s="96"/>
      <c r="I551" s="96"/>
    </row>
    <row r="552" spans="3:9" s="93" customFormat="1">
      <c r="C552" s="97"/>
      <c r="D552" s="96"/>
      <c r="E552" s="96"/>
      <c r="F552" s="96"/>
      <c r="G552" s="96"/>
      <c r="H552" s="96"/>
      <c r="I552" s="96"/>
    </row>
    <row r="553" spans="3:9" s="93" customFormat="1">
      <c r="C553" s="97"/>
      <c r="D553" s="96"/>
      <c r="E553" s="96"/>
      <c r="F553" s="96"/>
      <c r="G553" s="96"/>
      <c r="H553" s="96"/>
      <c r="I553" s="96"/>
    </row>
    <row r="554" spans="3:9" s="93" customFormat="1">
      <c r="C554" s="97"/>
      <c r="D554" s="96"/>
      <c r="E554" s="96"/>
      <c r="F554" s="96"/>
      <c r="G554" s="96"/>
      <c r="H554" s="96"/>
      <c r="I554" s="96"/>
    </row>
    <row r="555" spans="3:9" s="93" customFormat="1">
      <c r="C555" s="97"/>
      <c r="D555" s="96"/>
      <c r="E555" s="96"/>
      <c r="F555" s="96"/>
      <c r="G555" s="96"/>
      <c r="H555" s="96"/>
      <c r="I555" s="96"/>
    </row>
    <row r="556" spans="3:9" s="93" customFormat="1">
      <c r="C556" s="97"/>
      <c r="D556" s="96"/>
      <c r="E556" s="96"/>
      <c r="F556" s="96"/>
      <c r="G556" s="96"/>
      <c r="H556" s="96"/>
      <c r="I556" s="96"/>
    </row>
    <row r="557" spans="3:9" s="93" customFormat="1">
      <c r="C557" s="97"/>
      <c r="D557" s="96"/>
      <c r="E557" s="96"/>
      <c r="F557" s="96"/>
      <c r="G557" s="96"/>
      <c r="H557" s="96"/>
      <c r="I557" s="96"/>
    </row>
    <row r="558" spans="3:9" s="93" customFormat="1">
      <c r="C558" s="97"/>
      <c r="D558" s="96"/>
      <c r="E558" s="96"/>
      <c r="F558" s="96"/>
      <c r="G558" s="96"/>
      <c r="H558" s="96"/>
      <c r="I558" s="96"/>
    </row>
    <row r="559" spans="3:9" s="93" customFormat="1">
      <c r="C559" s="97"/>
      <c r="D559" s="96"/>
      <c r="E559" s="96"/>
      <c r="F559" s="96"/>
      <c r="G559" s="96"/>
      <c r="H559" s="96"/>
      <c r="I559" s="96"/>
    </row>
    <row r="560" spans="3:9" s="93" customFormat="1">
      <c r="C560" s="97"/>
      <c r="D560" s="96"/>
      <c r="E560" s="96"/>
      <c r="F560" s="96"/>
      <c r="G560" s="96"/>
      <c r="H560" s="96"/>
      <c r="I560" s="96"/>
    </row>
    <row r="561" spans="3:9" s="93" customFormat="1">
      <c r="C561" s="97"/>
      <c r="D561" s="96"/>
      <c r="E561" s="96"/>
      <c r="F561" s="96"/>
      <c r="G561" s="96"/>
      <c r="H561" s="96"/>
      <c r="I561" s="96"/>
    </row>
    <row r="562" spans="3:9" s="93" customFormat="1">
      <c r="C562" s="97"/>
      <c r="D562" s="96"/>
      <c r="E562" s="96"/>
      <c r="F562" s="96"/>
      <c r="G562" s="96"/>
      <c r="H562" s="96"/>
      <c r="I562" s="96"/>
    </row>
    <row r="563" spans="3:9" s="93" customFormat="1">
      <c r="C563" s="97"/>
      <c r="D563" s="96"/>
      <c r="E563" s="96"/>
      <c r="F563" s="96"/>
      <c r="G563" s="96"/>
      <c r="H563" s="96"/>
      <c r="I563" s="96"/>
    </row>
    <row r="564" spans="3:9" s="93" customFormat="1">
      <c r="C564" s="97"/>
      <c r="D564" s="96"/>
      <c r="E564" s="96"/>
      <c r="F564" s="96"/>
      <c r="G564" s="96"/>
      <c r="H564" s="96"/>
      <c r="I564" s="96"/>
    </row>
    <row r="565" spans="3:9" s="93" customFormat="1">
      <c r="C565" s="97"/>
      <c r="D565" s="96"/>
      <c r="E565" s="96"/>
      <c r="F565" s="96"/>
      <c r="G565" s="96"/>
      <c r="H565" s="96"/>
      <c r="I565" s="96"/>
    </row>
    <row r="566" spans="3:9" s="93" customFormat="1">
      <c r="C566" s="97"/>
      <c r="D566" s="96"/>
      <c r="E566" s="96"/>
      <c r="F566" s="96"/>
      <c r="G566" s="96"/>
      <c r="H566" s="96"/>
      <c r="I566" s="96"/>
    </row>
    <row r="567" spans="3:9" s="93" customFormat="1">
      <c r="C567" s="97"/>
      <c r="D567" s="96"/>
      <c r="E567" s="96"/>
      <c r="F567" s="96"/>
      <c r="G567" s="96"/>
      <c r="H567" s="96"/>
      <c r="I567" s="96"/>
    </row>
    <row r="568" spans="3:9" s="93" customFormat="1">
      <c r="C568" s="97"/>
      <c r="D568" s="96"/>
      <c r="E568" s="96"/>
      <c r="F568" s="96"/>
      <c r="G568" s="96"/>
      <c r="H568" s="96"/>
      <c r="I568" s="96"/>
    </row>
    <row r="569" spans="3:9" s="93" customFormat="1">
      <c r="C569" s="97"/>
      <c r="D569" s="96"/>
      <c r="E569" s="96"/>
      <c r="F569" s="96"/>
      <c r="G569" s="96"/>
      <c r="H569" s="96"/>
      <c r="I569" s="96"/>
    </row>
    <row r="570" spans="3:9" s="93" customFormat="1">
      <c r="C570" s="97"/>
      <c r="D570" s="96"/>
      <c r="E570" s="96"/>
      <c r="F570" s="96"/>
      <c r="G570" s="96"/>
      <c r="H570" s="96"/>
      <c r="I570" s="96"/>
    </row>
    <row r="571" spans="3:9" s="93" customFormat="1">
      <c r="C571" s="97"/>
      <c r="D571" s="96"/>
      <c r="E571" s="96"/>
      <c r="F571" s="96"/>
      <c r="G571" s="96"/>
      <c r="H571" s="96"/>
      <c r="I571" s="96"/>
    </row>
    <row r="572" spans="3:9" s="93" customFormat="1">
      <c r="C572" s="97"/>
      <c r="D572" s="96"/>
      <c r="E572" s="96"/>
      <c r="F572" s="96"/>
      <c r="G572" s="96"/>
      <c r="H572" s="96"/>
      <c r="I572" s="96"/>
    </row>
    <row r="573" spans="3:9" s="93" customFormat="1">
      <c r="C573" s="97"/>
      <c r="D573" s="96"/>
      <c r="E573" s="96"/>
      <c r="F573" s="96"/>
      <c r="G573" s="96"/>
      <c r="H573" s="96"/>
      <c r="I573" s="96"/>
    </row>
    <row r="574" spans="3:9" s="93" customFormat="1">
      <c r="C574" s="97"/>
      <c r="D574" s="96"/>
      <c r="E574" s="96"/>
      <c r="F574" s="96"/>
      <c r="G574" s="96"/>
      <c r="H574" s="96"/>
      <c r="I574" s="96"/>
    </row>
    <row r="575" spans="3:9" s="93" customFormat="1">
      <c r="C575" s="97"/>
      <c r="D575" s="96"/>
      <c r="E575" s="96"/>
      <c r="F575" s="96"/>
      <c r="G575" s="96"/>
      <c r="H575" s="96"/>
      <c r="I575" s="96"/>
    </row>
    <row r="576" spans="3:9" s="93" customFormat="1">
      <c r="C576" s="97"/>
      <c r="D576" s="96"/>
      <c r="E576" s="96"/>
      <c r="F576" s="96"/>
      <c r="G576" s="96"/>
      <c r="H576" s="96"/>
      <c r="I576" s="96"/>
    </row>
    <row r="577" spans="3:9" s="93" customFormat="1">
      <c r="C577" s="97"/>
      <c r="D577" s="96"/>
      <c r="E577" s="96"/>
      <c r="F577" s="96"/>
      <c r="G577" s="96"/>
      <c r="H577" s="96"/>
      <c r="I577" s="96"/>
    </row>
    <row r="578" spans="3:9" s="93" customFormat="1">
      <c r="C578" s="97"/>
      <c r="D578" s="96"/>
      <c r="E578" s="96"/>
      <c r="F578" s="96"/>
      <c r="G578" s="96"/>
      <c r="H578" s="96"/>
      <c r="I578" s="96"/>
    </row>
    <row r="579" spans="3:9" s="93" customFormat="1">
      <c r="C579" s="97"/>
      <c r="D579" s="96"/>
      <c r="E579" s="96"/>
      <c r="F579" s="96"/>
      <c r="G579" s="96"/>
      <c r="H579" s="96"/>
      <c r="I579" s="96"/>
    </row>
    <row r="580" spans="3:9" s="93" customFormat="1">
      <c r="C580" s="97"/>
      <c r="D580" s="96"/>
      <c r="E580" s="96"/>
      <c r="F580" s="96"/>
      <c r="G580" s="96"/>
      <c r="H580" s="96"/>
      <c r="I580" s="96"/>
    </row>
    <row r="581" spans="3:9" s="93" customFormat="1">
      <c r="C581" s="97"/>
      <c r="D581" s="96"/>
      <c r="E581" s="96"/>
      <c r="F581" s="96"/>
      <c r="G581" s="96"/>
      <c r="H581" s="96"/>
      <c r="I581" s="96"/>
    </row>
    <row r="582" spans="3:9" s="93" customFormat="1">
      <c r="C582" s="97"/>
      <c r="D582" s="96"/>
      <c r="E582" s="96"/>
      <c r="F582" s="96"/>
      <c r="G582" s="96"/>
      <c r="H582" s="96"/>
      <c r="I582" s="96"/>
    </row>
    <row r="583" spans="3:9" s="93" customFormat="1">
      <c r="C583" s="97"/>
      <c r="D583" s="96"/>
      <c r="E583" s="96"/>
      <c r="F583" s="96"/>
      <c r="G583" s="96"/>
      <c r="H583" s="96"/>
      <c r="I583" s="96"/>
    </row>
    <row r="584" spans="3:9" s="93" customFormat="1">
      <c r="C584" s="97"/>
      <c r="D584" s="96"/>
      <c r="E584" s="96"/>
      <c r="F584" s="96"/>
      <c r="G584" s="96"/>
      <c r="H584" s="96"/>
      <c r="I584" s="96"/>
    </row>
    <row r="585" spans="3:9" s="93" customFormat="1">
      <c r="C585" s="97"/>
      <c r="D585" s="96"/>
      <c r="E585" s="96"/>
      <c r="F585" s="96"/>
      <c r="G585" s="96"/>
      <c r="H585" s="96"/>
      <c r="I585" s="96"/>
    </row>
    <row r="586" spans="3:9" s="93" customFormat="1">
      <c r="C586" s="97"/>
      <c r="D586" s="96"/>
      <c r="E586" s="96"/>
      <c r="F586" s="96"/>
      <c r="G586" s="96"/>
      <c r="H586" s="96"/>
      <c r="I586" s="96"/>
    </row>
    <row r="587" spans="3:9" s="93" customFormat="1">
      <c r="C587" s="97"/>
      <c r="D587" s="96"/>
      <c r="E587" s="96"/>
      <c r="F587" s="96"/>
      <c r="G587" s="96"/>
      <c r="H587" s="96"/>
      <c r="I587" s="96"/>
    </row>
    <row r="588" spans="3:9" s="93" customFormat="1">
      <c r="C588" s="97"/>
      <c r="D588" s="96"/>
      <c r="E588" s="96"/>
      <c r="F588" s="96"/>
      <c r="G588" s="96"/>
      <c r="H588" s="96"/>
      <c r="I588" s="96"/>
    </row>
    <row r="589" spans="3:9" s="93" customFormat="1">
      <c r="C589" s="97"/>
      <c r="D589" s="96"/>
      <c r="E589" s="96"/>
      <c r="F589" s="96"/>
      <c r="G589" s="96"/>
      <c r="H589" s="96"/>
      <c r="I589" s="96"/>
    </row>
    <row r="590" spans="3:9" s="93" customFormat="1">
      <c r="C590" s="97"/>
      <c r="D590" s="96"/>
      <c r="E590" s="96"/>
      <c r="F590" s="96"/>
      <c r="G590" s="96"/>
      <c r="H590" s="96"/>
      <c r="I590" s="96"/>
    </row>
    <row r="591" spans="3:9" s="93" customFormat="1">
      <c r="C591" s="97"/>
      <c r="D591" s="96"/>
      <c r="E591" s="96"/>
      <c r="F591" s="96"/>
      <c r="G591" s="96"/>
      <c r="H591" s="96"/>
      <c r="I591" s="96"/>
    </row>
    <row r="592" spans="3:9" s="93" customFormat="1">
      <c r="C592" s="97"/>
      <c r="D592" s="96"/>
      <c r="E592" s="96"/>
      <c r="F592" s="96"/>
      <c r="G592" s="96"/>
      <c r="H592" s="96"/>
      <c r="I592" s="96"/>
    </row>
    <row r="593" spans="3:9" s="93" customFormat="1">
      <c r="C593" s="97"/>
      <c r="D593" s="96"/>
      <c r="E593" s="96"/>
      <c r="F593" s="96"/>
      <c r="G593" s="96"/>
      <c r="H593" s="96"/>
      <c r="I593" s="96"/>
    </row>
    <row r="594" spans="3:9" s="93" customFormat="1">
      <c r="C594" s="97"/>
      <c r="D594" s="96"/>
      <c r="E594" s="96"/>
      <c r="F594" s="96"/>
      <c r="G594" s="96"/>
      <c r="H594" s="96"/>
      <c r="I594" s="96"/>
    </row>
    <row r="595" spans="3:9" s="93" customFormat="1">
      <c r="C595" s="97"/>
      <c r="D595" s="96"/>
      <c r="E595" s="96"/>
      <c r="F595" s="96"/>
      <c r="G595" s="96"/>
      <c r="H595" s="96"/>
      <c r="I595" s="96"/>
    </row>
    <row r="596" spans="3:9" s="93" customFormat="1">
      <c r="C596" s="97"/>
      <c r="D596" s="96"/>
      <c r="E596" s="96"/>
      <c r="F596" s="96"/>
      <c r="G596" s="96"/>
      <c r="H596" s="96"/>
      <c r="I596" s="96"/>
    </row>
    <row r="597" spans="3:9" s="93" customFormat="1">
      <c r="C597" s="97"/>
      <c r="D597" s="96"/>
      <c r="E597" s="96"/>
      <c r="F597" s="96"/>
      <c r="G597" s="96"/>
      <c r="H597" s="96"/>
      <c r="I597" s="96"/>
    </row>
    <row r="598" spans="3:9" s="93" customFormat="1">
      <c r="C598" s="97"/>
      <c r="D598" s="96"/>
      <c r="E598" s="96"/>
      <c r="F598" s="96"/>
      <c r="G598" s="96"/>
      <c r="H598" s="96"/>
      <c r="I598" s="96"/>
    </row>
    <row r="599" spans="3:9" s="93" customFormat="1">
      <c r="C599" s="97"/>
      <c r="D599" s="96"/>
      <c r="E599" s="96"/>
      <c r="F599" s="96"/>
      <c r="G599" s="96"/>
      <c r="H599" s="96"/>
      <c r="I599" s="96"/>
    </row>
    <row r="600" spans="3:9" s="93" customFormat="1">
      <c r="C600" s="97"/>
      <c r="D600" s="96"/>
      <c r="E600" s="96"/>
      <c r="F600" s="96"/>
      <c r="G600" s="96"/>
      <c r="H600" s="96"/>
      <c r="I600" s="96"/>
    </row>
    <row r="601" spans="3:9" s="93" customFormat="1">
      <c r="C601" s="97"/>
      <c r="D601" s="96"/>
      <c r="E601" s="96"/>
      <c r="F601" s="96"/>
      <c r="G601" s="96"/>
      <c r="H601" s="96"/>
      <c r="I601" s="96"/>
    </row>
    <row r="602" spans="3:9" s="93" customFormat="1">
      <c r="C602" s="97"/>
      <c r="D602" s="96"/>
      <c r="E602" s="96"/>
      <c r="F602" s="96"/>
      <c r="G602" s="96"/>
      <c r="H602" s="96"/>
      <c r="I602" s="96"/>
    </row>
    <row r="603" spans="3:9" s="93" customFormat="1">
      <c r="C603" s="97"/>
      <c r="D603" s="96"/>
      <c r="E603" s="96"/>
      <c r="F603" s="96"/>
      <c r="G603" s="96"/>
      <c r="H603" s="96"/>
      <c r="I603" s="96"/>
    </row>
    <row r="604" spans="3:9" s="93" customFormat="1">
      <c r="C604" s="97"/>
      <c r="D604" s="96"/>
      <c r="E604" s="96"/>
      <c r="F604" s="96"/>
      <c r="G604" s="96"/>
      <c r="H604" s="96"/>
      <c r="I604" s="96"/>
    </row>
    <row r="605" spans="3:9" s="93" customFormat="1">
      <c r="C605" s="97"/>
      <c r="D605" s="96"/>
      <c r="E605" s="96"/>
      <c r="F605" s="96"/>
      <c r="G605" s="96"/>
      <c r="H605" s="96"/>
      <c r="I605" s="96"/>
    </row>
    <row r="606" spans="3:9" s="93" customFormat="1">
      <c r="C606" s="97"/>
      <c r="D606" s="96"/>
      <c r="E606" s="96"/>
      <c r="F606" s="96"/>
      <c r="G606" s="96"/>
      <c r="H606" s="96"/>
      <c r="I606" s="96"/>
    </row>
    <row r="607" spans="3:9" s="93" customFormat="1">
      <c r="C607" s="97"/>
      <c r="D607" s="96"/>
      <c r="E607" s="96"/>
      <c r="F607" s="96"/>
      <c r="G607" s="96"/>
      <c r="H607" s="96"/>
      <c r="I607" s="96"/>
    </row>
    <row r="608" spans="3:9" s="93" customFormat="1">
      <c r="C608" s="97"/>
      <c r="D608" s="96"/>
      <c r="E608" s="96"/>
      <c r="F608" s="96"/>
      <c r="G608" s="96"/>
      <c r="H608" s="96"/>
      <c r="I608" s="96"/>
    </row>
    <row r="609" spans="3:9" s="93" customFormat="1">
      <c r="C609" s="97"/>
      <c r="D609" s="96"/>
      <c r="E609" s="96"/>
      <c r="F609" s="96"/>
      <c r="G609" s="96"/>
      <c r="H609" s="96"/>
      <c r="I609" s="96"/>
    </row>
    <row r="610" spans="3:9" s="93" customFormat="1">
      <c r="C610" s="97"/>
      <c r="D610" s="96"/>
      <c r="E610" s="96"/>
      <c r="F610" s="96"/>
      <c r="G610" s="96"/>
      <c r="H610" s="96"/>
      <c r="I610" s="96"/>
    </row>
    <row r="611" spans="3:9" s="93" customFormat="1">
      <c r="C611" s="97"/>
      <c r="D611" s="96"/>
      <c r="E611" s="96"/>
      <c r="F611" s="96"/>
      <c r="G611" s="96"/>
      <c r="H611" s="96"/>
      <c r="I611" s="96"/>
    </row>
    <row r="612" spans="3:9" s="93" customFormat="1">
      <c r="C612" s="97"/>
      <c r="D612" s="96"/>
      <c r="E612" s="96"/>
      <c r="F612" s="96"/>
      <c r="G612" s="96"/>
      <c r="H612" s="96"/>
      <c r="I612" s="96"/>
    </row>
    <row r="613" spans="3:9" s="93" customFormat="1">
      <c r="C613" s="97"/>
      <c r="D613" s="96"/>
      <c r="E613" s="96"/>
      <c r="F613" s="96"/>
      <c r="G613" s="96"/>
      <c r="H613" s="96"/>
      <c r="I613" s="96"/>
    </row>
    <row r="614" spans="3:9" s="93" customFormat="1">
      <c r="C614" s="97"/>
      <c r="D614" s="96"/>
      <c r="E614" s="96"/>
      <c r="F614" s="96"/>
      <c r="G614" s="96"/>
      <c r="H614" s="96"/>
      <c r="I614" s="96"/>
    </row>
    <row r="615" spans="3:9" s="93" customFormat="1">
      <c r="C615" s="97"/>
      <c r="D615" s="96"/>
      <c r="E615" s="96"/>
      <c r="F615" s="96"/>
      <c r="G615" s="96"/>
      <c r="H615" s="96"/>
      <c r="I615" s="96"/>
    </row>
    <row r="616" spans="3:9" s="93" customFormat="1">
      <c r="C616" s="97"/>
      <c r="D616" s="96"/>
      <c r="E616" s="96"/>
      <c r="F616" s="96"/>
      <c r="G616" s="96"/>
      <c r="H616" s="96"/>
      <c r="I616" s="96"/>
    </row>
    <row r="617" spans="3:9" s="93" customFormat="1">
      <c r="C617" s="97"/>
      <c r="D617" s="96"/>
      <c r="E617" s="96"/>
      <c r="F617" s="96"/>
      <c r="G617" s="96"/>
      <c r="H617" s="96"/>
      <c r="I617" s="96"/>
    </row>
    <row r="618" spans="3:9" s="93" customFormat="1">
      <c r="C618" s="97"/>
      <c r="D618" s="96"/>
      <c r="E618" s="96"/>
      <c r="F618" s="96"/>
      <c r="G618" s="96"/>
      <c r="H618" s="96"/>
      <c r="I618" s="96"/>
    </row>
    <row r="619" spans="3:9" s="93" customFormat="1">
      <c r="C619" s="97"/>
      <c r="D619" s="96"/>
      <c r="E619" s="96"/>
      <c r="F619" s="96"/>
      <c r="G619" s="96"/>
      <c r="H619" s="96"/>
      <c r="I619" s="96"/>
    </row>
    <row r="620" spans="3:9" s="93" customFormat="1">
      <c r="C620" s="97"/>
      <c r="D620" s="96"/>
      <c r="E620" s="96"/>
      <c r="F620" s="96"/>
      <c r="G620" s="96"/>
      <c r="H620" s="96"/>
      <c r="I620" s="96"/>
    </row>
    <row r="621" spans="3:9" s="93" customFormat="1">
      <c r="C621" s="97"/>
      <c r="D621" s="96"/>
      <c r="E621" s="96"/>
      <c r="F621" s="96"/>
      <c r="G621" s="96"/>
      <c r="H621" s="96"/>
      <c r="I621" s="96"/>
    </row>
    <row r="622" spans="3:9" s="93" customFormat="1">
      <c r="C622" s="97"/>
      <c r="D622" s="96"/>
      <c r="E622" s="96"/>
      <c r="F622" s="96"/>
      <c r="G622" s="96"/>
      <c r="H622" s="96"/>
      <c r="I622" s="96"/>
    </row>
    <row r="623" spans="3:9" s="93" customFormat="1">
      <c r="C623" s="97"/>
      <c r="D623" s="96"/>
      <c r="E623" s="96"/>
      <c r="F623" s="96"/>
      <c r="G623" s="96"/>
      <c r="H623" s="96"/>
      <c r="I623" s="96"/>
    </row>
    <row r="624" spans="3:9" s="93" customFormat="1">
      <c r="C624" s="97"/>
      <c r="D624" s="96"/>
      <c r="E624" s="96"/>
      <c r="F624" s="96"/>
      <c r="G624" s="96"/>
      <c r="H624" s="96"/>
      <c r="I624" s="96"/>
    </row>
    <row r="625" spans="3:9" s="93" customFormat="1">
      <c r="C625" s="97"/>
      <c r="D625" s="96"/>
      <c r="E625" s="96"/>
      <c r="F625" s="96"/>
      <c r="G625" s="96"/>
      <c r="H625" s="96"/>
      <c r="I625" s="96"/>
    </row>
    <row r="626" spans="3:9" s="93" customFormat="1">
      <c r="C626" s="97"/>
      <c r="D626" s="96"/>
      <c r="E626" s="96"/>
      <c r="F626" s="96"/>
      <c r="G626" s="96"/>
      <c r="H626" s="96"/>
      <c r="I626" s="96"/>
    </row>
    <row r="627" spans="3:9" s="93" customFormat="1">
      <c r="C627" s="97"/>
      <c r="D627" s="96"/>
      <c r="E627" s="96"/>
      <c r="F627" s="96"/>
      <c r="G627" s="96"/>
      <c r="H627" s="96"/>
      <c r="I627" s="96"/>
    </row>
    <row r="628" spans="3:9" s="93" customFormat="1">
      <c r="C628" s="97"/>
      <c r="D628" s="96"/>
      <c r="E628" s="96"/>
      <c r="F628" s="96"/>
      <c r="G628" s="96"/>
      <c r="H628" s="96"/>
      <c r="I628" s="96"/>
    </row>
    <row r="629" spans="3:9" s="93" customFormat="1">
      <c r="C629" s="97"/>
      <c r="D629" s="96"/>
      <c r="E629" s="96"/>
      <c r="F629" s="96"/>
      <c r="G629" s="96"/>
      <c r="H629" s="96"/>
      <c r="I629" s="96"/>
    </row>
    <row r="630" spans="3:9" s="93" customFormat="1">
      <c r="C630" s="97"/>
      <c r="D630" s="96"/>
      <c r="E630" s="96"/>
      <c r="F630" s="96"/>
      <c r="G630" s="96"/>
      <c r="H630" s="96"/>
      <c r="I630" s="96"/>
    </row>
    <row r="631" spans="3:9" s="93" customFormat="1">
      <c r="C631" s="97"/>
      <c r="D631" s="96"/>
      <c r="E631" s="96"/>
      <c r="F631" s="96"/>
      <c r="G631" s="96"/>
      <c r="H631" s="96"/>
      <c r="I631" s="96"/>
    </row>
    <row r="632" spans="3:9" s="93" customFormat="1">
      <c r="C632" s="97"/>
      <c r="D632" s="96"/>
      <c r="E632" s="96"/>
      <c r="F632" s="96"/>
      <c r="G632" s="96"/>
      <c r="H632" s="96"/>
      <c r="I632" s="96"/>
    </row>
    <row r="633" spans="3:9" s="93" customFormat="1">
      <c r="C633" s="97"/>
      <c r="D633" s="96"/>
      <c r="E633" s="96"/>
      <c r="F633" s="96"/>
      <c r="G633" s="96"/>
      <c r="H633" s="96"/>
      <c r="I633" s="96"/>
    </row>
    <row r="634" spans="3:9" s="93" customFormat="1">
      <c r="C634" s="97"/>
      <c r="D634" s="96"/>
      <c r="E634" s="96"/>
      <c r="F634" s="96"/>
      <c r="G634" s="96"/>
      <c r="H634" s="96"/>
      <c r="I634" s="96"/>
    </row>
    <row r="635" spans="3:9" s="93" customFormat="1">
      <c r="C635" s="97"/>
      <c r="D635" s="96"/>
      <c r="E635" s="96"/>
      <c r="F635" s="96"/>
      <c r="G635" s="96"/>
      <c r="H635" s="96"/>
      <c r="I635" s="96"/>
    </row>
  </sheetData>
  <mergeCells count="221">
    <mergeCell ref="B114:C114"/>
    <mergeCell ref="B127:C127"/>
    <mergeCell ref="D127:N127"/>
    <mergeCell ref="B97:C97"/>
    <mergeCell ref="B98:C98"/>
    <mergeCell ref="B99:C99"/>
    <mergeCell ref="B100:C100"/>
    <mergeCell ref="B101:C101"/>
    <mergeCell ref="B102:C102"/>
    <mergeCell ref="B103:C103"/>
    <mergeCell ref="B104:C104"/>
    <mergeCell ref="B105:C105"/>
    <mergeCell ref="B115:C115"/>
    <mergeCell ref="B106:C106"/>
    <mergeCell ref="B107:C107"/>
    <mergeCell ref="B108:C108"/>
    <mergeCell ref="B109:C109"/>
    <mergeCell ref="B110:C110"/>
    <mergeCell ref="B111:C111"/>
    <mergeCell ref="B112:C112"/>
    <mergeCell ref="B113:C113"/>
    <mergeCell ref="B126:C126"/>
    <mergeCell ref="D126:N126"/>
    <mergeCell ref="B125:C125"/>
    <mergeCell ref="B88:C88"/>
    <mergeCell ref="B89:C89"/>
    <mergeCell ref="B90:C90"/>
    <mergeCell ref="B91:C91"/>
    <mergeCell ref="B92:C92"/>
    <mergeCell ref="B93:C93"/>
    <mergeCell ref="B94:C94"/>
    <mergeCell ref="B95:C95"/>
    <mergeCell ref="B96:C96"/>
    <mergeCell ref="B79:C79"/>
    <mergeCell ref="B80:C80"/>
    <mergeCell ref="B81:C81"/>
    <mergeCell ref="B82:C82"/>
    <mergeCell ref="B83:C83"/>
    <mergeCell ref="B84:C84"/>
    <mergeCell ref="B85:C85"/>
    <mergeCell ref="B86:C86"/>
    <mergeCell ref="B87:C87"/>
    <mergeCell ref="B70:C70"/>
    <mergeCell ref="B71:C71"/>
    <mergeCell ref="B72:C72"/>
    <mergeCell ref="B73:C73"/>
    <mergeCell ref="B74:C74"/>
    <mergeCell ref="B57:C57"/>
    <mergeCell ref="B58:C58"/>
    <mergeCell ref="B59:C59"/>
    <mergeCell ref="B60:C60"/>
    <mergeCell ref="B61:C61"/>
    <mergeCell ref="B62:C62"/>
    <mergeCell ref="B63:C63"/>
    <mergeCell ref="B64:C64"/>
    <mergeCell ref="B65:C65"/>
    <mergeCell ref="B52:C52"/>
    <mergeCell ref="B53:C53"/>
    <mergeCell ref="B54:C54"/>
    <mergeCell ref="B55:C55"/>
    <mergeCell ref="B56:C56"/>
    <mergeCell ref="B66:C66"/>
    <mergeCell ref="B67:C67"/>
    <mergeCell ref="B68:C68"/>
    <mergeCell ref="B69:C69"/>
    <mergeCell ref="B133:N133"/>
    <mergeCell ref="B128:N128"/>
    <mergeCell ref="B139:C139"/>
    <mergeCell ref="D139:N139"/>
    <mergeCell ref="D147:N147"/>
    <mergeCell ref="B140:C140"/>
    <mergeCell ref="D140:N140"/>
    <mergeCell ref="B1:N5"/>
    <mergeCell ref="B11:N12"/>
    <mergeCell ref="F7:J7"/>
    <mergeCell ref="F9:J9"/>
    <mergeCell ref="B145:N145"/>
    <mergeCell ref="B146:C146"/>
    <mergeCell ref="D146:N146"/>
    <mergeCell ref="B137:N137"/>
    <mergeCell ref="B138:N138"/>
    <mergeCell ref="B129:C129"/>
    <mergeCell ref="D129:N129"/>
    <mergeCell ref="B132:C132"/>
    <mergeCell ref="D132:N132"/>
    <mergeCell ref="B136:C136"/>
    <mergeCell ref="D136:N136"/>
    <mergeCell ref="B134:C134"/>
    <mergeCell ref="D134:N134"/>
    <mergeCell ref="B135:C135"/>
    <mergeCell ref="D135:N135"/>
    <mergeCell ref="D159:N159"/>
    <mergeCell ref="B159:C159"/>
    <mergeCell ref="B163:N163"/>
    <mergeCell ref="B164:N164"/>
    <mergeCell ref="B147:C147"/>
    <mergeCell ref="B142:C142"/>
    <mergeCell ref="D142:N142"/>
    <mergeCell ref="B143:C143"/>
    <mergeCell ref="D143:N143"/>
    <mergeCell ref="B144:C144"/>
    <mergeCell ref="D144:N144"/>
    <mergeCell ref="D156:N156"/>
    <mergeCell ref="B150:N150"/>
    <mergeCell ref="B153:N153"/>
    <mergeCell ref="B158:N158"/>
    <mergeCell ref="B157:C157"/>
    <mergeCell ref="D157:N157"/>
    <mergeCell ref="B151:C151"/>
    <mergeCell ref="D151:N151"/>
    <mergeCell ref="B152:C152"/>
    <mergeCell ref="D152:N152"/>
    <mergeCell ref="M170:N170"/>
    <mergeCell ref="B169:D169"/>
    <mergeCell ref="M169:N169"/>
    <mergeCell ref="B170:D170"/>
    <mergeCell ref="B141:C141"/>
    <mergeCell ref="D141:N141"/>
    <mergeCell ref="B148:C148"/>
    <mergeCell ref="D148:N148"/>
    <mergeCell ref="B162:C162"/>
    <mergeCell ref="D162:N162"/>
    <mergeCell ref="B160:C160"/>
    <mergeCell ref="D160:N160"/>
    <mergeCell ref="B161:C161"/>
    <mergeCell ref="D161:N161"/>
    <mergeCell ref="B149:C149"/>
    <mergeCell ref="D149:N149"/>
    <mergeCell ref="E169:L169"/>
    <mergeCell ref="E170:L170"/>
    <mergeCell ref="B165:N168"/>
    <mergeCell ref="D154:N154"/>
    <mergeCell ref="B155:C155"/>
    <mergeCell ref="D155:N155"/>
    <mergeCell ref="B156:C156"/>
    <mergeCell ref="B154:C154"/>
    <mergeCell ref="B6:J6"/>
    <mergeCell ref="M6:N6"/>
    <mergeCell ref="M9:N9"/>
    <mergeCell ref="K6:L6"/>
    <mergeCell ref="B121:N121"/>
    <mergeCell ref="B122:C122"/>
    <mergeCell ref="D122:N122"/>
    <mergeCell ref="B123:C123"/>
    <mergeCell ref="D123:N123"/>
    <mergeCell ref="I8:J8"/>
    <mergeCell ref="G8:H8"/>
    <mergeCell ref="B13:C15"/>
    <mergeCell ref="B16:C16"/>
    <mergeCell ref="B17:C17"/>
    <mergeCell ref="B18:C18"/>
    <mergeCell ref="B19:C19"/>
    <mergeCell ref="G13:G15"/>
    <mergeCell ref="J13:J15"/>
    <mergeCell ref="D13:D15"/>
    <mergeCell ref="F13:F15"/>
    <mergeCell ref="K13:K15"/>
    <mergeCell ref="L13:L15"/>
    <mergeCell ref="M13:M15"/>
    <mergeCell ref="N13:N15"/>
    <mergeCell ref="B7:E7"/>
    <mergeCell ref="B8:E8"/>
    <mergeCell ref="B9:E9"/>
    <mergeCell ref="B10:E10"/>
    <mergeCell ref="M10:N10"/>
    <mergeCell ref="M7:N7"/>
    <mergeCell ref="E13:E15"/>
    <mergeCell ref="K7:L7"/>
    <mergeCell ref="K8:L8"/>
    <mergeCell ref="K9:L9"/>
    <mergeCell ref="K10:L10"/>
    <mergeCell ref="I10:J10"/>
    <mergeCell ref="G10:H10"/>
    <mergeCell ref="H13:H15"/>
    <mergeCell ref="I13:I15"/>
    <mergeCell ref="B24:C24"/>
    <mergeCell ref="B116:K116"/>
    <mergeCell ref="B117:M117"/>
    <mergeCell ref="B118:M118"/>
    <mergeCell ref="B119:M119"/>
    <mergeCell ref="B124:N1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D125:N125"/>
    <mergeCell ref="B130:C130"/>
    <mergeCell ref="D130:N130"/>
    <mergeCell ref="B131:C131"/>
    <mergeCell ref="D131:N131"/>
    <mergeCell ref="B20:C20"/>
    <mergeCell ref="B21:C21"/>
    <mergeCell ref="B22:C22"/>
    <mergeCell ref="B23:C23"/>
    <mergeCell ref="B41:C41"/>
    <mergeCell ref="B42:C42"/>
    <mergeCell ref="B43:C43"/>
    <mergeCell ref="B44:C44"/>
    <mergeCell ref="B45:C45"/>
    <mergeCell ref="B46:C46"/>
    <mergeCell ref="B47:C47"/>
    <mergeCell ref="B75:C75"/>
    <mergeCell ref="B76:C76"/>
    <mergeCell ref="B77:C77"/>
    <mergeCell ref="B78:C78"/>
    <mergeCell ref="B48:C48"/>
    <mergeCell ref="B49:C49"/>
    <mergeCell ref="B50:C50"/>
    <mergeCell ref="B51:C51"/>
  </mergeCells>
  <printOptions horizontalCentered="1"/>
  <pageMargins left="0.23622047244094491" right="0.23622047244094491" top="0.11811023622047245" bottom="0" header="0" footer="0"/>
  <pageSetup paperSize="9" scale="40" fitToHeight="5" orientation="portrait" r:id="rId1"/>
  <headerFooter>
    <oddFooter>&amp;R&amp;P of &amp;N</oddFooter>
  </headerFooter>
  <rowBreaks count="1" manualBreakCount="1">
    <brk id="120" min="1" max="13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00B050"/>
  </sheetPr>
  <dimension ref="C1:M36"/>
  <sheetViews>
    <sheetView workbookViewId="0">
      <selection activeCell="L29" sqref="L29"/>
    </sheetView>
  </sheetViews>
  <sheetFormatPr defaultRowHeight="12.75"/>
  <cols>
    <col min="3" max="3" width="33" bestFit="1" customWidth="1"/>
    <col min="4" max="4" width="9.85546875" customWidth="1"/>
    <col min="5" max="5" width="20.85546875" customWidth="1"/>
    <col min="6" max="6" width="7.28515625" hidden="1" customWidth="1"/>
    <col min="7" max="7" width="14.42578125" hidden="1" customWidth="1"/>
    <col min="8" max="9" width="14.28515625" bestFit="1" customWidth="1"/>
  </cols>
  <sheetData>
    <row r="1" spans="3:13" ht="13.5" thickBot="1"/>
    <row r="2" spans="3:13" ht="13.5" thickTop="1">
      <c r="C2" s="305" t="s">
        <v>378</v>
      </c>
      <c r="D2" s="306" t="str">
        <f>QUOTATION!M8</f>
        <v>R0</v>
      </c>
      <c r="E2" s="307">
        <f>QUOTATION!N8</f>
        <v>43676</v>
      </c>
      <c r="F2" s="518" t="s">
        <v>245</v>
      </c>
      <c r="G2" s="518"/>
    </row>
    <row r="3" spans="3:13">
      <c r="C3" s="297" t="s">
        <v>126</v>
      </c>
      <c r="D3" s="519" t="str">
        <f>QUOTATION!F7</f>
        <v>Dr. Keerthi</v>
      </c>
      <c r="E3" s="519"/>
      <c r="F3" s="522" t="s">
        <v>246</v>
      </c>
      <c r="G3" s="523">
        <f>QUOTATION!N8</f>
        <v>43676</v>
      </c>
    </row>
    <row r="4" spans="3:13">
      <c r="C4" s="297" t="s">
        <v>243</v>
      </c>
      <c r="D4" s="520" t="str">
        <f>QUOTATION!M6</f>
        <v>ABPL-DE-19.20-2139-OP-1</v>
      </c>
      <c r="E4" s="520"/>
      <c r="F4" s="522"/>
      <c r="G4" s="524"/>
    </row>
    <row r="5" spans="3:13">
      <c r="C5" s="297" t="s">
        <v>127</v>
      </c>
      <c r="D5" s="519" t="str">
        <f>QUOTATION!F8</f>
        <v>Hyderabad</v>
      </c>
      <c r="E5" s="519"/>
      <c r="F5" s="522"/>
      <c r="G5" s="524"/>
    </row>
    <row r="6" spans="3:13">
      <c r="C6" s="297" t="s">
        <v>169</v>
      </c>
      <c r="D6" s="519" t="str">
        <f>QUOTATION!F9</f>
        <v xml:space="preserve">Mr. Jagadish : 8008103070 </v>
      </c>
      <c r="E6" s="519"/>
      <c r="F6" s="522"/>
      <c r="G6" s="524"/>
    </row>
    <row r="7" spans="3:13">
      <c r="C7" s="297" t="s">
        <v>377</v>
      </c>
      <c r="D7" s="519">
        <f>QUOTATION!M10</f>
        <v>0</v>
      </c>
      <c r="E7" s="519"/>
      <c r="F7" s="522"/>
      <c r="G7" s="524"/>
    </row>
    <row r="8" spans="3:13">
      <c r="C8" s="297" t="s">
        <v>177</v>
      </c>
      <c r="D8" s="519" t="str">
        <f>QUOTATION!F10</f>
        <v>Anodized</v>
      </c>
      <c r="E8" s="519"/>
      <c r="F8" s="522"/>
      <c r="G8" s="524"/>
    </row>
    <row r="9" spans="3:13">
      <c r="C9" s="297" t="s">
        <v>178</v>
      </c>
      <c r="D9" s="519" t="str">
        <f>QUOTATION!I10</f>
        <v>Silver</v>
      </c>
      <c r="E9" s="519"/>
      <c r="F9" s="522"/>
      <c r="G9" s="524"/>
    </row>
    <row r="10" spans="3:13">
      <c r="C10" s="297" t="s">
        <v>180</v>
      </c>
      <c r="D10" s="519" t="str">
        <f>QUOTATION!I8</f>
        <v>1.5Kpa</v>
      </c>
      <c r="E10" s="519"/>
      <c r="F10" s="522"/>
      <c r="G10" s="524"/>
    </row>
    <row r="11" spans="3:13">
      <c r="C11" s="297" t="s">
        <v>242</v>
      </c>
      <c r="D11" s="519" t="str">
        <f>QUOTATION!M9</f>
        <v>Bal Kumari</v>
      </c>
      <c r="E11" s="519"/>
      <c r="F11" s="522"/>
      <c r="G11" s="524"/>
    </row>
    <row r="12" spans="3:13">
      <c r="C12" s="297" t="s">
        <v>244</v>
      </c>
      <c r="D12" s="521">
        <f>QUOTATION!M7</f>
        <v>43679</v>
      </c>
      <c r="E12" s="521"/>
      <c r="F12" s="522"/>
      <c r="G12" s="525"/>
    </row>
    <row r="13" spans="3:13">
      <c r="C13" s="193" t="s">
        <v>236</v>
      </c>
      <c r="D13" s="514" t="s">
        <v>232</v>
      </c>
      <c r="E13" s="515"/>
      <c r="F13" s="516" t="s">
        <v>233</v>
      </c>
      <c r="G13" s="517"/>
    </row>
    <row r="14" spans="3:13">
      <c r="C14" s="194" t="s">
        <v>234</v>
      </c>
      <c r="D14" s="296"/>
      <c r="E14" s="244">
        <f>Pricing!L104</f>
        <v>5651.619999999999</v>
      </c>
      <c r="F14" s="205"/>
      <c r="G14" s="206">
        <f>E14</f>
        <v>5651.619999999999</v>
      </c>
    </row>
    <row r="15" spans="3:13">
      <c r="C15" s="194" t="s">
        <v>235</v>
      </c>
      <c r="D15" s="296">
        <f>'Changable Values'!D4</f>
        <v>83</v>
      </c>
      <c r="E15" s="199">
        <f>E14*D15</f>
        <v>469084.4599999999</v>
      </c>
      <c r="F15" s="205"/>
      <c r="G15" s="207">
        <f>E15</f>
        <v>469084.4599999999</v>
      </c>
    </row>
    <row r="16" spans="3:13">
      <c r="C16" s="195" t="s">
        <v>97</v>
      </c>
      <c r="D16" s="200">
        <f>'Changable Values'!D5</f>
        <v>0.1</v>
      </c>
      <c r="E16" s="199">
        <f>E15*D16</f>
        <v>46908.445999999996</v>
      </c>
      <c r="F16" s="208">
        <f>'Changable Values'!D5</f>
        <v>0.1</v>
      </c>
      <c r="G16" s="207">
        <f>G15*F16</f>
        <v>46908.445999999996</v>
      </c>
      <c r="I16" s="160"/>
      <c r="J16" s="160"/>
      <c r="K16" s="160"/>
      <c r="L16" s="160"/>
      <c r="M16" s="160"/>
    </row>
    <row r="17" spans="3:7">
      <c r="C17" s="195" t="s">
        <v>135</v>
      </c>
      <c r="D17" s="200">
        <f>'Changable Values'!D6</f>
        <v>0.11</v>
      </c>
      <c r="E17" s="199">
        <f>SUM(E15:E16)*D17</f>
        <v>56759.219659999988</v>
      </c>
      <c r="F17" s="208">
        <f>'Changable Values'!D6</f>
        <v>0.11</v>
      </c>
      <c r="G17" s="207">
        <f>SUM(G15:G16)*F17</f>
        <v>56759.219659999988</v>
      </c>
    </row>
    <row r="18" spans="3:7">
      <c r="C18" s="195" t="s">
        <v>137</v>
      </c>
      <c r="D18" s="200">
        <f>'Changable Values'!D7</f>
        <v>5.0000000000000001E-3</v>
      </c>
      <c r="E18" s="199">
        <f>SUM(E15:E17)*D18</f>
        <v>2863.7606282999996</v>
      </c>
      <c r="F18" s="208">
        <f>'Changable Values'!D7</f>
        <v>5.0000000000000001E-3</v>
      </c>
      <c r="G18" s="207">
        <f>SUM(G15:G17)*F18</f>
        <v>2863.7606282999996</v>
      </c>
    </row>
    <row r="19" spans="3:7">
      <c r="C19" s="195" t="s">
        <v>136</v>
      </c>
      <c r="D19" s="200">
        <f>'Changable Values'!D8</f>
        <v>0.01</v>
      </c>
      <c r="E19" s="199">
        <f>SUM(E15:E18)*D19</f>
        <v>5756.1588628829995</v>
      </c>
      <c r="F19" s="208">
        <f>'Changable Values'!D8</f>
        <v>0.01</v>
      </c>
      <c r="G19" s="207">
        <f>SUM(G15:G18)*F19</f>
        <v>5756.1588628829995</v>
      </c>
    </row>
    <row r="20" spans="3:7">
      <c r="C20" s="195" t="s">
        <v>99</v>
      </c>
      <c r="D20" s="201"/>
      <c r="E20" s="199">
        <f>SUM(E15:E19)</f>
        <v>581372.04515118292</v>
      </c>
      <c r="F20" s="208"/>
      <c r="G20" s="207">
        <f>SUM(G15:G19)</f>
        <v>581372.04515118292</v>
      </c>
    </row>
    <row r="21" spans="3:7">
      <c r="C21" s="195" t="s">
        <v>134</v>
      </c>
      <c r="D21" s="200">
        <f>'Changable Values'!D9</f>
        <v>1.4999999999999999E-2</v>
      </c>
      <c r="E21" s="199">
        <f>E20*D21</f>
        <v>8720.5806772677442</v>
      </c>
      <c r="F21" s="208">
        <f>'Changable Values'!D9</f>
        <v>1.4999999999999999E-2</v>
      </c>
      <c r="G21" s="207">
        <f>G20*F21</f>
        <v>8720.5806772677442</v>
      </c>
    </row>
    <row r="22" spans="3:7">
      <c r="C22" s="195" t="s">
        <v>190</v>
      </c>
      <c r="D22" s="198"/>
      <c r="E22" s="199">
        <f>'Cost Calculation'!AB109</f>
        <v>0</v>
      </c>
      <c r="F22" s="209"/>
      <c r="G22" s="207">
        <f t="shared" ref="G22:G28" si="0">E22</f>
        <v>0</v>
      </c>
    </row>
    <row r="23" spans="3:7">
      <c r="C23" s="195" t="s">
        <v>229</v>
      </c>
      <c r="D23" s="198"/>
      <c r="E23" s="199">
        <f>'Cost Calculation'!AD109</f>
        <v>157986.66202400002</v>
      </c>
      <c r="F23" s="209"/>
      <c r="G23" s="207">
        <f t="shared" si="0"/>
        <v>157986.66202400002</v>
      </c>
    </row>
    <row r="24" spans="3:7">
      <c r="C24" s="195" t="s">
        <v>230</v>
      </c>
      <c r="D24" s="198"/>
      <c r="E24" s="199">
        <f>'Cost Calculation'!AH111</f>
        <v>21898.42819672131</v>
      </c>
      <c r="F24" s="209"/>
      <c r="G24" s="207">
        <f t="shared" si="0"/>
        <v>21898.42819672131</v>
      </c>
    </row>
    <row r="25" spans="3:7">
      <c r="C25" s="196" t="s">
        <v>238</v>
      </c>
      <c r="D25" s="198"/>
      <c r="E25" s="199">
        <f>'Cost Calculation'!AJ109</f>
        <v>25348.772217599999</v>
      </c>
      <c r="F25" s="209"/>
      <c r="G25" s="207">
        <f t="shared" si="0"/>
        <v>25348.772217599999</v>
      </c>
    </row>
    <row r="26" spans="3:7">
      <c r="C26" s="196" t="s">
        <v>239</v>
      </c>
      <c r="D26" s="198"/>
      <c r="E26" s="199">
        <f>'Cost Calculation'!AK109</f>
        <v>13185.056102399998</v>
      </c>
      <c r="F26" s="209"/>
      <c r="G26" s="207">
        <f t="shared" si="0"/>
        <v>13185.056102399998</v>
      </c>
    </row>
    <row r="27" spans="3:7">
      <c r="C27" s="195" t="s">
        <v>86</v>
      </c>
      <c r="D27" s="198"/>
      <c r="E27" s="199">
        <f>'Cost Calculation'!AL109</f>
        <v>62163.736127999982</v>
      </c>
      <c r="F27" s="209"/>
      <c r="G27" s="207">
        <f t="shared" si="0"/>
        <v>62163.736127999982</v>
      </c>
    </row>
    <row r="28" spans="3:7">
      <c r="C28" s="195" t="s">
        <v>88</v>
      </c>
      <c r="D28" s="198"/>
      <c r="E28" s="199">
        <f>'Cost Calculation'!AN109</f>
        <v>49730.988902399993</v>
      </c>
      <c r="F28" s="209"/>
      <c r="G28" s="207">
        <f t="shared" si="0"/>
        <v>49730.988902399993</v>
      </c>
    </row>
    <row r="29" spans="3:7">
      <c r="C29" s="293" t="s">
        <v>380</v>
      </c>
      <c r="D29" s="294"/>
      <c r="E29" s="295">
        <f>SUM(E20:E28)</f>
        <v>920406.26939957205</v>
      </c>
      <c r="F29" s="209"/>
      <c r="G29" s="207">
        <f>SUM(G20:G21,G24)</f>
        <v>611991.05402517202</v>
      </c>
    </row>
    <row r="30" spans="3:7">
      <c r="C30" s="293" t="s">
        <v>381</v>
      </c>
      <c r="D30" s="294"/>
      <c r="E30" s="295">
        <f>E29/E33</f>
        <v>1480.6160741439082</v>
      </c>
      <c r="F30" s="209"/>
      <c r="G30" s="207"/>
    </row>
    <row r="31" spans="3:7">
      <c r="C31" s="195" t="s">
        <v>4</v>
      </c>
      <c r="D31" s="202">
        <f>'Changable Values'!D23</f>
        <v>1.25</v>
      </c>
      <c r="E31" s="199">
        <f>(E29-SUM(E22:E23,E25:E28))*D31</f>
        <v>764988.81753146509</v>
      </c>
      <c r="F31" s="214">
        <f>'Changable Values'!D23</f>
        <v>1.25</v>
      </c>
      <c r="G31" s="207">
        <f>G29*F31</f>
        <v>764988.81753146509</v>
      </c>
    </row>
    <row r="32" spans="3:7">
      <c r="C32" s="290" t="s">
        <v>5</v>
      </c>
      <c r="D32" s="291"/>
      <c r="E32" s="292">
        <f>E31+E29</f>
        <v>1685395.0869310373</v>
      </c>
      <c r="F32" s="205"/>
      <c r="G32" s="207">
        <f>SUM(G25:G31,G22:G23)</f>
        <v>1685395.086931037</v>
      </c>
    </row>
    <row r="33" spans="3:7">
      <c r="C33" s="300" t="s">
        <v>231</v>
      </c>
      <c r="D33" s="301"/>
      <c r="E33" s="308">
        <f>'Cost Calculation'!K109</f>
        <v>621.63736128000005</v>
      </c>
      <c r="F33" s="210"/>
      <c r="G33" s="211">
        <f>E33</f>
        <v>621.63736128000005</v>
      </c>
    </row>
    <row r="34" spans="3:7">
      <c r="C34" s="302" t="s">
        <v>9</v>
      </c>
      <c r="D34" s="303"/>
      <c r="E34" s="304">
        <f>QUOTATION!L116</f>
        <v>19</v>
      </c>
      <c r="F34" s="298"/>
      <c r="G34" s="299"/>
    </row>
    <row r="35" spans="3:7" ht="13.5" thickBot="1">
      <c r="C35" s="197" t="s">
        <v>379</v>
      </c>
      <c r="D35" s="203"/>
      <c r="E35" s="204">
        <f>E32/(E33)</f>
        <v>2711.2190996060417</v>
      </c>
      <c r="F35" s="212"/>
      <c r="G35" s="213">
        <f>G32/(G33)</f>
        <v>2711.2190996060413</v>
      </c>
    </row>
    <row r="36" spans="3:7" ht="13.5" thickTop="1"/>
  </sheetData>
  <mergeCells count="15">
    <mergeCell ref="D13:E13"/>
    <mergeCell ref="F13:G13"/>
    <mergeCell ref="F2:G2"/>
    <mergeCell ref="D3:E3"/>
    <mergeCell ref="D4:E4"/>
    <mergeCell ref="D5:E5"/>
    <mergeCell ref="D12:E12"/>
    <mergeCell ref="F3:F12"/>
    <mergeCell ref="G3:G12"/>
    <mergeCell ref="D6:E6"/>
    <mergeCell ref="D8:E8"/>
    <mergeCell ref="D9:E9"/>
    <mergeCell ref="D10:E10"/>
    <mergeCell ref="D11:E11"/>
    <mergeCell ref="D7:E7"/>
  </mergeCells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B1:S39"/>
  <sheetViews>
    <sheetView view="pageBreakPreview" zoomScale="115" zoomScaleSheetLayoutView="115" workbookViewId="0">
      <selection activeCell="D30" sqref="D30"/>
    </sheetView>
  </sheetViews>
  <sheetFormatPr defaultColWidth="9.140625" defaultRowHeight="12.75"/>
  <cols>
    <col min="1" max="1" width="3.42578125" style="2" customWidth="1"/>
    <col min="2" max="2" width="9.140625" style="2"/>
    <col min="3" max="3" width="59.5703125" style="2" customWidth="1"/>
    <col min="4" max="4" width="21.5703125" style="2" bestFit="1" customWidth="1"/>
    <col min="5" max="5" width="8.7109375" style="2" customWidth="1"/>
    <col min="6" max="6" width="9.5703125" style="2" customWidth="1"/>
    <col min="7" max="7" width="11.42578125" style="2" customWidth="1"/>
    <col min="8" max="8" width="13.85546875" style="2" customWidth="1"/>
    <col min="9" max="10" width="8.7109375" style="2" customWidth="1"/>
    <col min="11" max="11" width="11.5703125" style="2" customWidth="1"/>
    <col min="12" max="13" width="9.140625" style="2"/>
    <col min="14" max="16" width="9.140625" style="39"/>
    <col min="17" max="16384" width="9.140625" style="2"/>
  </cols>
  <sheetData>
    <row r="1" spans="2:19">
      <c r="N1" s="39" t="s">
        <v>32</v>
      </c>
      <c r="O1" s="39" t="s">
        <v>33</v>
      </c>
      <c r="P1" s="39" t="s">
        <v>34</v>
      </c>
    </row>
    <row r="2" spans="2:19">
      <c r="N2" s="41">
        <v>1.829</v>
      </c>
      <c r="O2" s="41">
        <v>0.76200000000000001</v>
      </c>
      <c r="P2" s="40">
        <v>1</v>
      </c>
    </row>
    <row r="3" spans="2:19" ht="13.5" thickBot="1">
      <c r="N3" s="40"/>
      <c r="O3" s="40"/>
    </row>
    <row r="4" spans="2:19" ht="15.75" thickTop="1">
      <c r="B4" s="530"/>
      <c r="C4" s="531"/>
      <c r="D4" s="532" t="s">
        <v>40</v>
      </c>
      <c r="E4" s="3" t="s">
        <v>12</v>
      </c>
      <c r="F4" s="4" t="s">
        <v>13</v>
      </c>
      <c r="G4" s="3" t="s">
        <v>2</v>
      </c>
      <c r="H4" s="5"/>
      <c r="I4" s="3" t="s">
        <v>14</v>
      </c>
      <c r="J4" s="6"/>
      <c r="K4" s="7"/>
    </row>
    <row r="5" spans="2:19">
      <c r="B5" s="534" t="s">
        <v>39</v>
      </c>
      <c r="C5" s="535"/>
      <c r="D5" s="533"/>
      <c r="E5" s="8">
        <f>N2</f>
        <v>1.829</v>
      </c>
      <c r="F5" s="8">
        <f>O2</f>
        <v>0.76200000000000001</v>
      </c>
      <c r="G5" s="8">
        <f>E5*F5</f>
        <v>1.3936979999999999</v>
      </c>
      <c r="H5" s="10"/>
      <c r="I5" s="9"/>
      <c r="J5" s="11"/>
      <c r="K5" s="12"/>
    </row>
    <row r="6" spans="2:19">
      <c r="B6" s="536"/>
      <c r="C6" s="537"/>
      <c r="D6" s="13"/>
      <c r="E6" s="10"/>
      <c r="F6" s="10"/>
      <c r="G6" s="11"/>
      <c r="H6" s="11"/>
      <c r="I6" s="11"/>
      <c r="J6" s="11"/>
      <c r="K6" s="12"/>
      <c r="Q6" s="36"/>
      <c r="S6" s="36"/>
    </row>
    <row r="7" spans="2:19" ht="15.75">
      <c r="B7" s="14" t="s">
        <v>7</v>
      </c>
      <c r="C7" s="15" t="s">
        <v>8</v>
      </c>
      <c r="D7" s="15" t="s">
        <v>15</v>
      </c>
      <c r="E7" s="15" t="s">
        <v>16</v>
      </c>
      <c r="F7" s="15" t="s">
        <v>10</v>
      </c>
      <c r="G7" s="15" t="s">
        <v>9</v>
      </c>
      <c r="H7" s="15" t="s">
        <v>17</v>
      </c>
      <c r="I7" s="16" t="s">
        <v>1</v>
      </c>
      <c r="J7" s="17" t="s">
        <v>18</v>
      </c>
      <c r="K7" s="18" t="s">
        <v>0</v>
      </c>
    </row>
    <row r="8" spans="2:19" ht="20.100000000000001" customHeight="1">
      <c r="B8" s="19">
        <v>1</v>
      </c>
      <c r="C8" s="20" t="s">
        <v>61</v>
      </c>
      <c r="D8" s="21"/>
      <c r="E8" s="21"/>
      <c r="F8" s="21"/>
      <c r="G8" s="46">
        <f>G5</f>
        <v>1.3936979999999999</v>
      </c>
      <c r="H8" s="21"/>
      <c r="I8" s="21" t="s">
        <v>19</v>
      </c>
      <c r="J8" s="21"/>
      <c r="K8" s="33">
        <f>G8*J8</f>
        <v>0</v>
      </c>
      <c r="O8" s="40"/>
      <c r="Q8" s="38"/>
    </row>
    <row r="9" spans="2:19" ht="20.100000000000001" customHeight="1">
      <c r="B9" s="22">
        <v>2</v>
      </c>
      <c r="C9" s="23" t="s">
        <v>41</v>
      </c>
      <c r="D9" s="24" t="s">
        <v>55</v>
      </c>
      <c r="E9" s="35">
        <v>0.52200000000000002</v>
      </c>
      <c r="F9" s="35">
        <f>+(N2)</f>
        <v>1.829</v>
      </c>
      <c r="G9" s="37">
        <f>+P2</f>
        <v>1</v>
      </c>
      <c r="H9" s="35">
        <f t="shared" ref="H9:H14" si="0">E9*F9*G9</f>
        <v>0.95473799999999998</v>
      </c>
      <c r="I9" s="1" t="s">
        <v>20</v>
      </c>
      <c r="J9" s="1"/>
      <c r="K9" s="34">
        <f>H9*J9</f>
        <v>0</v>
      </c>
    </row>
    <row r="10" spans="2:19" ht="20.100000000000001" customHeight="1">
      <c r="B10" s="22">
        <v>3</v>
      </c>
      <c r="C10" s="23" t="s">
        <v>42</v>
      </c>
      <c r="D10" s="24" t="s">
        <v>55</v>
      </c>
      <c r="E10" s="35">
        <v>0.52200000000000002</v>
      </c>
      <c r="F10" s="35">
        <f>+(N2)</f>
        <v>1.829</v>
      </c>
      <c r="G10" s="37">
        <f>+P2</f>
        <v>1</v>
      </c>
      <c r="H10" s="35">
        <f t="shared" si="0"/>
        <v>0.95473799999999998</v>
      </c>
      <c r="I10" s="1" t="s">
        <v>20</v>
      </c>
      <c r="J10" s="1"/>
      <c r="K10" s="34">
        <f t="shared" ref="K10:K14" si="1">H10*J10</f>
        <v>0</v>
      </c>
    </row>
    <row r="11" spans="2:19" ht="20.100000000000001" customHeight="1">
      <c r="B11" s="22">
        <v>4</v>
      </c>
      <c r="C11" s="23" t="s">
        <v>43</v>
      </c>
      <c r="D11" s="24" t="s">
        <v>55</v>
      </c>
      <c r="E11" s="35">
        <v>0.52200000000000002</v>
      </c>
      <c r="F11" s="35">
        <f>+(O2)</f>
        <v>0.76200000000000001</v>
      </c>
      <c r="G11" s="37">
        <f>+P2*2</f>
        <v>2</v>
      </c>
      <c r="H11" s="35">
        <f t="shared" si="0"/>
        <v>0.79552800000000001</v>
      </c>
      <c r="I11" s="1" t="s">
        <v>20</v>
      </c>
      <c r="J11" s="1"/>
      <c r="K11" s="34">
        <f t="shared" si="1"/>
        <v>0</v>
      </c>
    </row>
    <row r="12" spans="2:19" ht="20.100000000000001" customHeight="1">
      <c r="B12" s="22">
        <v>5</v>
      </c>
      <c r="C12" s="23" t="s">
        <v>48</v>
      </c>
      <c r="D12" s="24" t="s">
        <v>51</v>
      </c>
      <c r="E12" s="35">
        <v>0.72899999999999998</v>
      </c>
      <c r="F12" s="35">
        <f>O2</f>
        <v>0.76200000000000001</v>
      </c>
      <c r="G12" s="37">
        <f>1*P2</f>
        <v>1</v>
      </c>
      <c r="H12" s="35">
        <f t="shared" si="0"/>
        <v>0.55549800000000005</v>
      </c>
      <c r="I12" s="1" t="s">
        <v>20</v>
      </c>
      <c r="J12" s="1"/>
      <c r="K12" s="34">
        <f t="shared" si="1"/>
        <v>0</v>
      </c>
    </row>
    <row r="13" spans="2:19" ht="20.100000000000001" customHeight="1">
      <c r="B13" s="22">
        <v>6</v>
      </c>
      <c r="C13" s="23" t="s">
        <v>47</v>
      </c>
      <c r="D13" s="45" t="s">
        <v>46</v>
      </c>
      <c r="E13" s="35">
        <v>0.13700000000000001</v>
      </c>
      <c r="F13" s="35">
        <f>((F9+F10+(F11*2)+F12)*P2)</f>
        <v>5.9440000000000008</v>
      </c>
      <c r="G13" s="37">
        <f>1*P2</f>
        <v>1</v>
      </c>
      <c r="H13" s="35">
        <f t="shared" si="0"/>
        <v>0.81432800000000016</v>
      </c>
      <c r="I13" s="1" t="s">
        <v>20</v>
      </c>
      <c r="J13" s="1"/>
      <c r="K13" s="34">
        <f t="shared" si="1"/>
        <v>0</v>
      </c>
    </row>
    <row r="14" spans="2:19" ht="20.100000000000001" customHeight="1">
      <c r="B14" s="22">
        <v>7</v>
      </c>
      <c r="C14" s="23" t="s">
        <v>22</v>
      </c>
      <c r="D14" s="24" t="s">
        <v>36</v>
      </c>
      <c r="E14" s="1">
        <v>0.79</v>
      </c>
      <c r="F14" s="1">
        <v>0.05</v>
      </c>
      <c r="G14" s="37">
        <f>8*P2</f>
        <v>8</v>
      </c>
      <c r="H14" s="35">
        <f t="shared" si="0"/>
        <v>0.31600000000000006</v>
      </c>
      <c r="I14" s="1" t="s">
        <v>20</v>
      </c>
      <c r="J14" s="1"/>
      <c r="K14" s="34">
        <f t="shared" si="1"/>
        <v>0</v>
      </c>
    </row>
    <row r="15" spans="2:19" ht="20.100000000000001" customHeight="1">
      <c r="B15" s="22">
        <v>8</v>
      </c>
      <c r="C15" s="23" t="s">
        <v>53</v>
      </c>
      <c r="D15" s="25" t="s">
        <v>36</v>
      </c>
      <c r="E15" s="26"/>
      <c r="F15" s="1"/>
      <c r="G15" s="37">
        <f>4*G14</f>
        <v>32</v>
      </c>
      <c r="H15" s="1"/>
      <c r="I15" s="1" t="s">
        <v>6</v>
      </c>
      <c r="J15" s="1"/>
      <c r="K15" s="34">
        <f>G15*J15</f>
        <v>0</v>
      </c>
    </row>
    <row r="16" spans="2:19" ht="20.100000000000001" customHeight="1">
      <c r="B16" s="22">
        <v>9</v>
      </c>
      <c r="C16" s="23" t="s">
        <v>23</v>
      </c>
      <c r="D16" s="25" t="s">
        <v>36</v>
      </c>
      <c r="E16" s="26"/>
      <c r="F16" s="1"/>
      <c r="G16" s="37">
        <f>((((N2*2)+(O2*2))*P2)/0.3)+8</f>
        <v>25.273333333333337</v>
      </c>
      <c r="H16" s="1"/>
      <c r="I16" s="1" t="s">
        <v>6</v>
      </c>
      <c r="J16" s="1"/>
      <c r="K16" s="34"/>
    </row>
    <row r="17" spans="2:15" ht="20.100000000000001" customHeight="1">
      <c r="B17" s="22">
        <v>10</v>
      </c>
      <c r="C17" s="23" t="s">
        <v>54</v>
      </c>
      <c r="D17" s="24" t="s">
        <v>36</v>
      </c>
      <c r="E17" s="27"/>
      <c r="F17" s="1"/>
      <c r="G17" s="37">
        <f>G16</f>
        <v>25.273333333333337</v>
      </c>
      <c r="H17" s="1"/>
      <c r="I17" s="1" t="s">
        <v>6</v>
      </c>
      <c r="J17" s="1"/>
      <c r="K17" s="34">
        <f t="shared" ref="K17:K34" si="2">G17*J17</f>
        <v>0</v>
      </c>
    </row>
    <row r="18" spans="2:15" ht="20.100000000000001" customHeight="1">
      <c r="B18" s="22">
        <v>11</v>
      </c>
      <c r="C18" s="23" t="s">
        <v>57</v>
      </c>
      <c r="D18" s="1" t="s">
        <v>36</v>
      </c>
      <c r="E18" s="1"/>
      <c r="F18" s="1"/>
      <c r="G18" s="37">
        <f>((N2*2)+(O2*4))*P2</f>
        <v>6.7059999999999995</v>
      </c>
      <c r="H18" s="1"/>
      <c r="I18" s="1" t="s">
        <v>50</v>
      </c>
      <c r="J18" s="1"/>
      <c r="K18" s="34">
        <f t="shared" si="2"/>
        <v>0</v>
      </c>
    </row>
    <row r="19" spans="2:15" ht="20.100000000000001" customHeight="1">
      <c r="B19" s="22">
        <v>11</v>
      </c>
      <c r="C19" s="23" t="s">
        <v>56</v>
      </c>
      <c r="D19" s="1" t="s">
        <v>36</v>
      </c>
      <c r="E19" s="1"/>
      <c r="F19" s="1"/>
      <c r="G19" s="37">
        <f>G18</f>
        <v>6.7059999999999995</v>
      </c>
      <c r="H19" s="1"/>
      <c r="I19" s="1" t="s">
        <v>50</v>
      </c>
      <c r="J19" s="1"/>
      <c r="K19" s="34">
        <f t="shared" si="2"/>
        <v>0</v>
      </c>
    </row>
    <row r="20" spans="2:15" ht="20.100000000000001" customHeight="1">
      <c r="B20" s="22">
        <v>12</v>
      </c>
      <c r="C20" s="42" t="s">
        <v>58</v>
      </c>
      <c r="D20" s="1" t="s">
        <v>36</v>
      </c>
      <c r="E20" s="1"/>
      <c r="F20" s="1"/>
      <c r="G20" s="37">
        <f>((N2*2)+(O2*4))*P2</f>
        <v>6.7059999999999995</v>
      </c>
      <c r="H20" s="1"/>
      <c r="I20" s="1" t="s">
        <v>50</v>
      </c>
      <c r="J20" s="1"/>
      <c r="K20" s="34">
        <f t="shared" si="2"/>
        <v>0</v>
      </c>
    </row>
    <row r="21" spans="2:15" ht="20.100000000000001" customHeight="1">
      <c r="B21" s="22">
        <v>13</v>
      </c>
      <c r="C21" s="23" t="s">
        <v>59</v>
      </c>
      <c r="D21" s="1" t="s">
        <v>36</v>
      </c>
      <c r="E21" s="1"/>
      <c r="F21" s="1"/>
      <c r="G21" s="37">
        <f>(((N2*4)+(O2*2))*P2)*2</f>
        <v>17.68</v>
      </c>
      <c r="H21" s="1"/>
      <c r="I21" s="1" t="s">
        <v>50</v>
      </c>
      <c r="J21" s="1"/>
      <c r="K21" s="34">
        <f t="shared" si="2"/>
        <v>0</v>
      </c>
    </row>
    <row r="22" spans="2:15" ht="20.100000000000001" customHeight="1">
      <c r="B22" s="22">
        <v>14</v>
      </c>
      <c r="C22" s="23" t="s">
        <v>38</v>
      </c>
      <c r="D22" s="1" t="s">
        <v>60</v>
      </c>
      <c r="E22" s="1"/>
      <c r="F22" s="1"/>
      <c r="G22" s="37">
        <f>P2*4.6</f>
        <v>4.5999999999999996</v>
      </c>
      <c r="H22" s="1"/>
      <c r="I22" s="1" t="s">
        <v>3</v>
      </c>
      <c r="J22" s="1"/>
      <c r="K22" s="34">
        <f t="shared" si="2"/>
        <v>0</v>
      </c>
    </row>
    <row r="23" spans="2:15" ht="20.100000000000001" customHeight="1">
      <c r="B23" s="22">
        <v>15</v>
      </c>
      <c r="C23" s="23" t="s">
        <v>35</v>
      </c>
      <c r="D23" s="1" t="s">
        <v>36</v>
      </c>
      <c r="E23" s="1"/>
      <c r="F23" s="1"/>
      <c r="G23" s="37">
        <f>(G21+7)*P2</f>
        <v>24.68</v>
      </c>
      <c r="H23" s="1"/>
      <c r="I23" s="1" t="s">
        <v>50</v>
      </c>
      <c r="J23" s="1"/>
      <c r="K23" s="34">
        <f t="shared" si="2"/>
        <v>0</v>
      </c>
    </row>
    <row r="24" spans="2:15" ht="20.100000000000001" customHeight="1">
      <c r="B24" s="22">
        <v>16</v>
      </c>
      <c r="C24" s="23" t="s">
        <v>44</v>
      </c>
      <c r="D24" s="1" t="s">
        <v>31</v>
      </c>
      <c r="E24" s="35">
        <v>0.18</v>
      </c>
      <c r="F24" s="35">
        <f>N2</f>
        <v>1.829</v>
      </c>
      <c r="G24" s="37">
        <v>1</v>
      </c>
      <c r="H24" s="35">
        <f>((E24*F24)*G24)</f>
        <v>0.32921999999999996</v>
      </c>
      <c r="I24" s="1" t="s">
        <v>19</v>
      </c>
      <c r="J24" s="1"/>
      <c r="K24" s="34"/>
      <c r="N24" s="41"/>
      <c r="O24" s="41"/>
    </row>
    <row r="25" spans="2:15" ht="20.100000000000001" customHeight="1">
      <c r="B25" s="22">
        <v>17</v>
      </c>
      <c r="C25" s="23" t="s">
        <v>45</v>
      </c>
      <c r="D25" s="1" t="s">
        <v>31</v>
      </c>
      <c r="E25" s="35">
        <v>0.18</v>
      </c>
      <c r="F25" s="35">
        <f>N2</f>
        <v>1.829</v>
      </c>
      <c r="G25" s="37">
        <v>1</v>
      </c>
      <c r="H25" s="35">
        <f t="shared" ref="H25:H27" si="3">((E25*F25)*G25)</f>
        <v>0.32921999999999996</v>
      </c>
      <c r="I25" s="1" t="s">
        <v>19</v>
      </c>
      <c r="J25" s="1"/>
      <c r="K25" s="34"/>
      <c r="O25" s="41"/>
    </row>
    <row r="26" spans="2:15" ht="20.100000000000001" customHeight="1">
      <c r="B26" s="22">
        <v>18</v>
      </c>
      <c r="C26" s="23" t="s">
        <v>52</v>
      </c>
      <c r="D26" s="1" t="s">
        <v>31</v>
      </c>
      <c r="E26" s="35">
        <v>0.18</v>
      </c>
      <c r="F26" s="35">
        <f>O2</f>
        <v>0.76200000000000001</v>
      </c>
      <c r="G26" s="37">
        <v>2</v>
      </c>
      <c r="H26" s="35">
        <f t="shared" si="3"/>
        <v>0.27432000000000001</v>
      </c>
      <c r="I26" s="1" t="s">
        <v>19</v>
      </c>
      <c r="J26" s="1"/>
      <c r="K26" s="34"/>
      <c r="O26" s="41"/>
    </row>
    <row r="27" spans="2:15" ht="20.100000000000001" customHeight="1">
      <c r="B27" s="22">
        <v>19</v>
      </c>
      <c r="C27" s="23" t="s">
        <v>49</v>
      </c>
      <c r="D27" s="1" t="s">
        <v>31</v>
      </c>
      <c r="E27" s="35">
        <v>0.19400000000000001</v>
      </c>
      <c r="F27" s="35">
        <f>N2</f>
        <v>1.829</v>
      </c>
      <c r="G27" s="37">
        <v>1</v>
      </c>
      <c r="H27" s="35">
        <f t="shared" si="3"/>
        <v>0.35482600000000003</v>
      </c>
      <c r="I27" s="1" t="s">
        <v>19</v>
      </c>
      <c r="J27" s="1"/>
      <c r="K27" s="34"/>
    </row>
    <row r="28" spans="2:15" ht="20.100000000000001" customHeight="1">
      <c r="B28" s="22">
        <v>20</v>
      </c>
      <c r="C28" s="42" t="s">
        <v>24</v>
      </c>
      <c r="D28" s="43"/>
      <c r="E28" s="43"/>
      <c r="F28" s="43"/>
      <c r="G28" s="43"/>
      <c r="H28" s="43"/>
      <c r="I28" s="43"/>
      <c r="J28" s="43"/>
      <c r="K28" s="44">
        <f t="shared" si="2"/>
        <v>0</v>
      </c>
    </row>
    <row r="29" spans="2:15" ht="20.100000000000001" customHeight="1">
      <c r="B29" s="22">
        <v>21</v>
      </c>
      <c r="C29" s="42" t="s">
        <v>25</v>
      </c>
      <c r="D29" s="43"/>
      <c r="E29" s="43"/>
      <c r="F29" s="43"/>
      <c r="G29" s="43"/>
      <c r="H29" s="43"/>
      <c r="I29" s="43"/>
      <c r="J29" s="43"/>
      <c r="K29" s="44">
        <f t="shared" si="2"/>
        <v>0</v>
      </c>
    </row>
    <row r="30" spans="2:15" ht="20.100000000000001" customHeight="1">
      <c r="B30" s="22">
        <v>22</v>
      </c>
      <c r="C30" s="42" t="s">
        <v>26</v>
      </c>
      <c r="D30" s="43"/>
      <c r="E30" s="43"/>
      <c r="F30" s="43"/>
      <c r="G30" s="43"/>
      <c r="H30" s="43"/>
      <c r="I30" s="43"/>
      <c r="J30" s="43"/>
      <c r="K30" s="44">
        <f t="shared" si="2"/>
        <v>0</v>
      </c>
    </row>
    <row r="31" spans="2:15" ht="20.100000000000001" customHeight="1">
      <c r="B31" s="22">
        <v>23</v>
      </c>
      <c r="C31" s="42" t="s">
        <v>27</v>
      </c>
      <c r="D31" s="43"/>
      <c r="E31" s="43"/>
      <c r="F31" s="43"/>
      <c r="G31" s="43"/>
      <c r="H31" s="43"/>
      <c r="I31" s="43"/>
      <c r="J31" s="43"/>
      <c r="K31" s="44">
        <f t="shared" si="2"/>
        <v>0</v>
      </c>
    </row>
    <row r="32" spans="2:15" ht="20.100000000000001" customHeight="1">
      <c r="B32" s="22">
        <v>24</v>
      </c>
      <c r="C32" s="42" t="s">
        <v>28</v>
      </c>
      <c r="D32" s="43"/>
      <c r="E32" s="43"/>
      <c r="F32" s="43"/>
      <c r="G32" s="43"/>
      <c r="H32" s="43"/>
      <c r="I32" s="43"/>
      <c r="J32" s="43"/>
      <c r="K32" s="44"/>
    </row>
    <row r="33" spans="2:11" ht="20.100000000000001" customHeight="1">
      <c r="B33" s="22">
        <v>25</v>
      </c>
      <c r="C33" s="42" t="s">
        <v>29</v>
      </c>
      <c r="D33" s="43"/>
      <c r="E33" s="43"/>
      <c r="F33" s="43"/>
      <c r="G33" s="43"/>
      <c r="H33" s="43"/>
      <c r="I33" s="43"/>
      <c r="J33" s="43"/>
      <c r="K33" s="44"/>
    </row>
    <row r="34" spans="2:11" ht="20.100000000000001" customHeight="1">
      <c r="B34" s="22">
        <v>26</v>
      </c>
      <c r="C34" s="42" t="s">
        <v>30</v>
      </c>
      <c r="D34" s="43"/>
      <c r="E34" s="43"/>
      <c r="F34" s="43"/>
      <c r="G34" s="43"/>
      <c r="H34" s="43"/>
      <c r="I34" s="43"/>
      <c r="J34" s="43"/>
      <c r="K34" s="44">
        <f t="shared" si="2"/>
        <v>0</v>
      </c>
    </row>
    <row r="35" spans="2:11" ht="15.75">
      <c r="B35" s="526" t="s">
        <v>11</v>
      </c>
      <c r="C35" s="527"/>
      <c r="D35" s="527"/>
      <c r="E35" s="527"/>
      <c r="F35" s="527"/>
      <c r="G35" s="527"/>
      <c r="H35" s="527"/>
      <c r="I35" s="527"/>
      <c r="J35" s="528"/>
      <c r="K35" s="28">
        <f>SUM(K8:K34)</f>
        <v>0</v>
      </c>
    </row>
    <row r="36" spans="2:11" ht="15.75">
      <c r="B36" s="526" t="s">
        <v>4</v>
      </c>
      <c r="C36" s="527"/>
      <c r="D36" s="527"/>
      <c r="E36" s="527"/>
      <c r="F36" s="527"/>
      <c r="G36" s="527"/>
      <c r="H36" s="527"/>
      <c r="I36" s="528"/>
      <c r="J36" s="29">
        <v>0.1</v>
      </c>
      <c r="K36" s="28">
        <f>J36*K35</f>
        <v>0</v>
      </c>
    </row>
    <row r="37" spans="2:11" ht="15.75">
      <c r="B37" s="526" t="s">
        <v>5</v>
      </c>
      <c r="C37" s="527"/>
      <c r="D37" s="527"/>
      <c r="E37" s="527"/>
      <c r="F37" s="527"/>
      <c r="G37" s="527"/>
      <c r="H37" s="527"/>
      <c r="I37" s="527"/>
      <c r="J37" s="528"/>
      <c r="K37" s="28">
        <f>K35+K36</f>
        <v>0</v>
      </c>
    </row>
    <row r="38" spans="2:11" ht="16.5" thickBot="1">
      <c r="B38" s="30"/>
      <c r="C38" s="31"/>
      <c r="D38" s="31"/>
      <c r="E38" s="31"/>
      <c r="F38" s="31"/>
      <c r="G38" s="31"/>
      <c r="H38" s="31"/>
      <c r="I38" s="529" t="s">
        <v>21</v>
      </c>
      <c r="J38" s="529"/>
      <c r="K38" s="32">
        <f>K37/G5</f>
        <v>0</v>
      </c>
    </row>
    <row r="39" spans="2:11" ht="13.5" thickTop="1"/>
  </sheetData>
  <mergeCells count="8">
    <mergeCell ref="B37:J37"/>
    <mergeCell ref="I38:J38"/>
    <mergeCell ref="B4:C4"/>
    <mergeCell ref="D4:D5"/>
    <mergeCell ref="B5:C5"/>
    <mergeCell ref="B6:C6"/>
    <mergeCell ref="B35:J35"/>
    <mergeCell ref="B36:I36"/>
  </mergeCells>
  <pageMargins left="0.7" right="0.7" top="0.75" bottom="0.75" header="0.3" footer="0.3"/>
  <pageSetup paperSize="9" scale="7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6</vt:i4>
      </vt:variant>
    </vt:vector>
  </HeadingPairs>
  <TitlesOfParts>
    <vt:vector size="19" baseType="lpstr">
      <vt:lpstr>Changable Values</vt:lpstr>
      <vt:lpstr>BD Team</vt:lpstr>
      <vt:lpstr>Pricing</vt:lpstr>
      <vt:lpstr>Glass Calculations</vt:lpstr>
      <vt:lpstr>MS insert</vt:lpstr>
      <vt:lpstr>Cost Calculation</vt:lpstr>
      <vt:lpstr>QUOTATION</vt:lpstr>
      <vt:lpstr>Final Summary</vt:lpstr>
      <vt:lpstr>5.FIXED GLASS</vt:lpstr>
      <vt:lpstr>Drawings</vt:lpstr>
      <vt:lpstr>Glass</vt:lpstr>
      <vt:lpstr>Consumables</vt:lpstr>
      <vt:lpstr>APPLICATION</vt:lpstr>
      <vt:lpstr>'5.FIXED GLASS'!Print_Area</vt:lpstr>
      <vt:lpstr>'BD Team'!Print_Area</vt:lpstr>
      <vt:lpstr>Drawings!Print_Area</vt:lpstr>
      <vt:lpstr>QUOTATION!Print_Area</vt:lpstr>
      <vt:lpstr>'Cost Calculation'!Print_Titles</vt:lpstr>
      <vt:lpstr>Drawings!Print_Titles</vt:lpstr>
    </vt:vector>
  </TitlesOfParts>
  <Company>Global Facade Solutions,Bangalore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Harmeet Singh</dc:creator>
  <cp:lastModifiedBy>Alumil -6</cp:lastModifiedBy>
  <cp:lastPrinted>2019-08-02T09:34:30Z</cp:lastPrinted>
  <dcterms:created xsi:type="dcterms:W3CDTF">2010-12-18T06:34:46Z</dcterms:created>
  <dcterms:modified xsi:type="dcterms:W3CDTF">2019-08-05T06:17:12Z</dcterms:modified>
</cp:coreProperties>
</file>