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9" i="159" l="1"/>
  <c r="AH17" i="159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8" i="159" l="1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N89" i="160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F23" i="164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<sst xmlns="http://schemas.openxmlformats.org/spreadsheetml/2006/main" count="1921" uniqueCount="432">
  <si>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</si>
  <si>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</si>
  <si>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</si>
  <si>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</si>
  <si>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</si>
  <si>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</si>
  <si>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</si>
  <si>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</si>
  <si>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</si>
  <si>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</si>
  <si>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</si>
  <si>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</si>
  <si>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</si>
  <si>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</si>
  <si>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</si>
  <si>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</si>
  <si>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</si>
  <si>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</si>
  <si>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</si>
  <si>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</si>
  <si>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</si>
  <si>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</si>
  <si>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</si>
  <si>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</si>
  <si>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</si>
  <si>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</si>
  <si>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</si>
  <si>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</si>
  <si>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</si>
  <si>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</si>
  <si>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</si>
  <si>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</si>
  <si>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</si>
  <si>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</si>
  <si>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</si>
  <si>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</si>
  <si>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</si>
  <si>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</si>
  <si>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</si>
  <si>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</si>
  <si>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</si>
  <si>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</si>
  <si>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</si>
  <si>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</si>
  <si>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</si>
  <si>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</si>
  <si>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</si>
  <si>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</si>
  <si>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</si>
  <si>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</si>
  <si>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</si>
  <si>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</si>
  <si>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</si>
  <si>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</si>
  <si>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</si>
  <si>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</si>
  <si>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</si>
  <si>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</si>
  <si>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</si>
  <si>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</si>
  <si>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</si>
  <si>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</si>
  <si>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</si>
  <si>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</si>
  <si>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</si>
  <si>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</si>
  <si>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</si>
  <si>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</si>
  <si>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</si>
  <si>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</si>
  <si>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</si>
  <si>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</si>
  <si>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</si>
  <si>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</si>
  <si>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</si>
  <si>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</si>
  <si>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</si>
  <si>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</si>
  <si>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</si>
  <si>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</si>
  <si>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</si>
  <si>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</si>
  <si>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</si>
  <si>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</si>
  <si>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</si>
  <si>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</si>
  <si>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</si>
  <si>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</si>
  <si>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</si>
  <si>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</si>
  <si>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</si>
  <si>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</si>
  <si>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</si>
  <si>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</si>
  <si>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</si>
  <si>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</si>
  <si>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</si>
  <si>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</si>
  <si>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</si>
  <si>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</si>
  <si>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</si>
  <si>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</si>
  <si>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</si>
  <si>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</si>
  <si>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</si>
  <si>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</si>
  <si>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</si>
  <si>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</si>
  <si>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</si>
  <si>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</si>
  <si>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</si>
  <si>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</si>
  <si>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</si>
  <si>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</si>
  <si>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</si>
  <si>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</si>
  <si>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</si>
  <si>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</si>
  <si>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</si>
  <si>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</si>
  <si>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</si>
  <si>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</si>
  <si>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</si>
  <si>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</si>
  <si>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</si>
  <si>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</si>
  <si>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</si>
  <si>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</si>
  <si>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</si>
  <si>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</si>
  <si>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</si>
  <si>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</si>
  <si>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</si>
  <si>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</si>
  <si>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</si>
  <si>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</si>
  <si>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</si>
  <si>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</si>
  <si>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</si>
  <si>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</si>
  <si>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</si>
  <si>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</si>
  <si>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</si>
  <si>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</si>
  <si>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</si>
  <si>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</si>
  <si>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</si>
  <si>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</si>
  <si>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</si>
  <si>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</si>
  <si>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</si>
  <si>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</si>
  <si>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</si>
  <si>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</si>
  <si>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</si>
  <si>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</si>
  <si>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</si>
  <si>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</si>
  <si>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</si>
  <si>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</si>
  <si>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</si>
  <si>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</si>
  <si>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</si>
  <si>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</si>
  <si>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</si>
  <si>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</si>
  <si>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</si>
  <si>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</si>
  <si>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</si>
  <si>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</si>
  <si>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</si>
  <si>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</si>
  <si>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</si>
  <si>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</si>
  <si>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</si>
  <si>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</si>
  <si>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</si>
  <si>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</si>
  <si>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</si>
  <si>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</si>
  <si>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</si>
  <si>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</si>
  <si>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</si>
  <si>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</si>
  <si>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</si>
  <si>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</si>
  <si>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</si>
  <si>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</si>
  <si>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</si>
  <si>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</si>
  <si>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</si>
  <si>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</si>
  <si>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</si>
  <si>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</si>
  <si>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</si>
  <si>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</si>
  <si>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</si>
  <si>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</si>
  <si>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</si>
  <si>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</si>
  <si>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</si>
  <si>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</si>
  <si>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</si>
  <si>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</si>
  <si>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</si>
  <si>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</si>
  <si>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</si>
  <si>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</si>
  <si>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</si>
  <si>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</si>
  <si>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</si>
  <si>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</si>
  <si>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</si>
  <si>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</si>
  <si>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</si>
  <si>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</si>
  <si>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</si>
  <si>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</si>
  <si>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</si>
  <si>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</si>
  <si>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</si>
  <si>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</si>
  <si>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</si>
  <si>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</si>
  <si>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</si>
  <si>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</si>
  <si>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</si>
  <si>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</si>
  <si>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</si>
  <si>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</si>
  <si>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</si>
  <si>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</si>
  <si>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</si>
  <si>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</si>
  <si>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</si>
  <si>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</si>
  <si>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</si>
  <si>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</si>
  <si>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</si>
  <si>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</si>
  <si>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</si>
  <si>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</si>
  <si>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</si>
  <si>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</si>
  <si>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</si>
  <si>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</si>
  <si>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</si>
  <si>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</si>
  <si>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</si>
  <si>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</si>
  <si>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</si>
  <si>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</si>
  <si>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</si>
  <si>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</si>
  <si>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</si>
  <si>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</si>
  <si>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</si>
  <si>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</si>
  <si>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</si>
  <si>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</si>
  <si>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</si>
  <si>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</si>
  <si>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</si>
  <si>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</si>
  <si>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</si>
  <si>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</si>
  <si>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</si>
  <si>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</si>
  <si>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</si>
  <si>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</si>
  <si>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</si>
  <si>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</si>
  <si>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</si>
  <si>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</si>
  <si>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</si>
  <si>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</si>
  <si>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</si>
  <si>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</si>
  <si>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</si>
  <si>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</si>
  <si>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</si>
  <si>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</si>
  <si>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</si>
  <si>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</si>
  <si>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</si>
  <si>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</si>
  <si>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</si>
  <si>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</si>
  <si>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</si>
  <si>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</si>
  <si>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</si>
  <si>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</si>
  <si>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</si>
  <si>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</si>
  <si>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</si>
  <si>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</si>
  <si>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</si>
  <si>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</si>
  <si>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</si>
  <si>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</si>
  <si>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</si>
  <si>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</si>
  <si>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</si>
  <si>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</si>
  <si>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</si>
  <si>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</si>
  <si>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</si>
  <si>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</si>
  <si>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</si>
  <si>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</si>
  <si>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</si>
  <si>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</si>
  <si>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</si>
  <si>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</si>
  <si>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</si>
  <si>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</si>
  <si>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</si>
  <si>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</si>
  <si>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</si>
  <si>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</si>
  <si>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</si>
  <si>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</si>
  <si>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</si>
  <si>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</si>
  <si>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</si>
  <si>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</si>
  <si>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</si>
  <si>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</si>
  <si>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</si>
  <si>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</si>
  <si>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</si>
  <si>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</si>
  <si>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</si>
  <si>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</si>
  <si>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</si>
  <si>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</si>
  <si>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</si>
  <si>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</si>
  <si>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</si>
  <si>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</si>
  <si>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</si>
  <si>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</si>
  <si>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</si>
  <si>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</si>
  <si>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</si>
  <si>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</si>
  <si>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</si>
  <si>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</si>
  <si>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</si>
  <si>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</si>
  <si>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</si>
  <si>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</si>
  <si>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</si>
  <si>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</si>
  <si>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</si>
  <si>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</si>
  <si>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</si>
  <si>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</si>
  <si>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</si>
  <si>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</si>
  <si>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</si>
  <si>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</si>
  <si>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</si>
  <si>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</si>
  <si>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</si>
  <si>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</si>
  <si>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</si>
  <si>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</si>
  <si>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</si>
  <si>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</si>
  <si>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</si>
  <si>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</si>
  <si>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</si>
  <si>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</si>
  <si>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</si>
  <si>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</si>
  <si>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</si>
  <si>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</si>
  <si>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</si>
  <si>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</si>
  <si>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</si>
  <si>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</si>
  <si>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</si>
  <si>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</si>
  <si>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</si>
  <si>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</si>
  <si>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</si>
  <si>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</si>
  <si>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</si>
  <si>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</si>
  <si>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</si>
  <si>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</si>
  <si>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</si>
  <si>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</si>
  <si>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</si>
  <si>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</si>
  <si>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</si>
  <si>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</si>
  <si>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</si>
  <si>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</si>
  <si>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</si>
  <si>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</si>
  <si>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</si>
  <si>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</si>
  <si>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</si>
  <si>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</si>
  <si>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</si>
  <si>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</si>
  <si>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</si>
  <si>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</si>
  <si>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</si>
  <si>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</si>
  <si>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</si>
  <si>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</si>
  <si>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</si>
  <si>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</si>
  <si>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</si>
  <si>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</si>
  <si>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</si>
  <si>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</si>
  <si>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</si>
  <si>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Etna 401</t>
  </si>
  <si>
    <t>Hyderabad</t>
  </si>
  <si>
    <t>ABPL-DE-19.20-2161</t>
  </si>
  <si>
    <t>FW1</t>
  </si>
  <si>
    <t>M940</t>
  </si>
  <si>
    <t>FIXED GLASS</t>
  </si>
  <si>
    <t>8MM</t>
  </si>
  <si>
    <t>NO</t>
  </si>
  <si>
    <t>ETNA 401</t>
  </si>
  <si>
    <t>8mm :- 8mm Clear Toughened Glass</t>
  </si>
  <si>
    <t>GRIS 2900 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</si>
</sst>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6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28" fillId="0" borderId="97" xfId="132" applyNumberFormat="1" applyFont="1" applyFill="1" applyBorder="1" applyAlignment="1">
      <alignment horizontal="lef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2" xfId="132" applyNumberFormat="1" applyFont="1" applyFill="1" applyBorder="1" applyAlignment="1">
      <alignment horizontal="right" vertical="center"/>
    </xf>
    <xf numFmtId="0" fontId="128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165651</xdr:colOff>
      <xdr:row>8</xdr:row>
      <xdr:rowOff>57978</xdr:rowOff>
    </xdr:from>
    <xdr:to>
      <xdr:col>8</xdr:col>
      <xdr:colOff>240194</xdr:colOff>
      <xdr:row>16</xdr:row>
      <xdr:rowOff>227876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1" y="1532282"/>
          <a:ext cx="2708413" cy="2687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1.43</v>
      </c>
      <c r="E23" s="175"/>
      <c r="F23" s="159">
        <f>QUOTATION!N117</f>
        <v>30640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R9" sqref="R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9"/>
      <c r="O1" s="549"/>
      <c r="P1" s="549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ABPL-DE-19.20-2161</v>
      </c>
      <c r="O2" s="538"/>
      <c r="P2" s="219" t="s">
        <v>256</v>
      </c>
    </row>
    <row r="3" spans="2:16">
      <c r="B3" s="218"/>
      <c r="C3" s="537" t="s">
        <v>126</v>
      </c>
      <c r="D3" s="537"/>
      <c r="E3" s="537"/>
      <c r="F3" s="538" t="str">
        <f>QUOTATION!F7</f>
        <v>Etna 401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43694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Hyderabad</v>
      </c>
      <c r="G4" s="537"/>
      <c r="H4" s="537"/>
      <c r="I4" s="539" t="s">
        <v>179</v>
      </c>
      <c r="J4" s="539"/>
      <c r="K4" s="538" t="str">
        <f>QUOTATION!I8</f>
        <v>1.5Kpa</v>
      </c>
      <c r="L4" s="538"/>
      <c r="M4" s="284" t="s">
        <v>105</v>
      </c>
      <c r="N4" s="286" t="str">
        <f>QUOTATION!M8</f>
        <v>R0</v>
      </c>
      <c r="O4" s="287">
        <f>QUOTATION!N8</f>
        <v>43694</v>
      </c>
    </row>
    <row r="5" spans="2:16">
      <c r="B5" s="218"/>
      <c r="C5" s="537" t="s">
        <v>168</v>
      </c>
      <c r="D5" s="537"/>
      <c r="E5" s="537"/>
      <c r="F5" s="538" t="str">
        <f>QUOTATION!F9</f>
        <v>Mr. Anamol Anand : 7702300826</v>
      </c>
      <c r="G5" s="538"/>
      <c r="H5" s="538"/>
      <c r="I5" s="538"/>
      <c r="J5" s="538"/>
      <c r="K5" s="538"/>
      <c r="L5" s="538"/>
      <c r="M5" s="284" t="s">
        <v>178</v>
      </c>
      <c r="N5" s="538" t="str">
        <f>QUOTATION!M9</f>
        <v>Ravi</v>
      </c>
      <c r="O5" s="538"/>
    </row>
    <row r="6" spans="2:16">
      <c r="B6" s="218"/>
      <c r="C6" s="537" t="s">
        <v>176</v>
      </c>
      <c r="D6" s="537"/>
      <c r="E6" s="537"/>
      <c r="F6" s="285" t="str">
        <f>QUOTATION!F10</f>
        <v>GRIS 2900 SABLE</v>
      </c>
      <c r="G6" s="537"/>
      <c r="H6" s="537"/>
      <c r="I6" s="539" t="s">
        <v>177</v>
      </c>
      <c r="J6" s="539"/>
      <c r="K6" s="538">
        <f>QUOTATION!I10</f>
        <v>0</v>
      </c>
      <c r="L6" s="538"/>
      <c r="M6" s="320" t="s">
        <v>373</v>
      </c>
      <c r="N6" s="546">
        <f>'BD Team'!J5</f>
        <v>0</v>
      </c>
      <c r="O6" s="547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36" t="s">
        <v>253</v>
      </c>
      <c r="D8" s="537"/>
      <c r="E8" s="286" t="str">
        <f>'BD Team'!B9</f>
        <v>FW1</v>
      </c>
      <c r="F8" s="288" t="s">
        <v>254</v>
      </c>
      <c r="G8" s="538" t="str">
        <f>'BD Team'!D9</f>
        <v>FIXED GLASS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ETNA 401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246</v>
      </c>
      <c r="M10" s="537"/>
      <c r="N10" s="538" t="str">
        <f>$F$6</f>
        <v>GRIS 2900 SABLE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177</v>
      </c>
      <c r="M11" s="537"/>
      <c r="N11" s="538">
        <f>$K$6</f>
        <v>0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247</v>
      </c>
      <c r="M12" s="537"/>
      <c r="N12" s="543" t="s">
        <v>255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248</v>
      </c>
      <c r="M13" s="537"/>
      <c r="N13" s="538" t="str">
        <f>CONCATENATE('BD Team'!H9," X ",'BD Team'!I9)</f>
        <v>2030 X 2000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249</v>
      </c>
      <c r="M14" s="537"/>
      <c r="N14" s="541">
        <f>'BD Team'!J9</f>
        <v>1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250</v>
      </c>
      <c r="M15" s="537"/>
      <c r="N15" s="538" t="str">
        <f>'BD Team'!C9</f>
        <v>M940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251</v>
      </c>
      <c r="M16" s="537"/>
      <c r="N16" s="538" t="str">
        <f>'BD Team'!E9</f>
        <v>8MM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252</v>
      </c>
      <c r="M17" s="537"/>
      <c r="N17" s="538" t="str">
        <f>'BD Team'!F9</f>
        <v>NO</v>
      </c>
      <c r="O17" s="538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253</v>
      </c>
      <c r="D19" s="537"/>
      <c r="E19" s="286">
        <f>'BD Team'!B10</f>
        <v>0</v>
      </c>
      <c r="F19" s="288" t="s">
        <v>254</v>
      </c>
      <c r="G19" s="538">
        <f>'BD Team'!D10</f>
        <v>0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>
        <f>'BD Team'!G10</f>
        <v>0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246</v>
      </c>
      <c r="M21" s="537"/>
      <c r="N21" s="538" t="str">
        <f>$F$6</f>
        <v>GRIS 2900 SABLE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177</v>
      </c>
      <c r="M22" s="537"/>
      <c r="N22" s="538">
        <f>$K$6</f>
        <v>0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247</v>
      </c>
      <c r="M23" s="537"/>
      <c r="N23" s="540" t="s">
        <v>255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248</v>
      </c>
      <c r="M24" s="537"/>
      <c r="N24" s="538" t="str">
        <f>CONCATENATE('BD Team'!H10," X ",'BD Team'!I10)</f>
        <v xml:space="preserve"> X 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249</v>
      </c>
      <c r="M25" s="537"/>
      <c r="N25" s="541">
        <f>'BD Team'!J10</f>
        <v>0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250</v>
      </c>
      <c r="M26" s="537"/>
      <c r="N26" s="538">
        <f>'BD Team'!C10</f>
        <v>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251</v>
      </c>
      <c r="M27" s="537"/>
      <c r="N27" s="538">
        <f>'BD Team'!E10</f>
        <v>0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252</v>
      </c>
      <c r="M28" s="537"/>
      <c r="N28" s="538">
        <f>'BD Team'!F10</f>
        <v>0</v>
      </c>
      <c r="O28" s="538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253</v>
      </c>
      <c r="D30" s="537"/>
      <c r="E30" s="286">
        <f>'BD Team'!B11</f>
        <v>0</v>
      </c>
      <c r="F30" s="288" t="s">
        <v>254</v>
      </c>
      <c r="G30" s="538">
        <f>'BD Team'!D11</f>
        <v>0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>
        <f>'BD Team'!G11</f>
        <v>0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246</v>
      </c>
      <c r="M32" s="537"/>
      <c r="N32" s="538" t="str">
        <f>$F$6</f>
        <v>GRIS 2900 SABLE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177</v>
      </c>
      <c r="M33" s="537"/>
      <c r="N33" s="538">
        <f>$K$6</f>
        <v>0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247</v>
      </c>
      <c r="M34" s="537"/>
      <c r="N34" s="540" t="s">
        <v>255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248</v>
      </c>
      <c r="M35" s="537"/>
      <c r="N35" s="538" t="str">
        <f>CONCATENATE('BD Team'!H11," X ",'BD Team'!I11)</f>
        <v xml:space="preserve"> X 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249</v>
      </c>
      <c r="M36" s="537"/>
      <c r="N36" s="541">
        <f>'BD Team'!J11</f>
        <v>0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250</v>
      </c>
      <c r="M37" s="537"/>
      <c r="N37" s="538">
        <f>'BD Team'!C11</f>
        <v>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251</v>
      </c>
      <c r="M38" s="537"/>
      <c r="N38" s="538">
        <f>'BD Team'!E11</f>
        <v>0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252</v>
      </c>
      <c r="M39" s="537"/>
      <c r="N39" s="538">
        <f>'BD Team'!F11</f>
        <v>0</v>
      </c>
      <c r="O39" s="538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36" t="s">
        <v>253</v>
      </c>
      <c r="D41" s="537"/>
      <c r="E41" s="286">
        <f>'BD Team'!B12</f>
        <v>0</v>
      </c>
      <c r="F41" s="288" t="s">
        <v>254</v>
      </c>
      <c r="G41" s="538">
        <f>'BD Team'!D12</f>
        <v>0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>
        <f>'BD Team'!G12</f>
        <v>0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246</v>
      </c>
      <c r="M43" s="537"/>
      <c r="N43" s="538" t="str">
        <f>$F$6</f>
        <v>GRIS 2900 SABLE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177</v>
      </c>
      <c r="M44" s="537"/>
      <c r="N44" s="538">
        <f>$K$6</f>
        <v>0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247</v>
      </c>
      <c r="M45" s="537"/>
      <c r="N45" s="540" t="s">
        <v>255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248</v>
      </c>
      <c r="M46" s="537"/>
      <c r="N46" s="538" t="str">
        <f>CONCATENATE('BD Team'!H12," X ",'BD Team'!I12)</f>
        <v xml:space="preserve"> X 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249</v>
      </c>
      <c r="M47" s="537"/>
      <c r="N47" s="541">
        <f>'BD Team'!J12</f>
        <v>0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250</v>
      </c>
      <c r="M48" s="537"/>
      <c r="N48" s="538">
        <f>'BD Team'!C12</f>
        <v>0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251</v>
      </c>
      <c r="M49" s="537"/>
      <c r="N49" s="538">
        <f>'BD Team'!E12</f>
        <v>0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252</v>
      </c>
      <c r="M50" s="537"/>
      <c r="N50" s="538">
        <f>'BD Team'!F12</f>
        <v>0</v>
      </c>
      <c r="O50" s="538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253</v>
      </c>
      <c r="D52" s="537"/>
      <c r="E52" s="286">
        <f>'BD Team'!B13</f>
        <v>0</v>
      </c>
      <c r="F52" s="288" t="s">
        <v>254</v>
      </c>
      <c r="G52" s="538">
        <f>'BD Team'!D13</f>
        <v>0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>
        <f>'BD Team'!G13</f>
        <v>0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246</v>
      </c>
      <c r="M54" s="537"/>
      <c r="N54" s="538" t="str">
        <f>$F$6</f>
        <v>GRIS 2900 SABLE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177</v>
      </c>
      <c r="M55" s="537"/>
      <c r="N55" s="538">
        <f>$K$6</f>
        <v>0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247</v>
      </c>
      <c r="M56" s="537"/>
      <c r="N56" s="540" t="s">
        <v>255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248</v>
      </c>
      <c r="M57" s="537"/>
      <c r="N57" s="538" t="str">
        <f>CONCATENATE('BD Team'!H13," X ",'BD Team'!I13)</f>
        <v xml:space="preserve"> X 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249</v>
      </c>
      <c r="M58" s="537"/>
      <c r="N58" s="541">
        <f>'BD Team'!J13</f>
        <v>0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250</v>
      </c>
      <c r="M59" s="537"/>
      <c r="N59" s="538">
        <f>'BD Team'!C13</f>
        <v>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251</v>
      </c>
      <c r="M60" s="537"/>
      <c r="N60" s="538">
        <f>'BD Team'!E13</f>
        <v>0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252</v>
      </c>
      <c r="M61" s="537"/>
      <c r="N61" s="538">
        <f>'BD Team'!F13</f>
        <v>0</v>
      </c>
      <c r="O61" s="538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36" t="s">
        <v>253</v>
      </c>
      <c r="D63" s="537"/>
      <c r="E63" s="286">
        <f>'BD Team'!B14</f>
        <v>0</v>
      </c>
      <c r="F63" s="288" t="s">
        <v>254</v>
      </c>
      <c r="G63" s="538">
        <f>'BD Team'!D14</f>
        <v>0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>
        <f>'BD Team'!G14</f>
        <v>0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246</v>
      </c>
      <c r="M65" s="537"/>
      <c r="N65" s="538" t="str">
        <f>$F$6</f>
        <v>GRIS 2900 SABLE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177</v>
      </c>
      <c r="M66" s="537"/>
      <c r="N66" s="538">
        <f>$K$6</f>
        <v>0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247</v>
      </c>
      <c r="M67" s="537"/>
      <c r="N67" s="540" t="s">
        <v>255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248</v>
      </c>
      <c r="M68" s="537"/>
      <c r="N68" s="538" t="str">
        <f>CONCATENATE('BD Team'!H14," X ",'BD Team'!I14)</f>
        <v xml:space="preserve"> X 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249</v>
      </c>
      <c r="M69" s="537"/>
      <c r="N69" s="541">
        <f>'BD Team'!J14</f>
        <v>0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250</v>
      </c>
      <c r="M70" s="537"/>
      <c r="N70" s="538">
        <f>'BD Team'!C14</f>
        <v>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251</v>
      </c>
      <c r="M71" s="537"/>
      <c r="N71" s="538">
        <f>'BD Team'!E14</f>
        <v>0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252</v>
      </c>
      <c r="M72" s="537"/>
      <c r="N72" s="538">
        <f>'BD Team'!F14</f>
        <v>0</v>
      </c>
      <c r="O72" s="538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36" t="s">
        <v>253</v>
      </c>
      <c r="D74" s="537"/>
      <c r="E74" s="286">
        <f>'BD Team'!B15</f>
        <v>0</v>
      </c>
      <c r="F74" s="288" t="s">
        <v>254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>
        <f>'BD Team'!G15</f>
        <v>0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246</v>
      </c>
      <c r="M76" s="537"/>
      <c r="N76" s="538" t="str">
        <f>$F$6</f>
        <v>GRIS 2900 SABLE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177</v>
      </c>
      <c r="M77" s="537"/>
      <c r="N77" s="538">
        <f>$K$6</f>
        <v>0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247</v>
      </c>
      <c r="M78" s="537"/>
      <c r="N78" s="540" t="s">
        <v>255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248</v>
      </c>
      <c r="M79" s="537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249</v>
      </c>
      <c r="M80" s="537"/>
      <c r="N80" s="541">
        <f>'BD Team'!J15</f>
        <v>0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250</v>
      </c>
      <c r="M81" s="537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251</v>
      </c>
      <c r="M82" s="537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252</v>
      </c>
      <c r="M83" s="537"/>
      <c r="N83" s="538">
        <f>'BD Team'!F15</f>
        <v>0</v>
      </c>
      <c r="O83" s="538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36" t="s">
        <v>253</v>
      </c>
      <c r="D85" s="537"/>
      <c r="E85" s="286">
        <f>'BD Team'!B16</f>
        <v>0</v>
      </c>
      <c r="F85" s="288" t="s">
        <v>254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>
        <f>'BD Team'!G16</f>
        <v>0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246</v>
      </c>
      <c r="M87" s="537"/>
      <c r="N87" s="538" t="str">
        <f>$F$6</f>
        <v>GRIS 2900 SABLE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177</v>
      </c>
      <c r="M88" s="537"/>
      <c r="N88" s="538">
        <f>$K$6</f>
        <v>0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247</v>
      </c>
      <c r="M89" s="537"/>
      <c r="N89" s="540" t="s">
        <v>255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248</v>
      </c>
      <c r="M90" s="537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249</v>
      </c>
      <c r="M91" s="537"/>
      <c r="N91" s="541">
        <f>'BD Team'!J16</f>
        <v>0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250</v>
      </c>
      <c r="M92" s="537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251</v>
      </c>
      <c r="M93" s="537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252</v>
      </c>
      <c r="M94" s="537"/>
      <c r="N94" s="538">
        <f>'BD Team'!F16</f>
        <v>0</v>
      </c>
      <c r="O94" s="538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36" t="s">
        <v>253</v>
      </c>
      <c r="D96" s="537"/>
      <c r="E96" s="286">
        <f>'BD Team'!B17</f>
        <v>0</v>
      </c>
      <c r="F96" s="288" t="s">
        <v>254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>
        <f>'BD Team'!G17</f>
        <v>0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246</v>
      </c>
      <c r="M98" s="537"/>
      <c r="N98" s="538" t="str">
        <f>$F$6</f>
        <v>GRIS 2900 SABLE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177</v>
      </c>
      <c r="M99" s="537"/>
      <c r="N99" s="538">
        <f>$K$6</f>
        <v>0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247</v>
      </c>
      <c r="M100" s="537"/>
      <c r="N100" s="540" t="s">
        <v>255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248</v>
      </c>
      <c r="M101" s="537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249</v>
      </c>
      <c r="M102" s="537"/>
      <c r="N102" s="541">
        <f>'BD Team'!J17</f>
        <v>0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250</v>
      </c>
      <c r="M103" s="537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251</v>
      </c>
      <c r="M104" s="537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252</v>
      </c>
      <c r="M105" s="537"/>
      <c r="N105" s="538">
        <f>'BD Team'!F17</f>
        <v>0</v>
      </c>
      <c r="O105" s="538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36" t="s">
        <v>253</v>
      </c>
      <c r="D107" s="537"/>
      <c r="E107" s="286">
        <f>'BD Team'!B18</f>
        <v>0</v>
      </c>
      <c r="F107" s="288" t="s">
        <v>254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>
        <f>'BD Team'!G18</f>
        <v>0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246</v>
      </c>
      <c r="M109" s="537"/>
      <c r="N109" s="538" t="str">
        <f>$F$6</f>
        <v>GRIS 2900 SABLE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177</v>
      </c>
      <c r="M110" s="537"/>
      <c r="N110" s="538">
        <f>$K$6</f>
        <v>0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247</v>
      </c>
      <c r="M111" s="537"/>
      <c r="N111" s="540" t="s">
        <v>255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248</v>
      </c>
      <c r="M112" s="537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249</v>
      </c>
      <c r="M113" s="537"/>
      <c r="N113" s="541">
        <f>'BD Team'!J18</f>
        <v>0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250</v>
      </c>
      <c r="M114" s="537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251</v>
      </c>
      <c r="M115" s="537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252</v>
      </c>
      <c r="M116" s="537"/>
      <c r="N116" s="538">
        <f>'BD Team'!F18</f>
        <v>0</v>
      </c>
      <c r="O116" s="538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36" t="s">
        <v>253</v>
      </c>
      <c r="D118" s="537"/>
      <c r="E118" s="286">
        <f>'BD Team'!B19</f>
        <v>0</v>
      </c>
      <c r="F118" s="288" t="s">
        <v>254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>
        <f>'BD Team'!G19</f>
        <v>0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246</v>
      </c>
      <c r="M120" s="537"/>
      <c r="N120" s="538" t="str">
        <f>$F$6</f>
        <v>GRIS 2900 SABLE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177</v>
      </c>
      <c r="M121" s="537"/>
      <c r="N121" s="538">
        <f>$K$6</f>
        <v>0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247</v>
      </c>
      <c r="M122" s="537"/>
      <c r="N122" s="540" t="s">
        <v>255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248</v>
      </c>
      <c r="M123" s="537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249</v>
      </c>
      <c r="M124" s="537"/>
      <c r="N124" s="541">
        <f>'BD Team'!J19</f>
        <v>0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250</v>
      </c>
      <c r="M125" s="537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251</v>
      </c>
      <c r="M126" s="537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252</v>
      </c>
      <c r="M127" s="537"/>
      <c r="N127" s="538">
        <f>'BD Team'!F19</f>
        <v>0</v>
      </c>
      <c r="O127" s="538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36" t="s">
        <v>253</v>
      </c>
      <c r="D129" s="537"/>
      <c r="E129" s="286">
        <f>'BD Team'!B20</f>
        <v>0</v>
      </c>
      <c r="F129" s="288" t="s">
        <v>254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>
        <f>'BD Team'!G20</f>
        <v>0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246</v>
      </c>
      <c r="M131" s="537"/>
      <c r="N131" s="538" t="str">
        <f>$F$6</f>
        <v>GRIS 2900 SABLE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177</v>
      </c>
      <c r="M132" s="537"/>
      <c r="N132" s="538">
        <f>$K$6</f>
        <v>0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247</v>
      </c>
      <c r="M133" s="537"/>
      <c r="N133" s="540" t="s">
        <v>255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248</v>
      </c>
      <c r="M134" s="537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249</v>
      </c>
      <c r="M135" s="537"/>
      <c r="N135" s="541">
        <f>'BD Team'!J20</f>
        <v>0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250</v>
      </c>
      <c r="M136" s="537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251</v>
      </c>
      <c r="M137" s="537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252</v>
      </c>
      <c r="M138" s="537"/>
      <c r="N138" s="538">
        <f>'BD Team'!F20</f>
        <v>0</v>
      </c>
      <c r="O138" s="538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36" t="s">
        <v>253</v>
      </c>
      <c r="D140" s="537"/>
      <c r="E140" s="286">
        <f>'BD Team'!B21</f>
        <v>0</v>
      </c>
      <c r="F140" s="288" t="s">
        <v>254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>
        <f>'BD Team'!G21</f>
        <v>0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246</v>
      </c>
      <c r="M142" s="537"/>
      <c r="N142" s="538" t="str">
        <f>$F$6</f>
        <v>GRIS 2900 SABLE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177</v>
      </c>
      <c r="M143" s="537"/>
      <c r="N143" s="538">
        <f>$K$6</f>
        <v>0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247</v>
      </c>
      <c r="M144" s="537"/>
      <c r="N144" s="540" t="s">
        <v>255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248</v>
      </c>
      <c r="M145" s="537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249</v>
      </c>
      <c r="M146" s="537"/>
      <c r="N146" s="541">
        <f>'BD Team'!J21</f>
        <v>0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250</v>
      </c>
      <c r="M147" s="537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251</v>
      </c>
      <c r="M148" s="537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252</v>
      </c>
      <c r="M149" s="537"/>
      <c r="N149" s="538">
        <f>'BD Team'!F21</f>
        <v>0</v>
      </c>
      <c r="O149" s="538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36" t="s">
        <v>253</v>
      </c>
      <c r="D151" s="537"/>
      <c r="E151" s="286">
        <f>'BD Team'!B22</f>
        <v>0</v>
      </c>
      <c r="F151" s="288" t="s">
        <v>254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>
        <f>'BD Team'!G22</f>
        <v>0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246</v>
      </c>
      <c r="M153" s="537"/>
      <c r="N153" s="538" t="str">
        <f>$F$6</f>
        <v>GRIS 2900 SABLE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177</v>
      </c>
      <c r="M154" s="537"/>
      <c r="N154" s="538">
        <f>$K$6</f>
        <v>0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247</v>
      </c>
      <c r="M155" s="537"/>
      <c r="N155" s="540" t="s">
        <v>255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248</v>
      </c>
      <c r="M156" s="537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249</v>
      </c>
      <c r="M157" s="537"/>
      <c r="N157" s="541">
        <f>'BD Team'!J22</f>
        <v>0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250</v>
      </c>
      <c r="M158" s="537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251</v>
      </c>
      <c r="M159" s="537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252</v>
      </c>
      <c r="M160" s="537"/>
      <c r="N160" s="538">
        <f>'BD Team'!F22</f>
        <v>0</v>
      </c>
      <c r="O160" s="538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36" t="s">
        <v>253</v>
      </c>
      <c r="D162" s="537"/>
      <c r="E162" s="286">
        <f>'BD Team'!B23</f>
        <v>0</v>
      </c>
      <c r="F162" s="288" t="s">
        <v>254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246</v>
      </c>
      <c r="M164" s="537"/>
      <c r="N164" s="538" t="str">
        <f>$F$6</f>
        <v>GRIS 2900 SABLE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177</v>
      </c>
      <c r="M165" s="537"/>
      <c r="N165" s="538">
        <f>$K$6</f>
        <v>0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247</v>
      </c>
      <c r="M166" s="537"/>
      <c r="N166" s="540" t="s">
        <v>255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248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249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250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251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252</v>
      </c>
      <c r="M171" s="537"/>
      <c r="N171" s="538">
        <f>'BD Team'!F23</f>
        <v>0</v>
      </c>
      <c r="O171" s="538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36" t="s">
        <v>253</v>
      </c>
      <c r="D173" s="537"/>
      <c r="E173" s="286">
        <f>'BD Team'!B24</f>
        <v>0</v>
      </c>
      <c r="F173" s="288" t="s">
        <v>254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246</v>
      </c>
      <c r="M175" s="537"/>
      <c r="N175" s="538" t="str">
        <f>$F$6</f>
        <v>GRIS 2900 SABLE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177</v>
      </c>
      <c r="M176" s="537"/>
      <c r="N176" s="538">
        <f>$K$6</f>
        <v>0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247</v>
      </c>
      <c r="M177" s="537"/>
      <c r="N177" s="540" t="s">
        <v>255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248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249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250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251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252</v>
      </c>
      <c r="M182" s="537"/>
      <c r="N182" s="538">
        <f>'BD Team'!F24</f>
        <v>0</v>
      </c>
      <c r="O182" s="538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36" t="s">
        <v>253</v>
      </c>
      <c r="D184" s="537"/>
      <c r="E184" s="286">
        <f>'BD Team'!B25</f>
        <v>0</v>
      </c>
      <c r="F184" s="288" t="s">
        <v>254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246</v>
      </c>
      <c r="M186" s="537"/>
      <c r="N186" s="538" t="str">
        <f>$F$6</f>
        <v>GRIS 2900 SABLE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177</v>
      </c>
      <c r="M187" s="537"/>
      <c r="N187" s="538">
        <f>$K$6</f>
        <v>0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247</v>
      </c>
      <c r="M188" s="537"/>
      <c r="N188" s="540" t="s">
        <v>255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248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249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250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251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252</v>
      </c>
      <c r="M193" s="537"/>
      <c r="N193" s="538">
        <f>'BD Team'!F25</f>
        <v>0</v>
      </c>
      <c r="O193" s="538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36" t="s">
        <v>253</v>
      </c>
      <c r="D195" s="537"/>
      <c r="E195" s="286">
        <f>'BD Team'!B26</f>
        <v>0</v>
      </c>
      <c r="F195" s="288" t="s">
        <v>254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246</v>
      </c>
      <c r="M197" s="537"/>
      <c r="N197" s="538" t="str">
        <f>$F$6</f>
        <v>GRIS 2900 SABLE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177</v>
      </c>
      <c r="M198" s="537"/>
      <c r="N198" s="538">
        <f>$K$6</f>
        <v>0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247</v>
      </c>
      <c r="M199" s="537"/>
      <c r="N199" s="540" t="s">
        <v>255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248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249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250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251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252</v>
      </c>
      <c r="M204" s="537"/>
      <c r="N204" s="538">
        <f>'BD Team'!F26</f>
        <v>0</v>
      </c>
      <c r="O204" s="538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246</v>
      </c>
      <c r="M208" s="537"/>
      <c r="N208" s="538" t="str">
        <f>$F$6</f>
        <v>GRIS 2900 SABLE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177</v>
      </c>
      <c r="M209" s="537"/>
      <c r="N209" s="538">
        <f>$K$6</f>
        <v>0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247</v>
      </c>
      <c r="M210" s="537"/>
      <c r="N210" s="540" t="s">
        <v>255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248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249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250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251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252</v>
      </c>
      <c r="M215" s="537"/>
      <c r="N215" s="538">
        <f>'BD Team'!F27</f>
        <v>0</v>
      </c>
      <c r="O215" s="538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246</v>
      </c>
      <c r="M219" s="537"/>
      <c r="N219" s="538" t="str">
        <f>$F$6</f>
        <v>GRIS 2900 SABLE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177</v>
      </c>
      <c r="M220" s="537"/>
      <c r="N220" s="538">
        <f>$K$6</f>
        <v>0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247</v>
      </c>
      <c r="M221" s="537"/>
      <c r="N221" s="540" t="s">
        <v>255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248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249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250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251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252</v>
      </c>
      <c r="M226" s="537"/>
      <c r="N226" s="538">
        <f>'BD Team'!F28</f>
        <v>0</v>
      </c>
      <c r="O226" s="538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246</v>
      </c>
      <c r="M230" s="537"/>
      <c r="N230" s="538" t="str">
        <f>$F$6</f>
        <v>GRIS 2900 SABLE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177</v>
      </c>
      <c r="M231" s="537"/>
      <c r="N231" s="538">
        <f>$K$6</f>
        <v>0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247</v>
      </c>
      <c r="M232" s="537"/>
      <c r="N232" s="540" t="s">
        <v>255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248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249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250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251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252</v>
      </c>
      <c r="M237" s="537"/>
      <c r="N237" s="538">
        <f>'BD Team'!F29</f>
        <v>0</v>
      </c>
      <c r="O237" s="538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246</v>
      </c>
      <c r="M241" s="537"/>
      <c r="N241" s="538" t="str">
        <f>$F$6</f>
        <v>GRIS 2900 SABLE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177</v>
      </c>
      <c r="M242" s="537"/>
      <c r="N242" s="538">
        <f>$K$6</f>
        <v>0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247</v>
      </c>
      <c r="M243" s="537"/>
      <c r="N243" s="540" t="s">
        <v>255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248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249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250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251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252</v>
      </c>
      <c r="M248" s="537"/>
      <c r="N248" s="538">
        <f>'BD Team'!F30</f>
        <v>0</v>
      </c>
      <c r="O248" s="538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246</v>
      </c>
      <c r="M252" s="537"/>
      <c r="N252" s="538" t="str">
        <f>$F$6</f>
        <v>GRIS 2900 SABLE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177</v>
      </c>
      <c r="M253" s="537"/>
      <c r="N253" s="538">
        <f>$K$6</f>
        <v>0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247</v>
      </c>
      <c r="M254" s="537"/>
      <c r="N254" s="540" t="s">
        <v>255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248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249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250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251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252</v>
      </c>
      <c r="M259" s="537"/>
      <c r="N259" s="538">
        <f>'BD Team'!F31</f>
        <v>0</v>
      </c>
      <c r="O259" s="538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246</v>
      </c>
      <c r="M263" s="537"/>
      <c r="N263" s="538" t="str">
        <f>$F$6</f>
        <v>GRIS 2900 SABLE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177</v>
      </c>
      <c r="M264" s="537"/>
      <c r="N264" s="538">
        <f>$K$6</f>
        <v>0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247</v>
      </c>
      <c r="M265" s="537"/>
      <c r="N265" s="540" t="s">
        <v>255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248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249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250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251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252</v>
      </c>
      <c r="M270" s="537"/>
      <c r="N270" s="538">
        <f>'BD Team'!F32</f>
        <v>0</v>
      </c>
      <c r="O270" s="538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246</v>
      </c>
      <c r="M274" s="537"/>
      <c r="N274" s="538" t="str">
        <f>$F$6</f>
        <v>GRIS 2900 SABLE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177</v>
      </c>
      <c r="M275" s="537"/>
      <c r="N275" s="538">
        <f>$K$6</f>
        <v>0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247</v>
      </c>
      <c r="M276" s="537"/>
      <c r="N276" s="540" t="s">
        <v>255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248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249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250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251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252</v>
      </c>
      <c r="M281" s="537"/>
      <c r="N281" s="538">
        <f>'BD Team'!F33</f>
        <v>0</v>
      </c>
      <c r="O281" s="538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246</v>
      </c>
      <c r="M285" s="537"/>
      <c r="N285" s="538" t="str">
        <f>$F$6</f>
        <v>GRIS 2900 SABLE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177</v>
      </c>
      <c r="M286" s="537"/>
      <c r="N286" s="538">
        <f>$K$6</f>
        <v>0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247</v>
      </c>
      <c r="M287" s="537"/>
      <c r="N287" s="540" t="s">
        <v>255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248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249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250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251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252</v>
      </c>
      <c r="M292" s="537"/>
      <c r="N292" s="538">
        <f>'BD Team'!F34</f>
        <v>0</v>
      </c>
      <c r="O292" s="538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246</v>
      </c>
      <c r="M296" s="537"/>
      <c r="N296" s="538" t="str">
        <f>$F$6</f>
        <v>GRIS 2900 SABLE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177</v>
      </c>
      <c r="M297" s="537"/>
      <c r="N297" s="538">
        <f>$K$6</f>
        <v>0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247</v>
      </c>
      <c r="M298" s="537"/>
      <c r="N298" s="540" t="s">
        <v>255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248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249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250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251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252</v>
      </c>
      <c r="M303" s="537"/>
      <c r="N303" s="538">
        <f>'BD Team'!F35</f>
        <v>0</v>
      </c>
      <c r="O303" s="538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246</v>
      </c>
      <c r="M307" s="537"/>
      <c r="N307" s="538" t="str">
        <f>$F$6</f>
        <v>GRIS 2900 SABLE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177</v>
      </c>
      <c r="M308" s="537"/>
      <c r="N308" s="538">
        <f>$K$6</f>
        <v>0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247</v>
      </c>
      <c r="M309" s="537"/>
      <c r="N309" s="540" t="s">
        <v>255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248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249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250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251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252</v>
      </c>
      <c r="M314" s="537"/>
      <c r="N314" s="538">
        <f>'BD Team'!F36</f>
        <v>0</v>
      </c>
      <c r="O314" s="538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246</v>
      </c>
      <c r="M318" s="537"/>
      <c r="N318" s="538" t="str">
        <f>$F$6</f>
        <v>GRIS 2900 SABLE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177</v>
      </c>
      <c r="M319" s="537"/>
      <c r="N319" s="538">
        <f>$K$6</f>
        <v>0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247</v>
      </c>
      <c r="M320" s="537"/>
      <c r="N320" s="540" t="s">
        <v>255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248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249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250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251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252</v>
      </c>
      <c r="M325" s="537"/>
      <c r="N325" s="538">
        <f>'BD Team'!F37</f>
        <v>0</v>
      </c>
      <c r="O325" s="538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246</v>
      </c>
      <c r="M329" s="537"/>
      <c r="N329" s="538" t="str">
        <f>$F$6</f>
        <v>GRIS 2900 SABLE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177</v>
      </c>
      <c r="M330" s="537"/>
      <c r="N330" s="538">
        <f>$K$6</f>
        <v>0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247</v>
      </c>
      <c r="M331" s="537"/>
      <c r="N331" s="540" t="s">
        <v>255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248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249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250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251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252</v>
      </c>
      <c r="M336" s="537"/>
      <c r="N336" s="538">
        <f>'BD Team'!F38</f>
        <v>0</v>
      </c>
      <c r="O336" s="538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246</v>
      </c>
      <c r="M340" s="537"/>
      <c r="N340" s="538" t="str">
        <f>$F$6</f>
        <v>GRIS 2900 SABLE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177</v>
      </c>
      <c r="M341" s="537"/>
      <c r="N341" s="538">
        <f>$K$6</f>
        <v>0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247</v>
      </c>
      <c r="M342" s="537"/>
      <c r="N342" s="540" t="s">
        <v>255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248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249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250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251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252</v>
      </c>
      <c r="M347" s="537"/>
      <c r="N347" s="538">
        <f>'BD Team'!F39</f>
        <v>0</v>
      </c>
      <c r="O347" s="538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246</v>
      </c>
      <c r="M351" s="537"/>
      <c r="N351" s="538" t="str">
        <f>$F$6</f>
        <v>GRIS 2900 SABLE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177</v>
      </c>
      <c r="M352" s="537"/>
      <c r="N352" s="538">
        <f>$K$6</f>
        <v>0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247</v>
      </c>
      <c r="M353" s="537"/>
      <c r="N353" s="540" t="s">
        <v>255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248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249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250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251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252</v>
      </c>
      <c r="M358" s="537"/>
      <c r="N358" s="538">
        <f>'BD Team'!F40</f>
        <v>0</v>
      </c>
      <c r="O358" s="538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246</v>
      </c>
      <c r="M362" s="537"/>
      <c r="N362" s="538" t="str">
        <f>$F$6</f>
        <v>GRIS 2900 SABLE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177</v>
      </c>
      <c r="M363" s="537"/>
      <c r="N363" s="538">
        <f>$K$6</f>
        <v>0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247</v>
      </c>
      <c r="M364" s="537"/>
      <c r="N364" s="540" t="s">
        <v>255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248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249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250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251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252</v>
      </c>
      <c r="M369" s="537"/>
      <c r="N369" s="538">
        <f>'BD Team'!F41</f>
        <v>0</v>
      </c>
      <c r="O369" s="538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246</v>
      </c>
      <c r="M373" s="537"/>
      <c r="N373" s="538" t="str">
        <f>$F$6</f>
        <v>GRIS 2900 SABLE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177</v>
      </c>
      <c r="M374" s="537"/>
      <c r="N374" s="538">
        <f>$K$6</f>
        <v>0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247</v>
      </c>
      <c r="M375" s="537"/>
      <c r="N375" s="540" t="s">
        <v>255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248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249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250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251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252</v>
      </c>
      <c r="M380" s="537"/>
      <c r="N380" s="538">
        <f>'BD Team'!F42</f>
        <v>0</v>
      </c>
      <c r="O380" s="538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246</v>
      </c>
      <c r="M384" s="537"/>
      <c r="N384" s="538" t="str">
        <f>$F$6</f>
        <v>GRIS 2900 SABLE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177</v>
      </c>
      <c r="M385" s="537"/>
      <c r="N385" s="538">
        <f>$K$6</f>
        <v>0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247</v>
      </c>
      <c r="M386" s="537"/>
      <c r="N386" s="540" t="s">
        <v>255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248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249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250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251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252</v>
      </c>
      <c r="M391" s="537"/>
      <c r="N391" s="538">
        <f>'BD Team'!F43</f>
        <v>0</v>
      </c>
      <c r="O391" s="538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246</v>
      </c>
      <c r="M395" s="537"/>
      <c r="N395" s="538" t="str">
        <f>$F$6</f>
        <v>GRIS 2900 SABLE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177</v>
      </c>
      <c r="M396" s="537"/>
      <c r="N396" s="538">
        <f>$K$6</f>
        <v>0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247</v>
      </c>
      <c r="M397" s="537"/>
      <c r="N397" s="540" t="s">
        <v>255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248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249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250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251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252</v>
      </c>
      <c r="M402" s="537"/>
      <c r="N402" s="538">
        <f>'BD Team'!F44</f>
        <v>0</v>
      </c>
      <c r="O402" s="538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246</v>
      </c>
      <c r="M406" s="537"/>
      <c r="N406" s="538" t="str">
        <f>$F$6</f>
        <v>GRIS 2900 SABLE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177</v>
      </c>
      <c r="M407" s="537"/>
      <c r="N407" s="538">
        <f>$K$6</f>
        <v>0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247</v>
      </c>
      <c r="M408" s="537"/>
      <c r="N408" s="540" t="s">
        <v>255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248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249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250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251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252</v>
      </c>
      <c r="M413" s="537"/>
      <c r="N413" s="538">
        <f>'BD Team'!F45</f>
        <v>0</v>
      </c>
      <c r="O413" s="538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246</v>
      </c>
      <c r="M417" s="537"/>
      <c r="N417" s="538" t="str">
        <f>$F$6</f>
        <v>GRIS 2900 SABLE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177</v>
      </c>
      <c r="M418" s="537"/>
      <c r="N418" s="538">
        <f>$K$6</f>
        <v>0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247</v>
      </c>
      <c r="M419" s="537"/>
      <c r="N419" s="540" t="s">
        <v>255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248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249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250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251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252</v>
      </c>
      <c r="M424" s="537"/>
      <c r="N424" s="538">
        <f>'BD Team'!F46</f>
        <v>0</v>
      </c>
      <c r="O424" s="538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246</v>
      </c>
      <c r="M428" s="537"/>
      <c r="N428" s="538" t="str">
        <f>$F$6</f>
        <v>GRIS 2900 SABLE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177</v>
      </c>
      <c r="M429" s="537"/>
      <c r="N429" s="538">
        <f>$K$6</f>
        <v>0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247</v>
      </c>
      <c r="M430" s="537"/>
      <c r="N430" s="540" t="s">
        <v>255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248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249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250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251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252</v>
      </c>
      <c r="M435" s="537"/>
      <c r="N435" s="538">
        <f>'BD Team'!F47</f>
        <v>0</v>
      </c>
      <c r="O435" s="538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246</v>
      </c>
      <c r="M439" s="537"/>
      <c r="N439" s="538" t="str">
        <f>$F$6</f>
        <v>GRIS 2900 SABLE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177</v>
      </c>
      <c r="M440" s="537"/>
      <c r="N440" s="538">
        <f>$K$6</f>
        <v>0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247</v>
      </c>
      <c r="M441" s="537"/>
      <c r="N441" s="540" t="s">
        <v>255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248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249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250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251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252</v>
      </c>
      <c r="M446" s="537"/>
      <c r="N446" s="538">
        <f>'BD Team'!F48</f>
        <v>0</v>
      </c>
      <c r="O446" s="538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246</v>
      </c>
      <c r="M450" s="537"/>
      <c r="N450" s="538" t="str">
        <f>$F$6</f>
        <v>GRIS 2900 SABLE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177</v>
      </c>
      <c r="M451" s="537"/>
      <c r="N451" s="538">
        <f>$K$6</f>
        <v>0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247</v>
      </c>
      <c r="M452" s="537"/>
      <c r="N452" s="540" t="s">
        <v>255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248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249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250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251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252</v>
      </c>
      <c r="M457" s="537"/>
      <c r="N457" s="538">
        <f>'BD Team'!F49</f>
        <v>0</v>
      </c>
      <c r="O457" s="538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246</v>
      </c>
      <c r="M461" s="537"/>
      <c r="N461" s="538" t="str">
        <f>$F$6</f>
        <v>GRIS 2900 SABLE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177</v>
      </c>
      <c r="M462" s="537"/>
      <c r="N462" s="538">
        <f>$K$6</f>
        <v>0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247</v>
      </c>
      <c r="M463" s="537"/>
      <c r="N463" s="540" t="s">
        <v>255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248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249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250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251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252</v>
      </c>
      <c r="M468" s="537"/>
      <c r="N468" s="538">
        <f>'BD Team'!F50</f>
        <v>0</v>
      </c>
      <c r="O468" s="538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246</v>
      </c>
      <c r="M472" s="537"/>
      <c r="N472" s="538" t="str">
        <f>$F$6</f>
        <v>GRIS 2900 SABLE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177</v>
      </c>
      <c r="M473" s="537"/>
      <c r="N473" s="538">
        <f>$K$6</f>
        <v>0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247</v>
      </c>
      <c r="M474" s="537"/>
      <c r="N474" s="540" t="s">
        <v>255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248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249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250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251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252</v>
      </c>
      <c r="M479" s="537"/>
      <c r="N479" s="538">
        <f>'BD Team'!F51</f>
        <v>0</v>
      </c>
      <c r="O479" s="538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246</v>
      </c>
      <c r="M483" s="537"/>
      <c r="N483" s="538" t="str">
        <f>$F$6</f>
        <v>GRIS 2900 SABLE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177</v>
      </c>
      <c r="M484" s="537"/>
      <c r="N484" s="538">
        <f>$K$6</f>
        <v>0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247</v>
      </c>
      <c r="M485" s="537"/>
      <c r="N485" s="540" t="s">
        <v>255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248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249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250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251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252</v>
      </c>
      <c r="M490" s="537"/>
      <c r="N490" s="538">
        <f>'BD Team'!F52</f>
        <v>0</v>
      </c>
      <c r="O490" s="538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246</v>
      </c>
      <c r="M494" s="537"/>
      <c r="N494" s="538" t="str">
        <f>$F$6</f>
        <v>GRIS 2900 SABLE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177</v>
      </c>
      <c r="M495" s="537"/>
      <c r="N495" s="538">
        <f>$K$6</f>
        <v>0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247</v>
      </c>
      <c r="M496" s="537"/>
      <c r="N496" s="540" t="s">
        <v>255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248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249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250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251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252</v>
      </c>
      <c r="M501" s="537"/>
      <c r="N501" s="538">
        <f>'BD Team'!F53</f>
        <v>0</v>
      </c>
      <c r="O501" s="538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246</v>
      </c>
      <c r="M505" s="537"/>
      <c r="N505" s="538" t="str">
        <f>$F$6</f>
        <v>GRIS 2900 SABLE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177</v>
      </c>
      <c r="M506" s="537"/>
      <c r="N506" s="538">
        <f>$K$6</f>
        <v>0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247</v>
      </c>
      <c r="M507" s="537"/>
      <c r="N507" s="540" t="s">
        <v>255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248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249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250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251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252</v>
      </c>
      <c r="M512" s="537"/>
      <c r="N512" s="538">
        <f>'BD Team'!F54</f>
        <v>0</v>
      </c>
      <c r="O512" s="538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246</v>
      </c>
      <c r="M516" s="537"/>
      <c r="N516" s="538" t="str">
        <f>$F$6</f>
        <v>GRIS 2900 SABLE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177</v>
      </c>
      <c r="M517" s="537"/>
      <c r="N517" s="538">
        <f>$K$6</f>
        <v>0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247</v>
      </c>
      <c r="M518" s="537"/>
      <c r="N518" s="540" t="s">
        <v>255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248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249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250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251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252</v>
      </c>
      <c r="M523" s="537"/>
      <c r="N523" s="538">
        <f>'BD Team'!F55</f>
        <v>0</v>
      </c>
      <c r="O523" s="538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246</v>
      </c>
      <c r="M527" s="537"/>
      <c r="N527" s="538" t="str">
        <f>$F$6</f>
        <v>GRIS 2900 SABLE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177</v>
      </c>
      <c r="M528" s="537"/>
      <c r="N528" s="538">
        <f>$K$6</f>
        <v>0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247</v>
      </c>
      <c r="M529" s="537"/>
      <c r="N529" s="540" t="s">
        <v>255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248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249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250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251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252</v>
      </c>
      <c r="M534" s="537"/>
      <c r="N534" s="538">
        <f>'BD Team'!F56</f>
        <v>0</v>
      </c>
      <c r="O534" s="538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246</v>
      </c>
      <c r="M538" s="537"/>
      <c r="N538" s="538" t="str">
        <f>$F$6</f>
        <v>GRIS 2900 SABLE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177</v>
      </c>
      <c r="M539" s="537"/>
      <c r="N539" s="538">
        <f>$K$6</f>
        <v>0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247</v>
      </c>
      <c r="M540" s="537"/>
      <c r="N540" s="540" t="s">
        <v>255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248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249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250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251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252</v>
      </c>
      <c r="M545" s="537"/>
      <c r="N545" s="538">
        <f>'BD Team'!F57</f>
        <v>0</v>
      </c>
      <c r="O545" s="538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246</v>
      </c>
      <c r="M549" s="537"/>
      <c r="N549" s="538" t="str">
        <f>$F$6</f>
        <v>GRIS 2900 SABLE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177</v>
      </c>
      <c r="M550" s="537"/>
      <c r="N550" s="538">
        <f>$K$6</f>
        <v>0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247</v>
      </c>
      <c r="M551" s="537"/>
      <c r="N551" s="540" t="s">
        <v>255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248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249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250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251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252</v>
      </c>
      <c r="M556" s="537"/>
      <c r="N556" s="538">
        <f>'BD Team'!F58</f>
        <v>0</v>
      </c>
      <c r="O556" s="538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8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246</v>
      </c>
      <c r="M560" s="537"/>
      <c r="N560" s="538" t="str">
        <f>$F$6</f>
        <v>GRIS 2900 SABLE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177</v>
      </c>
      <c r="M561" s="537"/>
      <c r="N561" s="538">
        <f>$K$6</f>
        <v>0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247</v>
      </c>
      <c r="M562" s="537"/>
      <c r="N562" s="540" t="s">
        <v>255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248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249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250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251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252</v>
      </c>
      <c r="M567" s="537"/>
      <c r="N567" s="541">
        <f>'BD Team'!F59</f>
        <v>0</v>
      </c>
      <c r="O567" s="538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8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246</v>
      </c>
      <c r="M571" s="537"/>
      <c r="N571" s="538" t="str">
        <f>$F$6</f>
        <v>GRIS 2900 SABLE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177</v>
      </c>
      <c r="M572" s="537"/>
      <c r="N572" s="538">
        <f>$K$6</f>
        <v>0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247</v>
      </c>
      <c r="M573" s="537"/>
      <c r="N573" s="540" t="s">
        <v>255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248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249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250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251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252</v>
      </c>
      <c r="M578" s="537"/>
      <c r="N578" s="541">
        <f>'BD Team'!F60</f>
        <v>0</v>
      </c>
      <c r="O578" s="538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8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246</v>
      </c>
      <c r="M582" s="537"/>
      <c r="N582" s="538" t="str">
        <f>$F$6</f>
        <v>GRIS 2900 SABLE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177</v>
      </c>
      <c r="M583" s="537"/>
      <c r="N583" s="538">
        <f>$K$6</f>
        <v>0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247</v>
      </c>
      <c r="M584" s="537"/>
      <c r="N584" s="540" t="s">
        <v>255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248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249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250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251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252</v>
      </c>
      <c r="M589" s="537"/>
      <c r="N589" s="541">
        <f>'BD Team'!F61</f>
        <v>0</v>
      </c>
      <c r="O589" s="538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8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246</v>
      </c>
      <c r="M593" s="537"/>
      <c r="N593" s="538" t="str">
        <f>$F$6</f>
        <v>GRIS 2900 SABLE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177</v>
      </c>
      <c r="M594" s="537"/>
      <c r="N594" s="538">
        <f>$K$6</f>
        <v>0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247</v>
      </c>
      <c r="M595" s="537"/>
      <c r="N595" s="540" t="s">
        <v>255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248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249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250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251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252</v>
      </c>
      <c r="M600" s="537"/>
      <c r="N600" s="541">
        <f>'BD Team'!F62</f>
        <v>0</v>
      </c>
      <c r="O600" s="538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8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246</v>
      </c>
      <c r="M604" s="537"/>
      <c r="N604" s="538" t="str">
        <f>$F$6</f>
        <v>GRIS 2900 SABLE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177</v>
      </c>
      <c r="M605" s="537"/>
      <c r="N605" s="538">
        <f>$K$6</f>
        <v>0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247</v>
      </c>
      <c r="M606" s="537"/>
      <c r="N606" s="540" t="s">
        <v>255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248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249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250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251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252</v>
      </c>
      <c r="M611" s="537"/>
      <c r="N611" s="541">
        <f>'BD Team'!F63</f>
        <v>0</v>
      </c>
      <c r="O611" s="538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8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246</v>
      </c>
      <c r="M615" s="537"/>
      <c r="N615" s="538" t="str">
        <f>$F$6</f>
        <v>GRIS 2900 SABLE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177</v>
      </c>
      <c r="M616" s="537"/>
      <c r="N616" s="538">
        <f>$K$6</f>
        <v>0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247</v>
      </c>
      <c r="M617" s="537"/>
      <c r="N617" s="540" t="s">
        <v>255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248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249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250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251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252</v>
      </c>
      <c r="M622" s="537"/>
      <c r="N622" s="541">
        <f>'BD Team'!F64</f>
        <v>0</v>
      </c>
      <c r="O622" s="538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8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246</v>
      </c>
      <c r="M626" s="537"/>
      <c r="N626" s="538" t="str">
        <f>$F$6</f>
        <v>GRIS 2900 SABLE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177</v>
      </c>
      <c r="M627" s="537"/>
      <c r="N627" s="538">
        <f>$K$6</f>
        <v>0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247</v>
      </c>
      <c r="M628" s="537"/>
      <c r="N628" s="540" t="s">
        <v>255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248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249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250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251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252</v>
      </c>
      <c r="M633" s="537"/>
      <c r="N633" s="541">
        <f>'BD Team'!F65</f>
        <v>0</v>
      </c>
      <c r="O633" s="538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8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246</v>
      </c>
      <c r="M637" s="537"/>
      <c r="N637" s="538" t="str">
        <f>$F$6</f>
        <v>GRIS 2900 SABLE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177</v>
      </c>
      <c r="M638" s="537"/>
      <c r="N638" s="538">
        <f>$K$6</f>
        <v>0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247</v>
      </c>
      <c r="M639" s="537"/>
      <c r="N639" s="540" t="s">
        <v>255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248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249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250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251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252</v>
      </c>
      <c r="M644" s="537"/>
      <c r="N644" s="541">
        <f>'BD Team'!F66</f>
        <v>0</v>
      </c>
      <c r="O644" s="538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8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246</v>
      </c>
      <c r="M648" s="537"/>
      <c r="N648" s="538" t="str">
        <f>$F$6</f>
        <v>GRIS 2900 SABLE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177</v>
      </c>
      <c r="M649" s="537"/>
      <c r="N649" s="538">
        <f>$K$6</f>
        <v>0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247</v>
      </c>
      <c r="M650" s="537"/>
      <c r="N650" s="540" t="s">
        <v>255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248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249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250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251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252</v>
      </c>
      <c r="M655" s="537"/>
      <c r="N655" s="541">
        <f>'BD Team'!F67</f>
        <v>0</v>
      </c>
      <c r="O655" s="538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8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246</v>
      </c>
      <c r="M659" s="537"/>
      <c r="N659" s="538" t="str">
        <f>$F$6</f>
        <v>GRIS 2900 SABLE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177</v>
      </c>
      <c r="M660" s="537"/>
      <c r="N660" s="538">
        <f>$K$6</f>
        <v>0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247</v>
      </c>
      <c r="M661" s="537"/>
      <c r="N661" s="540" t="s">
        <v>255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248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249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250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251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252</v>
      </c>
      <c r="M666" s="537"/>
      <c r="N666" s="541">
        <f>'BD Team'!F68</f>
        <v>0</v>
      </c>
      <c r="O666" s="538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8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246</v>
      </c>
      <c r="M670" s="537"/>
      <c r="N670" s="538" t="str">
        <f>$F$6</f>
        <v>GRIS 2900 SABLE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177</v>
      </c>
      <c r="M671" s="537"/>
      <c r="N671" s="538">
        <f>$K$6</f>
        <v>0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247</v>
      </c>
      <c r="M672" s="537"/>
      <c r="N672" s="540" t="s">
        <v>255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248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249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250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251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252</v>
      </c>
      <c r="M677" s="537"/>
      <c r="N677" s="541">
        <f>'BD Team'!F69</f>
        <v>0</v>
      </c>
      <c r="O677" s="538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8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246</v>
      </c>
      <c r="M681" s="537"/>
      <c r="N681" s="538" t="str">
        <f>$F$6</f>
        <v>GRIS 2900 SABLE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177</v>
      </c>
      <c r="M682" s="537"/>
      <c r="N682" s="538">
        <f>$K$6</f>
        <v>0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247</v>
      </c>
      <c r="M683" s="537"/>
      <c r="N683" s="540" t="s">
        <v>255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248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249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250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251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252</v>
      </c>
      <c r="M688" s="537"/>
      <c r="N688" s="541">
        <f>'BD Team'!F70</f>
        <v>0</v>
      </c>
      <c r="O688" s="538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8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246</v>
      </c>
      <c r="M692" s="537"/>
      <c r="N692" s="538" t="str">
        <f>$F$6</f>
        <v>GRIS 2900 SABLE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177</v>
      </c>
      <c r="M693" s="537"/>
      <c r="N693" s="538">
        <f>$K$6</f>
        <v>0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247</v>
      </c>
      <c r="M694" s="537"/>
      <c r="N694" s="540" t="s">
        <v>255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248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249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250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251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252</v>
      </c>
      <c r="M699" s="537"/>
      <c r="N699" s="541">
        <f>'BD Team'!F71</f>
        <v>0</v>
      </c>
      <c r="O699" s="538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8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246</v>
      </c>
      <c r="M703" s="537"/>
      <c r="N703" s="538" t="str">
        <f>$F$6</f>
        <v>GRIS 2900 SABLE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177</v>
      </c>
      <c r="M704" s="537"/>
      <c r="N704" s="538">
        <f>$K$6</f>
        <v>0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247</v>
      </c>
      <c r="M705" s="537"/>
      <c r="N705" s="540" t="s">
        <v>255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248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249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250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251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252</v>
      </c>
      <c r="M710" s="537"/>
      <c r="N710" s="541">
        <f>'BD Team'!F72</f>
        <v>0</v>
      </c>
      <c r="O710" s="538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8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246</v>
      </c>
      <c r="M714" s="537"/>
      <c r="N714" s="538" t="str">
        <f>$F$6</f>
        <v>GRIS 2900 SABLE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177</v>
      </c>
      <c r="M715" s="537"/>
      <c r="N715" s="538">
        <f>$K$6</f>
        <v>0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247</v>
      </c>
      <c r="M716" s="537"/>
      <c r="N716" s="540" t="s">
        <v>255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248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249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250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251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252</v>
      </c>
      <c r="M721" s="537"/>
      <c r="N721" s="541">
        <f>'BD Team'!F73</f>
        <v>0</v>
      </c>
      <c r="O721" s="538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8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246</v>
      </c>
      <c r="M725" s="537"/>
      <c r="N725" s="538" t="str">
        <f>$F$6</f>
        <v>GRIS 2900 SABLE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177</v>
      </c>
      <c r="M726" s="537"/>
      <c r="N726" s="538">
        <f>$K$6</f>
        <v>0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247</v>
      </c>
      <c r="M727" s="537"/>
      <c r="N727" s="540" t="s">
        <v>255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248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249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250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251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252</v>
      </c>
      <c r="M732" s="537"/>
      <c r="N732" s="541">
        <f>'BD Team'!F74</f>
        <v>0</v>
      </c>
      <c r="O732" s="538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8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246</v>
      </c>
      <c r="M736" s="537"/>
      <c r="N736" s="538" t="str">
        <f>$F$6</f>
        <v>GRIS 2900 SABLE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177</v>
      </c>
      <c r="M737" s="537"/>
      <c r="N737" s="538">
        <f>$K$6</f>
        <v>0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247</v>
      </c>
      <c r="M738" s="537"/>
      <c r="N738" s="540" t="s">
        <v>255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248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249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250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251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252</v>
      </c>
      <c r="M743" s="537"/>
      <c r="N743" s="541">
        <f>'BD Team'!F75</f>
        <v>0</v>
      </c>
      <c r="O743" s="538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8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246</v>
      </c>
      <c r="M747" s="537"/>
      <c r="N747" s="538" t="str">
        <f>$F$6</f>
        <v>GRIS 2900 SABLE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177</v>
      </c>
      <c r="M748" s="537"/>
      <c r="N748" s="538">
        <f>$K$6</f>
        <v>0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247</v>
      </c>
      <c r="M749" s="537"/>
      <c r="N749" s="540" t="s">
        <v>255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248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249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250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251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252</v>
      </c>
      <c r="M754" s="537"/>
      <c r="N754" s="541">
        <f>'BD Team'!F76</f>
        <v>0</v>
      </c>
      <c r="O754" s="538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8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246</v>
      </c>
      <c r="M758" s="537"/>
      <c r="N758" s="538" t="str">
        <f>$F$6</f>
        <v>GRIS 2900 SABLE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177</v>
      </c>
      <c r="M759" s="537"/>
      <c r="N759" s="538">
        <f>$K$6</f>
        <v>0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247</v>
      </c>
      <c r="M760" s="537"/>
      <c r="N760" s="540" t="s">
        <v>255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248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249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250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251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252</v>
      </c>
      <c r="M765" s="537"/>
      <c r="N765" s="541">
        <f>'BD Team'!F77</f>
        <v>0</v>
      </c>
      <c r="O765" s="538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8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246</v>
      </c>
      <c r="M769" s="537"/>
      <c r="N769" s="538" t="str">
        <f>$F$6</f>
        <v>GRIS 2900 SABLE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177</v>
      </c>
      <c r="M770" s="537"/>
      <c r="N770" s="538">
        <f>$K$6</f>
        <v>0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247</v>
      </c>
      <c r="M771" s="537"/>
      <c r="N771" s="540" t="s">
        <v>255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248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249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250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251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252</v>
      </c>
      <c r="M776" s="537"/>
      <c r="N776" s="541">
        <f>'BD Team'!F78</f>
        <v>0</v>
      </c>
      <c r="O776" s="538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8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246</v>
      </c>
      <c r="M780" s="537"/>
      <c r="N780" s="538" t="str">
        <f>$F$6</f>
        <v>GRIS 2900 SABLE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177</v>
      </c>
      <c r="M781" s="537"/>
      <c r="N781" s="538">
        <f>$K$6</f>
        <v>0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247</v>
      </c>
      <c r="M782" s="537"/>
      <c r="N782" s="540" t="s">
        <v>255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248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249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250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251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252</v>
      </c>
      <c r="M787" s="537"/>
      <c r="N787" s="541">
        <f>'BD Team'!F79</f>
        <v>0</v>
      </c>
      <c r="O787" s="538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8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246</v>
      </c>
      <c r="M791" s="537"/>
      <c r="N791" s="538" t="str">
        <f>$F$6</f>
        <v>GRIS 2900 SABLE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177</v>
      </c>
      <c r="M792" s="537"/>
      <c r="N792" s="538">
        <f>$K$6</f>
        <v>0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247</v>
      </c>
      <c r="M793" s="537"/>
      <c r="N793" s="540" t="s">
        <v>255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248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249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250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251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252</v>
      </c>
      <c r="M798" s="537"/>
      <c r="N798" s="541">
        <f>'BD Team'!F80</f>
        <v>0</v>
      </c>
      <c r="O798" s="538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8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246</v>
      </c>
      <c r="M802" s="537"/>
      <c r="N802" s="538" t="str">
        <f>$F$6</f>
        <v>GRIS 2900 SABLE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177</v>
      </c>
      <c r="M803" s="537"/>
      <c r="N803" s="538">
        <f>$K$6</f>
        <v>0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247</v>
      </c>
      <c r="M804" s="537"/>
      <c r="N804" s="540" t="s">
        <v>255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248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249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250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251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252</v>
      </c>
      <c r="M809" s="537"/>
      <c r="N809" s="541">
        <f>'BD Team'!F81</f>
        <v>0</v>
      </c>
      <c r="O809" s="538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8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246</v>
      </c>
      <c r="M813" s="537"/>
      <c r="N813" s="538" t="str">
        <f>$F$6</f>
        <v>GRIS 2900 SABLE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177</v>
      </c>
      <c r="M814" s="537"/>
      <c r="N814" s="538">
        <f>$K$6</f>
        <v>0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247</v>
      </c>
      <c r="M815" s="537"/>
      <c r="N815" s="540" t="s">
        <v>255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248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249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250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251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252</v>
      </c>
      <c r="M820" s="537"/>
      <c r="N820" s="541">
        <f>'BD Team'!F82</f>
        <v>0</v>
      </c>
      <c r="O820" s="538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8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246</v>
      </c>
      <c r="M824" s="537"/>
      <c r="N824" s="538" t="str">
        <f>$F$6</f>
        <v>GRIS 2900 SABLE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177</v>
      </c>
      <c r="M825" s="537"/>
      <c r="N825" s="538">
        <f>$K$6</f>
        <v>0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247</v>
      </c>
      <c r="M826" s="537"/>
      <c r="N826" s="540" t="s">
        <v>255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248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249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250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251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252</v>
      </c>
      <c r="M831" s="537"/>
      <c r="N831" s="541">
        <f>'BD Team'!F83</f>
        <v>0</v>
      </c>
      <c r="O831" s="538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8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246</v>
      </c>
      <c r="M835" s="537"/>
      <c r="N835" s="538" t="str">
        <f>$F$6</f>
        <v>GRIS 2900 SABLE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177</v>
      </c>
      <c r="M836" s="537"/>
      <c r="N836" s="538">
        <f>$K$6</f>
        <v>0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247</v>
      </c>
      <c r="M837" s="537"/>
      <c r="N837" s="540" t="s">
        <v>255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248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249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250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251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252</v>
      </c>
      <c r="M842" s="537"/>
      <c r="N842" s="541">
        <f>'BD Team'!F84</f>
        <v>0</v>
      </c>
      <c r="O842" s="538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8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246</v>
      </c>
      <c r="M846" s="537"/>
      <c r="N846" s="538" t="str">
        <f>$F$6</f>
        <v>GRIS 2900 SABLE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177</v>
      </c>
      <c r="M847" s="537"/>
      <c r="N847" s="538">
        <f>$K$6</f>
        <v>0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247</v>
      </c>
      <c r="M848" s="537"/>
      <c r="N848" s="540" t="s">
        <v>255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248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249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250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251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252</v>
      </c>
      <c r="M853" s="537"/>
      <c r="N853" s="541">
        <f>'BD Team'!F85</f>
        <v>0</v>
      </c>
      <c r="O853" s="538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8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246</v>
      </c>
      <c r="M857" s="537"/>
      <c r="N857" s="538" t="str">
        <f>$F$6</f>
        <v>GRIS 2900 SABLE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177</v>
      </c>
      <c r="M858" s="537"/>
      <c r="N858" s="538">
        <f>$K$6</f>
        <v>0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247</v>
      </c>
      <c r="M859" s="537"/>
      <c r="N859" s="540" t="s">
        <v>255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248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249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250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251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252</v>
      </c>
      <c r="M864" s="537"/>
      <c r="N864" s="541">
        <f>'BD Team'!F86</f>
        <v>0</v>
      </c>
      <c r="O864" s="538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8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246</v>
      </c>
      <c r="M868" s="537"/>
      <c r="N868" s="538" t="str">
        <f>$F$6</f>
        <v>GRIS 2900 SABLE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177</v>
      </c>
      <c r="M869" s="537"/>
      <c r="N869" s="538">
        <f>$K$6</f>
        <v>0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247</v>
      </c>
      <c r="M870" s="537"/>
      <c r="N870" s="540" t="s">
        <v>255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248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249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250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251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252</v>
      </c>
      <c r="M875" s="537"/>
      <c r="N875" s="541">
        <f>'BD Team'!F87</f>
        <v>0</v>
      </c>
      <c r="O875" s="538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8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246</v>
      </c>
      <c r="M879" s="537"/>
      <c r="N879" s="538" t="str">
        <f>$F$6</f>
        <v>GRIS 2900 SABLE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177</v>
      </c>
      <c r="M880" s="537"/>
      <c r="N880" s="538">
        <f>$K$6</f>
        <v>0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247</v>
      </c>
      <c r="M881" s="537"/>
      <c r="N881" s="540" t="s">
        <v>255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248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249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250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251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252</v>
      </c>
      <c r="M886" s="537"/>
      <c r="N886" s="541">
        <f>'BD Team'!F88</f>
        <v>0</v>
      </c>
      <c r="O886" s="538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8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246</v>
      </c>
      <c r="M890" s="537"/>
      <c r="N890" s="538" t="str">
        <f>$F$6</f>
        <v>GRIS 2900 SABLE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177</v>
      </c>
      <c r="M891" s="537"/>
      <c r="N891" s="538">
        <f>$K$6</f>
        <v>0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247</v>
      </c>
      <c r="M892" s="537"/>
      <c r="N892" s="540" t="s">
        <v>255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248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249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250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251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252</v>
      </c>
      <c r="M897" s="537"/>
      <c r="N897" s="541">
        <f>'BD Team'!F89</f>
        <v>0</v>
      </c>
      <c r="O897" s="538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8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246</v>
      </c>
      <c r="M901" s="537"/>
      <c r="N901" s="538" t="str">
        <f>$F$6</f>
        <v>GRIS 2900 SABLE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177</v>
      </c>
      <c r="M902" s="537"/>
      <c r="N902" s="538">
        <f>$K$6</f>
        <v>0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247</v>
      </c>
      <c r="M903" s="537"/>
      <c r="N903" s="540" t="s">
        <v>255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248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249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250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251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252</v>
      </c>
      <c r="M908" s="537"/>
      <c r="N908" s="541">
        <f>'BD Team'!F90</f>
        <v>0</v>
      </c>
      <c r="O908" s="538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8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246</v>
      </c>
      <c r="M912" s="537"/>
      <c r="N912" s="538" t="str">
        <f>$F$6</f>
        <v>GRIS 2900 SABLE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177</v>
      </c>
      <c r="M913" s="537"/>
      <c r="N913" s="538">
        <f>$K$6</f>
        <v>0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247</v>
      </c>
      <c r="M914" s="537"/>
      <c r="N914" s="540" t="s">
        <v>255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248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249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250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251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252</v>
      </c>
      <c r="M919" s="537"/>
      <c r="N919" s="541">
        <f>'BD Team'!F91</f>
        <v>0</v>
      </c>
      <c r="O919" s="538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8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246</v>
      </c>
      <c r="M923" s="537"/>
      <c r="N923" s="538" t="str">
        <f>$F$6</f>
        <v>GRIS 2900 SABLE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177</v>
      </c>
      <c r="M924" s="537"/>
      <c r="N924" s="538">
        <f>$K$6</f>
        <v>0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247</v>
      </c>
      <c r="M925" s="537"/>
      <c r="N925" s="540" t="s">
        <v>255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248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249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250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251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252</v>
      </c>
      <c r="M930" s="537"/>
      <c r="N930" s="541">
        <f>'BD Team'!F92</f>
        <v>0</v>
      </c>
      <c r="O930" s="538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8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246</v>
      </c>
      <c r="M934" s="537"/>
      <c r="N934" s="538" t="str">
        <f>$F$6</f>
        <v>GRIS 2900 SABLE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177</v>
      </c>
      <c r="M935" s="537"/>
      <c r="N935" s="538">
        <f>$K$6</f>
        <v>0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247</v>
      </c>
      <c r="M936" s="537"/>
      <c r="N936" s="540" t="s">
        <v>255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248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249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250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251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252</v>
      </c>
      <c r="M941" s="537"/>
      <c r="N941" s="541">
        <f>'BD Team'!F93</f>
        <v>0</v>
      </c>
      <c r="O941" s="538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8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246</v>
      </c>
      <c r="M945" s="537"/>
      <c r="N945" s="538" t="str">
        <f>$F$6</f>
        <v>GRIS 2900 SABLE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177</v>
      </c>
      <c r="M946" s="537"/>
      <c r="N946" s="538">
        <f>$K$6</f>
        <v>0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247</v>
      </c>
      <c r="M947" s="537"/>
      <c r="N947" s="540" t="s">
        <v>255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248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249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250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251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252</v>
      </c>
      <c r="M952" s="537"/>
      <c r="N952" s="541">
        <f>'BD Team'!F94</f>
        <v>0</v>
      </c>
      <c r="O952" s="538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8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246</v>
      </c>
      <c r="M956" s="537"/>
      <c r="N956" s="538" t="str">
        <f>$F$6</f>
        <v>GRIS 2900 SABLE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177</v>
      </c>
      <c r="M957" s="537"/>
      <c r="N957" s="538">
        <f>$K$6</f>
        <v>0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247</v>
      </c>
      <c r="M958" s="537"/>
      <c r="N958" s="540" t="s">
        <v>255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248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249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250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251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252</v>
      </c>
      <c r="M963" s="537"/>
      <c r="N963" s="541">
        <f>'BD Team'!F95</f>
        <v>0</v>
      </c>
      <c r="O963" s="538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8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246</v>
      </c>
      <c r="M967" s="537"/>
      <c r="N967" s="538" t="str">
        <f>$F$6</f>
        <v>GRIS 2900 SABLE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177</v>
      </c>
      <c r="M968" s="537"/>
      <c r="N968" s="538">
        <f>$K$6</f>
        <v>0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247</v>
      </c>
      <c r="M969" s="537"/>
      <c r="N969" s="540" t="s">
        <v>255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248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249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250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251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252</v>
      </c>
      <c r="M974" s="537"/>
      <c r="N974" s="541">
        <f>'BD Team'!F96</f>
        <v>0</v>
      </c>
      <c r="O974" s="538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8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246</v>
      </c>
      <c r="M978" s="537"/>
      <c r="N978" s="538" t="str">
        <f>$F$6</f>
        <v>GRIS 2900 SABLE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177</v>
      </c>
      <c r="M979" s="537"/>
      <c r="N979" s="538">
        <f>$K$6</f>
        <v>0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247</v>
      </c>
      <c r="M980" s="537"/>
      <c r="N980" s="540" t="s">
        <v>255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248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249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250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251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252</v>
      </c>
      <c r="M985" s="537"/>
      <c r="N985" s="541">
        <f>'BD Team'!F97</f>
        <v>0</v>
      </c>
      <c r="O985" s="538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8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246</v>
      </c>
      <c r="M989" s="537"/>
      <c r="N989" s="538" t="str">
        <f>$F$6</f>
        <v>GRIS 2900 SABLE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177</v>
      </c>
      <c r="M990" s="537"/>
      <c r="N990" s="538">
        <f>$K$6</f>
        <v>0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247</v>
      </c>
      <c r="M991" s="537"/>
      <c r="N991" s="540" t="s">
        <v>255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248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249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250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251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252</v>
      </c>
      <c r="M996" s="537"/>
      <c r="N996" s="541">
        <f>'BD Team'!F98</f>
        <v>0</v>
      </c>
      <c r="O996" s="538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8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246</v>
      </c>
      <c r="M1000" s="537"/>
      <c r="N1000" s="538" t="str">
        <f>$F$6</f>
        <v>GRIS 2900 SABLE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177</v>
      </c>
      <c r="M1001" s="537"/>
      <c r="N1001" s="538">
        <f>$K$6</f>
        <v>0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247</v>
      </c>
      <c r="M1002" s="537"/>
      <c r="N1002" s="540" t="s">
        <v>255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248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249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250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251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252</v>
      </c>
      <c r="M1007" s="537"/>
      <c r="N1007" s="541">
        <f>'BD Team'!F99</f>
        <v>0</v>
      </c>
      <c r="O1007" s="538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8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246</v>
      </c>
      <c r="M1011" s="537"/>
      <c r="N1011" s="538" t="str">
        <f>$F$6</f>
        <v>GRIS 2900 SABLE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177</v>
      </c>
      <c r="M1012" s="537"/>
      <c r="N1012" s="538">
        <f>$K$6</f>
        <v>0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247</v>
      </c>
      <c r="M1013" s="537"/>
      <c r="N1013" s="540" t="s">
        <v>255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248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249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250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251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252</v>
      </c>
      <c r="M1018" s="537"/>
      <c r="N1018" s="541">
        <f>'BD Team'!F100</f>
        <v>0</v>
      </c>
      <c r="O1018" s="538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8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246</v>
      </c>
      <c r="M1022" s="537"/>
      <c r="N1022" s="538" t="str">
        <f>$F$6</f>
        <v>GRIS 2900 SABLE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177</v>
      </c>
      <c r="M1023" s="537"/>
      <c r="N1023" s="538">
        <f>$K$6</f>
        <v>0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247</v>
      </c>
      <c r="M1024" s="537"/>
      <c r="N1024" s="540" t="s">
        <v>255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248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249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250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251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252</v>
      </c>
      <c r="M1029" s="537"/>
      <c r="N1029" s="541">
        <f>'BD Team'!F101</f>
        <v>0</v>
      </c>
      <c r="O1029" s="538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8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246</v>
      </c>
      <c r="M1033" s="537"/>
      <c r="N1033" s="538" t="str">
        <f>$F$6</f>
        <v>GRIS 2900 SABLE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177</v>
      </c>
      <c r="M1034" s="537"/>
      <c r="N1034" s="538">
        <f>$K$6</f>
        <v>0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247</v>
      </c>
      <c r="M1035" s="537"/>
      <c r="N1035" s="540" t="s">
        <v>255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248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249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250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251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252</v>
      </c>
      <c r="M1040" s="537"/>
      <c r="N1040" s="541">
        <f>'BD Team'!F102</f>
        <v>0</v>
      </c>
      <c r="O1040" s="538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8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246</v>
      </c>
      <c r="M1044" s="537"/>
      <c r="N1044" s="538" t="str">
        <f>$F$6</f>
        <v>GRIS 2900 SABLE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177</v>
      </c>
      <c r="M1045" s="537"/>
      <c r="N1045" s="538">
        <f>$K$6</f>
        <v>0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247</v>
      </c>
      <c r="M1046" s="537"/>
      <c r="N1046" s="540" t="s">
        <v>255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248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249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250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251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252</v>
      </c>
      <c r="M1051" s="537"/>
      <c r="N1051" s="541">
        <f>'BD Team'!F103</f>
        <v>0</v>
      </c>
      <c r="O1051" s="538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8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246</v>
      </c>
      <c r="M1055" s="537"/>
      <c r="N1055" s="538" t="str">
        <f>$F$6</f>
        <v>GRIS 2900 SABLE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177</v>
      </c>
      <c r="M1056" s="537"/>
      <c r="N1056" s="538">
        <f>$K$6</f>
        <v>0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247</v>
      </c>
      <c r="M1057" s="537"/>
      <c r="N1057" s="540" t="s">
        <v>255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248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249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250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251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252</v>
      </c>
      <c r="M1062" s="537"/>
      <c r="N1062" s="541">
        <f>'BD Team'!F104</f>
        <v>0</v>
      </c>
      <c r="O1062" s="538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8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246</v>
      </c>
      <c r="M1066" s="537"/>
      <c r="N1066" s="538" t="str">
        <f>$F$6</f>
        <v>GRIS 2900 SABLE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177</v>
      </c>
      <c r="M1067" s="537"/>
      <c r="N1067" s="538">
        <f>$K$6</f>
        <v>0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247</v>
      </c>
      <c r="M1068" s="537"/>
      <c r="N1068" s="540" t="s">
        <v>255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248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249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250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251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252</v>
      </c>
      <c r="M1073" s="537"/>
      <c r="N1073" s="541">
        <f>'BD Team'!F105</f>
        <v>0</v>
      </c>
      <c r="O1073" s="538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8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246</v>
      </c>
      <c r="M1077" s="537"/>
      <c r="N1077" s="538" t="str">
        <f>$F$6</f>
        <v>GRIS 2900 SABLE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177</v>
      </c>
      <c r="M1078" s="537"/>
      <c r="N1078" s="538">
        <f>$K$6</f>
        <v>0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247</v>
      </c>
      <c r="M1079" s="537"/>
      <c r="N1079" s="540" t="s">
        <v>255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248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249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250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251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252</v>
      </c>
      <c r="M1084" s="537"/>
      <c r="N1084" s="541">
        <f>'BD Team'!F106</f>
        <v>0</v>
      </c>
      <c r="O1084" s="538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8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246</v>
      </c>
      <c r="M1088" s="537"/>
      <c r="N1088" s="538" t="str">
        <f>$F$6</f>
        <v>GRIS 2900 SABLE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177</v>
      </c>
      <c r="M1089" s="537"/>
      <c r="N1089" s="538">
        <f>$K$6</f>
        <v>0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247</v>
      </c>
      <c r="M1090" s="537"/>
      <c r="N1090" s="540" t="s">
        <v>255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248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249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250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251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252</v>
      </c>
      <c r="M1095" s="537"/>
      <c r="N1095" s="541">
        <f>'BD Team'!F107</f>
        <v>0</v>
      </c>
      <c r="O1095" s="538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8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246</v>
      </c>
      <c r="M1099" s="537"/>
      <c r="N1099" s="538" t="str">
        <f>$F$6</f>
        <v>GRIS 2900 SABLE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177</v>
      </c>
      <c r="M1100" s="537"/>
      <c r="N1100" s="538">
        <f>$K$6</f>
        <v>0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247</v>
      </c>
      <c r="M1101" s="537"/>
      <c r="N1101" s="540" t="s">
        <v>255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248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249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250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251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252</v>
      </c>
      <c r="M1106" s="537"/>
      <c r="N1106" s="541">
        <f>'BD Team'!F108</f>
        <v>0</v>
      </c>
      <c r="O1106" s="538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262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33">
        <f>SUM(M10:M18)</f>
        <v>3339</v>
      </c>
      <c r="N19" s="233"/>
      <c r="P19" s="555" t="s">
        <v>102</v>
      </c>
      <c r="Q19" s="555"/>
      <c r="R19" s="555"/>
      <c r="S19" s="233">
        <f>SUM(S10:S18)</f>
        <v>3129</v>
      </c>
      <c r="T19" s="233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30">
        <f>M19*L20</f>
        <v>66.78</v>
      </c>
      <c r="N20" s="230"/>
      <c r="P20" s="551" t="s">
        <v>87</v>
      </c>
      <c r="Q20" s="550"/>
      <c r="R20" s="106">
        <v>0.02</v>
      </c>
      <c r="S20" s="230">
        <f>S19*R20</f>
        <v>62.58</v>
      </c>
      <c r="T20" s="230"/>
    </row>
    <row r="21" spans="2:20" ht="15">
      <c r="B21" s="550" t="s">
        <v>122</v>
      </c>
      <c r="C21" s="550"/>
      <c r="D21" s="106">
        <v>0.04</v>
      </c>
      <c r="E21" s="105">
        <f>SUM(E19:E20)*D21</f>
        <v>136.2312</v>
      </c>
      <c r="F21" s="105"/>
      <c r="J21" s="550" t="s">
        <v>122</v>
      </c>
      <c r="K21" s="550"/>
      <c r="L21" s="106">
        <v>0.04</v>
      </c>
      <c r="M21" s="230">
        <f>SUM(M19:M20)*L21</f>
        <v>136.2312</v>
      </c>
      <c r="N21" s="230"/>
      <c r="P21" s="550" t="s">
        <v>122</v>
      </c>
      <c r="Q21" s="550"/>
      <c r="R21" s="106">
        <v>0.04</v>
      </c>
      <c r="S21" s="230">
        <f>SUM(S19:S20)*R21</f>
        <v>127.6632</v>
      </c>
      <c r="T21" s="230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30">
        <f>SUM(M19:M21)*L22</f>
        <v>708.40224000000012</v>
      </c>
      <c r="N22" s="230"/>
      <c r="P22" s="550" t="s">
        <v>4</v>
      </c>
      <c r="Q22" s="550"/>
      <c r="R22" s="106">
        <v>0.2</v>
      </c>
      <c r="S22" s="230">
        <f>SUM(S19:S21)*R22</f>
        <v>663.84864000000005</v>
      </c>
      <c r="T22" s="230"/>
    </row>
    <row r="23" spans="2:20" ht="15">
      <c r="B23" s="551" t="s">
        <v>128</v>
      </c>
      <c r="C23" s="550"/>
      <c r="D23" s="106">
        <v>0</v>
      </c>
      <c r="E23" s="105">
        <f>SUM(E19:E22)*D23</f>
        <v>0</v>
      </c>
      <c r="F23" s="105"/>
      <c r="J23" s="551" t="s">
        <v>128</v>
      </c>
      <c r="K23" s="550"/>
      <c r="L23" s="106">
        <v>0</v>
      </c>
      <c r="M23" s="230">
        <f>SUM(M19:M22)*L23</f>
        <v>0</v>
      </c>
      <c r="N23" s="230"/>
      <c r="P23" s="551" t="s">
        <v>128</v>
      </c>
      <c r="Q23" s="550"/>
      <c r="R23" s="106">
        <v>0</v>
      </c>
      <c r="S23" s="230">
        <f>SUM(S19:S22)*R23</f>
        <v>0</v>
      </c>
      <c r="T23" s="230"/>
    </row>
    <row r="24" spans="2:20" ht="15">
      <c r="B24" s="552" t="s">
        <v>123</v>
      </c>
      <c r="C24" s="552"/>
      <c r="D24" s="552"/>
      <c r="E24" s="108">
        <f>SUM(E19:E23)</f>
        <v>4250.4134400000003</v>
      </c>
      <c r="F24" s="109" t="s">
        <v>124</v>
      </c>
      <c r="J24" s="552" t="s">
        <v>123</v>
      </c>
      <c r="K24" s="552"/>
      <c r="L24" s="552"/>
      <c r="M24" s="108">
        <f>SUM(M19:M23)</f>
        <v>4250.4134400000003</v>
      </c>
      <c r="N24" s="232" t="s">
        <v>124</v>
      </c>
      <c r="P24" s="552" t="s">
        <v>123</v>
      </c>
      <c r="Q24" s="552"/>
      <c r="R24" s="552"/>
      <c r="S24" s="108">
        <f>SUM(S19:S23)</f>
        <v>3983.09184</v>
      </c>
      <c r="T24" s="232" t="s">
        <v>124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125</v>
      </c>
      <c r="J25" s="550"/>
      <c r="K25" s="550"/>
      <c r="L25" s="230"/>
      <c r="M25" s="110">
        <f>M24/10.764</f>
        <v>394.87304347826091</v>
      </c>
      <c r="N25" s="111" t="s">
        <v>125</v>
      </c>
      <c r="P25" s="550"/>
      <c r="Q25" s="550"/>
      <c r="R25" s="230"/>
      <c r="S25" s="110">
        <f>S24/10.764</f>
        <v>370.03826086956525</v>
      </c>
      <c r="T25" s="111" t="s">
        <v>125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5" t="s">
        <v>102</v>
      </c>
      <c r="C38" s="555"/>
      <c r="D38" s="555"/>
      <c r="E38" s="224">
        <f>SUM(E29:E37)</f>
        <v>2625</v>
      </c>
      <c r="F38" s="224"/>
      <c r="J38" s="555" t="s">
        <v>102</v>
      </c>
      <c r="K38" s="555"/>
      <c r="L38" s="555"/>
      <c r="M38" s="233">
        <f>SUM(M29:M37)</f>
        <v>3412.5</v>
      </c>
      <c r="N38" s="233"/>
      <c r="P38" s="555" t="s">
        <v>102</v>
      </c>
      <c r="Q38" s="555"/>
      <c r="R38" s="555"/>
      <c r="S38" s="233">
        <f>SUM(S29:S37)</f>
        <v>4179</v>
      </c>
      <c r="T38" s="233"/>
    </row>
    <row r="39" spans="2:20" ht="15">
      <c r="B39" s="551" t="s">
        <v>87</v>
      </c>
      <c r="C39" s="550"/>
      <c r="D39" s="106">
        <v>0.02</v>
      </c>
      <c r="E39" s="221">
        <f>E38*D39</f>
        <v>52.5</v>
      </c>
      <c r="F39" s="221"/>
      <c r="J39" s="551" t="s">
        <v>87</v>
      </c>
      <c r="K39" s="550"/>
      <c r="L39" s="106">
        <v>0.02</v>
      </c>
      <c r="M39" s="230">
        <f>M38*L39</f>
        <v>68.25</v>
      </c>
      <c r="N39" s="230"/>
      <c r="P39" s="551" t="s">
        <v>87</v>
      </c>
      <c r="Q39" s="550"/>
      <c r="R39" s="106">
        <v>0.02</v>
      </c>
      <c r="S39" s="230">
        <f>S38*R39</f>
        <v>83.58</v>
      </c>
      <c r="T39" s="230"/>
    </row>
    <row r="40" spans="2:20" ht="15">
      <c r="B40" s="550" t="s">
        <v>122</v>
      </c>
      <c r="C40" s="550"/>
      <c r="D40" s="106">
        <v>0.04</v>
      </c>
      <c r="E40" s="221">
        <f>SUM(E38:E39)*D40</f>
        <v>107.10000000000001</v>
      </c>
      <c r="F40" s="221"/>
      <c r="J40" s="550" t="s">
        <v>122</v>
      </c>
      <c r="K40" s="550"/>
      <c r="L40" s="106">
        <v>0.04</v>
      </c>
      <c r="M40" s="230">
        <f>SUM(M38:M39)*L40</f>
        <v>139.22999999999999</v>
      </c>
      <c r="N40" s="230"/>
      <c r="P40" s="550" t="s">
        <v>122</v>
      </c>
      <c r="Q40" s="550"/>
      <c r="R40" s="106">
        <v>0.04</v>
      </c>
      <c r="S40" s="230">
        <f>SUM(S38:S39)*R40</f>
        <v>170.50319999999999</v>
      </c>
      <c r="T40" s="230"/>
    </row>
    <row r="41" spans="2:20" ht="15">
      <c r="B41" s="550" t="s">
        <v>4</v>
      </c>
      <c r="C41" s="550"/>
      <c r="D41" s="106">
        <v>0.2</v>
      </c>
      <c r="E41" s="221">
        <f>SUM(E38:E40)*D41</f>
        <v>556.91999999999996</v>
      </c>
      <c r="F41" s="221"/>
      <c r="J41" s="550" t="s">
        <v>4</v>
      </c>
      <c r="K41" s="550"/>
      <c r="L41" s="106">
        <v>0.2</v>
      </c>
      <c r="M41" s="230">
        <f>SUM(M38:M40)*L41</f>
        <v>723.99600000000009</v>
      </c>
      <c r="N41" s="230"/>
      <c r="P41" s="550" t="s">
        <v>4</v>
      </c>
      <c r="Q41" s="550"/>
      <c r="R41" s="106">
        <v>0.2</v>
      </c>
      <c r="S41" s="230">
        <f>SUM(S38:S40)*R41</f>
        <v>886.61664000000007</v>
      </c>
      <c r="T41" s="230"/>
    </row>
    <row r="42" spans="2:20" ht="15">
      <c r="B42" s="551" t="s">
        <v>128</v>
      </c>
      <c r="C42" s="550"/>
      <c r="D42" s="106">
        <v>0</v>
      </c>
      <c r="E42" s="221">
        <f>SUM(E38:E41)*D42</f>
        <v>0</v>
      </c>
      <c r="F42" s="221"/>
      <c r="J42" s="551" t="s">
        <v>128</v>
      </c>
      <c r="K42" s="550"/>
      <c r="L42" s="106">
        <v>0</v>
      </c>
      <c r="M42" s="230">
        <f>SUM(M38:M41)*L42</f>
        <v>0</v>
      </c>
      <c r="N42" s="230"/>
      <c r="P42" s="551" t="s">
        <v>128</v>
      </c>
      <c r="Q42" s="550"/>
      <c r="R42" s="106">
        <v>0</v>
      </c>
      <c r="S42" s="230">
        <f>SUM(S38:S41)*R42</f>
        <v>0</v>
      </c>
      <c r="T42" s="230"/>
    </row>
    <row r="43" spans="2:20" ht="15">
      <c r="B43" s="552" t="s">
        <v>123</v>
      </c>
      <c r="C43" s="552"/>
      <c r="D43" s="552"/>
      <c r="E43" s="108">
        <f>SUM(E38:E42)</f>
        <v>3341.52</v>
      </c>
      <c r="F43" s="223" t="s">
        <v>124</v>
      </c>
      <c r="J43" s="552" t="s">
        <v>123</v>
      </c>
      <c r="K43" s="552"/>
      <c r="L43" s="552"/>
      <c r="M43" s="108">
        <f>SUM(M38:M42)</f>
        <v>4343.9760000000006</v>
      </c>
      <c r="N43" s="232" t="s">
        <v>124</v>
      </c>
      <c r="P43" s="552" t="s">
        <v>123</v>
      </c>
      <c r="Q43" s="552"/>
      <c r="R43" s="552"/>
      <c r="S43" s="108">
        <f>SUM(S38:S42)</f>
        <v>5319.6998400000002</v>
      </c>
      <c r="T43" s="232" t="s">
        <v>124</v>
      </c>
    </row>
    <row r="44" spans="2:20" ht="15">
      <c r="B44" s="550"/>
      <c r="C44" s="550"/>
      <c r="D44" s="221"/>
      <c r="E44" s="110">
        <f>E43/10.764</f>
        <v>310.43478260869568</v>
      </c>
      <c r="F44" s="111" t="s">
        <v>125</v>
      </c>
      <c r="J44" s="550"/>
      <c r="K44" s="550"/>
      <c r="L44" s="230"/>
      <c r="M44" s="110">
        <f>M43/10.764</f>
        <v>403.56521739130443</v>
      </c>
      <c r="N44" s="111" t="s">
        <v>125</v>
      </c>
      <c r="P44" s="550"/>
      <c r="Q44" s="550"/>
      <c r="R44" s="230"/>
      <c r="S44" s="110">
        <f>S43/10.764</f>
        <v>494.21217391304356</v>
      </c>
      <c r="T44" s="111" t="s">
        <v>125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5" t="s">
        <v>102</v>
      </c>
      <c r="C56" s="555"/>
      <c r="D56" s="555"/>
      <c r="E56" s="224">
        <f>SUM(E47:E55)</f>
        <v>2572.5</v>
      </c>
      <c r="F56" s="224"/>
      <c r="J56" s="555" t="s">
        <v>102</v>
      </c>
      <c r="K56" s="555"/>
      <c r="L56" s="555"/>
      <c r="M56" s="233">
        <f>SUM(M47:M55)</f>
        <v>3360</v>
      </c>
      <c r="N56" s="233"/>
    </row>
    <row r="57" spans="2:14" ht="15">
      <c r="B57" s="551" t="s">
        <v>87</v>
      </c>
      <c r="C57" s="550"/>
      <c r="D57" s="106">
        <v>0.02</v>
      </c>
      <c r="E57" s="221">
        <f>E56*D57</f>
        <v>51.45</v>
      </c>
      <c r="F57" s="221"/>
      <c r="J57" s="551" t="s">
        <v>87</v>
      </c>
      <c r="K57" s="550"/>
      <c r="L57" s="106">
        <v>0.02</v>
      </c>
      <c r="M57" s="230">
        <f>M56*L57</f>
        <v>67.2</v>
      </c>
      <c r="N57" s="230"/>
    </row>
    <row r="58" spans="2:14" ht="15">
      <c r="B58" s="550" t="s">
        <v>122</v>
      </c>
      <c r="C58" s="550"/>
      <c r="D58" s="106">
        <v>0.04</v>
      </c>
      <c r="E58" s="221">
        <f>SUM(E56:E57)*D58</f>
        <v>104.958</v>
      </c>
      <c r="F58" s="221"/>
      <c r="J58" s="550" t="s">
        <v>122</v>
      </c>
      <c r="K58" s="550"/>
      <c r="L58" s="106">
        <v>0.04</v>
      </c>
      <c r="M58" s="230">
        <f>SUM(M56:M57)*L58</f>
        <v>137.08799999999999</v>
      </c>
      <c r="N58" s="230"/>
    </row>
    <row r="59" spans="2:14" ht="15">
      <c r="B59" s="550" t="s">
        <v>4</v>
      </c>
      <c r="C59" s="550"/>
      <c r="D59" s="106">
        <v>0.2</v>
      </c>
      <c r="E59" s="221">
        <f>SUM(E56:E58)*D59</f>
        <v>545.78160000000003</v>
      </c>
      <c r="F59" s="221"/>
      <c r="J59" s="550" t="s">
        <v>4</v>
      </c>
      <c r="K59" s="550"/>
      <c r="L59" s="106">
        <v>0.2</v>
      </c>
      <c r="M59" s="230">
        <f>SUM(M56:M58)*L59</f>
        <v>712.85760000000005</v>
      </c>
      <c r="N59" s="230"/>
    </row>
    <row r="60" spans="2:14" ht="15">
      <c r="B60" s="551" t="s">
        <v>128</v>
      </c>
      <c r="C60" s="550"/>
      <c r="D60" s="106">
        <v>0</v>
      </c>
      <c r="E60" s="221">
        <f>SUM(E56:E59)*D60</f>
        <v>0</v>
      </c>
      <c r="F60" s="221"/>
      <c r="J60" s="551" t="s">
        <v>128</v>
      </c>
      <c r="K60" s="550"/>
      <c r="L60" s="106">
        <v>0</v>
      </c>
      <c r="M60" s="230">
        <f>SUM(M56:M59)*L60</f>
        <v>0</v>
      </c>
      <c r="N60" s="230"/>
    </row>
    <row r="61" spans="2:14" ht="15">
      <c r="B61" s="552" t="s">
        <v>123</v>
      </c>
      <c r="C61" s="552"/>
      <c r="D61" s="552"/>
      <c r="E61" s="108">
        <f>SUM(E56:E60)</f>
        <v>3274.6895999999997</v>
      </c>
      <c r="F61" s="223" t="s">
        <v>124</v>
      </c>
      <c r="J61" s="552" t="s">
        <v>123</v>
      </c>
      <c r="K61" s="552"/>
      <c r="L61" s="552"/>
      <c r="M61" s="108">
        <f>SUM(M56:M60)</f>
        <v>4277.1455999999998</v>
      </c>
      <c r="N61" s="232" t="s">
        <v>124</v>
      </c>
    </row>
    <row r="62" spans="2:14" ht="15">
      <c r="B62" s="550"/>
      <c r="C62" s="550"/>
      <c r="D62" s="221"/>
      <c r="E62" s="110">
        <f>E61/10.764</f>
        <v>304.22608695652173</v>
      </c>
      <c r="F62" s="111" t="s">
        <v>125</v>
      </c>
      <c r="J62" s="550"/>
      <c r="K62" s="550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27</v>
      </c>
    </row>
    <row r="5" spans="3:5">
      <c r="C5" s="236" t="s">
        <v>395</v>
      </c>
      <c r="D5" s="236" t="s">
        <v>393</v>
      </c>
      <c r="E5" s="309">
        <f>ROUND(Pricing!U104,0.1)/40</f>
        <v>0.8</v>
      </c>
    </row>
    <row r="6" spans="3:5">
      <c r="C6" s="236" t="s">
        <v>83</v>
      </c>
      <c r="D6" s="236" t="s">
        <v>392</v>
      </c>
      <c r="E6" s="309">
        <f>ROUND(Pricing!V104,0.1)</f>
        <v>2</v>
      </c>
    </row>
    <row r="7" spans="3:5">
      <c r="C7" s="236" t="s">
        <v>399</v>
      </c>
      <c r="D7" s="236" t="s">
        <v>391</v>
      </c>
      <c r="E7" s="309">
        <f>ROUND(Pricing!W104,0.1)</f>
        <v>27</v>
      </c>
    </row>
    <row r="8" spans="3:5">
      <c r="C8" s="236" t="s">
        <v>396</v>
      </c>
      <c r="D8" s="236" t="s">
        <v>391</v>
      </c>
      <c r="E8" s="309">
        <f>ROUND(Pricing!X104,0.1)</f>
        <v>54</v>
      </c>
    </row>
    <row r="9" spans="3:5">
      <c r="C9" t="s">
        <v>222</v>
      </c>
      <c r="D9" s="236" t="s">
        <v>394</v>
      </c>
      <c r="E9" s="309">
        <f>ROUND(Pricing!Y104,0.1)</f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FW1</v>
      </c>
      <c r="B2" s="318" t="str">
        <f>'BD Team'!C9</f>
        <v>M940</v>
      </c>
      <c r="C2" s="318" t="str">
        <f>'BD Team'!D9</f>
        <v>FIXED GLASS</v>
      </c>
      <c r="D2" s="318" t="str">
        <f>'BD Team'!E9</f>
        <v>8MM</v>
      </c>
      <c r="E2" s="318" t="str">
        <f>'BD Team'!G9</f>
        <v>ETNA 401</v>
      </c>
      <c r="F2" s="318" t="str">
        <f>'BD Team'!F9</f>
        <v>NO</v>
      </c>
      <c r="I2" s="318">
        <f>'BD Team'!H9</f>
        <v>2030</v>
      </c>
      <c r="J2" s="318">
        <f>'BD Team'!I9</f>
        <v>2000</v>
      </c>
      <c r="K2" s="318">
        <f>'BD Team'!J9</f>
        <v>1</v>
      </c>
      <c r="L2" s="319">
        <f>'BD Team'!K9</f>
        <v>54.79</v>
      </c>
      <c r="M2" s="318">
        <f>Pricing!O4</f>
        <v>1322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5" sqref="G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421</v>
      </c>
      <c r="F2" s="137"/>
      <c r="G2" s="163"/>
      <c r="H2" s="323" t="s">
        <v>184</v>
      </c>
      <c r="I2" s="324"/>
      <c r="J2" s="165" t="s">
        <v>423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422</v>
      </c>
      <c r="F3" s="136" t="s">
        <v>182</v>
      </c>
      <c r="G3" s="162" t="s">
        <v>415</v>
      </c>
      <c r="H3" s="323" t="s">
        <v>185</v>
      </c>
      <c r="I3" s="324"/>
      <c r="J3" s="166">
        <v>43694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282</v>
      </c>
      <c r="F4" s="135"/>
      <c r="G4" s="164"/>
      <c r="H4" s="323" t="s">
        <v>186</v>
      </c>
      <c r="I4" s="324"/>
      <c r="J4" s="165" t="s">
        <v>383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431</v>
      </c>
      <c r="F5" s="136" t="s">
        <v>183</v>
      </c>
      <c r="G5" s="162"/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424</v>
      </c>
      <c r="C9" s="113" t="s">
        <v>425</v>
      </c>
      <c r="D9" s="113" t="s">
        <v>426</v>
      </c>
      <c r="E9" s="113" t="s">
        <v>427</v>
      </c>
      <c r="F9" s="113" t="s">
        <v>428</v>
      </c>
      <c r="G9" s="113" t="s">
        <v>429</v>
      </c>
      <c r="H9" s="113">
        <v>2030</v>
      </c>
      <c r="I9" s="113">
        <v>2000</v>
      </c>
      <c r="J9" s="113">
        <v>1</v>
      </c>
      <c r="K9" s="123">
        <v>54.79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FW1</v>
      </c>
      <c r="C4" s="118" t="str">
        <f>'BD Team'!C9</f>
        <v>M940</v>
      </c>
      <c r="D4" s="118" t="str">
        <f>'BD Team'!D9</f>
        <v>FIXED GLASS</v>
      </c>
      <c r="E4" s="118" t="str">
        <f>'BD Team'!F9</f>
        <v>NO</v>
      </c>
      <c r="F4" s="121" t="str">
        <f>'BD Team'!G9</f>
        <v>ETNA 401</v>
      </c>
      <c r="G4" s="118">
        <f>'BD Team'!H9</f>
        <v>2030</v>
      </c>
      <c r="H4" s="118">
        <f>'BD Team'!I9</f>
        <v>2000</v>
      </c>
      <c r="I4" s="118">
        <f>'BD Team'!J9</f>
        <v>1</v>
      </c>
      <c r="J4" s="103">
        <f t="shared" ref="J4:J53" si="0">G4*H4*I4*10.764/1000000</f>
        <v>43.701839999999997</v>
      </c>
      <c r="K4" s="172">
        <f>'BD Team'!K9</f>
        <v>54.79</v>
      </c>
      <c r="L4" s="171">
        <f>K4*I4</f>
        <v>54.79</v>
      </c>
      <c r="M4" s="170">
        <f>L4*'Changable Values'!$D$4</f>
        <v>4547.57</v>
      </c>
      <c r="N4" s="170" t="str">
        <f>'BD Team'!E9</f>
        <v>8MM</v>
      </c>
      <c r="O4" s="172">
        <v>1322</v>
      </c>
      <c r="P4" s="241"/>
      <c r="Q4" s="173"/>
      <c r="R4" s="185"/>
      <c r="S4" s="312"/>
      <c r="T4" s="313">
        <f>(G4+H4)*I4*2/300</f>
        <v>26.866666666666667</v>
      </c>
      <c r="U4" s="313">
        <f>SUM(G4:H4)*I4*2*4/1000</f>
        <v>32.24</v>
      </c>
      <c r="V4" s="313">
        <f>SUM(G4:H4)*I4*5*5*4/(1000*240)</f>
        <v>1.6791666666666667</v>
      </c>
      <c r="W4" s="313">
        <f>T4</f>
        <v>26.866666666666667</v>
      </c>
      <c r="X4" s="313">
        <f>W4*2</f>
        <v>53.733333333333334</v>
      </c>
      <c r="Y4" s="313">
        <f>SUM(G4:H4)*I4*4/1000</f>
        <v>16.12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54.79</v>
      </c>
      <c r="L104" s="168">
        <f>SUM(L4:L103)</f>
        <v>54.79</v>
      </c>
      <c r="M104" s="168">
        <f>SUM(M4:M103)</f>
        <v>4547.57</v>
      </c>
      <c r="T104" s="314">
        <f t="shared" ref="T104:Y104" si="16">SUM(T4:T103)</f>
        <v>26.866666666666667</v>
      </c>
      <c r="U104" s="314">
        <f t="shared" si="16"/>
        <v>32.24</v>
      </c>
      <c r="V104" s="314">
        <f t="shared" si="16"/>
        <v>1.6791666666666667</v>
      </c>
      <c r="W104" s="314">
        <f t="shared" si="16"/>
        <v>26.866666666666667</v>
      </c>
      <c r="X104" s="314">
        <f t="shared" si="16"/>
        <v>53.733333333333334</v>
      </c>
      <c r="Y104" s="314">
        <f t="shared" si="16"/>
        <v>16.12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1322.2439999999999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1.43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</v>
      </c>
      <c r="D8" s="131" t="str">
        <f>Pricing!B4</f>
        <v>FW1</v>
      </c>
      <c r="E8" s="132" t="str">
        <f>Pricing!N4</f>
        <v>8MM</v>
      </c>
      <c r="F8" s="68">
        <f>Pricing!G4</f>
        <v>2030</v>
      </c>
      <c r="G8" s="68">
        <f>Pricing!H4</f>
        <v>2000</v>
      </c>
      <c r="H8" s="100">
        <f t="shared" ref="H8:H57" si="0">(F8*G8)/1000000</f>
        <v>4.0599999999999996</v>
      </c>
      <c r="I8" s="70">
        <f>Pricing!I4</f>
        <v>1</v>
      </c>
      <c r="J8" s="69">
        <f t="shared" ref="J8" si="1">H8*I8</f>
        <v>4.0599999999999996</v>
      </c>
      <c r="K8" s="71">
        <f t="shared" ref="K8" si="2">J8*10.764</f>
        <v>43.70183999999999</v>
      </c>
      <c r="L8" s="69"/>
      <c r="M8" s="72"/>
      <c r="N8" s="72"/>
      <c r="O8" s="72">
        <f t="shared" ref="O8:O35" si="3">N8*M8*L8/1000000</f>
        <v>0</v>
      </c>
      <c r="P8" s="73">
        <f>Pricing!M4</f>
        <v>4547.57</v>
      </c>
      <c r="Q8" s="74">
        <f t="shared" ref="Q8:Q56" si="4">P8*$Q$6</f>
        <v>454.75700000000001</v>
      </c>
      <c r="R8" s="74">
        <f t="shared" ref="R8:R56" si="5">(P8+Q8)*$R$6</f>
        <v>550.25596999999993</v>
      </c>
      <c r="S8" s="74">
        <f t="shared" ref="S8:S56" si="6">(P8+Q8+R8)*$S$6</f>
        <v>27.762914849999998</v>
      </c>
      <c r="T8" s="74">
        <f t="shared" ref="T8:T56" si="7">(P8+Q8+R8+S8)*$T$6</f>
        <v>55.803458848499993</v>
      </c>
      <c r="U8" s="72">
        <f t="shared" ref="U8:U56" si="8">SUM(P8:T8)</f>
        <v>5636.1493436984993</v>
      </c>
      <c r="V8" s="74">
        <f t="shared" ref="V8:V56" si="9">U8*$V$6</f>
        <v>84.542240155477486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5367.32</v>
      </c>
      <c r="AE8" s="76">
        <f>((((F8+G8)*2)/305)*I8*$AE$7)</f>
        <v>660.65573770491801</v>
      </c>
      <c r="AF8" s="346">
        <f>(((((F8*4)+(G8*4))/1000)*$AF$6*$AG$6)/300)*I8*$AF$7</f>
        <v>677.04</v>
      </c>
      <c r="AG8" s="347"/>
      <c r="AH8" s="76">
        <f>(((F8+G8))*I8/1000)*8*$AH$7</f>
        <v>24.18</v>
      </c>
      <c r="AI8" s="76">
        <f t="shared" ref="AI8:AI57" si="15">(((F8+G8)*2*I8)/1000)*2*$AI$7</f>
        <v>80.600000000000009</v>
      </c>
      <c r="AJ8" s="76">
        <f>J8*Pricing!Q4</f>
        <v>0</v>
      </c>
      <c r="AK8" s="76">
        <f>J8*Pricing!R4</f>
        <v>0</v>
      </c>
      <c r="AL8" s="76">
        <f t="shared" ref="AL8:AL39" si="16">J8*$AL$6</f>
        <v>4370.1839999999993</v>
      </c>
      <c r="AM8" s="77">
        <f t="shared" ref="AM8:AM39" si="17">$AM$6*J8</f>
        <v>0</v>
      </c>
      <c r="AN8" s="76">
        <f t="shared" ref="AN8:AN39" si="18">$AN$6*J8</f>
        <v>3496.1471999999994</v>
      </c>
      <c r="AO8" s="72">
        <f t="shared" ref="AO8:AO39" si="19">SUM(U8:V8)+SUM(AC8:AI8)-AD8</f>
        <v>7163.1673215588962</v>
      </c>
      <c r="AP8" s="74">
        <f t="shared" ref="AP8:AP39" si="20">AO8*$AP$6</f>
        <v>10243.329269829221</v>
      </c>
      <c r="AQ8" s="74">
        <f t="shared" ref="AQ8:AQ56" si="21">(AO8+AP8)*$AQ$6</f>
        <v>0</v>
      </c>
      <c r="AR8" s="74">
        <f t="shared" ref="AR8:AR39" si="22">SUM(AO8:AQ8)/J8</f>
        <v>4287.3144313763842</v>
      </c>
      <c r="AS8" s="72">
        <f t="shared" ref="AS8:AS39" si="23">SUM(AJ8:AQ8)+AD8+AB8</f>
        <v>30640.147791388117</v>
      </c>
      <c r="AT8" s="72">
        <f t="shared" ref="AT8:AT39" si="24">AS8/J8</f>
        <v>7546.8344313763846</v>
      </c>
      <c r="AU8" s="78">
        <f t="shared" ref="AU8:AU56" si="25">AT8/10.764</f>
        <v>701.11802595469942</v>
      </c>
      <c r="AV8" s="79">
        <f t="shared" ref="AV8:AV39" si="26">K8/$K$109</f>
        <v>1</v>
      </c>
      <c r="AW8" s="80">
        <f t="shared" ref="AW8:AW39" si="27">(U8+V8)/(J8*10.764)</f>
        <v>130.90276253480354</v>
      </c>
      <c r="AX8" s="81">
        <f t="shared" ref="AX8:AX39" si="28">SUM(W8:AN8,AP8)/(J8*10.764)</f>
        <v>570.2152634198959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6">
        <f t="shared" ref="AF9:AF57" si="44">(((((F9*4)+(G9*4))/1000)*$AF$6*$AG$6)/300)*I9*$AF$7</f>
        <v>0</v>
      </c>
      <c r="AG9" s="347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4.0599999999999996</v>
      </c>
      <c r="I109" s="87">
        <f>SUM(I8:I108)</f>
        <v>1</v>
      </c>
      <c r="J109" s="88">
        <f>SUM(J8:J108)</f>
        <v>4.0599999999999996</v>
      </c>
      <c r="K109" s="89">
        <f>SUM(K8:K108)</f>
        <v>43.70183999999999</v>
      </c>
      <c r="L109" s="88">
        <f>SUM(L8:L8)</f>
        <v>0</v>
      </c>
      <c r="M109" s="88"/>
      <c r="N109" s="88"/>
      <c r="O109" s="88"/>
      <c r="P109" s="87">
        <f>SUM(P8:P108)</f>
        <v>4547.57</v>
      </c>
      <c r="Q109" s="88">
        <f t="shared" ref="Q109:AE109" si="156">SUM(Q8:Q108)</f>
        <v>454.75700000000001</v>
      </c>
      <c r="R109" s="88">
        <f t="shared" si="156"/>
        <v>550.25596999999993</v>
      </c>
      <c r="S109" s="88">
        <f t="shared" si="156"/>
        <v>27.762914849999998</v>
      </c>
      <c r="T109" s="88">
        <f t="shared" si="156"/>
        <v>55.803458848499993</v>
      </c>
      <c r="U109" s="88">
        <f t="shared" si="156"/>
        <v>5636.1493436984993</v>
      </c>
      <c r="V109" s="88">
        <f t="shared" si="156"/>
        <v>84.542240155477486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5367.32</v>
      </c>
      <c r="AE109" s="88">
        <f t="shared" si="156"/>
        <v>660.65573770491801</v>
      </c>
      <c r="AF109" s="407">
        <f>SUM(AF8:AG108)</f>
        <v>677.04</v>
      </c>
      <c r="AG109" s="408"/>
      <c r="AH109" s="88">
        <f t="shared" ref="AH109:AQ109" si="157">SUM(AH8:AH108)</f>
        <v>24.18</v>
      </c>
      <c r="AI109" s="88">
        <f t="shared" si="157"/>
        <v>80.600000000000009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4370.1839999999993</v>
      </c>
      <c r="AM109" s="88">
        <f t="shared" si="157"/>
        <v>0</v>
      </c>
      <c r="AN109" s="88">
        <f t="shared" si="157"/>
        <v>3496.1471999999994</v>
      </c>
      <c r="AO109" s="88">
        <f t="shared" si="157"/>
        <v>7163.1673215588962</v>
      </c>
      <c r="AP109" s="88">
        <f t="shared" si="157"/>
        <v>10243.329269829221</v>
      </c>
      <c r="AQ109" s="88">
        <f t="shared" si="157"/>
        <v>0</v>
      </c>
      <c r="AR109" s="88"/>
      <c r="AS109" s="87">
        <f>SUM(AS8:AS108)</f>
        <v>30640.147791388117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677.04</v>
      </c>
      <c r="AW110" s="84"/>
    </row>
    <row r="111" spans="2:54">
      <c r="AF111" s="174"/>
      <c r="AG111" s="174"/>
      <c r="AH111" s="174">
        <f>SUM(AE109:AI109,AC109)</f>
        <v>1442.4757377049179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ABPL-DE-19.20-2161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Etna 401</v>
      </c>
      <c r="G7" s="458"/>
      <c r="H7" s="458"/>
      <c r="I7" s="458"/>
      <c r="J7" s="459"/>
      <c r="K7" s="435" t="s">
        <v>104</v>
      </c>
      <c r="L7" s="427"/>
      <c r="M7" s="432">
        <f>'BD Team'!J3</f>
        <v>43694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60" t="s">
        <v>179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364</v>
      </c>
      <c r="N8" s="179">
        <v>43694</v>
      </c>
    </row>
    <row r="9" spans="2:15" ht="24.95" customHeight="1">
      <c r="B9" s="426" t="s">
        <v>168</v>
      </c>
      <c r="C9" s="427"/>
      <c r="D9" s="427"/>
      <c r="E9" s="427"/>
      <c r="F9" s="458" t="str">
        <f>'BD Team'!E4</f>
        <v>Mr. Anamol Anand : 7702300826</v>
      </c>
      <c r="G9" s="458"/>
      <c r="H9" s="458"/>
      <c r="I9" s="458"/>
      <c r="J9" s="459"/>
      <c r="K9" s="435" t="s">
        <v>178</v>
      </c>
      <c r="L9" s="427"/>
      <c r="M9" s="447" t="str">
        <f>'BD Team'!J4</f>
        <v>Ravi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GRIS 2900 SABLE</v>
      </c>
      <c r="G10" s="440" t="s">
        <v>177</v>
      </c>
      <c r="H10" s="441"/>
      <c r="I10" s="438">
        <f>'BD Team'!G5</f>
        <v>0</v>
      </c>
      <c r="J10" s="439"/>
      <c r="K10" s="436" t="s">
        <v>373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169</v>
      </c>
      <c r="C13" s="463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4" t="s">
        <v>172</v>
      </c>
      <c r="K13" s="464" t="s">
        <v>173</v>
      </c>
      <c r="L13" s="463" t="s">
        <v>210</v>
      </c>
      <c r="M13" s="464" t="s">
        <v>174</v>
      </c>
      <c r="N13" s="465" t="s">
        <v>175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FW1</v>
      </c>
      <c r="E16" s="187" t="str">
        <f>Pricing!C4</f>
        <v>M940</v>
      </c>
      <c r="F16" s="187" t="str">
        <f>Pricing!D4</f>
        <v>FIXED GLASS</v>
      </c>
      <c r="G16" s="187" t="str">
        <f>Pricing!N4</f>
        <v>8MM</v>
      </c>
      <c r="H16" s="187" t="str">
        <f>Pricing!F4</f>
        <v>ETNA 401</v>
      </c>
      <c r="I16" s="216" t="str">
        <f>Pricing!E4</f>
        <v>NO</v>
      </c>
      <c r="J16" s="216">
        <f>Pricing!G4</f>
        <v>2030</v>
      </c>
      <c r="K16" s="216">
        <f>Pricing!H4</f>
        <v>2000</v>
      </c>
      <c r="L16" s="216">
        <f>Pricing!I4</f>
        <v>1</v>
      </c>
      <c r="M16" s="188">
        <f t="shared" ref="M16:M24" si="0">J16*K16*L16/1000000</f>
        <v>4.0599999999999996</v>
      </c>
      <c r="N16" s="189">
        <f>'Cost Calculation'!AS8</f>
        <v>30640.147791388117</v>
      </c>
      <c r="O16" s="95"/>
    </row>
    <row r="17" spans="2:15" s="94" customFormat="1" ht="49.9" hidden="1" customHeight="1" thickTop="1" thickBot="1">
      <c r="B17" s="414">
        <f>Pricing!A5</f>
        <v>2</v>
      </c>
      <c r="C17" s="415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14">
        <f>Pricing!A6</f>
        <v>3</v>
      </c>
      <c r="C18" s="415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5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1</v>
      </c>
      <c r="M116" s="191">
        <f>SUM(M16:M115)</f>
        <v>4.0599999999999996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30640</v>
      </c>
      <c r="O117" s="95">
        <f>N117/SUM(M116)</f>
        <v>7546.7980295566513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5515</v>
      </c>
      <c r="O118" s="95">
        <f>N118/SUM(M116)</f>
        <v>1358.3743842364534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36155</v>
      </c>
      <c r="O119" s="95">
        <f>N119/SUM(M116)</f>
        <v>8905.1724137931051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701.11464414313002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430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388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139" customFormat="1" ht="30" customHeight="1">
      <c r="B129" s="494" t="s">
        <v>141</v>
      </c>
      <c r="C129" s="495"/>
      <c r="D129" s="495"/>
      <c r="E129" s="495"/>
      <c r="F129" s="495"/>
      <c r="G129" s="495"/>
      <c r="H129" s="495"/>
      <c r="I129" s="495"/>
      <c r="J129" s="495"/>
      <c r="K129" s="495"/>
      <c r="L129" s="495"/>
      <c r="M129" s="495"/>
      <c r="N129" s="496"/>
    </row>
    <row r="130" spans="2:14" s="93" customFormat="1" ht="24.95" customHeight="1">
      <c r="B130" s="410">
        <v>1</v>
      </c>
      <c r="C130" s="411"/>
      <c r="D130" s="412" t="s">
        <v>142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2</v>
      </c>
      <c r="C131" s="411"/>
      <c r="D131" s="412" t="s">
        <v>143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3</v>
      </c>
      <c r="C132" s="411"/>
      <c r="D132" s="412" t="s">
        <v>144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139" customFormat="1" ht="30" customHeight="1">
      <c r="B133" s="494" t="s">
        <v>145</v>
      </c>
      <c r="C133" s="495"/>
      <c r="D133" s="495"/>
      <c r="E133" s="495"/>
      <c r="F133" s="495"/>
      <c r="G133" s="495"/>
      <c r="H133" s="495"/>
      <c r="I133" s="495"/>
      <c r="J133" s="495"/>
      <c r="K133" s="495"/>
      <c r="L133" s="495"/>
      <c r="M133" s="495"/>
      <c r="N133" s="496"/>
    </row>
    <row r="134" spans="2:14" s="139" customFormat="1" ht="30" customHeight="1">
      <c r="B134" s="509" t="s">
        <v>146</v>
      </c>
      <c r="C134" s="510"/>
      <c r="D134" s="510"/>
      <c r="E134" s="510"/>
      <c r="F134" s="510"/>
      <c r="G134" s="510"/>
      <c r="H134" s="510"/>
      <c r="I134" s="510"/>
      <c r="J134" s="510"/>
      <c r="K134" s="510"/>
      <c r="L134" s="510"/>
      <c r="M134" s="510"/>
      <c r="N134" s="511"/>
    </row>
    <row r="135" spans="2:14" s="93" customFormat="1" ht="24.95" customHeight="1">
      <c r="B135" s="410">
        <v>1</v>
      </c>
      <c r="C135" s="411"/>
      <c r="D135" s="412" t="s">
        <v>147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2</v>
      </c>
      <c r="C136" s="411"/>
      <c r="D136" s="412" t="s">
        <v>401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3</v>
      </c>
      <c r="C137" s="411"/>
      <c r="D137" s="412" t="s">
        <v>148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4</v>
      </c>
      <c r="C138" s="411"/>
      <c r="D138" s="412" t="s">
        <v>149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5</v>
      </c>
      <c r="C139" s="411"/>
      <c r="D139" s="412" t="s">
        <v>150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6</v>
      </c>
      <c r="C140" s="411"/>
      <c r="D140" s="412" t="s">
        <v>151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140" customFormat="1" ht="30" customHeight="1">
      <c r="B141" s="494" t="s">
        <v>152</v>
      </c>
      <c r="C141" s="495"/>
      <c r="D141" s="495"/>
      <c r="E141" s="495"/>
      <c r="F141" s="495"/>
      <c r="G141" s="495"/>
      <c r="H141" s="495"/>
      <c r="I141" s="495"/>
      <c r="J141" s="495"/>
      <c r="K141" s="495"/>
      <c r="L141" s="495"/>
      <c r="M141" s="495"/>
      <c r="N141" s="496"/>
    </row>
    <row r="142" spans="2:14" s="93" customFormat="1" ht="24.95" customHeight="1">
      <c r="B142" s="410">
        <v>1</v>
      </c>
      <c r="C142" s="411"/>
      <c r="D142" s="412" t="s">
        <v>153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135" customHeight="1">
      <c r="B143" s="410">
        <v>2</v>
      </c>
      <c r="C143" s="411"/>
      <c r="D143" s="497" t="s">
        <v>420</v>
      </c>
      <c r="E143" s="498"/>
      <c r="F143" s="498"/>
      <c r="G143" s="498"/>
      <c r="H143" s="498"/>
      <c r="I143" s="498"/>
      <c r="J143" s="498"/>
      <c r="K143" s="498"/>
      <c r="L143" s="498"/>
      <c r="M143" s="498"/>
      <c r="N143" s="499"/>
    </row>
    <row r="144" spans="2:14" s="93" customFormat="1" ht="24.95" customHeight="1">
      <c r="B144" s="410">
        <v>3</v>
      </c>
      <c r="C144" s="411"/>
      <c r="D144" s="412" t="s">
        <v>154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4</v>
      </c>
      <c r="C145" s="411"/>
      <c r="D145" s="412" t="s">
        <v>155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140" customFormat="1" ht="30" customHeight="1">
      <c r="B146" s="494" t="s">
        <v>156</v>
      </c>
      <c r="C146" s="495"/>
      <c r="D146" s="495"/>
      <c r="E146" s="495"/>
      <c r="F146" s="495"/>
      <c r="G146" s="495"/>
      <c r="H146" s="495"/>
      <c r="I146" s="495"/>
      <c r="J146" s="495"/>
      <c r="K146" s="495"/>
      <c r="L146" s="495"/>
      <c r="M146" s="495"/>
      <c r="N146" s="496"/>
    </row>
    <row r="147" spans="2:14" s="93" customFormat="1" ht="24.95" customHeight="1">
      <c r="B147" s="410">
        <v>1</v>
      </c>
      <c r="C147" s="411"/>
      <c r="D147" s="412" t="s">
        <v>157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55.9" customHeight="1">
      <c r="B148" s="410">
        <v>2</v>
      </c>
      <c r="C148" s="411"/>
      <c r="D148" s="497" t="s">
        <v>158</v>
      </c>
      <c r="E148" s="498"/>
      <c r="F148" s="498"/>
      <c r="G148" s="498"/>
      <c r="H148" s="498"/>
      <c r="I148" s="498"/>
      <c r="J148" s="498"/>
      <c r="K148" s="498"/>
      <c r="L148" s="498"/>
      <c r="M148" s="498"/>
      <c r="N148" s="499"/>
    </row>
    <row r="149" spans="2:14" s="140" customFormat="1" ht="30" customHeight="1">
      <c r="B149" s="494" t="s">
        <v>159</v>
      </c>
      <c r="C149" s="495"/>
      <c r="D149" s="495"/>
      <c r="E149" s="495"/>
      <c r="F149" s="495"/>
      <c r="G149" s="495"/>
      <c r="H149" s="495"/>
      <c r="I149" s="495"/>
      <c r="J149" s="495"/>
      <c r="K149" s="495"/>
      <c r="L149" s="495"/>
      <c r="M149" s="495"/>
      <c r="N149" s="496"/>
    </row>
    <row r="150" spans="2:14" s="93" customFormat="1" ht="24.95" customHeight="1">
      <c r="B150" s="410">
        <v>1</v>
      </c>
      <c r="C150" s="411"/>
      <c r="D150" s="472" t="s">
        <v>160</v>
      </c>
      <c r="E150" s="472"/>
      <c r="F150" s="472"/>
      <c r="G150" s="472"/>
      <c r="H150" s="472"/>
      <c r="I150" s="472"/>
      <c r="J150" s="472"/>
      <c r="K150" s="472"/>
      <c r="L150" s="472"/>
      <c r="M150" s="472"/>
      <c r="N150" s="473"/>
    </row>
    <row r="151" spans="2:14" s="93" customFormat="1" ht="24.95" customHeight="1">
      <c r="B151" s="410">
        <v>2</v>
      </c>
      <c r="C151" s="411"/>
      <c r="D151" s="472" t="s">
        <v>161</v>
      </c>
      <c r="E151" s="472"/>
      <c r="F151" s="472"/>
      <c r="G151" s="472"/>
      <c r="H151" s="472"/>
      <c r="I151" s="472"/>
      <c r="J151" s="472"/>
      <c r="K151" s="472"/>
      <c r="L151" s="472"/>
      <c r="M151" s="472"/>
      <c r="N151" s="473"/>
    </row>
    <row r="152" spans="2:14" s="93" customFormat="1" ht="49.9" customHeight="1">
      <c r="B152" s="410">
        <v>3</v>
      </c>
      <c r="C152" s="411"/>
      <c r="D152" s="491" t="s">
        <v>162</v>
      </c>
      <c r="E152" s="492"/>
      <c r="F152" s="492"/>
      <c r="G152" s="492"/>
      <c r="H152" s="492"/>
      <c r="I152" s="492"/>
      <c r="J152" s="492"/>
      <c r="K152" s="492"/>
      <c r="L152" s="492"/>
      <c r="M152" s="492"/>
      <c r="N152" s="493"/>
    </row>
    <row r="153" spans="2:14" s="93" customFormat="1" ht="24.95" customHeight="1">
      <c r="B153" s="410">
        <v>4</v>
      </c>
      <c r="C153" s="411"/>
      <c r="D153" s="472" t="s">
        <v>163</v>
      </c>
      <c r="E153" s="472"/>
      <c r="F153" s="472"/>
      <c r="G153" s="472"/>
      <c r="H153" s="472"/>
      <c r="I153" s="472"/>
      <c r="J153" s="472"/>
      <c r="K153" s="472"/>
      <c r="L153" s="472"/>
      <c r="M153" s="472"/>
      <c r="N153" s="473"/>
    </row>
    <row r="154" spans="2:14" s="140" customFormat="1" ht="30" customHeight="1">
      <c r="B154" s="494" t="s">
        <v>164</v>
      </c>
      <c r="C154" s="495"/>
      <c r="D154" s="495"/>
      <c r="E154" s="495"/>
      <c r="F154" s="495"/>
      <c r="G154" s="495"/>
      <c r="H154" s="495"/>
      <c r="I154" s="495"/>
      <c r="J154" s="495"/>
      <c r="K154" s="495"/>
      <c r="L154" s="495"/>
      <c r="M154" s="495"/>
      <c r="N154" s="496"/>
    </row>
    <row r="155" spans="2:14" s="93" customFormat="1" ht="24.95" customHeight="1">
      <c r="B155" s="410">
        <v>1</v>
      </c>
      <c r="C155" s="411"/>
      <c r="D155" s="472" t="s">
        <v>165</v>
      </c>
      <c r="E155" s="472"/>
      <c r="F155" s="472"/>
      <c r="G155" s="472"/>
      <c r="H155" s="472"/>
      <c r="I155" s="472"/>
      <c r="J155" s="472"/>
      <c r="K155" s="472"/>
      <c r="L155" s="472"/>
      <c r="M155" s="472"/>
      <c r="N155" s="473"/>
    </row>
    <row r="156" spans="2:14" s="93" customFormat="1" ht="24.95" customHeight="1">
      <c r="B156" s="410">
        <v>2</v>
      </c>
      <c r="C156" s="411"/>
      <c r="D156" s="472" t="s">
        <v>166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24.95" customHeight="1">
      <c r="B157" s="410">
        <v>3</v>
      </c>
      <c r="C157" s="411"/>
      <c r="D157" s="472" t="s">
        <v>167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24.95" customHeight="1">
      <c r="B158" s="410">
        <v>4</v>
      </c>
      <c r="C158" s="411"/>
      <c r="D158" s="472" t="s">
        <v>400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54" t="s">
        <v>239</v>
      </c>
      <c r="C159" s="489"/>
      <c r="D159" s="489"/>
      <c r="E159" s="489"/>
      <c r="F159" s="489"/>
      <c r="G159" s="489"/>
      <c r="H159" s="489"/>
      <c r="I159" s="489"/>
      <c r="J159" s="489"/>
      <c r="K159" s="489"/>
      <c r="L159" s="489"/>
      <c r="M159" s="489"/>
      <c r="N159" s="490"/>
    </row>
    <row r="160" spans="2:14" s="93" customFormat="1" ht="24.95" customHeight="1">
      <c r="B160" s="454" t="s">
        <v>240</v>
      </c>
      <c r="C160" s="489"/>
      <c r="D160" s="489"/>
      <c r="E160" s="489"/>
      <c r="F160" s="489"/>
      <c r="G160" s="489"/>
      <c r="H160" s="489"/>
      <c r="I160" s="489"/>
      <c r="J160" s="489"/>
      <c r="K160" s="489"/>
      <c r="L160" s="489"/>
      <c r="M160" s="489"/>
      <c r="N160" s="490"/>
    </row>
    <row r="161" spans="2:14" s="93" customFormat="1" ht="41.25" customHeight="1">
      <c r="B161" s="480"/>
      <c r="C161" s="481"/>
      <c r="D161" s="481"/>
      <c r="E161" s="481"/>
      <c r="F161" s="481"/>
      <c r="G161" s="481"/>
      <c r="H161" s="481"/>
      <c r="I161" s="481"/>
      <c r="J161" s="481"/>
      <c r="K161" s="481"/>
      <c r="L161" s="481"/>
      <c r="M161" s="481"/>
      <c r="N161" s="482"/>
    </row>
    <row r="162" spans="2:14" s="93" customFormat="1" ht="39.950000000000003" customHeight="1">
      <c r="B162" s="483"/>
      <c r="C162" s="484"/>
      <c r="D162" s="484"/>
      <c r="E162" s="484"/>
      <c r="F162" s="484"/>
      <c r="G162" s="484"/>
      <c r="H162" s="484"/>
      <c r="I162" s="484"/>
      <c r="J162" s="484"/>
      <c r="K162" s="484"/>
      <c r="L162" s="484"/>
      <c r="M162" s="484"/>
      <c r="N162" s="485"/>
    </row>
    <row r="163" spans="2:14" s="93" customFormat="1" ht="41.25" customHeight="1">
      <c r="B163" s="483"/>
      <c r="C163" s="484"/>
      <c r="D163" s="484"/>
      <c r="E163" s="484"/>
      <c r="F163" s="484"/>
      <c r="G163" s="484"/>
      <c r="H163" s="484"/>
      <c r="I163" s="484"/>
      <c r="J163" s="484"/>
      <c r="K163" s="484"/>
      <c r="L163" s="484"/>
      <c r="M163" s="484"/>
      <c r="N163" s="485"/>
    </row>
    <row r="164" spans="2:14" s="93" customFormat="1" ht="39.950000000000003" customHeight="1" thickBot="1">
      <c r="B164" s="486"/>
      <c r="C164" s="487"/>
      <c r="D164" s="487"/>
      <c r="E164" s="487"/>
      <c r="F164" s="487"/>
      <c r="G164" s="487"/>
      <c r="H164" s="487"/>
      <c r="I164" s="487"/>
      <c r="J164" s="487"/>
      <c r="K164" s="487"/>
      <c r="L164" s="487"/>
      <c r="M164" s="487"/>
      <c r="N164" s="488"/>
    </row>
    <row r="165" spans="2:14" s="93" customFormat="1" ht="30" customHeight="1" thickTop="1">
      <c r="B165" s="468" t="s">
        <v>110</v>
      </c>
      <c r="C165" s="469"/>
      <c r="D165" s="469"/>
      <c r="E165" s="474"/>
      <c r="F165" s="475"/>
      <c r="G165" s="475"/>
      <c r="H165" s="475"/>
      <c r="I165" s="475"/>
      <c r="J165" s="475"/>
      <c r="K165" s="475"/>
      <c r="L165" s="476"/>
      <c r="M165" s="469" t="s">
        <v>204</v>
      </c>
      <c r="N165" s="470"/>
    </row>
    <row r="166" spans="2:14" s="93" customFormat="1" ht="33" customHeight="1" thickBot="1">
      <c r="B166" s="471" t="s">
        <v>107</v>
      </c>
      <c r="C166" s="466"/>
      <c r="D166" s="466"/>
      <c r="E166" s="477"/>
      <c r="F166" s="478"/>
      <c r="G166" s="478"/>
      <c r="H166" s="478"/>
      <c r="I166" s="478"/>
      <c r="J166" s="478"/>
      <c r="K166" s="478"/>
      <c r="L166" s="479"/>
      <c r="M166" s="466" t="s">
        <v>108</v>
      </c>
      <c r="N166" s="467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2:C42"/>
    <mergeCell ref="B131:C131"/>
    <mergeCell ref="B43:C43"/>
    <mergeCell ref="B44:C44"/>
    <mergeCell ref="B45:C45"/>
    <mergeCell ref="B46:C46"/>
    <mergeCell ref="B47:C47"/>
    <mergeCell ref="B75:C75"/>
    <mergeCell ref="B76:C76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D143:N143"/>
    <mergeCell ref="B35:C35"/>
    <mergeCell ref="B36:C36"/>
    <mergeCell ref="B37:C37"/>
    <mergeCell ref="B38:C38"/>
    <mergeCell ref="B39:C39"/>
    <mergeCell ref="B40:C40"/>
    <mergeCell ref="B41:C41"/>
    <mergeCell ref="D131:N131"/>
    <mergeCell ref="D155:N155"/>
    <mergeCell ref="B155:C155"/>
    <mergeCell ref="B129:N129"/>
    <mergeCell ref="B126:N126"/>
    <mergeCell ref="B135:C135"/>
    <mergeCell ref="D135:N135"/>
    <mergeCell ref="B136:C136"/>
    <mergeCell ref="D136:N136"/>
    <mergeCell ref="B77:C77"/>
    <mergeCell ref="B78:C78"/>
    <mergeCell ref="B48:C48"/>
    <mergeCell ref="B49:C49"/>
    <mergeCell ref="B50:C50"/>
    <mergeCell ref="B51:C51"/>
    <mergeCell ref="B52:C52"/>
    <mergeCell ref="B53:C53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43694</v>
      </c>
      <c r="F2" s="516" t="s">
        <v>244</v>
      </c>
      <c r="G2" s="516"/>
    </row>
    <row r="3" spans="3:13">
      <c r="C3" s="297" t="s">
        <v>126</v>
      </c>
      <c r="D3" s="517" t="str">
        <f>QUOTATION!F7</f>
        <v>Etna 401</v>
      </c>
      <c r="E3" s="517"/>
      <c r="F3" s="520" t="s">
        <v>245</v>
      </c>
      <c r="G3" s="521">
        <f>QUOTATION!N8</f>
        <v>43694</v>
      </c>
    </row>
    <row r="4" spans="3:13">
      <c r="C4" s="297" t="s">
        <v>242</v>
      </c>
      <c r="D4" s="518" t="str">
        <f>QUOTATION!M6</f>
        <v>ABPL-DE-19.20-2161</v>
      </c>
      <c r="E4" s="518"/>
      <c r="F4" s="520"/>
      <c r="G4" s="522"/>
    </row>
    <row r="5" spans="3:13">
      <c r="C5" s="297" t="s">
        <v>127</v>
      </c>
      <c r="D5" s="517" t="str">
        <f>QUOTATION!F8</f>
        <v>Hyderabad</v>
      </c>
      <c r="E5" s="517"/>
      <c r="F5" s="520"/>
      <c r="G5" s="522"/>
    </row>
    <row r="6" spans="3:13">
      <c r="C6" s="297" t="s">
        <v>168</v>
      </c>
      <c r="D6" s="517" t="str">
        <f>QUOTATION!F9</f>
        <v>Mr. Anamol Anand : 7702300826</v>
      </c>
      <c r="E6" s="517"/>
      <c r="F6" s="520"/>
      <c r="G6" s="522"/>
    </row>
    <row r="7" spans="3:13">
      <c r="C7" s="297" t="s">
        <v>375</v>
      </c>
      <c r="D7" s="517">
        <f>QUOTATION!M10</f>
        <v>0</v>
      </c>
      <c r="E7" s="517"/>
      <c r="F7" s="520"/>
      <c r="G7" s="522"/>
    </row>
    <row r="8" spans="3:13">
      <c r="C8" s="297" t="s">
        <v>176</v>
      </c>
      <c r="D8" s="517" t="str">
        <f>QUOTATION!F10</f>
        <v>GRIS 2900 SABLE</v>
      </c>
      <c r="E8" s="517"/>
      <c r="F8" s="520"/>
      <c r="G8" s="522"/>
    </row>
    <row r="9" spans="3:13">
      <c r="C9" s="297" t="s">
        <v>177</v>
      </c>
      <c r="D9" s="517">
        <f>QUOTATION!I10</f>
        <v>0</v>
      </c>
      <c r="E9" s="517"/>
      <c r="F9" s="520"/>
      <c r="G9" s="522"/>
    </row>
    <row r="10" spans="3:13">
      <c r="C10" s="297" t="s">
        <v>179</v>
      </c>
      <c r="D10" s="517" t="str">
        <f>QUOTATION!I8</f>
        <v>1.5Kpa</v>
      </c>
      <c r="E10" s="517"/>
      <c r="F10" s="520"/>
      <c r="G10" s="522"/>
    </row>
    <row r="11" spans="3:13">
      <c r="C11" s="297" t="s">
        <v>241</v>
      </c>
      <c r="D11" s="517" t="str">
        <f>QUOTATION!M9</f>
        <v>Ravi</v>
      </c>
      <c r="E11" s="517"/>
      <c r="F11" s="520"/>
      <c r="G11" s="522"/>
    </row>
    <row r="12" spans="3:13">
      <c r="C12" s="297" t="s">
        <v>243</v>
      </c>
      <c r="D12" s="519">
        <f>QUOTATION!M7</f>
        <v>43694</v>
      </c>
      <c r="E12" s="519"/>
      <c r="F12" s="520"/>
      <c r="G12" s="523"/>
    </row>
    <row r="13" spans="3:13">
      <c r="C13" s="193" t="s">
        <v>235</v>
      </c>
      <c r="D13" s="512" t="s">
        <v>231</v>
      </c>
      <c r="E13" s="513"/>
      <c r="F13" s="514" t="s">
        <v>232</v>
      </c>
      <c r="G13" s="515"/>
    </row>
    <row r="14" spans="3:13">
      <c r="C14" s="194" t="s">
        <v>233</v>
      </c>
      <c r="D14" s="296"/>
      <c r="E14" s="244">
        <f>Pricing!L104</f>
        <v>54.79</v>
      </c>
      <c r="F14" s="205"/>
      <c r="G14" s="206">
        <f>E14</f>
        <v>54.79</v>
      </c>
    </row>
    <row r="15" spans="3:13">
      <c r="C15" s="194" t="s">
        <v>234</v>
      </c>
      <c r="D15" s="296">
        <f>'Changable Values'!D4</f>
        <v>83</v>
      </c>
      <c r="E15" s="199">
        <f>E14*D15</f>
        <v>4547.57</v>
      </c>
      <c r="F15" s="205"/>
      <c r="G15" s="207">
        <f>E15</f>
        <v>4547.57</v>
      </c>
    </row>
    <row r="16" spans="3:13">
      <c r="C16" s="195" t="s">
        <v>97</v>
      </c>
      <c r="D16" s="200">
        <f>'Changable Values'!D5</f>
        <v>0.1</v>
      </c>
      <c r="E16" s="199">
        <f>E15*D16</f>
        <v>454.75700000000001</v>
      </c>
      <c r="F16" s="208">
        <f>'Changable Values'!D5</f>
        <v>0.1</v>
      </c>
      <c r="G16" s="207">
        <f>G15*F16</f>
        <v>454.75700000000001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550.25596999999993</v>
      </c>
      <c r="F17" s="208">
        <f>'Changable Values'!D6</f>
        <v>0.11</v>
      </c>
      <c r="G17" s="207">
        <f>SUM(G15:G16)*F17</f>
        <v>550.25596999999993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27.762914849999998</v>
      </c>
      <c r="F18" s="208">
        <f>'Changable Values'!D7</f>
        <v>5.0000000000000001E-3</v>
      </c>
      <c r="G18" s="207">
        <f>SUM(G15:G17)*F18</f>
        <v>27.762914849999998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55.803458848499993</v>
      </c>
      <c r="F19" s="208">
        <f>'Changable Values'!D8</f>
        <v>0.01</v>
      </c>
      <c r="G19" s="207">
        <f>SUM(G15:G18)*F19</f>
        <v>55.803458848499993</v>
      </c>
    </row>
    <row r="20" spans="3:7">
      <c r="C20" s="195" t="s">
        <v>99</v>
      </c>
      <c r="D20" s="201"/>
      <c r="E20" s="199">
        <f>SUM(E15:E19)</f>
        <v>5636.1493436984993</v>
      </c>
      <c r="F20" s="208"/>
      <c r="G20" s="207">
        <f>SUM(G15:G19)</f>
        <v>5636.1493436984993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84.542240155477486</v>
      </c>
      <c r="F21" s="208">
        <f>'Changable Values'!D9</f>
        <v>1.4999999999999999E-2</v>
      </c>
      <c r="G21" s="207">
        <f>G20*F21</f>
        <v>84.542240155477486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5367.32</v>
      </c>
      <c r="F23" s="209"/>
      <c r="G23" s="207">
        <f t="shared" si="0"/>
        <v>5367.32</v>
      </c>
    </row>
    <row r="24" spans="3:7">
      <c r="C24" s="195" t="s">
        <v>229</v>
      </c>
      <c r="D24" s="198"/>
      <c r="E24" s="199">
        <f>'Cost Calculation'!AH111</f>
        <v>1442.4757377049179</v>
      </c>
      <c r="F24" s="209"/>
      <c r="G24" s="207">
        <f t="shared" si="0"/>
        <v>1442.4757377049179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4370.1839999999993</v>
      </c>
      <c r="F27" s="209"/>
      <c r="G27" s="207">
        <f t="shared" si="0"/>
        <v>4370.1839999999993</v>
      </c>
    </row>
    <row r="28" spans="3:7">
      <c r="C28" s="195" t="s">
        <v>88</v>
      </c>
      <c r="D28" s="198"/>
      <c r="E28" s="199">
        <f>'Cost Calculation'!AN109</f>
        <v>3496.1471999999994</v>
      </c>
      <c r="F28" s="209"/>
      <c r="G28" s="207">
        <f t="shared" si="0"/>
        <v>3496.1471999999994</v>
      </c>
    </row>
    <row r="29" spans="3:7">
      <c r="C29" s="293" t="s">
        <v>378</v>
      </c>
      <c r="D29" s="294"/>
      <c r="E29" s="295">
        <f>SUM(E20:E28)</f>
        <v>20396.818521558893</v>
      </c>
      <c r="F29" s="209"/>
      <c r="G29" s="207">
        <f>SUM(G20:G21,G24)</f>
        <v>7163.1673215588953</v>
      </c>
    </row>
    <row r="30" spans="3:7">
      <c r="C30" s="293" t="s">
        <v>379</v>
      </c>
      <c r="D30" s="294"/>
      <c r="E30" s="295">
        <f>E29/E33</f>
        <v>466.72676760426788</v>
      </c>
      <c r="F30" s="209"/>
      <c r="G30" s="207"/>
    </row>
    <row r="31" spans="3:7">
      <c r="C31" s="195" t="s">
        <v>4</v>
      </c>
      <c r="D31" s="202">
        <f>'Changable Values'!D23</f>
        <v>1.43</v>
      </c>
      <c r="E31" s="199">
        <f>(E29-SUM(E22:E23,E25:E28))*D31</f>
        <v>10243.329269829219</v>
      </c>
      <c r="F31" s="214">
        <f>'Changable Values'!D23</f>
        <v>1.43</v>
      </c>
      <c r="G31" s="207">
        <f>G29*F31</f>
        <v>10243.329269829221</v>
      </c>
    </row>
    <row r="32" spans="3:7">
      <c r="C32" s="290" t="s">
        <v>5</v>
      </c>
      <c r="D32" s="291"/>
      <c r="E32" s="292">
        <f>E31+E29</f>
        <v>30640.14779138811</v>
      </c>
      <c r="F32" s="205"/>
      <c r="G32" s="207">
        <f>SUM(G25:G31,G22:G23)</f>
        <v>30640.147791388114</v>
      </c>
    </row>
    <row r="33" spans="3:7">
      <c r="C33" s="300" t="s">
        <v>230</v>
      </c>
      <c r="D33" s="301"/>
      <c r="E33" s="308">
        <f>'Cost Calculation'!K109</f>
        <v>43.70183999999999</v>
      </c>
      <c r="F33" s="210"/>
      <c r="G33" s="211">
        <f>E33</f>
        <v>43.70183999999999</v>
      </c>
    </row>
    <row r="34" spans="3:7">
      <c r="C34" s="302" t="s">
        <v>9</v>
      </c>
      <c r="D34" s="303"/>
      <c r="E34" s="304">
        <f>QUOTATION!L116</f>
        <v>1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701.11802595469931</v>
      </c>
      <c r="F35" s="212"/>
      <c r="G35" s="213">
        <f>G32/(G33)</f>
        <v>701.11802595469942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2019-08-17T12:38:26Z</cp:lastPrinted>
  <dcterms:created xsi:type="dcterms:W3CDTF">2010-12-18T06:34:46Z</dcterms:created>
  <dcterms:modified xsi:type="dcterms:W3CDTF">2019-08-28T10:18:05Z</dcterms:modified>
</cp:coreProperties>
</file>