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Pricing!$A$3:$XEZ$3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Drawings!$C$2:$O$95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5" i="158" l="1"/>
  <c r="Q7" i="158"/>
  <c r="Q8" i="158"/>
  <c r="Q9" i="158"/>
  <c r="Q10" i="158"/>
  <c r="Q4" i="158"/>
  <c r="N6" i="166" l="1"/>
  <c r="A8" i="169" l="1"/>
  <c r="U3" i="169" l="1"/>
  <c r="U4" i="169"/>
  <c r="U5" i="169"/>
  <c r="U6" i="169"/>
  <c r="U7" i="169"/>
  <c r="U8" i="169"/>
  <c r="U9" i="169"/>
  <c r="U2" i="169"/>
  <c r="T3" i="169"/>
  <c r="T4" i="169"/>
  <c r="T5" i="169"/>
  <c r="T6" i="169"/>
  <c r="T7" i="169"/>
  <c r="T8" i="169"/>
  <c r="T9" i="169"/>
  <c r="T2" i="169"/>
  <c r="S2" i="169"/>
  <c r="S3" i="169"/>
  <c r="S4" i="169"/>
  <c r="S5" i="169"/>
  <c r="S6" i="169"/>
  <c r="S7" i="169"/>
  <c r="S8" i="169"/>
  <c r="S9" i="169"/>
  <c r="R2" i="169"/>
  <c r="R3" i="169"/>
  <c r="R4" i="169"/>
  <c r="R5" i="169"/>
  <c r="R6" i="169"/>
  <c r="R7" i="169"/>
  <c r="R8" i="169"/>
  <c r="R9" i="169"/>
  <c r="Q3" i="169"/>
  <c r="Q4" i="169"/>
  <c r="Q5" i="169"/>
  <c r="Q6" i="169"/>
  <c r="Q7" i="169"/>
  <c r="Q8" i="169"/>
  <c r="Q9" i="169"/>
  <c r="Q2" i="169"/>
  <c r="P3" i="169"/>
  <c r="P4" i="169"/>
  <c r="P5" i="169"/>
  <c r="P6" i="169"/>
  <c r="P7" i="169"/>
  <c r="P8" i="169"/>
  <c r="P9" i="169"/>
  <c r="P2" i="169"/>
  <c r="O2" i="169"/>
  <c r="O3" i="169"/>
  <c r="O4" i="169"/>
  <c r="O5" i="169"/>
  <c r="O6" i="169"/>
  <c r="O7" i="169"/>
  <c r="O8" i="169"/>
  <c r="O9" i="169"/>
  <c r="N3" i="169"/>
  <c r="N4" i="169"/>
  <c r="N5" i="169"/>
  <c r="N6" i="169"/>
  <c r="N7" i="169"/>
  <c r="N8" i="169"/>
  <c r="N9" i="169"/>
  <c r="N2" i="169"/>
  <c r="M3" i="169"/>
  <c r="M4" i="169"/>
  <c r="M5" i="169"/>
  <c r="M6" i="169"/>
  <c r="M7" i="169"/>
  <c r="M8" i="169"/>
  <c r="M9" i="169"/>
  <c r="M2" i="169"/>
  <c r="L3" i="169"/>
  <c r="L4" i="169"/>
  <c r="L5" i="169"/>
  <c r="L6" i="169"/>
  <c r="L7" i="169"/>
  <c r="L8" i="169"/>
  <c r="L9" i="169"/>
  <c r="L2" i="169"/>
  <c r="K2" i="169"/>
  <c r="K3" i="169"/>
  <c r="K4" i="169"/>
  <c r="K5" i="169"/>
  <c r="K6" i="169"/>
  <c r="K7" i="169"/>
  <c r="K8" i="169"/>
  <c r="K9" i="169"/>
  <c r="J3" i="169"/>
  <c r="J4" i="169"/>
  <c r="J5" i="169"/>
  <c r="J6" i="169"/>
  <c r="J7" i="169"/>
  <c r="J8" i="169"/>
  <c r="J9" i="169"/>
  <c r="J2" i="169"/>
  <c r="I3" i="169"/>
  <c r="I4" i="169"/>
  <c r="I5" i="169"/>
  <c r="I6" i="169"/>
  <c r="I7" i="169"/>
  <c r="I8" i="169"/>
  <c r="I9" i="169"/>
  <c r="I2" i="169"/>
  <c r="F3" i="169"/>
  <c r="F4" i="169"/>
  <c r="F5" i="169"/>
  <c r="F6" i="169"/>
  <c r="F7" i="169"/>
  <c r="F8" i="169"/>
  <c r="F9" i="169"/>
  <c r="F2" i="169"/>
  <c r="E3" i="169"/>
  <c r="E4" i="169"/>
  <c r="E5" i="169"/>
  <c r="E6" i="169"/>
  <c r="E7" i="169"/>
  <c r="E8" i="169"/>
  <c r="E9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A3" i="169"/>
  <c r="A4" i="169"/>
  <c r="A5" i="169"/>
  <c r="A6" i="169"/>
  <c r="A7" i="169"/>
  <c r="A9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AH8" i="159" s="1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AH15" i="159" l="1"/>
  <c r="AH14" i="159"/>
  <c r="AH13" i="159"/>
  <c r="AH12" i="159"/>
  <c r="AH11" i="159"/>
  <c r="AH10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<sst xmlns="http://schemas.openxmlformats.org/spreadsheetml/2006/main" count="1968" uniqueCount="448">
  <si>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</si>
  <si>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</si>
  <si>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</si>
  <si>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</si>
  <si>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</si>
  <si>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</si>
  <si>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</si>
  <si>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</si>
  <si>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</si>
  <si>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</si>
  <si>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</si>
  <si>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</si>
  <si>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</si>
  <si>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</si>
  <si>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</si>
  <si>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</si>
  <si>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</si>
  <si>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</si>
  <si>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</si>
  <si>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</si>
  <si>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</si>
  <si>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</si>
  <si>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</si>
  <si>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</si>
  <si>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</si>
  <si>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</si>
  <si>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</si>
  <si>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</si>
  <si>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</si>
  <si>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</si>
  <si>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</si>
  <si>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</si>
  <si>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</si>
  <si>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</si>
  <si>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</si>
  <si>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</si>
  <si>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</si>
  <si>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</si>
  <si>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</si>
  <si>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</si>
  <si>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</si>
  <si>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</si>
  <si>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</si>
  <si>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</si>
  <si>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</si>
  <si>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</si>
  <si>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</si>
  <si>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</si>
  <si>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</si>
  <si>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</si>
  <si>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</si>
  <si>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</si>
  <si>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</si>
  <si>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</si>
  <si>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</si>
  <si>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</si>
  <si>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</si>
  <si>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</si>
  <si>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</si>
  <si>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</si>
  <si>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</si>
  <si>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</si>
  <si>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</si>
  <si>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</si>
  <si>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</si>
  <si>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</si>
  <si>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</si>
  <si>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</si>
  <si>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</si>
  <si>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</si>
  <si>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</si>
  <si>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</si>
  <si>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</si>
  <si>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</si>
  <si>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</si>
  <si>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</si>
  <si>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</si>
  <si>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</si>
  <si>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</si>
  <si>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</si>
  <si>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</si>
  <si>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</si>
  <si>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</si>
  <si>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</si>
  <si>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</si>
  <si>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</si>
  <si>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</si>
  <si>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</si>
  <si>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</si>
  <si>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</si>
  <si>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</si>
  <si>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</si>
  <si>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</si>
  <si>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</si>
  <si>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</si>
  <si>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</si>
  <si>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</si>
  <si>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</si>
  <si>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</si>
  <si>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</si>
  <si>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</si>
  <si>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</si>
  <si>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</si>
  <si>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</si>
  <si>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</si>
  <si>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</si>
  <si>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</si>
  <si>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</si>
  <si>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</si>
  <si>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</si>
  <si>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</si>
  <si>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</si>
  <si>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</si>
  <si>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</si>
  <si>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</si>
  <si>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</si>
  <si>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</si>
  <si>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</si>
  <si>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</si>
  <si>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</si>
  <si>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</si>
  <si>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</si>
  <si>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</si>
  <si>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</si>
  <si>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</si>
  <si>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</si>
  <si>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</si>
  <si>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</si>
  <si>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</si>
  <si>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</si>
  <si>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</si>
  <si>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</si>
  <si>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</si>
  <si>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</si>
  <si>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</si>
  <si>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</si>
  <si>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</si>
  <si>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</si>
  <si>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</si>
  <si>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</si>
  <si>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</si>
  <si>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</si>
  <si>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</si>
  <si>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</si>
  <si>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</si>
  <si>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</si>
  <si>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</si>
  <si>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</si>
  <si>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</si>
  <si>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</si>
  <si>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</si>
  <si>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</si>
  <si>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</si>
  <si>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</si>
  <si>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</si>
  <si>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</si>
  <si>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</si>
  <si>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</si>
  <si>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</si>
  <si>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</si>
  <si>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</si>
  <si>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</si>
  <si>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</si>
  <si>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</si>
  <si>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</si>
  <si>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</si>
  <si>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</si>
  <si>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</si>
  <si>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</si>
  <si>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</si>
  <si>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</si>
  <si>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</si>
  <si>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</si>
  <si>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</si>
  <si>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</si>
  <si>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</si>
  <si>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</si>
  <si>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</si>
  <si>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</si>
  <si>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</si>
  <si>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</si>
  <si>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</si>
  <si>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</si>
  <si>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</si>
  <si>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</si>
  <si>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</si>
  <si>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</si>
  <si>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</si>
  <si>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</si>
  <si>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</si>
  <si>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</si>
  <si>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</si>
  <si>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</si>
  <si>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</si>
  <si>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</si>
  <si>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</si>
  <si>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</si>
  <si>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</si>
  <si>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</si>
  <si>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</si>
  <si>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</si>
  <si>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</si>
  <si>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</si>
  <si>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</si>
  <si>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</si>
  <si>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</si>
  <si>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</si>
  <si>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</si>
  <si>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</si>
  <si>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</si>
  <si>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</si>
  <si>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</si>
  <si>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</si>
  <si>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</si>
  <si>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</si>
  <si>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</si>
  <si>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</si>
  <si>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</si>
  <si>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</si>
  <si>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</si>
  <si>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</si>
  <si>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</si>
  <si>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</si>
  <si>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</si>
  <si>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</si>
  <si>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</si>
  <si>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</si>
  <si>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</si>
  <si>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</si>
  <si>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</si>
  <si>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</si>
  <si>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</si>
  <si>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</si>
  <si>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</si>
  <si>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</si>
  <si>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</si>
  <si>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</si>
  <si>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</si>
  <si>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</si>
  <si>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</si>
  <si>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</si>
  <si>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</si>
  <si>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</si>
  <si>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</si>
  <si>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</si>
  <si>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</si>
  <si>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</si>
  <si>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</si>
  <si>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</si>
  <si>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</si>
  <si>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</si>
  <si>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</si>
  <si>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</si>
  <si>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</si>
  <si>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</si>
  <si>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</si>
  <si>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</si>
  <si>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</si>
  <si>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</si>
  <si>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</si>
  <si>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</si>
  <si>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</si>
  <si>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</si>
  <si>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</si>
  <si>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</si>
  <si>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</si>
  <si>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</si>
  <si>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</si>
  <si>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</si>
  <si>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</si>
  <si>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</si>
  <si>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</si>
  <si>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</si>
  <si>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</si>
  <si>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</si>
  <si>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</si>
  <si>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</si>
  <si>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</si>
  <si>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</si>
  <si>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</si>
  <si>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</si>
  <si>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</si>
  <si>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</si>
  <si>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</si>
  <si>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</si>
  <si>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</si>
  <si>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</si>
  <si>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</si>
  <si>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</si>
  <si>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</si>
  <si>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</si>
  <si>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</si>
  <si>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</si>
  <si>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</si>
  <si>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</si>
  <si>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</si>
  <si>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</si>
  <si>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</si>
  <si>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</si>
  <si>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</si>
  <si>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</si>
  <si>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</si>
  <si>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</si>
  <si>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</si>
  <si>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</si>
  <si>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</si>
  <si>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</si>
  <si>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</si>
  <si>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</si>
  <si>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</si>
  <si>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</si>
  <si>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</si>
  <si>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</si>
  <si>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</si>
  <si>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</si>
  <si>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</si>
  <si>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</si>
  <si>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</si>
  <si>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</si>
  <si>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</si>
  <si>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</si>
  <si>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</si>
  <si>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</si>
  <si>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</si>
  <si>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</si>
  <si>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</si>
  <si>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</si>
  <si>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</si>
  <si>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</si>
  <si>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</si>
  <si>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</si>
  <si>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</si>
  <si>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</si>
  <si>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</si>
  <si>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</si>
  <si>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</si>
  <si>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</si>
  <si>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</si>
  <si>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</si>
  <si>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</si>
  <si>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</si>
  <si>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</si>
  <si>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</si>
  <si>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</si>
  <si>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</si>
  <si>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</si>
  <si>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</si>
  <si>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</si>
  <si>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</si>
  <si>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</si>
  <si>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</si>
  <si>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</si>
  <si>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</si>
  <si>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</si>
  <si>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</si>
  <si>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</si>
  <si>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</si>
  <si>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</si>
  <si>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</si>
  <si>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</si>
  <si>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</si>
  <si>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</si>
  <si>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</si>
  <si>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</si>
  <si>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</si>
  <si>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</si>
  <si>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</si>
  <si>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</si>
  <si>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</si>
  <si>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</si>
  <si>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</si>
  <si>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</si>
  <si>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</si>
  <si>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</si>
  <si>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</si>
  <si>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</si>
  <si>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</si>
  <si>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</si>
  <si>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</si>
  <si>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</si>
  <si>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</si>
  <si>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</si>
  <si>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</si>
  <si>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</si>
  <si>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</si>
  <si>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</si>
  <si>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</si>
  <si>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</si>
  <si>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</si>
  <si>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</si>
  <si>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</si>
  <si>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</si>
  <si>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</si>
  <si>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</si>
  <si>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</si>
  <si>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</si>
  <si>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</si>
  <si>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</si>
  <si>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</si>
  <si>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</si>
  <si>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</si>
  <si>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</si>
  <si>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</si>
  <si>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</si>
  <si>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</si>
  <si>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</si>
  <si>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</si>
  <si>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</si>
  <si>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</si>
  <si>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</si>
  <si>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</si>
  <si>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</si>
  <si>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</si>
  <si>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</si>
  <si>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</si>
  <si>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</si>
  <si>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</si>
  <si>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</si>
  <si>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</si>
  <si>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</si>
  <si>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</si>
  <si>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</si>
  <si>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</si>
  <si>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</si>
  <si>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Supriya</t>
  </si>
  <si>
    <t>Hyderabad</t>
  </si>
  <si>
    <t>Anodized</t>
  </si>
  <si>
    <t>ABPL-DE-19.20-2177</t>
  </si>
  <si>
    <t>MK Team</t>
  </si>
  <si>
    <t>SD</t>
  </si>
  <si>
    <t>M14600</t>
  </si>
  <si>
    <t>3 TRACK 2 SHUTTER SLIDING DOOR</t>
  </si>
  <si>
    <t>SS</t>
  </si>
  <si>
    <t>NA</t>
  </si>
  <si>
    <t>SD1</t>
  </si>
  <si>
    <t>FG</t>
  </si>
  <si>
    <t>M15000</t>
  </si>
  <si>
    <t>FIXED GLASS 10 NO'S</t>
  </si>
  <si>
    <t>NO</t>
  </si>
  <si>
    <t>W1</t>
  </si>
  <si>
    <t>3 TRACK 2 SHUTTER SLIDING WINDOW</t>
  </si>
  <si>
    <t>W2</t>
  </si>
  <si>
    <t>W3</t>
  </si>
  <si>
    <t>KW</t>
  </si>
  <si>
    <t>V</t>
  </si>
  <si>
    <t>TOP HUNG WINDOW</t>
  </si>
  <si>
    <t>24MM (F)</t>
  </si>
  <si>
    <t>24mm (F) :- 6mm Frosted Toughened Glass + 12mm Spacer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</si>
</sst>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28" fillId="59" borderId="0" xfId="312" applyFont="1" applyFill="1" applyBorder="1" applyAlignment="1">
      <alignment horizontal="center" vertical="center"/>
    </xf>
    <xf numFmtId="1" fontId="129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4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13" fillId="0" borderId="111" xfId="132" applyNumberFormat="1" applyFont="1" applyFill="1" applyBorder="1" applyAlignment="1">
      <alignment horizontal="left" vertical="center"/>
    </xf>
    <xf numFmtId="0" fontId="113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07" fillId="0" borderId="12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87" xfId="0" applyNumberFormat="1" applyFont="1" applyBorder="1" applyAlignment="1">
      <alignment horizontal="left" vertical="center"/>
    </xf>
    <xf numFmtId="0" fontId="14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1544781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1461655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240194</xdr:colOff>
      <xdr:row>8</xdr:row>
      <xdr:rowOff>74543</xdr:rowOff>
    </xdr:from>
    <xdr:to>
      <xdr:col>7</xdr:col>
      <xdr:colOff>107673</xdr:colOff>
      <xdr:row>16</xdr:row>
      <xdr:rowOff>250139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8194" y="1548847"/>
          <a:ext cx="2236305" cy="2693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19</xdr:row>
      <xdr:rowOff>82826</xdr:rowOff>
    </xdr:from>
    <xdr:to>
      <xdr:col>6</xdr:col>
      <xdr:colOff>190500</xdr:colOff>
      <xdr:row>27</xdr:row>
      <xdr:rowOff>248855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4870174"/>
          <a:ext cx="1714500" cy="26839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331304</xdr:colOff>
      <xdr:row>30</xdr:row>
      <xdr:rowOff>157370</xdr:rowOff>
    </xdr:from>
    <xdr:to>
      <xdr:col>8</xdr:col>
      <xdr:colOff>438978</xdr:colOff>
      <xdr:row>38</xdr:row>
      <xdr:rowOff>299501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5" y="8257761"/>
          <a:ext cx="3437283" cy="26600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223630</xdr:colOff>
      <xdr:row>41</xdr:row>
      <xdr:rowOff>149087</xdr:rowOff>
    </xdr:from>
    <xdr:to>
      <xdr:col>6</xdr:col>
      <xdr:colOff>182218</xdr:colOff>
      <xdr:row>48</xdr:row>
      <xdr:rowOff>271667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1630" y="11562522"/>
          <a:ext cx="1938131" cy="2325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298173</xdr:colOff>
      <xdr:row>52</xdr:row>
      <xdr:rowOff>132522</xdr:rowOff>
    </xdr:from>
    <xdr:to>
      <xdr:col>6</xdr:col>
      <xdr:colOff>49696</xdr:colOff>
      <xdr:row>60</xdr:row>
      <xdr:rowOff>39474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6173" y="14859000"/>
          <a:ext cx="1731066" cy="24248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513522</xdr:colOff>
      <xdr:row>63</xdr:row>
      <xdr:rowOff>107673</xdr:rowOff>
    </xdr:from>
    <xdr:to>
      <xdr:col>5</xdr:col>
      <xdr:colOff>1722783</xdr:colOff>
      <xdr:row>71</xdr:row>
      <xdr:rowOff>179460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1522" y="18147195"/>
          <a:ext cx="1209261" cy="258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165652</xdr:colOff>
      <xdr:row>74</xdr:row>
      <xdr:rowOff>256761</xdr:rowOff>
    </xdr:from>
    <xdr:to>
      <xdr:col>6</xdr:col>
      <xdr:colOff>372718</xdr:colOff>
      <xdr:row>81</xdr:row>
      <xdr:rowOff>193116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3652" y="21609326"/>
          <a:ext cx="2186609" cy="21395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265043</xdr:colOff>
      <xdr:row>87</xdr:row>
      <xdr:rowOff>8282</xdr:rowOff>
    </xdr:from>
    <xdr:to>
      <xdr:col>6</xdr:col>
      <xdr:colOff>21742</xdr:colOff>
      <xdr:row>91</xdr:row>
      <xdr:rowOff>41413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3043" y="25303369"/>
          <a:ext cx="1736242" cy="12920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J15" sqref="J15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224</v>
      </c>
      <c r="F12" s="321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5">
      <c r="C19" s="175"/>
      <c r="D19" s="175" t="s">
        <v>225</v>
      </c>
      <c r="E19" s="175" t="s">
        <v>226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9" sqref="Q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ABPL-DE-19.20-2177</v>
      </c>
      <c r="O2" s="541"/>
      <c r="P2" s="219" t="s">
        <v>256</v>
      </c>
    </row>
    <row r="3" spans="2:16">
      <c r="B3" s="218"/>
      <c r="C3" s="539" t="s">
        <v>126</v>
      </c>
      <c r="D3" s="539"/>
      <c r="E3" s="539"/>
      <c r="F3" s="541" t="str">
        <f>QUOTATION!F7</f>
        <v>Supriya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43708</v>
      </c>
      <c r="O3" s="547"/>
      <c r="P3" s="219" t="s">
        <v>255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179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43708</v>
      </c>
    </row>
    <row r="5" spans="2:16">
      <c r="B5" s="218"/>
      <c r="C5" s="539" t="s">
        <v>168</v>
      </c>
      <c r="D5" s="539"/>
      <c r="E5" s="539"/>
      <c r="F5" s="541" t="str">
        <f>QUOTATION!F9</f>
        <v>Ms. Prathyusha : 8008103067</v>
      </c>
      <c r="G5" s="541"/>
      <c r="H5" s="541"/>
      <c r="I5" s="541"/>
      <c r="J5" s="541"/>
      <c r="K5" s="541"/>
      <c r="L5" s="541"/>
      <c r="M5" s="284" t="s">
        <v>178</v>
      </c>
      <c r="N5" s="541" t="str">
        <f>QUOTATION!M9</f>
        <v>Ranjan</v>
      </c>
      <c r="O5" s="541"/>
    </row>
    <row r="6" spans="2:16">
      <c r="B6" s="218"/>
      <c r="C6" s="539" t="s">
        <v>176</v>
      </c>
      <c r="D6" s="539"/>
      <c r="E6" s="539"/>
      <c r="F6" s="285" t="str">
        <f>QUOTATION!F10</f>
        <v>Anodized</v>
      </c>
      <c r="G6" s="539"/>
      <c r="H6" s="539"/>
      <c r="I6" s="542" t="s">
        <v>177</v>
      </c>
      <c r="J6" s="542"/>
      <c r="K6" s="541" t="str">
        <f>QUOTATION!I10</f>
        <v>Silver</v>
      </c>
      <c r="L6" s="541"/>
      <c r="M6" s="320" t="s">
        <v>374</v>
      </c>
      <c r="N6" s="548" t="str">
        <f>'BD Team'!J5</f>
        <v>MK Team</v>
      </c>
      <c r="O6" s="549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253</v>
      </c>
      <c r="D8" s="539"/>
      <c r="E8" s="286" t="str">
        <f>'BD Team'!B9</f>
        <v>SD</v>
      </c>
      <c r="F8" s="288" t="s">
        <v>254</v>
      </c>
      <c r="G8" s="541" t="str">
        <f>'BD Team'!D9</f>
        <v>3 TRACK 2 SHUTTER SLIDING DOOR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NA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246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177</v>
      </c>
      <c r="M11" s="539"/>
      <c r="N11" s="541" t="str">
        <f>$K$6</f>
        <v>Silver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247</v>
      </c>
      <c r="M12" s="539"/>
      <c r="N12" s="550" t="s">
        <v>255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248</v>
      </c>
      <c r="M13" s="539"/>
      <c r="N13" s="541" t="str">
        <f>CONCATENATE('BD Team'!H9," X ",'BD Team'!I9)</f>
        <v>2400 X 2400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249</v>
      </c>
      <c r="M14" s="539"/>
      <c r="N14" s="540">
        <f>'BD Team'!J9</f>
        <v>3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250</v>
      </c>
      <c r="M15" s="539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251</v>
      </c>
      <c r="M16" s="539"/>
      <c r="N16" s="541" t="str">
        <f>'BD Team'!E9</f>
        <v>24MM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252</v>
      </c>
      <c r="M17" s="539"/>
      <c r="N17" s="541" t="str">
        <f>'BD Team'!F9</f>
        <v>SS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253</v>
      </c>
      <c r="D19" s="539"/>
      <c r="E19" s="286" t="str">
        <f>'BD Team'!B10</f>
        <v>SD1</v>
      </c>
      <c r="F19" s="288" t="s">
        <v>254</v>
      </c>
      <c r="G19" s="541" t="str">
        <f>'BD Team'!D10</f>
        <v>3 TRACK 2 SHUTTER SLIDING DOOR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NA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246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177</v>
      </c>
      <c r="M22" s="539"/>
      <c r="N22" s="541" t="str">
        <f>$K$6</f>
        <v>Silver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247</v>
      </c>
      <c r="M23" s="539"/>
      <c r="N23" s="544" t="s">
        <v>255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248</v>
      </c>
      <c r="M24" s="539"/>
      <c r="N24" s="541" t="str">
        <f>CONCATENATE('BD Team'!H10," X ",'BD Team'!I10)</f>
        <v>1800 X 2400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249</v>
      </c>
      <c r="M25" s="539"/>
      <c r="N25" s="540">
        <f>'BD Team'!J10</f>
        <v>1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250</v>
      </c>
      <c r="M26" s="539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251</v>
      </c>
      <c r="M27" s="539"/>
      <c r="N27" s="541" t="str">
        <f>'BD Team'!E10</f>
        <v>24MM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252</v>
      </c>
      <c r="M28" s="539"/>
      <c r="N28" s="541" t="str">
        <f>'BD Team'!F10</f>
        <v>SS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253</v>
      </c>
      <c r="D30" s="539"/>
      <c r="E30" s="286" t="str">
        <f>'BD Team'!B11</f>
        <v>FG</v>
      </c>
      <c r="F30" s="288" t="s">
        <v>254</v>
      </c>
      <c r="G30" s="541" t="str">
        <f>'BD Team'!D11</f>
        <v>FIXED GLASS 10 NO'S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NA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246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177</v>
      </c>
      <c r="M33" s="539"/>
      <c r="N33" s="541" t="str">
        <f>$K$6</f>
        <v>Silver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247</v>
      </c>
      <c r="M34" s="539"/>
      <c r="N34" s="544" t="s">
        <v>255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248</v>
      </c>
      <c r="M35" s="539"/>
      <c r="N35" s="541" t="str">
        <f>CONCATENATE('BD Team'!H11," X ",'BD Team'!I11)</f>
        <v>3500 X 2400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249</v>
      </c>
      <c r="M36" s="539"/>
      <c r="N36" s="540">
        <f>'BD Team'!J11</f>
        <v>1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250</v>
      </c>
      <c r="M37" s="539"/>
      <c r="N37" s="541" t="str">
        <f>'BD Team'!C11</f>
        <v>M15000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251</v>
      </c>
      <c r="M38" s="539"/>
      <c r="N38" s="541" t="str">
        <f>'BD Team'!E11</f>
        <v>24MM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252</v>
      </c>
      <c r="M39" s="539"/>
      <c r="N39" s="541" t="str">
        <f>'BD Team'!F11</f>
        <v>NO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253</v>
      </c>
      <c r="D41" s="539"/>
      <c r="E41" s="286" t="str">
        <f>'BD Team'!B12</f>
        <v>W1</v>
      </c>
      <c r="F41" s="288" t="s">
        <v>254</v>
      </c>
      <c r="G41" s="541" t="str">
        <f>'BD Team'!D12</f>
        <v>3 TRACK 2 SHUTTER SLIDING WINDOW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NA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246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177</v>
      </c>
      <c r="M44" s="539"/>
      <c r="N44" s="541" t="str">
        <f>$K$6</f>
        <v>Silver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247</v>
      </c>
      <c r="M45" s="539"/>
      <c r="N45" s="544" t="s">
        <v>255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248</v>
      </c>
      <c r="M46" s="539"/>
      <c r="N46" s="541" t="str">
        <f>CONCATENATE('BD Team'!H12," X ",'BD Team'!I12)</f>
        <v>1800 X 1650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249</v>
      </c>
      <c r="M47" s="539"/>
      <c r="N47" s="540">
        <f>'BD Team'!J12</f>
        <v>2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250</v>
      </c>
      <c r="M48" s="539"/>
      <c r="N48" s="541" t="str">
        <f>'BD Team'!C12</f>
        <v>M14600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251</v>
      </c>
      <c r="M49" s="539"/>
      <c r="N49" s="541" t="str">
        <f>'BD Team'!E12</f>
        <v>24MM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252</v>
      </c>
      <c r="M50" s="539"/>
      <c r="N50" s="541" t="str">
        <f>'BD Team'!F12</f>
        <v>SS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253</v>
      </c>
      <c r="D52" s="539"/>
      <c r="E52" s="286" t="str">
        <f>'BD Team'!B13</f>
        <v>W2</v>
      </c>
      <c r="F52" s="288" t="s">
        <v>254</v>
      </c>
      <c r="G52" s="541" t="str">
        <f>'BD Team'!D13</f>
        <v>3 TRACK 2 SHUTTER SLIDING WINDOW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NA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246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177</v>
      </c>
      <c r="M55" s="539"/>
      <c r="N55" s="541" t="str">
        <f>$K$6</f>
        <v>Silver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247</v>
      </c>
      <c r="M56" s="539"/>
      <c r="N56" s="544" t="s">
        <v>255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248</v>
      </c>
      <c r="M57" s="539"/>
      <c r="N57" s="541" t="str">
        <f>CONCATENATE('BD Team'!H13," X ",'BD Team'!I13)</f>
        <v>1500 X 1650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249</v>
      </c>
      <c r="M58" s="539"/>
      <c r="N58" s="540">
        <f>'BD Team'!J13</f>
        <v>3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250</v>
      </c>
      <c r="M59" s="539"/>
      <c r="N59" s="541" t="str">
        <f>'BD Team'!C13</f>
        <v>M14600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251</v>
      </c>
      <c r="M60" s="539"/>
      <c r="N60" s="541" t="str">
        <f>'BD Team'!E13</f>
        <v>24MM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252</v>
      </c>
      <c r="M61" s="539"/>
      <c r="N61" s="541" t="str">
        <f>'BD Team'!F13</f>
        <v>SS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253</v>
      </c>
      <c r="D63" s="539"/>
      <c r="E63" s="286" t="str">
        <f>'BD Team'!B14</f>
        <v>W3</v>
      </c>
      <c r="F63" s="288" t="s">
        <v>254</v>
      </c>
      <c r="G63" s="541" t="str">
        <f>'BD Team'!D14</f>
        <v>3 TRACK 2 SHUTTER SLIDING WINDOW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NA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246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177</v>
      </c>
      <c r="M66" s="539"/>
      <c r="N66" s="541" t="str">
        <f>$K$6</f>
        <v>Silver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247</v>
      </c>
      <c r="M67" s="539"/>
      <c r="N67" s="544" t="s">
        <v>255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248</v>
      </c>
      <c r="M68" s="539"/>
      <c r="N68" s="541" t="str">
        <f>CONCATENATE('BD Team'!H14," X ",'BD Team'!I14)</f>
        <v>900 X 1650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249</v>
      </c>
      <c r="M69" s="539"/>
      <c r="N69" s="540">
        <f>'BD Team'!J14</f>
        <v>9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250</v>
      </c>
      <c r="M70" s="539"/>
      <c r="N70" s="541" t="str">
        <f>'BD Team'!C14</f>
        <v>M14600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251</v>
      </c>
      <c r="M71" s="539"/>
      <c r="N71" s="541" t="str">
        <f>'BD Team'!E14</f>
        <v>24MM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252</v>
      </c>
      <c r="M72" s="539"/>
      <c r="N72" s="541" t="str">
        <f>'BD Team'!F14</f>
        <v>SS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253</v>
      </c>
      <c r="D74" s="539"/>
      <c r="E74" s="286" t="str">
        <f>'BD Team'!B15</f>
        <v>KW</v>
      </c>
      <c r="F74" s="288" t="s">
        <v>254</v>
      </c>
      <c r="G74" s="541" t="str">
        <f>'BD Team'!D15</f>
        <v>3 TRACK 2 SHUTTER SLIDING WINDOW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 t="str">
        <f>'BD Team'!G15</f>
        <v>NA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246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177</v>
      </c>
      <c r="M77" s="539"/>
      <c r="N77" s="541" t="str">
        <f>$K$6</f>
        <v>Silver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247</v>
      </c>
      <c r="M78" s="539"/>
      <c r="N78" s="544" t="s">
        <v>255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248</v>
      </c>
      <c r="M79" s="539"/>
      <c r="N79" s="541" t="str">
        <f>CONCATENATE('BD Team'!H15," X ",'BD Team'!I15)</f>
        <v>1800 X 1200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249</v>
      </c>
      <c r="M80" s="539"/>
      <c r="N80" s="540">
        <f>'BD Team'!J15</f>
        <v>2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250</v>
      </c>
      <c r="M81" s="539"/>
      <c r="N81" s="541" t="str">
        <f>'BD Team'!C15</f>
        <v>M14600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251</v>
      </c>
      <c r="M82" s="539"/>
      <c r="N82" s="541" t="str">
        <f>'BD Team'!E15</f>
        <v>24MM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252</v>
      </c>
      <c r="M83" s="539"/>
      <c r="N83" s="541" t="str">
        <f>'BD Team'!F15</f>
        <v>SS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253</v>
      </c>
      <c r="D85" s="539"/>
      <c r="E85" s="286" t="str">
        <f>'BD Team'!B16</f>
        <v>V</v>
      </c>
      <c r="F85" s="288" t="s">
        <v>254</v>
      </c>
      <c r="G85" s="541" t="str">
        <f>'BD Team'!D16</f>
        <v>TOP HUNG WINDOW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 t="str">
        <f>'BD Team'!G16</f>
        <v>NA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246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177</v>
      </c>
      <c r="M88" s="539"/>
      <c r="N88" s="541" t="str">
        <f>$K$6</f>
        <v>Silver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247</v>
      </c>
      <c r="M89" s="539"/>
      <c r="N89" s="544" t="s">
        <v>255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248</v>
      </c>
      <c r="M90" s="539"/>
      <c r="N90" s="541" t="str">
        <f>CONCATENATE('BD Team'!H16," X ",'BD Team'!I16)</f>
        <v>900 X 600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249</v>
      </c>
      <c r="M91" s="539"/>
      <c r="N91" s="540">
        <f>'BD Team'!J16</f>
        <v>7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250</v>
      </c>
      <c r="M92" s="539"/>
      <c r="N92" s="541" t="str">
        <f>'BD Team'!C16</f>
        <v>M15000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251</v>
      </c>
      <c r="M93" s="539"/>
      <c r="N93" s="541" t="str">
        <f>'BD Team'!E16</f>
        <v>24MM (F)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252</v>
      </c>
      <c r="M94" s="539"/>
      <c r="N94" s="541" t="str">
        <f>'BD Team'!F16</f>
        <v>NO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253</v>
      </c>
      <c r="D96" s="539"/>
      <c r="E96" s="286">
        <f>'BD Team'!B17</f>
        <v>0</v>
      </c>
      <c r="F96" s="288" t="s">
        <v>254</v>
      </c>
      <c r="G96" s="541">
        <f>'BD Team'!D17</f>
        <v>0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>
        <f>'BD Team'!G17</f>
        <v>0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246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177</v>
      </c>
      <c r="M99" s="539"/>
      <c r="N99" s="541" t="str">
        <f>$K$6</f>
        <v>Silver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247</v>
      </c>
      <c r="M100" s="539"/>
      <c r="N100" s="544" t="s">
        <v>255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248</v>
      </c>
      <c r="M101" s="539"/>
      <c r="N101" s="541" t="str">
        <f>CONCATENATE('BD Team'!H17," X ",'BD Team'!I17)</f>
        <v xml:space="preserve"> X 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249</v>
      </c>
      <c r="M102" s="539"/>
      <c r="N102" s="540">
        <f>'BD Team'!J17</f>
        <v>0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250</v>
      </c>
      <c r="M103" s="539"/>
      <c r="N103" s="541">
        <f>'BD Team'!C17</f>
        <v>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251</v>
      </c>
      <c r="M104" s="539"/>
      <c r="N104" s="541">
        <f>'BD Team'!E17</f>
        <v>0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252</v>
      </c>
      <c r="M105" s="539"/>
      <c r="N105" s="541">
        <f>'BD Team'!F17</f>
        <v>0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253</v>
      </c>
      <c r="D107" s="539"/>
      <c r="E107" s="286">
        <f>'BD Team'!B18</f>
        <v>0</v>
      </c>
      <c r="F107" s="288" t="s">
        <v>254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>
        <f>'BD Team'!G18</f>
        <v>0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246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177</v>
      </c>
      <c r="M110" s="539"/>
      <c r="N110" s="541" t="str">
        <f>$K$6</f>
        <v>Silver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247</v>
      </c>
      <c r="M111" s="539"/>
      <c r="N111" s="544" t="s">
        <v>255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248</v>
      </c>
      <c r="M112" s="539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249</v>
      </c>
      <c r="M113" s="539"/>
      <c r="N113" s="540">
        <f>'BD Team'!J18</f>
        <v>0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250</v>
      </c>
      <c r="M114" s="539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251</v>
      </c>
      <c r="M115" s="539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252</v>
      </c>
      <c r="M116" s="539"/>
      <c r="N116" s="541">
        <f>'BD Team'!F18</f>
        <v>0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253</v>
      </c>
      <c r="D118" s="539"/>
      <c r="E118" s="286">
        <f>'BD Team'!B19</f>
        <v>0</v>
      </c>
      <c r="F118" s="288" t="s">
        <v>254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>
        <f>'BD Team'!G19</f>
        <v>0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246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177</v>
      </c>
      <c r="M121" s="539"/>
      <c r="N121" s="541" t="str">
        <f>$K$6</f>
        <v>Silver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247</v>
      </c>
      <c r="M122" s="539"/>
      <c r="N122" s="544" t="s">
        <v>255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248</v>
      </c>
      <c r="M123" s="539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249</v>
      </c>
      <c r="M124" s="539"/>
      <c r="N124" s="540">
        <f>'BD Team'!J19</f>
        <v>0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250</v>
      </c>
      <c r="M125" s="539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251</v>
      </c>
      <c r="M126" s="539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252</v>
      </c>
      <c r="M127" s="539"/>
      <c r="N127" s="541">
        <f>'BD Team'!F19</f>
        <v>0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253</v>
      </c>
      <c r="D129" s="539"/>
      <c r="E129" s="286">
        <f>'BD Team'!B20</f>
        <v>0</v>
      </c>
      <c r="F129" s="288" t="s">
        <v>254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>
        <f>'BD Team'!G20</f>
        <v>0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246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177</v>
      </c>
      <c r="M132" s="539"/>
      <c r="N132" s="541" t="str">
        <f>$K$6</f>
        <v>Silver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247</v>
      </c>
      <c r="M133" s="539"/>
      <c r="N133" s="544" t="s">
        <v>255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248</v>
      </c>
      <c r="M134" s="539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249</v>
      </c>
      <c r="M135" s="539"/>
      <c r="N135" s="540">
        <f>'BD Team'!J20</f>
        <v>0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250</v>
      </c>
      <c r="M136" s="539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251</v>
      </c>
      <c r="M137" s="539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252</v>
      </c>
      <c r="M138" s="539"/>
      <c r="N138" s="541">
        <f>'BD Team'!F20</f>
        <v>0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253</v>
      </c>
      <c r="D140" s="539"/>
      <c r="E140" s="286">
        <f>'BD Team'!B21</f>
        <v>0</v>
      </c>
      <c r="F140" s="288" t="s">
        <v>254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>
        <f>'BD Team'!G21</f>
        <v>0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246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177</v>
      </c>
      <c r="M143" s="539"/>
      <c r="N143" s="541" t="str">
        <f>$K$6</f>
        <v>Silver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247</v>
      </c>
      <c r="M144" s="539"/>
      <c r="N144" s="544" t="s">
        <v>255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248</v>
      </c>
      <c r="M145" s="539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249</v>
      </c>
      <c r="M146" s="539"/>
      <c r="N146" s="540">
        <f>'BD Team'!J21</f>
        <v>0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250</v>
      </c>
      <c r="M147" s="539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251</v>
      </c>
      <c r="M148" s="539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252</v>
      </c>
      <c r="M149" s="539"/>
      <c r="N149" s="541">
        <f>'BD Team'!F21</f>
        <v>0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253</v>
      </c>
      <c r="D151" s="539"/>
      <c r="E151" s="286">
        <f>'BD Team'!B22</f>
        <v>0</v>
      </c>
      <c r="F151" s="288" t="s">
        <v>254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>
        <f>'BD Team'!G22</f>
        <v>0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246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177</v>
      </c>
      <c r="M154" s="539"/>
      <c r="N154" s="541" t="str">
        <f>$K$6</f>
        <v>Silver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247</v>
      </c>
      <c r="M155" s="539"/>
      <c r="N155" s="544" t="s">
        <v>255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248</v>
      </c>
      <c r="M156" s="539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249</v>
      </c>
      <c r="M157" s="539"/>
      <c r="N157" s="540">
        <f>'BD Team'!J22</f>
        <v>0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250</v>
      </c>
      <c r="M158" s="539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251</v>
      </c>
      <c r="M159" s="539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252</v>
      </c>
      <c r="M160" s="539"/>
      <c r="N160" s="541">
        <f>'BD Team'!F22</f>
        <v>0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253</v>
      </c>
      <c r="D162" s="539"/>
      <c r="E162" s="286">
        <f>'BD Team'!B23</f>
        <v>0</v>
      </c>
      <c r="F162" s="288" t="s">
        <v>254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>
        <f>'BD Team'!G23</f>
        <v>0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246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177</v>
      </c>
      <c r="M165" s="539"/>
      <c r="N165" s="541" t="str">
        <f>$K$6</f>
        <v>Silver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247</v>
      </c>
      <c r="M166" s="539"/>
      <c r="N166" s="544" t="s">
        <v>255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248</v>
      </c>
      <c r="M167" s="539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249</v>
      </c>
      <c r="M168" s="539"/>
      <c r="N168" s="540">
        <f>'BD Team'!J23</f>
        <v>0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250</v>
      </c>
      <c r="M169" s="539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251</v>
      </c>
      <c r="M170" s="539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252</v>
      </c>
      <c r="M171" s="539"/>
      <c r="N171" s="541">
        <f>'BD Team'!F23</f>
        <v>0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253</v>
      </c>
      <c r="D173" s="539"/>
      <c r="E173" s="286">
        <f>'BD Team'!B24</f>
        <v>0</v>
      </c>
      <c r="F173" s="288" t="s">
        <v>254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>
        <f>'BD Team'!G24</f>
        <v>0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246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177</v>
      </c>
      <c r="M176" s="539"/>
      <c r="N176" s="541" t="str">
        <f>$K$6</f>
        <v>Silver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247</v>
      </c>
      <c r="M177" s="539"/>
      <c r="N177" s="544" t="s">
        <v>255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248</v>
      </c>
      <c r="M178" s="539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249</v>
      </c>
      <c r="M179" s="539"/>
      <c r="N179" s="540">
        <f>'BD Team'!J24</f>
        <v>0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250</v>
      </c>
      <c r="M180" s="539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251</v>
      </c>
      <c r="M181" s="539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252</v>
      </c>
      <c r="M182" s="539"/>
      <c r="N182" s="541">
        <f>'BD Team'!F24</f>
        <v>0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253</v>
      </c>
      <c r="D184" s="539"/>
      <c r="E184" s="286">
        <f>'BD Team'!B25</f>
        <v>0</v>
      </c>
      <c r="F184" s="288" t="s">
        <v>254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>
        <f>'BD Team'!G25</f>
        <v>0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246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177</v>
      </c>
      <c r="M187" s="539"/>
      <c r="N187" s="541" t="str">
        <f>$K$6</f>
        <v>Silver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247</v>
      </c>
      <c r="M188" s="539"/>
      <c r="N188" s="544" t="s">
        <v>255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248</v>
      </c>
      <c r="M189" s="539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249</v>
      </c>
      <c r="M190" s="539"/>
      <c r="N190" s="540">
        <f>'BD Team'!J25</f>
        <v>0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250</v>
      </c>
      <c r="M191" s="539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251</v>
      </c>
      <c r="M192" s="539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252</v>
      </c>
      <c r="M193" s="539"/>
      <c r="N193" s="541">
        <f>'BD Team'!F25</f>
        <v>0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253</v>
      </c>
      <c r="D195" s="539"/>
      <c r="E195" s="286">
        <f>'BD Team'!B26</f>
        <v>0</v>
      </c>
      <c r="F195" s="288" t="s">
        <v>254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246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177</v>
      </c>
      <c r="M198" s="539"/>
      <c r="N198" s="541" t="str">
        <f>$K$6</f>
        <v>Silver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247</v>
      </c>
      <c r="M199" s="539"/>
      <c r="N199" s="544" t="s">
        <v>255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248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249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250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251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252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253</v>
      </c>
      <c r="D206" s="539"/>
      <c r="E206" s="286">
        <f>'BD Team'!B27</f>
        <v>0</v>
      </c>
      <c r="F206" s="288" t="s">
        <v>254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246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177</v>
      </c>
      <c r="M209" s="539"/>
      <c r="N209" s="541" t="str">
        <f>$K$6</f>
        <v>Silver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247</v>
      </c>
      <c r="M210" s="539"/>
      <c r="N210" s="544" t="s">
        <v>255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248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249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250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251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252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253</v>
      </c>
      <c r="D217" s="539"/>
      <c r="E217" s="286">
        <f>'BD Team'!B28</f>
        <v>0</v>
      </c>
      <c r="F217" s="288" t="s">
        <v>254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246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177</v>
      </c>
      <c r="M220" s="539"/>
      <c r="N220" s="541" t="str">
        <f>$K$6</f>
        <v>Silver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247</v>
      </c>
      <c r="M221" s="539"/>
      <c r="N221" s="544" t="s">
        <v>255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248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249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250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251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252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253</v>
      </c>
      <c r="D228" s="539"/>
      <c r="E228" s="286">
        <f>'BD Team'!B29</f>
        <v>0</v>
      </c>
      <c r="F228" s="288" t="s">
        <v>254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246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177</v>
      </c>
      <c r="M231" s="539"/>
      <c r="N231" s="541" t="str">
        <f>$K$6</f>
        <v>Silver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247</v>
      </c>
      <c r="M232" s="539"/>
      <c r="N232" s="544" t="s">
        <v>255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248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249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250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251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252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253</v>
      </c>
      <c r="D239" s="539"/>
      <c r="E239" s="286">
        <f>'BD Team'!B30</f>
        <v>0</v>
      </c>
      <c r="F239" s="288" t="s">
        <v>254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246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177</v>
      </c>
      <c r="M242" s="539"/>
      <c r="N242" s="541" t="str">
        <f>$K$6</f>
        <v>Silver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247</v>
      </c>
      <c r="M243" s="539"/>
      <c r="N243" s="544" t="s">
        <v>255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248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249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250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251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252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253</v>
      </c>
      <c r="D250" s="539"/>
      <c r="E250" s="286">
        <f>'BD Team'!B31</f>
        <v>0</v>
      </c>
      <c r="F250" s="288" t="s">
        <v>254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246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177</v>
      </c>
      <c r="M253" s="539"/>
      <c r="N253" s="541" t="str">
        <f>$K$6</f>
        <v>Silver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247</v>
      </c>
      <c r="M254" s="539"/>
      <c r="N254" s="544" t="s">
        <v>255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248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249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250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251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252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253</v>
      </c>
      <c r="D261" s="539"/>
      <c r="E261" s="286">
        <f>'BD Team'!B32</f>
        <v>0</v>
      </c>
      <c r="F261" s="288" t="s">
        <v>254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246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177</v>
      </c>
      <c r="M264" s="539"/>
      <c r="N264" s="541" t="str">
        <f>$K$6</f>
        <v>Silver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247</v>
      </c>
      <c r="M265" s="539"/>
      <c r="N265" s="544" t="s">
        <v>255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248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249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250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251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252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253</v>
      </c>
      <c r="D272" s="539"/>
      <c r="E272" s="286">
        <f>'BD Team'!B33</f>
        <v>0</v>
      </c>
      <c r="F272" s="288" t="s">
        <v>254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246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177</v>
      </c>
      <c r="M275" s="539"/>
      <c r="N275" s="541" t="str">
        <f>$K$6</f>
        <v>Silver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247</v>
      </c>
      <c r="M276" s="539"/>
      <c r="N276" s="544" t="s">
        <v>255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248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249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250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251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252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253</v>
      </c>
      <c r="D283" s="539"/>
      <c r="E283" s="286">
        <f>'BD Team'!B34</f>
        <v>0</v>
      </c>
      <c r="F283" s="288" t="s">
        <v>254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246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177</v>
      </c>
      <c r="M286" s="539"/>
      <c r="N286" s="541" t="str">
        <f>$K$6</f>
        <v>Silver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247</v>
      </c>
      <c r="M287" s="539"/>
      <c r="N287" s="544" t="s">
        <v>255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248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249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250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251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252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253</v>
      </c>
      <c r="D294" s="539"/>
      <c r="E294" s="286">
        <f>'BD Team'!B35</f>
        <v>0</v>
      </c>
      <c r="F294" s="288" t="s">
        <v>254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246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177</v>
      </c>
      <c r="M297" s="539"/>
      <c r="N297" s="541" t="str">
        <f>$K$6</f>
        <v>Silver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247</v>
      </c>
      <c r="M298" s="539"/>
      <c r="N298" s="544" t="s">
        <v>255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248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249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250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251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252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253</v>
      </c>
      <c r="D305" s="539"/>
      <c r="E305" s="286">
        <f>'BD Team'!B36</f>
        <v>0</v>
      </c>
      <c r="F305" s="288" t="s">
        <v>254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246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177</v>
      </c>
      <c r="M308" s="539"/>
      <c r="N308" s="541" t="str">
        <f>$K$6</f>
        <v>Silver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247</v>
      </c>
      <c r="M309" s="539"/>
      <c r="N309" s="544" t="s">
        <v>255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248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249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250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251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252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253</v>
      </c>
      <c r="D316" s="539"/>
      <c r="E316" s="286">
        <f>'BD Team'!B37</f>
        <v>0</v>
      </c>
      <c r="F316" s="288" t="s">
        <v>254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246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177</v>
      </c>
      <c r="M319" s="539"/>
      <c r="N319" s="541" t="str">
        <f>$K$6</f>
        <v>Silver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247</v>
      </c>
      <c r="M320" s="539"/>
      <c r="N320" s="544" t="s">
        <v>255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248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249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250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251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252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253</v>
      </c>
      <c r="D327" s="539"/>
      <c r="E327" s="286">
        <f>'BD Team'!B38</f>
        <v>0</v>
      </c>
      <c r="F327" s="288" t="s">
        <v>254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246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177</v>
      </c>
      <c r="M330" s="539"/>
      <c r="N330" s="541" t="str">
        <f>$K$6</f>
        <v>Silver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247</v>
      </c>
      <c r="M331" s="539"/>
      <c r="N331" s="544" t="s">
        <v>255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248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249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250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251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252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253</v>
      </c>
      <c r="D338" s="539"/>
      <c r="E338" s="286">
        <f>'BD Team'!B39</f>
        <v>0</v>
      </c>
      <c r="F338" s="288" t="s">
        <v>254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246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177</v>
      </c>
      <c r="M341" s="539"/>
      <c r="N341" s="541" t="str">
        <f>$K$6</f>
        <v>Silver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247</v>
      </c>
      <c r="M342" s="539"/>
      <c r="N342" s="544" t="s">
        <v>255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248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249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250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251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252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253</v>
      </c>
      <c r="D349" s="539"/>
      <c r="E349" s="286">
        <f>'BD Team'!B40</f>
        <v>0</v>
      </c>
      <c r="F349" s="288" t="s">
        <v>254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246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177</v>
      </c>
      <c r="M352" s="539"/>
      <c r="N352" s="541" t="str">
        <f>$K$6</f>
        <v>Silver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247</v>
      </c>
      <c r="M353" s="539"/>
      <c r="N353" s="544" t="s">
        <v>255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248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249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250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251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252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253</v>
      </c>
      <c r="D360" s="539"/>
      <c r="E360" s="286">
        <f>'BD Team'!B41</f>
        <v>0</v>
      </c>
      <c r="F360" s="288" t="s">
        <v>254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246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177</v>
      </c>
      <c r="M363" s="539"/>
      <c r="N363" s="541" t="str">
        <f>$K$6</f>
        <v>Silver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247</v>
      </c>
      <c r="M364" s="539"/>
      <c r="N364" s="544" t="s">
        <v>255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248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249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250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251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252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253</v>
      </c>
      <c r="D371" s="539"/>
      <c r="E371" s="286">
        <f>'BD Team'!B42</f>
        <v>0</v>
      </c>
      <c r="F371" s="288" t="s">
        <v>254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246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177</v>
      </c>
      <c r="M374" s="539"/>
      <c r="N374" s="541" t="str">
        <f>$K$6</f>
        <v>Silver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247</v>
      </c>
      <c r="M375" s="539"/>
      <c r="N375" s="544" t="s">
        <v>255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248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249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250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251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252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253</v>
      </c>
      <c r="D382" s="539"/>
      <c r="E382" s="286">
        <f>'BD Team'!B43</f>
        <v>0</v>
      </c>
      <c r="F382" s="288" t="s">
        <v>254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246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177</v>
      </c>
      <c r="M385" s="539"/>
      <c r="N385" s="541" t="str">
        <f>$K$6</f>
        <v>Silver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247</v>
      </c>
      <c r="M386" s="539"/>
      <c r="N386" s="544" t="s">
        <v>255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248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249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250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251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252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253</v>
      </c>
      <c r="D393" s="539"/>
      <c r="E393" s="286">
        <f>'BD Team'!B44</f>
        <v>0</v>
      </c>
      <c r="F393" s="288" t="s">
        <v>254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246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177</v>
      </c>
      <c r="M396" s="539"/>
      <c r="N396" s="541" t="str">
        <f>$K$6</f>
        <v>Silver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247</v>
      </c>
      <c r="M397" s="539"/>
      <c r="N397" s="544" t="s">
        <v>255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248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249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250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251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252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253</v>
      </c>
      <c r="D404" s="539"/>
      <c r="E404" s="286">
        <f>'BD Team'!B45</f>
        <v>0</v>
      </c>
      <c r="F404" s="288" t="s">
        <v>254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246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177</v>
      </c>
      <c r="M407" s="539"/>
      <c r="N407" s="541" t="str">
        <f>$K$6</f>
        <v>Silver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247</v>
      </c>
      <c r="M408" s="539"/>
      <c r="N408" s="544" t="s">
        <v>255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248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249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250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251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252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253</v>
      </c>
      <c r="D415" s="539"/>
      <c r="E415" s="286">
        <f>'BD Team'!B46</f>
        <v>0</v>
      </c>
      <c r="F415" s="288" t="s">
        <v>254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246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177</v>
      </c>
      <c r="M418" s="539"/>
      <c r="N418" s="541" t="str">
        <f>$K$6</f>
        <v>Silver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247</v>
      </c>
      <c r="M419" s="539"/>
      <c r="N419" s="544" t="s">
        <v>255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248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249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250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251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252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253</v>
      </c>
      <c r="D426" s="539"/>
      <c r="E426" s="286">
        <f>'BD Team'!B47</f>
        <v>0</v>
      </c>
      <c r="F426" s="288" t="s">
        <v>254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246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177</v>
      </c>
      <c r="M429" s="539"/>
      <c r="N429" s="541" t="str">
        <f>$K$6</f>
        <v>Silver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247</v>
      </c>
      <c r="M430" s="539"/>
      <c r="N430" s="544" t="s">
        <v>255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248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249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250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251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252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253</v>
      </c>
      <c r="D437" s="539"/>
      <c r="E437" s="286">
        <f>'BD Team'!B48</f>
        <v>0</v>
      </c>
      <c r="F437" s="288" t="s">
        <v>254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246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177</v>
      </c>
      <c r="M440" s="539"/>
      <c r="N440" s="541" t="str">
        <f>$K$6</f>
        <v>Silver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247</v>
      </c>
      <c r="M441" s="539"/>
      <c r="N441" s="544" t="s">
        <v>255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248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249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250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251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252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253</v>
      </c>
      <c r="D448" s="539"/>
      <c r="E448" s="286">
        <f>'BD Team'!B49</f>
        <v>0</v>
      </c>
      <c r="F448" s="288" t="s">
        <v>254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246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177</v>
      </c>
      <c r="M451" s="539"/>
      <c r="N451" s="541" t="str">
        <f>$K$6</f>
        <v>Silver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247</v>
      </c>
      <c r="M452" s="539"/>
      <c r="N452" s="544" t="s">
        <v>255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248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249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250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251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252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253</v>
      </c>
      <c r="D459" s="539"/>
      <c r="E459" s="286">
        <f>'BD Team'!B50</f>
        <v>0</v>
      </c>
      <c r="F459" s="288" t="s">
        <v>254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246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177</v>
      </c>
      <c r="M462" s="539"/>
      <c r="N462" s="541" t="str">
        <f>$K$6</f>
        <v>Silver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247</v>
      </c>
      <c r="M463" s="539"/>
      <c r="N463" s="544" t="s">
        <v>255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248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249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250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251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252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253</v>
      </c>
      <c r="D470" s="539"/>
      <c r="E470" s="286">
        <f>'BD Team'!B51</f>
        <v>0</v>
      </c>
      <c r="F470" s="288" t="s">
        <v>254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246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177</v>
      </c>
      <c r="M473" s="539"/>
      <c r="N473" s="541" t="str">
        <f>$K$6</f>
        <v>Silver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247</v>
      </c>
      <c r="M474" s="539"/>
      <c r="N474" s="544" t="s">
        <v>255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248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249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250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251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252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253</v>
      </c>
      <c r="D481" s="539"/>
      <c r="E481" s="286">
        <f>'BD Team'!B52</f>
        <v>0</v>
      </c>
      <c r="F481" s="288" t="s">
        <v>254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246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177</v>
      </c>
      <c r="M484" s="539"/>
      <c r="N484" s="541" t="str">
        <f>$K$6</f>
        <v>Silver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247</v>
      </c>
      <c r="M485" s="539"/>
      <c r="N485" s="544" t="s">
        <v>255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248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249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250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251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252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253</v>
      </c>
      <c r="D492" s="539"/>
      <c r="E492" s="286">
        <f>'BD Team'!B53</f>
        <v>0</v>
      </c>
      <c r="F492" s="288" t="s">
        <v>254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246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177</v>
      </c>
      <c r="M495" s="539"/>
      <c r="N495" s="541" t="str">
        <f>$K$6</f>
        <v>Silver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247</v>
      </c>
      <c r="M496" s="539"/>
      <c r="N496" s="544" t="s">
        <v>255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248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249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250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251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252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253</v>
      </c>
      <c r="D503" s="539"/>
      <c r="E503" s="286">
        <f>'BD Team'!B54</f>
        <v>0</v>
      </c>
      <c r="F503" s="288" t="s">
        <v>254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246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177</v>
      </c>
      <c r="M506" s="539"/>
      <c r="N506" s="541" t="str">
        <f>$K$6</f>
        <v>Silver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247</v>
      </c>
      <c r="M507" s="539"/>
      <c r="N507" s="544" t="s">
        <v>255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248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249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250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251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252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253</v>
      </c>
      <c r="D514" s="539"/>
      <c r="E514" s="286">
        <f>'BD Team'!B55</f>
        <v>0</v>
      </c>
      <c r="F514" s="288" t="s">
        <v>254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246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177</v>
      </c>
      <c r="M517" s="539"/>
      <c r="N517" s="541" t="str">
        <f>$K$6</f>
        <v>Silver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247</v>
      </c>
      <c r="M518" s="539"/>
      <c r="N518" s="544" t="s">
        <v>255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248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249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250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251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252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253</v>
      </c>
      <c r="D525" s="539"/>
      <c r="E525" s="286">
        <f>'BD Team'!B56</f>
        <v>0</v>
      </c>
      <c r="F525" s="288" t="s">
        <v>254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246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177</v>
      </c>
      <c r="M528" s="539"/>
      <c r="N528" s="541" t="str">
        <f>$K$6</f>
        <v>Silver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247</v>
      </c>
      <c r="M529" s="539"/>
      <c r="N529" s="544" t="s">
        <v>255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248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249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250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251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252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253</v>
      </c>
      <c r="D536" s="539"/>
      <c r="E536" s="286">
        <f>'BD Team'!B57</f>
        <v>0</v>
      </c>
      <c r="F536" s="288" t="s">
        <v>254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246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177</v>
      </c>
      <c r="M539" s="539"/>
      <c r="N539" s="541" t="str">
        <f>$K$6</f>
        <v>Silver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247</v>
      </c>
      <c r="M540" s="539"/>
      <c r="N540" s="544" t="s">
        <v>255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248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249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250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251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252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253</v>
      </c>
      <c r="D547" s="539"/>
      <c r="E547" s="286">
        <f>'BD Team'!B58</f>
        <v>0</v>
      </c>
      <c r="F547" s="288" t="s">
        <v>254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246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177</v>
      </c>
      <c r="M550" s="539"/>
      <c r="N550" s="541" t="str">
        <f>$K$6</f>
        <v>Silver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247</v>
      </c>
      <c r="M551" s="539"/>
      <c r="N551" s="544" t="s">
        <v>255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248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249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250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251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252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253</v>
      </c>
      <c r="D558" s="539"/>
      <c r="E558" s="289">
        <f>'BD Team'!B59</f>
        <v>0</v>
      </c>
      <c r="F558" s="288" t="s">
        <v>254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246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177</v>
      </c>
      <c r="M561" s="539"/>
      <c r="N561" s="541" t="str">
        <f>$K$6</f>
        <v>Silver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247</v>
      </c>
      <c r="M562" s="539"/>
      <c r="N562" s="544" t="s">
        <v>255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248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249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250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251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252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253</v>
      </c>
      <c r="D569" s="539"/>
      <c r="E569" s="289">
        <f>'BD Team'!B60</f>
        <v>0</v>
      </c>
      <c r="F569" s="288" t="s">
        <v>254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246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177</v>
      </c>
      <c r="M572" s="539"/>
      <c r="N572" s="541" t="str">
        <f>$K$6</f>
        <v>Silver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247</v>
      </c>
      <c r="M573" s="539"/>
      <c r="N573" s="544" t="s">
        <v>255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248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249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250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251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252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253</v>
      </c>
      <c r="D580" s="539"/>
      <c r="E580" s="289">
        <f>'BD Team'!B61</f>
        <v>0</v>
      </c>
      <c r="F580" s="288" t="s">
        <v>254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246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177</v>
      </c>
      <c r="M583" s="539"/>
      <c r="N583" s="541" t="str">
        <f>$K$6</f>
        <v>Silver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247</v>
      </c>
      <c r="M584" s="539"/>
      <c r="N584" s="544" t="s">
        <v>255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248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249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250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251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252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253</v>
      </c>
      <c r="D591" s="539"/>
      <c r="E591" s="289">
        <f>'BD Team'!B62</f>
        <v>0</v>
      </c>
      <c r="F591" s="288" t="s">
        <v>254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246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177</v>
      </c>
      <c r="M594" s="539"/>
      <c r="N594" s="541" t="str">
        <f>$K$6</f>
        <v>Silver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247</v>
      </c>
      <c r="M595" s="539"/>
      <c r="N595" s="544" t="s">
        <v>255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248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249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250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251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252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253</v>
      </c>
      <c r="D602" s="539"/>
      <c r="E602" s="289">
        <f>'BD Team'!B63</f>
        <v>0</v>
      </c>
      <c r="F602" s="288" t="s">
        <v>254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246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177</v>
      </c>
      <c r="M605" s="539"/>
      <c r="N605" s="541" t="str">
        <f>$K$6</f>
        <v>Silver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247</v>
      </c>
      <c r="M606" s="539"/>
      <c r="N606" s="544" t="s">
        <v>255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248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249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250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251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252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253</v>
      </c>
      <c r="D613" s="539"/>
      <c r="E613" s="289">
        <f>'BD Team'!B64</f>
        <v>0</v>
      </c>
      <c r="F613" s="288" t="s">
        <v>254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246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177</v>
      </c>
      <c r="M616" s="539"/>
      <c r="N616" s="541" t="str">
        <f>$K$6</f>
        <v>Silver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247</v>
      </c>
      <c r="M617" s="539"/>
      <c r="N617" s="544" t="s">
        <v>255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248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249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250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251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252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253</v>
      </c>
      <c r="D624" s="539"/>
      <c r="E624" s="289">
        <f>'BD Team'!B65</f>
        <v>0</v>
      </c>
      <c r="F624" s="288" t="s">
        <v>254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246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177</v>
      </c>
      <c r="M627" s="539"/>
      <c r="N627" s="541" t="str">
        <f>$K$6</f>
        <v>Silver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247</v>
      </c>
      <c r="M628" s="539"/>
      <c r="N628" s="544" t="s">
        <v>255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248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249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250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251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252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253</v>
      </c>
      <c r="D635" s="539"/>
      <c r="E635" s="289">
        <f>'BD Team'!B66</f>
        <v>0</v>
      </c>
      <c r="F635" s="288" t="s">
        <v>254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246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177</v>
      </c>
      <c r="M638" s="539"/>
      <c r="N638" s="541" t="str">
        <f>$K$6</f>
        <v>Silver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247</v>
      </c>
      <c r="M639" s="539"/>
      <c r="N639" s="544" t="s">
        <v>255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248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249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250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251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252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253</v>
      </c>
      <c r="D646" s="539"/>
      <c r="E646" s="289">
        <f>'BD Team'!B67</f>
        <v>0</v>
      </c>
      <c r="F646" s="288" t="s">
        <v>254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246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177</v>
      </c>
      <c r="M649" s="539"/>
      <c r="N649" s="541" t="str">
        <f>$K$6</f>
        <v>Silver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247</v>
      </c>
      <c r="M650" s="539"/>
      <c r="N650" s="544" t="s">
        <v>255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248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249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250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251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252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253</v>
      </c>
      <c r="D657" s="539"/>
      <c r="E657" s="289">
        <f>'BD Team'!B68</f>
        <v>0</v>
      </c>
      <c r="F657" s="288" t="s">
        <v>254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246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177</v>
      </c>
      <c r="M660" s="539"/>
      <c r="N660" s="541" t="str">
        <f>$K$6</f>
        <v>Silver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247</v>
      </c>
      <c r="M661" s="539"/>
      <c r="N661" s="544" t="s">
        <v>255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248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249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250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251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252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253</v>
      </c>
      <c r="D668" s="539"/>
      <c r="E668" s="289">
        <f>'BD Team'!B69</f>
        <v>0</v>
      </c>
      <c r="F668" s="288" t="s">
        <v>254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246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177</v>
      </c>
      <c r="M671" s="539"/>
      <c r="N671" s="541" t="str">
        <f>$K$6</f>
        <v>Silver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247</v>
      </c>
      <c r="M672" s="539"/>
      <c r="N672" s="544" t="s">
        <v>255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248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249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250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251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252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253</v>
      </c>
      <c r="D679" s="539"/>
      <c r="E679" s="289">
        <f>'BD Team'!B70</f>
        <v>0</v>
      </c>
      <c r="F679" s="288" t="s">
        <v>254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246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177</v>
      </c>
      <c r="M682" s="539"/>
      <c r="N682" s="541" t="str">
        <f>$K$6</f>
        <v>Silver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247</v>
      </c>
      <c r="M683" s="539"/>
      <c r="N683" s="544" t="s">
        <v>255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248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249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250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251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252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253</v>
      </c>
      <c r="D690" s="539"/>
      <c r="E690" s="289">
        <f>'BD Team'!B71</f>
        <v>0</v>
      </c>
      <c r="F690" s="288" t="s">
        <v>254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246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177</v>
      </c>
      <c r="M693" s="539"/>
      <c r="N693" s="541" t="str">
        <f>$K$6</f>
        <v>Silver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247</v>
      </c>
      <c r="M694" s="539"/>
      <c r="N694" s="544" t="s">
        <v>255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248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249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250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251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252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253</v>
      </c>
      <c r="D701" s="539"/>
      <c r="E701" s="289">
        <f>'BD Team'!B72</f>
        <v>0</v>
      </c>
      <c r="F701" s="288" t="s">
        <v>254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246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177</v>
      </c>
      <c r="M704" s="539"/>
      <c r="N704" s="541" t="str">
        <f>$K$6</f>
        <v>Silver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247</v>
      </c>
      <c r="M705" s="539"/>
      <c r="N705" s="544" t="s">
        <v>255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248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249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250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251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252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253</v>
      </c>
      <c r="D712" s="539"/>
      <c r="E712" s="289">
        <f>'BD Team'!B73</f>
        <v>0</v>
      </c>
      <c r="F712" s="288" t="s">
        <v>254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246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177</v>
      </c>
      <c r="M715" s="539"/>
      <c r="N715" s="541" t="str">
        <f>$K$6</f>
        <v>Silver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247</v>
      </c>
      <c r="M716" s="539"/>
      <c r="N716" s="544" t="s">
        <v>255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248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249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250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251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252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253</v>
      </c>
      <c r="D723" s="539"/>
      <c r="E723" s="289">
        <f>'BD Team'!B74</f>
        <v>0</v>
      </c>
      <c r="F723" s="288" t="s">
        <v>254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246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177</v>
      </c>
      <c r="M726" s="539"/>
      <c r="N726" s="541" t="str">
        <f>$K$6</f>
        <v>Silver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247</v>
      </c>
      <c r="M727" s="539"/>
      <c r="N727" s="544" t="s">
        <v>255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248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249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250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251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252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253</v>
      </c>
      <c r="D734" s="539"/>
      <c r="E734" s="289">
        <f>'BD Team'!B75</f>
        <v>0</v>
      </c>
      <c r="F734" s="288" t="s">
        <v>254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246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177</v>
      </c>
      <c r="M737" s="539"/>
      <c r="N737" s="541" t="str">
        <f>$K$6</f>
        <v>Silver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247</v>
      </c>
      <c r="M738" s="539"/>
      <c r="N738" s="544" t="s">
        <v>255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248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249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250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251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252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253</v>
      </c>
      <c r="D745" s="539"/>
      <c r="E745" s="289">
        <f>'BD Team'!B76</f>
        <v>0</v>
      </c>
      <c r="F745" s="288" t="s">
        <v>254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246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177</v>
      </c>
      <c r="M748" s="539"/>
      <c r="N748" s="541" t="str">
        <f>$K$6</f>
        <v>Silver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247</v>
      </c>
      <c r="M749" s="539"/>
      <c r="N749" s="544" t="s">
        <v>255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248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249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250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251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252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253</v>
      </c>
      <c r="D756" s="539"/>
      <c r="E756" s="289">
        <f>'BD Team'!B77</f>
        <v>0</v>
      </c>
      <c r="F756" s="288" t="s">
        <v>254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246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177</v>
      </c>
      <c r="M759" s="539"/>
      <c r="N759" s="541" t="str">
        <f>$K$6</f>
        <v>Silver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247</v>
      </c>
      <c r="M760" s="539"/>
      <c r="N760" s="544" t="s">
        <v>255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248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249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250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251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252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253</v>
      </c>
      <c r="D767" s="539"/>
      <c r="E767" s="289">
        <f>'BD Team'!B78</f>
        <v>0</v>
      </c>
      <c r="F767" s="288" t="s">
        <v>254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246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177</v>
      </c>
      <c r="M770" s="539"/>
      <c r="N770" s="541" t="str">
        <f>$K$6</f>
        <v>Silver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247</v>
      </c>
      <c r="M771" s="539"/>
      <c r="N771" s="544" t="s">
        <v>255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248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249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250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251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252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253</v>
      </c>
      <c r="D778" s="539"/>
      <c r="E778" s="289">
        <f>'BD Team'!B79</f>
        <v>0</v>
      </c>
      <c r="F778" s="288" t="s">
        <v>254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246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177</v>
      </c>
      <c r="M781" s="539"/>
      <c r="N781" s="541" t="str">
        <f>$K$6</f>
        <v>Silver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247</v>
      </c>
      <c r="M782" s="539"/>
      <c r="N782" s="544" t="s">
        <v>255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248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249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250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251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252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253</v>
      </c>
      <c r="D789" s="539"/>
      <c r="E789" s="289">
        <f>'BD Team'!B80</f>
        <v>0</v>
      </c>
      <c r="F789" s="288" t="s">
        <v>254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246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177</v>
      </c>
      <c r="M792" s="539"/>
      <c r="N792" s="541" t="str">
        <f>$K$6</f>
        <v>Silver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247</v>
      </c>
      <c r="M793" s="539"/>
      <c r="N793" s="544" t="s">
        <v>255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248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249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250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251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252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253</v>
      </c>
      <c r="D800" s="539"/>
      <c r="E800" s="289">
        <f>'BD Team'!B81</f>
        <v>0</v>
      </c>
      <c r="F800" s="288" t="s">
        <v>254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246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177</v>
      </c>
      <c r="M803" s="539"/>
      <c r="N803" s="541" t="str">
        <f>$K$6</f>
        <v>Silver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247</v>
      </c>
      <c r="M804" s="539"/>
      <c r="N804" s="544" t="s">
        <v>255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248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249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250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251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252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253</v>
      </c>
      <c r="D811" s="539"/>
      <c r="E811" s="289">
        <f>'BD Team'!B82</f>
        <v>0</v>
      </c>
      <c r="F811" s="288" t="s">
        <v>254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246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177</v>
      </c>
      <c r="M814" s="539"/>
      <c r="N814" s="541" t="str">
        <f>$K$6</f>
        <v>Silver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247</v>
      </c>
      <c r="M815" s="539"/>
      <c r="N815" s="544" t="s">
        <v>255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248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249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250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251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252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253</v>
      </c>
      <c r="D822" s="539"/>
      <c r="E822" s="289">
        <f>'BD Team'!B83</f>
        <v>0</v>
      </c>
      <c r="F822" s="288" t="s">
        <v>254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246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177</v>
      </c>
      <c r="M825" s="539"/>
      <c r="N825" s="541" t="str">
        <f>$K$6</f>
        <v>Silver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247</v>
      </c>
      <c r="M826" s="539"/>
      <c r="N826" s="544" t="s">
        <v>255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248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249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250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251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252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253</v>
      </c>
      <c r="D833" s="539"/>
      <c r="E833" s="289">
        <f>'BD Team'!B84</f>
        <v>0</v>
      </c>
      <c r="F833" s="288" t="s">
        <v>254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246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177</v>
      </c>
      <c r="M836" s="539"/>
      <c r="N836" s="541" t="str">
        <f>$K$6</f>
        <v>Silver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247</v>
      </c>
      <c r="M837" s="539"/>
      <c r="N837" s="544" t="s">
        <v>255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248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249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250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251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252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253</v>
      </c>
      <c r="D844" s="539"/>
      <c r="E844" s="289">
        <f>'BD Team'!B85</f>
        <v>0</v>
      </c>
      <c r="F844" s="288" t="s">
        <v>254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246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177</v>
      </c>
      <c r="M847" s="539"/>
      <c r="N847" s="541" t="str">
        <f>$K$6</f>
        <v>Silver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247</v>
      </c>
      <c r="M848" s="539"/>
      <c r="N848" s="544" t="s">
        <v>255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248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249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250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251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252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253</v>
      </c>
      <c r="D855" s="539"/>
      <c r="E855" s="289">
        <f>'BD Team'!B86</f>
        <v>0</v>
      </c>
      <c r="F855" s="288" t="s">
        <v>254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246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177</v>
      </c>
      <c r="M858" s="539"/>
      <c r="N858" s="541" t="str">
        <f>$K$6</f>
        <v>Silver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247</v>
      </c>
      <c r="M859" s="539"/>
      <c r="N859" s="544" t="s">
        <v>255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248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249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250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251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252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253</v>
      </c>
      <c r="D866" s="539"/>
      <c r="E866" s="289">
        <f>'BD Team'!B87</f>
        <v>0</v>
      </c>
      <c r="F866" s="288" t="s">
        <v>254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246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177</v>
      </c>
      <c r="M869" s="539"/>
      <c r="N869" s="541" t="str">
        <f>$K$6</f>
        <v>Silver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247</v>
      </c>
      <c r="M870" s="539"/>
      <c r="N870" s="544" t="s">
        <v>255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248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249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250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251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252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253</v>
      </c>
      <c r="D877" s="539"/>
      <c r="E877" s="289">
        <f>'BD Team'!B88</f>
        <v>0</v>
      </c>
      <c r="F877" s="288" t="s">
        <v>254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246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177</v>
      </c>
      <c r="M880" s="539"/>
      <c r="N880" s="541" t="str">
        <f>$K$6</f>
        <v>Silver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247</v>
      </c>
      <c r="M881" s="539"/>
      <c r="N881" s="544" t="s">
        <v>255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248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249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250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251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252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253</v>
      </c>
      <c r="D888" s="539"/>
      <c r="E888" s="289">
        <f>'BD Team'!B89</f>
        <v>0</v>
      </c>
      <c r="F888" s="288" t="s">
        <v>254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246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177</v>
      </c>
      <c r="M891" s="539"/>
      <c r="N891" s="541" t="str">
        <f>$K$6</f>
        <v>Silver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247</v>
      </c>
      <c r="M892" s="539"/>
      <c r="N892" s="544" t="s">
        <v>255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248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249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250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251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252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253</v>
      </c>
      <c r="D899" s="539"/>
      <c r="E899" s="289">
        <f>'BD Team'!B90</f>
        <v>0</v>
      </c>
      <c r="F899" s="288" t="s">
        <v>254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246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177</v>
      </c>
      <c r="M902" s="539"/>
      <c r="N902" s="541" t="str">
        <f>$K$6</f>
        <v>Silver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247</v>
      </c>
      <c r="M903" s="539"/>
      <c r="N903" s="544" t="s">
        <v>255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248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249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250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251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252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253</v>
      </c>
      <c r="D910" s="539"/>
      <c r="E910" s="289">
        <f>'BD Team'!B91</f>
        <v>0</v>
      </c>
      <c r="F910" s="288" t="s">
        <v>254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246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177</v>
      </c>
      <c r="M913" s="539"/>
      <c r="N913" s="541" t="str">
        <f>$K$6</f>
        <v>Silver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247</v>
      </c>
      <c r="M914" s="539"/>
      <c r="N914" s="544" t="s">
        <v>255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248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249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250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251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252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253</v>
      </c>
      <c r="D921" s="539"/>
      <c r="E921" s="289">
        <f>'BD Team'!B92</f>
        <v>0</v>
      </c>
      <c r="F921" s="288" t="s">
        <v>254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246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177</v>
      </c>
      <c r="M924" s="539"/>
      <c r="N924" s="541" t="str">
        <f>$K$6</f>
        <v>Silver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247</v>
      </c>
      <c r="M925" s="539"/>
      <c r="N925" s="544" t="s">
        <v>255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248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249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250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251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252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253</v>
      </c>
      <c r="D932" s="539"/>
      <c r="E932" s="289">
        <f>'BD Team'!B93</f>
        <v>0</v>
      </c>
      <c r="F932" s="288" t="s">
        <v>254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246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177</v>
      </c>
      <c r="M935" s="539"/>
      <c r="N935" s="541" t="str">
        <f>$K$6</f>
        <v>Silver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247</v>
      </c>
      <c r="M936" s="539"/>
      <c r="N936" s="544" t="s">
        <v>255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248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249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250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251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252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253</v>
      </c>
      <c r="D943" s="539"/>
      <c r="E943" s="289">
        <f>'BD Team'!B94</f>
        <v>0</v>
      </c>
      <c r="F943" s="288" t="s">
        <v>254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246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177</v>
      </c>
      <c r="M946" s="539"/>
      <c r="N946" s="541" t="str">
        <f>$K$6</f>
        <v>Silver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247</v>
      </c>
      <c r="M947" s="539"/>
      <c r="N947" s="544" t="s">
        <v>255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248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249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250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251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252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253</v>
      </c>
      <c r="D954" s="539"/>
      <c r="E954" s="289">
        <f>'BD Team'!B95</f>
        <v>0</v>
      </c>
      <c r="F954" s="288" t="s">
        <v>254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246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177</v>
      </c>
      <c r="M957" s="539"/>
      <c r="N957" s="541" t="str">
        <f>$K$6</f>
        <v>Silver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247</v>
      </c>
      <c r="M958" s="539"/>
      <c r="N958" s="544" t="s">
        <v>255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248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249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250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251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252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253</v>
      </c>
      <c r="D965" s="539"/>
      <c r="E965" s="289">
        <f>'BD Team'!B96</f>
        <v>0</v>
      </c>
      <c r="F965" s="288" t="s">
        <v>254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246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177</v>
      </c>
      <c r="M968" s="539"/>
      <c r="N968" s="541" t="str">
        <f>$K$6</f>
        <v>Silver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247</v>
      </c>
      <c r="M969" s="539"/>
      <c r="N969" s="544" t="s">
        <v>255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248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249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250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251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252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253</v>
      </c>
      <c r="D976" s="539"/>
      <c r="E976" s="289">
        <f>'BD Team'!B97</f>
        <v>0</v>
      </c>
      <c r="F976" s="288" t="s">
        <v>254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246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177</v>
      </c>
      <c r="M979" s="539"/>
      <c r="N979" s="541" t="str">
        <f>$K$6</f>
        <v>Silver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247</v>
      </c>
      <c r="M980" s="539"/>
      <c r="N980" s="544" t="s">
        <v>255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248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249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250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251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252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253</v>
      </c>
      <c r="D987" s="539"/>
      <c r="E987" s="289">
        <f>'BD Team'!B98</f>
        <v>0</v>
      </c>
      <c r="F987" s="288" t="s">
        <v>254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246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177</v>
      </c>
      <c r="M990" s="539"/>
      <c r="N990" s="541" t="str">
        <f>$K$6</f>
        <v>Silver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247</v>
      </c>
      <c r="M991" s="539"/>
      <c r="N991" s="544" t="s">
        <v>255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248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249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250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251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252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253</v>
      </c>
      <c r="D998" s="539"/>
      <c r="E998" s="289">
        <f>'BD Team'!B99</f>
        <v>0</v>
      </c>
      <c r="F998" s="288" t="s">
        <v>254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246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177</v>
      </c>
      <c r="M1001" s="539"/>
      <c r="N1001" s="541" t="str">
        <f>$K$6</f>
        <v>Silver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247</v>
      </c>
      <c r="M1002" s="539"/>
      <c r="N1002" s="544" t="s">
        <v>255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248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249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250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251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252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253</v>
      </c>
      <c r="D1009" s="539"/>
      <c r="E1009" s="289">
        <f>'BD Team'!B100</f>
        <v>0</v>
      </c>
      <c r="F1009" s="288" t="s">
        <v>254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246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177</v>
      </c>
      <c r="M1012" s="539"/>
      <c r="N1012" s="541" t="str">
        <f>$K$6</f>
        <v>Silver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247</v>
      </c>
      <c r="M1013" s="539"/>
      <c r="N1013" s="544" t="s">
        <v>255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248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249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250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251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252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253</v>
      </c>
      <c r="D1020" s="539"/>
      <c r="E1020" s="289">
        <f>'BD Team'!B101</f>
        <v>0</v>
      </c>
      <c r="F1020" s="288" t="s">
        <v>254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246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177</v>
      </c>
      <c r="M1023" s="539"/>
      <c r="N1023" s="541" t="str">
        <f>$K$6</f>
        <v>Silver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247</v>
      </c>
      <c r="M1024" s="539"/>
      <c r="N1024" s="544" t="s">
        <v>255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248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249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250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251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252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253</v>
      </c>
      <c r="D1031" s="539"/>
      <c r="E1031" s="289">
        <f>'BD Team'!B102</f>
        <v>0</v>
      </c>
      <c r="F1031" s="288" t="s">
        <v>254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246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177</v>
      </c>
      <c r="M1034" s="539"/>
      <c r="N1034" s="541" t="str">
        <f>$K$6</f>
        <v>Silver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247</v>
      </c>
      <c r="M1035" s="539"/>
      <c r="N1035" s="544" t="s">
        <v>255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248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249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250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251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252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253</v>
      </c>
      <c r="D1042" s="539"/>
      <c r="E1042" s="289">
        <f>'BD Team'!B103</f>
        <v>0</v>
      </c>
      <c r="F1042" s="288" t="s">
        <v>254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246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177</v>
      </c>
      <c r="M1045" s="539"/>
      <c r="N1045" s="541" t="str">
        <f>$K$6</f>
        <v>Silver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247</v>
      </c>
      <c r="M1046" s="539"/>
      <c r="N1046" s="544" t="s">
        <v>255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248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249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250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251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252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253</v>
      </c>
      <c r="D1053" s="539"/>
      <c r="E1053" s="289">
        <f>'BD Team'!B104</f>
        <v>0</v>
      </c>
      <c r="F1053" s="288" t="s">
        <v>254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246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177</v>
      </c>
      <c r="M1056" s="539"/>
      <c r="N1056" s="541" t="str">
        <f>$K$6</f>
        <v>Silver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247</v>
      </c>
      <c r="M1057" s="539"/>
      <c r="N1057" s="544" t="s">
        <v>255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248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249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250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251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252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253</v>
      </c>
      <c r="D1064" s="539"/>
      <c r="E1064" s="289">
        <f>'BD Team'!B105</f>
        <v>0</v>
      </c>
      <c r="F1064" s="288" t="s">
        <v>254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246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177</v>
      </c>
      <c r="M1067" s="539"/>
      <c r="N1067" s="541" t="str">
        <f>$K$6</f>
        <v>Silver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247</v>
      </c>
      <c r="M1068" s="539"/>
      <c r="N1068" s="544" t="s">
        <v>255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248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249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250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251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252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253</v>
      </c>
      <c r="D1075" s="539"/>
      <c r="E1075" s="289">
        <f>'BD Team'!B106</f>
        <v>0</v>
      </c>
      <c r="F1075" s="288" t="s">
        <v>254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246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177</v>
      </c>
      <c r="M1078" s="539"/>
      <c r="N1078" s="541" t="str">
        <f>$K$6</f>
        <v>Silver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247</v>
      </c>
      <c r="M1079" s="539"/>
      <c r="N1079" s="544" t="s">
        <v>255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248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249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250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251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252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253</v>
      </c>
      <c r="D1086" s="539"/>
      <c r="E1086" s="289">
        <f>'BD Team'!B107</f>
        <v>0</v>
      </c>
      <c r="F1086" s="288" t="s">
        <v>254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246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177</v>
      </c>
      <c r="M1089" s="539"/>
      <c r="N1089" s="541" t="str">
        <f>$K$6</f>
        <v>Silver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247</v>
      </c>
      <c r="M1090" s="539"/>
      <c r="N1090" s="544" t="s">
        <v>255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248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249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250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251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252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253</v>
      </c>
      <c r="D1097" s="539"/>
      <c r="E1097" s="289">
        <f>'BD Team'!B108</f>
        <v>0</v>
      </c>
      <c r="F1097" s="288" t="s">
        <v>254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246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177</v>
      </c>
      <c r="M1100" s="539"/>
      <c r="N1100" s="541" t="str">
        <f>$K$6</f>
        <v>Silver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247</v>
      </c>
      <c r="M1101" s="539"/>
      <c r="N1101" s="544" t="s">
        <v>255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248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249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250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251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252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4" t="str">
        <f>CONCATENATE(C10,"+",C11,"+",C12,"+",C13,"+",C14)</f>
        <v>8mm CTG+28MM+10MM CTG++</v>
      </c>
      <c r="C9" s="555"/>
      <c r="D9" s="555"/>
      <c r="E9" s="555"/>
      <c r="F9" s="555"/>
      <c r="G9" t="s">
        <v>262</v>
      </c>
      <c r="H9">
        <f>E24</f>
        <v>4250.4134400000003</v>
      </c>
      <c r="J9" s="554" t="str">
        <f>CONCATENATE(K10,"+",K11,"+",K12,"+",K13,"+",K14)</f>
        <v>8mm CTG+28MM+10MM CTG++</v>
      </c>
      <c r="K9" s="555"/>
      <c r="L9" s="555"/>
      <c r="M9" s="555"/>
      <c r="N9" s="555"/>
      <c r="P9" s="554" t="str">
        <f>CONCATENATE(Q10,"+",Q11,"+",Q12,"+",Q13,"+",Q14)</f>
        <v>8mm CTG+12MM+8MM CTG++</v>
      </c>
      <c r="Q9" s="555"/>
      <c r="R9" s="555"/>
      <c r="S9" s="555"/>
      <c r="T9" s="555"/>
    </row>
    <row r="10" spans="2:20" ht="15">
      <c r="B10" s="105" t="s">
        <v>121</v>
      </c>
      <c r="C10" s="225" t="s">
        <v>265</v>
      </c>
      <c r="D10" s="105" t="s">
        <v>101</v>
      </c>
      <c r="E10" s="105">
        <v>990</v>
      </c>
      <c r="F10" s="105"/>
      <c r="G10" s="226" t="s">
        <v>263</v>
      </c>
      <c r="H10">
        <f>E43</f>
        <v>3341.52</v>
      </c>
      <c r="J10" s="230" t="s">
        <v>121</v>
      </c>
      <c r="K10" s="225" t="s">
        <v>265</v>
      </c>
      <c r="L10" s="230" t="s">
        <v>101</v>
      </c>
      <c r="M10" s="230">
        <v>990</v>
      </c>
      <c r="N10" s="230"/>
      <c r="P10" s="230" t="s">
        <v>121</v>
      </c>
      <c r="Q10" s="225" t="s">
        <v>265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30" t="s">
        <v>121</v>
      </c>
      <c r="K11" s="225" t="s">
        <v>266</v>
      </c>
      <c r="L11" s="106"/>
      <c r="M11" s="230">
        <v>1000</v>
      </c>
      <c r="N11" s="230"/>
      <c r="P11" s="230" t="s">
        <v>121</v>
      </c>
      <c r="Q11" s="235" t="s">
        <v>269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267</v>
      </c>
      <c r="D12" s="126" t="s">
        <v>132</v>
      </c>
      <c r="E12" s="105">
        <v>1190</v>
      </c>
      <c r="F12" s="105"/>
      <c r="G12" s="226" t="s">
        <v>273</v>
      </c>
      <c r="H12">
        <f>M43</f>
        <v>4343.9760000000006</v>
      </c>
      <c r="J12" s="230" t="s">
        <v>121</v>
      </c>
      <c r="K12" s="225" t="s">
        <v>267</v>
      </c>
      <c r="L12" s="231" t="s">
        <v>132</v>
      </c>
      <c r="M12" s="230">
        <v>1190</v>
      </c>
      <c r="N12" s="230"/>
      <c r="P12" s="230" t="s">
        <v>121</v>
      </c>
      <c r="Q12" s="235" t="s">
        <v>276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274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275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279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6" t="s">
        <v>102</v>
      </c>
      <c r="C19" s="556"/>
      <c r="D19" s="556"/>
      <c r="E19" s="107">
        <f>SUM(E10:E18)</f>
        <v>3339</v>
      </c>
      <c r="F19" s="107"/>
      <c r="J19" s="556" t="s">
        <v>102</v>
      </c>
      <c r="K19" s="556"/>
      <c r="L19" s="556"/>
      <c r="M19" s="233">
        <f>SUM(M10:M18)</f>
        <v>3339</v>
      </c>
      <c r="N19" s="233"/>
      <c r="P19" s="556" t="s">
        <v>102</v>
      </c>
      <c r="Q19" s="556"/>
      <c r="R19" s="556"/>
      <c r="S19" s="233">
        <f>SUM(S10:S18)</f>
        <v>3129</v>
      </c>
      <c r="T19" s="233"/>
    </row>
    <row r="20" spans="2:20" ht="15">
      <c r="B20" s="552" t="s">
        <v>87</v>
      </c>
      <c r="C20" s="551"/>
      <c r="D20" s="106">
        <v>0.02</v>
      </c>
      <c r="E20" s="105">
        <f>E19*D20</f>
        <v>66.78</v>
      </c>
      <c r="F20" s="105"/>
      <c r="J20" s="552" t="s">
        <v>87</v>
      </c>
      <c r="K20" s="551"/>
      <c r="L20" s="106">
        <v>0.02</v>
      </c>
      <c r="M20" s="230">
        <f>M19*L20</f>
        <v>66.78</v>
      </c>
      <c r="N20" s="230"/>
      <c r="P20" s="552" t="s">
        <v>87</v>
      </c>
      <c r="Q20" s="551"/>
      <c r="R20" s="106">
        <v>0.02</v>
      </c>
      <c r="S20" s="230">
        <f>S19*R20</f>
        <v>62.58</v>
      </c>
      <c r="T20" s="230"/>
    </row>
    <row r="21" spans="2:20" ht="15">
      <c r="B21" s="551" t="s">
        <v>122</v>
      </c>
      <c r="C21" s="551"/>
      <c r="D21" s="106">
        <v>0.04</v>
      </c>
      <c r="E21" s="105">
        <f>SUM(E19:E20)*D21</f>
        <v>136.2312</v>
      </c>
      <c r="F21" s="105"/>
      <c r="J21" s="551" t="s">
        <v>122</v>
      </c>
      <c r="K21" s="551"/>
      <c r="L21" s="106">
        <v>0.04</v>
      </c>
      <c r="M21" s="230">
        <f>SUM(M19:M20)*L21</f>
        <v>136.2312</v>
      </c>
      <c r="N21" s="230"/>
      <c r="P21" s="551" t="s">
        <v>122</v>
      </c>
      <c r="Q21" s="551"/>
      <c r="R21" s="106">
        <v>0.04</v>
      </c>
      <c r="S21" s="230">
        <f>SUM(S19:S20)*R21</f>
        <v>127.6632</v>
      </c>
      <c r="T21" s="230"/>
    </row>
    <row r="22" spans="2:20" ht="15">
      <c r="B22" s="551" t="s">
        <v>4</v>
      </c>
      <c r="C22" s="551"/>
      <c r="D22" s="106">
        <v>0.2</v>
      </c>
      <c r="E22" s="124">
        <f>SUM(E19:E21)*D22</f>
        <v>708.40224000000012</v>
      </c>
      <c r="F22" s="124"/>
      <c r="J22" s="551" t="s">
        <v>4</v>
      </c>
      <c r="K22" s="551"/>
      <c r="L22" s="106">
        <v>0.2</v>
      </c>
      <c r="M22" s="230">
        <f>SUM(M19:M21)*L22</f>
        <v>708.40224000000012</v>
      </c>
      <c r="N22" s="230"/>
      <c r="P22" s="551" t="s">
        <v>4</v>
      </c>
      <c r="Q22" s="551"/>
      <c r="R22" s="106">
        <v>0.2</v>
      </c>
      <c r="S22" s="230">
        <f>SUM(S19:S21)*R22</f>
        <v>663.84864000000005</v>
      </c>
      <c r="T22" s="230"/>
    </row>
    <row r="23" spans="2:20" ht="15">
      <c r="B23" s="552" t="s">
        <v>128</v>
      </c>
      <c r="C23" s="551"/>
      <c r="D23" s="106">
        <v>0</v>
      </c>
      <c r="E23" s="105">
        <f>SUM(E19:E22)*D23</f>
        <v>0</v>
      </c>
      <c r="F23" s="105"/>
      <c r="J23" s="552" t="s">
        <v>128</v>
      </c>
      <c r="K23" s="551"/>
      <c r="L23" s="106">
        <v>0</v>
      </c>
      <c r="M23" s="230">
        <f>SUM(M19:M22)*L23</f>
        <v>0</v>
      </c>
      <c r="N23" s="230"/>
      <c r="P23" s="552" t="s">
        <v>128</v>
      </c>
      <c r="Q23" s="551"/>
      <c r="R23" s="106">
        <v>0</v>
      </c>
      <c r="S23" s="230">
        <f>SUM(S19:S22)*R23</f>
        <v>0</v>
      </c>
      <c r="T23" s="230"/>
    </row>
    <row r="24" spans="2:20" ht="15">
      <c r="B24" s="553" t="s">
        <v>123</v>
      </c>
      <c r="C24" s="553"/>
      <c r="D24" s="553"/>
      <c r="E24" s="108">
        <f>SUM(E19:E23)</f>
        <v>4250.4134400000003</v>
      </c>
      <c r="F24" s="109" t="s">
        <v>124</v>
      </c>
      <c r="J24" s="553" t="s">
        <v>123</v>
      </c>
      <c r="K24" s="553"/>
      <c r="L24" s="553"/>
      <c r="M24" s="108">
        <f>SUM(M19:M23)</f>
        <v>4250.4134400000003</v>
      </c>
      <c r="N24" s="232" t="s">
        <v>124</v>
      </c>
      <c r="P24" s="553" t="s">
        <v>123</v>
      </c>
      <c r="Q24" s="553"/>
      <c r="R24" s="553"/>
      <c r="S24" s="108">
        <f>SUM(S19:S23)</f>
        <v>3983.09184</v>
      </c>
      <c r="T24" s="232" t="s">
        <v>124</v>
      </c>
    </row>
    <row r="25" spans="2:20" ht="15">
      <c r="B25" s="551"/>
      <c r="C25" s="551"/>
      <c r="D25" s="105"/>
      <c r="E25" s="110">
        <f>E24/10.764</f>
        <v>394.87304347826091</v>
      </c>
      <c r="F25" s="111" t="s">
        <v>125</v>
      </c>
      <c r="J25" s="551"/>
      <c r="K25" s="551"/>
      <c r="L25" s="230"/>
      <c r="M25" s="110">
        <f>M24/10.764</f>
        <v>394.87304347826091</v>
      </c>
      <c r="N25" s="111" t="s">
        <v>125</v>
      </c>
      <c r="P25" s="551"/>
      <c r="Q25" s="551"/>
      <c r="R25" s="230"/>
      <c r="S25" s="110">
        <f>S24/10.764</f>
        <v>370.03826086956525</v>
      </c>
      <c r="T25" s="111" t="s">
        <v>125</v>
      </c>
    </row>
    <row r="28" spans="2:20" ht="15">
      <c r="B28" s="554" t="str">
        <f>CONCATENATE(C29,"+",C30,"+",C31,"+",C32,"+",C33)</f>
        <v>6mm CTG+12MM+6mm CTG++</v>
      </c>
      <c r="C28" s="555"/>
      <c r="D28" s="555"/>
      <c r="E28" s="555"/>
      <c r="F28" s="555"/>
      <c r="J28" s="554" t="str">
        <f>CONCATENATE(K29,"+",K30,"+",K31,"+",K32,"+",K33)</f>
        <v>6mm CTG+12MM+6mm CTG++</v>
      </c>
      <c r="K28" s="555"/>
      <c r="L28" s="555"/>
      <c r="M28" s="555"/>
      <c r="N28" s="555"/>
      <c r="P28" s="554" t="str">
        <f>CONCATENATE(Q29,"+",Q30,"+",Q31,"+",Q32,"+",Q33)</f>
        <v>8mm CTG+1.52mm pvb+8MM CTG++</v>
      </c>
      <c r="Q28" s="555"/>
      <c r="R28" s="555"/>
      <c r="S28" s="555"/>
      <c r="T28" s="555"/>
    </row>
    <row r="29" spans="2:20" ht="15">
      <c r="B29" s="221" t="s">
        <v>121</v>
      </c>
      <c r="C29" s="225" t="s">
        <v>268</v>
      </c>
      <c r="D29" s="221" t="s">
        <v>101</v>
      </c>
      <c r="E29" s="221">
        <v>750</v>
      </c>
      <c r="F29" s="221"/>
      <c r="J29" s="230" t="s">
        <v>121</v>
      </c>
      <c r="K29" s="225" t="s">
        <v>268</v>
      </c>
      <c r="L29" s="230" t="s">
        <v>101</v>
      </c>
      <c r="M29" s="230">
        <v>750</v>
      </c>
      <c r="N29" s="230"/>
      <c r="P29" s="230" t="s">
        <v>121</v>
      </c>
      <c r="Q29" s="225" t="s">
        <v>265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269</v>
      </c>
      <c r="D30" s="106"/>
      <c r="E30" s="221">
        <v>1000</v>
      </c>
      <c r="F30" s="221"/>
      <c r="J30" s="230" t="s">
        <v>121</v>
      </c>
      <c r="K30" s="225" t="s">
        <v>269</v>
      </c>
      <c r="L30" s="106"/>
      <c r="M30" s="230">
        <v>1000</v>
      </c>
      <c r="N30" s="230"/>
      <c r="P30" s="230" t="s">
        <v>121</v>
      </c>
      <c r="Q30" s="235" t="s">
        <v>278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268</v>
      </c>
      <c r="D31" s="222" t="s">
        <v>132</v>
      </c>
      <c r="E31" s="221">
        <v>750</v>
      </c>
      <c r="F31" s="221"/>
      <c r="J31" s="230" t="s">
        <v>121</v>
      </c>
      <c r="K31" s="225" t="s">
        <v>268</v>
      </c>
      <c r="L31" s="231" t="s">
        <v>132</v>
      </c>
      <c r="M31" s="230">
        <v>750</v>
      </c>
      <c r="N31" s="230"/>
      <c r="P31" s="230" t="s">
        <v>121</v>
      </c>
      <c r="Q31" s="235" t="s">
        <v>276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272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6" t="s">
        <v>102</v>
      </c>
      <c r="C38" s="556"/>
      <c r="D38" s="556"/>
      <c r="E38" s="224">
        <f>SUM(E29:E37)</f>
        <v>2625</v>
      </c>
      <c r="F38" s="224"/>
      <c r="J38" s="556" t="s">
        <v>102</v>
      </c>
      <c r="K38" s="556"/>
      <c r="L38" s="556"/>
      <c r="M38" s="233">
        <f>SUM(M29:M37)</f>
        <v>3412.5</v>
      </c>
      <c r="N38" s="233"/>
      <c r="P38" s="556" t="s">
        <v>102</v>
      </c>
      <c r="Q38" s="556"/>
      <c r="R38" s="556"/>
      <c r="S38" s="233">
        <f>SUM(S29:S37)</f>
        <v>4179</v>
      </c>
      <c r="T38" s="233"/>
    </row>
    <row r="39" spans="2:20" ht="15">
      <c r="B39" s="552" t="s">
        <v>87</v>
      </c>
      <c r="C39" s="551"/>
      <c r="D39" s="106">
        <v>0.02</v>
      </c>
      <c r="E39" s="221">
        <f>E38*D39</f>
        <v>52.5</v>
      </c>
      <c r="F39" s="221"/>
      <c r="J39" s="552" t="s">
        <v>87</v>
      </c>
      <c r="K39" s="551"/>
      <c r="L39" s="106">
        <v>0.02</v>
      </c>
      <c r="M39" s="230">
        <f>M38*L39</f>
        <v>68.25</v>
      </c>
      <c r="N39" s="230"/>
      <c r="P39" s="552" t="s">
        <v>87</v>
      </c>
      <c r="Q39" s="551"/>
      <c r="R39" s="106">
        <v>0.02</v>
      </c>
      <c r="S39" s="230">
        <f>S38*R39</f>
        <v>83.58</v>
      </c>
      <c r="T39" s="230"/>
    </row>
    <row r="40" spans="2:20" ht="15">
      <c r="B40" s="551" t="s">
        <v>122</v>
      </c>
      <c r="C40" s="551"/>
      <c r="D40" s="106">
        <v>0.04</v>
      </c>
      <c r="E40" s="221">
        <f>SUM(E38:E39)*D40</f>
        <v>107.10000000000001</v>
      </c>
      <c r="F40" s="221"/>
      <c r="J40" s="551" t="s">
        <v>122</v>
      </c>
      <c r="K40" s="551"/>
      <c r="L40" s="106">
        <v>0.04</v>
      </c>
      <c r="M40" s="230">
        <f>SUM(M38:M39)*L40</f>
        <v>139.22999999999999</v>
      </c>
      <c r="N40" s="230"/>
      <c r="P40" s="551" t="s">
        <v>122</v>
      </c>
      <c r="Q40" s="551"/>
      <c r="R40" s="106">
        <v>0.04</v>
      </c>
      <c r="S40" s="230">
        <f>SUM(S38:S39)*R40</f>
        <v>170.50319999999999</v>
      </c>
      <c r="T40" s="230"/>
    </row>
    <row r="41" spans="2:20" ht="15">
      <c r="B41" s="551" t="s">
        <v>4</v>
      </c>
      <c r="C41" s="551"/>
      <c r="D41" s="106">
        <v>0.2</v>
      </c>
      <c r="E41" s="221">
        <f>SUM(E38:E40)*D41</f>
        <v>556.91999999999996</v>
      </c>
      <c r="F41" s="221"/>
      <c r="J41" s="551" t="s">
        <v>4</v>
      </c>
      <c r="K41" s="551"/>
      <c r="L41" s="106">
        <v>0.2</v>
      </c>
      <c r="M41" s="230">
        <f>SUM(M38:M40)*L41</f>
        <v>723.99600000000009</v>
      </c>
      <c r="N41" s="230"/>
      <c r="P41" s="551" t="s">
        <v>4</v>
      </c>
      <c r="Q41" s="551"/>
      <c r="R41" s="106">
        <v>0.2</v>
      </c>
      <c r="S41" s="230">
        <f>SUM(S38:S40)*R41</f>
        <v>886.61664000000007</v>
      </c>
      <c r="T41" s="230"/>
    </row>
    <row r="42" spans="2:20" ht="15">
      <c r="B42" s="552" t="s">
        <v>128</v>
      </c>
      <c r="C42" s="551"/>
      <c r="D42" s="106">
        <v>0</v>
      </c>
      <c r="E42" s="221">
        <f>SUM(E38:E41)*D42</f>
        <v>0</v>
      </c>
      <c r="F42" s="221"/>
      <c r="J42" s="552" t="s">
        <v>128</v>
      </c>
      <c r="K42" s="551"/>
      <c r="L42" s="106">
        <v>0</v>
      </c>
      <c r="M42" s="230">
        <f>SUM(M38:M41)*L42</f>
        <v>0</v>
      </c>
      <c r="N42" s="230"/>
      <c r="P42" s="552" t="s">
        <v>128</v>
      </c>
      <c r="Q42" s="551"/>
      <c r="R42" s="106">
        <v>0</v>
      </c>
      <c r="S42" s="230">
        <f>SUM(S38:S41)*R42</f>
        <v>0</v>
      </c>
      <c r="T42" s="230"/>
    </row>
    <row r="43" spans="2:20" ht="15">
      <c r="B43" s="553" t="s">
        <v>123</v>
      </c>
      <c r="C43" s="553"/>
      <c r="D43" s="553"/>
      <c r="E43" s="108">
        <f>SUM(E38:E42)</f>
        <v>3341.52</v>
      </c>
      <c r="F43" s="223" t="s">
        <v>124</v>
      </c>
      <c r="J43" s="553" t="s">
        <v>123</v>
      </c>
      <c r="K43" s="553"/>
      <c r="L43" s="553"/>
      <c r="M43" s="108">
        <f>SUM(M38:M42)</f>
        <v>4343.9760000000006</v>
      </c>
      <c r="N43" s="232" t="s">
        <v>124</v>
      </c>
      <c r="P43" s="553" t="s">
        <v>123</v>
      </c>
      <c r="Q43" s="553"/>
      <c r="R43" s="553"/>
      <c r="S43" s="108">
        <f>SUM(S38:S42)</f>
        <v>5319.6998400000002</v>
      </c>
      <c r="T43" s="232" t="s">
        <v>124</v>
      </c>
    </row>
    <row r="44" spans="2:20" ht="15">
      <c r="B44" s="551"/>
      <c r="C44" s="551"/>
      <c r="D44" s="221"/>
      <c r="E44" s="110">
        <f>E43/10.764</f>
        <v>310.43478260869568</v>
      </c>
      <c r="F44" s="111" t="s">
        <v>125</v>
      </c>
      <c r="J44" s="551"/>
      <c r="K44" s="551"/>
      <c r="L44" s="230"/>
      <c r="M44" s="110">
        <f>M43/10.764</f>
        <v>403.56521739130443</v>
      </c>
      <c r="N44" s="111" t="s">
        <v>125</v>
      </c>
      <c r="P44" s="551"/>
      <c r="Q44" s="551"/>
      <c r="R44" s="230"/>
      <c r="S44" s="110">
        <f>S43/10.764</f>
        <v>494.21217391304356</v>
      </c>
      <c r="T44" s="111" t="s">
        <v>125</v>
      </c>
    </row>
    <row r="46" spans="2:20" ht="15">
      <c r="B46" s="554" t="str">
        <f>CONCATENATE(C47,"+",C48,"+",C49,"+",C50,"+",C51)</f>
        <v>6mm CTG+10MM+5mm CTG++</v>
      </c>
      <c r="C46" s="555"/>
      <c r="D46" s="555"/>
      <c r="E46" s="555"/>
      <c r="F46" s="555"/>
      <c r="J46" s="554" t="str">
        <f>CONCATENATE(K47,"+",K48,"+",K49,"+",K50,"+",K51)</f>
        <v>6mm CTG+10MM+5mm CTG++</v>
      </c>
      <c r="K46" s="555"/>
      <c r="L46" s="555"/>
      <c r="M46" s="555"/>
      <c r="N46" s="555"/>
    </row>
    <row r="47" spans="2:20" ht="15">
      <c r="B47" s="221" t="s">
        <v>121</v>
      </c>
      <c r="C47" s="225" t="s">
        <v>268</v>
      </c>
      <c r="D47" s="221" t="s">
        <v>101</v>
      </c>
      <c r="E47" s="221">
        <v>750</v>
      </c>
      <c r="F47" s="221"/>
      <c r="J47" s="230" t="s">
        <v>121</v>
      </c>
      <c r="K47" s="225" t="s">
        <v>268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270</v>
      </c>
      <c r="D48" s="106"/>
      <c r="E48" s="221">
        <v>1000</v>
      </c>
      <c r="F48" s="221"/>
      <c r="J48" s="230" t="s">
        <v>121</v>
      </c>
      <c r="K48" s="225" t="s">
        <v>270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271</v>
      </c>
      <c r="D49" s="222" t="s">
        <v>132</v>
      </c>
      <c r="E49" s="221">
        <v>700</v>
      </c>
      <c r="F49" s="221"/>
      <c r="J49" s="230" t="s">
        <v>121</v>
      </c>
      <c r="K49" s="225" t="s">
        <v>271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272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6" t="s">
        <v>102</v>
      </c>
      <c r="C56" s="556"/>
      <c r="D56" s="556"/>
      <c r="E56" s="224">
        <f>SUM(E47:E55)</f>
        <v>2572.5</v>
      </c>
      <c r="F56" s="224"/>
      <c r="J56" s="556" t="s">
        <v>102</v>
      </c>
      <c r="K56" s="556"/>
      <c r="L56" s="556"/>
      <c r="M56" s="233">
        <f>SUM(M47:M55)</f>
        <v>3360</v>
      </c>
      <c r="N56" s="233"/>
    </row>
    <row r="57" spans="2:14" ht="15">
      <c r="B57" s="552" t="s">
        <v>87</v>
      </c>
      <c r="C57" s="551"/>
      <c r="D57" s="106">
        <v>0.02</v>
      </c>
      <c r="E57" s="221">
        <f>E56*D57</f>
        <v>51.45</v>
      </c>
      <c r="F57" s="221"/>
      <c r="J57" s="552" t="s">
        <v>87</v>
      </c>
      <c r="K57" s="551"/>
      <c r="L57" s="106">
        <v>0.02</v>
      </c>
      <c r="M57" s="230">
        <f>M56*L57</f>
        <v>67.2</v>
      </c>
      <c r="N57" s="230"/>
    </row>
    <row r="58" spans="2:14" ht="15">
      <c r="B58" s="551" t="s">
        <v>122</v>
      </c>
      <c r="C58" s="551"/>
      <c r="D58" s="106">
        <v>0.04</v>
      </c>
      <c r="E58" s="221">
        <f>SUM(E56:E57)*D58</f>
        <v>104.958</v>
      </c>
      <c r="F58" s="221"/>
      <c r="J58" s="551" t="s">
        <v>122</v>
      </c>
      <c r="K58" s="551"/>
      <c r="L58" s="106">
        <v>0.04</v>
      </c>
      <c r="M58" s="230">
        <f>SUM(M56:M57)*L58</f>
        <v>137.08799999999999</v>
      </c>
      <c r="N58" s="230"/>
    </row>
    <row r="59" spans="2:14" ht="15">
      <c r="B59" s="551" t="s">
        <v>4</v>
      </c>
      <c r="C59" s="551"/>
      <c r="D59" s="106">
        <v>0.2</v>
      </c>
      <c r="E59" s="221">
        <f>SUM(E56:E58)*D59</f>
        <v>545.78160000000003</v>
      </c>
      <c r="F59" s="221"/>
      <c r="J59" s="551" t="s">
        <v>4</v>
      </c>
      <c r="K59" s="551"/>
      <c r="L59" s="106">
        <v>0.2</v>
      </c>
      <c r="M59" s="230">
        <f>SUM(M56:M58)*L59</f>
        <v>712.85760000000005</v>
      </c>
      <c r="N59" s="230"/>
    </row>
    <row r="60" spans="2:14" ht="15">
      <c r="B60" s="552" t="s">
        <v>128</v>
      </c>
      <c r="C60" s="551"/>
      <c r="D60" s="106">
        <v>0</v>
      </c>
      <c r="E60" s="221">
        <f>SUM(E56:E59)*D60</f>
        <v>0</v>
      </c>
      <c r="F60" s="221"/>
      <c r="J60" s="552" t="s">
        <v>128</v>
      </c>
      <c r="K60" s="551"/>
      <c r="L60" s="106">
        <v>0</v>
      </c>
      <c r="M60" s="230">
        <f>SUM(M56:M59)*L60</f>
        <v>0</v>
      </c>
      <c r="N60" s="230"/>
    </row>
    <row r="61" spans="2:14" ht="15">
      <c r="B61" s="553" t="s">
        <v>123</v>
      </c>
      <c r="C61" s="553"/>
      <c r="D61" s="553"/>
      <c r="E61" s="108">
        <f>SUM(E56:E60)</f>
        <v>3274.6895999999997</v>
      </c>
      <c r="F61" s="223" t="s">
        <v>124</v>
      </c>
      <c r="J61" s="553" t="s">
        <v>123</v>
      </c>
      <c r="K61" s="553"/>
      <c r="L61" s="553"/>
      <c r="M61" s="108">
        <f>SUM(M56:M60)</f>
        <v>4277.1455999999998</v>
      </c>
      <c r="N61" s="232" t="s">
        <v>124</v>
      </c>
    </row>
    <row r="62" spans="2:14" ht="15">
      <c r="B62" s="551"/>
      <c r="C62" s="551"/>
      <c r="D62" s="221"/>
      <c r="E62" s="110">
        <f>E61/10.764</f>
        <v>304.22608695652173</v>
      </c>
      <c r="F62" s="111" t="s">
        <v>125</v>
      </c>
      <c r="J62" s="551"/>
      <c r="K62" s="551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535</v>
      </c>
    </row>
    <row r="5" spans="3:5">
      <c r="C5" s="236" t="s">
        <v>396</v>
      </c>
      <c r="D5" s="236" t="s">
        <v>394</v>
      </c>
      <c r="E5" s="309">
        <f>ROUND(Pricing!U104,0.1)/40</f>
        <v>16.05</v>
      </c>
    </row>
    <row r="6" spans="3:5">
      <c r="C6" s="236" t="s">
        <v>83</v>
      </c>
      <c r="D6" s="236" t="s">
        <v>393</v>
      </c>
      <c r="E6" s="309">
        <f>ROUND(Pricing!V104,0.1)</f>
        <v>33</v>
      </c>
    </row>
    <row r="7" spans="3:5">
      <c r="C7" s="236" t="s">
        <v>400</v>
      </c>
      <c r="D7" s="236" t="s">
        <v>392</v>
      </c>
      <c r="E7" s="309">
        <f>ROUND(Pricing!W104,0.1)</f>
        <v>535</v>
      </c>
    </row>
    <row r="8" spans="3:5">
      <c r="C8" s="236" t="s">
        <v>397</v>
      </c>
      <c r="D8" s="236" t="s">
        <v>392</v>
      </c>
      <c r="E8" s="309">
        <f>ROUND(Pricing!X104,0.1)</f>
        <v>1071</v>
      </c>
    </row>
    <row r="9" spans="3:5">
      <c r="C9" t="s">
        <v>222</v>
      </c>
      <c r="D9" s="236" t="s">
        <v>395</v>
      </c>
      <c r="E9" s="309">
        <f>ROUND(Pricing!Y104,0.1)</f>
        <v>321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9"/>
  <sheetViews>
    <sheetView workbookViewId="0">
      <selection activeCell="A10" sqref="A10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407</v>
      </c>
      <c r="B1" s="315" t="s">
        <v>205</v>
      </c>
      <c r="C1" s="315" t="s">
        <v>73</v>
      </c>
      <c r="D1" s="315" t="s">
        <v>106</v>
      </c>
      <c r="E1" s="315" t="s">
        <v>112</v>
      </c>
      <c r="F1" s="315" t="s">
        <v>408</v>
      </c>
      <c r="G1" s="315" t="s">
        <v>409</v>
      </c>
      <c r="H1" s="315" t="s">
        <v>410</v>
      </c>
      <c r="I1" s="315" t="s">
        <v>114</v>
      </c>
      <c r="J1" s="315" t="s">
        <v>411</v>
      </c>
      <c r="K1" s="315" t="s">
        <v>9</v>
      </c>
      <c r="L1" s="316" t="s">
        <v>215</v>
      </c>
      <c r="M1" s="315" t="s">
        <v>218</v>
      </c>
      <c r="N1" s="315" t="s">
        <v>412</v>
      </c>
      <c r="O1" s="315" t="s">
        <v>413</v>
      </c>
      <c r="P1" s="315" t="s">
        <v>189</v>
      </c>
      <c r="Q1" s="315" t="s">
        <v>414</v>
      </c>
      <c r="R1" s="315" t="s">
        <v>415</v>
      </c>
      <c r="S1" s="315" t="s">
        <v>416</v>
      </c>
      <c r="T1" s="315" t="s">
        <v>277</v>
      </c>
      <c r="U1" s="315" t="s">
        <v>417</v>
      </c>
    </row>
    <row r="2" spans="1:21">
      <c r="A2" s="318" t="str">
        <f>'BD Team'!B9</f>
        <v>SD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24MM</v>
      </c>
      <c r="E2" s="318" t="str">
        <f>'BD Team'!G9</f>
        <v>NA</v>
      </c>
      <c r="F2" s="318" t="str">
        <f>'BD Team'!F9</f>
        <v>SS</v>
      </c>
      <c r="I2" s="318">
        <f>'BD Team'!H9</f>
        <v>2400</v>
      </c>
      <c r="J2" s="318">
        <f>'BD Team'!I9</f>
        <v>2400</v>
      </c>
      <c r="K2" s="318">
        <f>'BD Team'!J9</f>
        <v>3</v>
      </c>
      <c r="L2" s="319">
        <f>'BD Team'!K9</f>
        <v>434.21</v>
      </c>
      <c r="M2" s="318">
        <f>Pricing!O4</f>
        <v>2805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SD1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24MM</v>
      </c>
      <c r="E3" s="318" t="str">
        <f>'BD Team'!G10</f>
        <v>NA</v>
      </c>
      <c r="F3" s="318" t="str">
        <f>'BD Team'!F10</f>
        <v>SS</v>
      </c>
      <c r="I3" s="318">
        <f>'BD Team'!H10</f>
        <v>1800</v>
      </c>
      <c r="J3" s="318">
        <f>'BD Team'!I10</f>
        <v>2400</v>
      </c>
      <c r="K3" s="318">
        <f>'BD Team'!J10</f>
        <v>1</v>
      </c>
      <c r="L3" s="319">
        <f>'BD Team'!K10</f>
        <v>402.93</v>
      </c>
      <c r="M3" s="318">
        <f>Pricing!O5</f>
        <v>2805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FG</v>
      </c>
      <c r="B4" s="318" t="str">
        <f>'BD Team'!C11</f>
        <v>M15000</v>
      </c>
      <c r="C4" s="318" t="str">
        <f>'BD Team'!D11</f>
        <v>FIXED GLASS 10 NO'S</v>
      </c>
      <c r="D4" s="318" t="str">
        <f>'BD Team'!E11</f>
        <v>24MM</v>
      </c>
      <c r="E4" s="318" t="str">
        <f>'BD Team'!G11</f>
        <v>NA</v>
      </c>
      <c r="F4" s="318" t="str">
        <f>'BD Team'!F11</f>
        <v>NO</v>
      </c>
      <c r="I4" s="318">
        <f>'BD Team'!H11</f>
        <v>3500</v>
      </c>
      <c r="J4" s="318">
        <f>'BD Team'!I11</f>
        <v>2400</v>
      </c>
      <c r="K4" s="318">
        <f>'BD Team'!J11</f>
        <v>1</v>
      </c>
      <c r="L4" s="319">
        <f>'BD Team'!K11</f>
        <v>694.88</v>
      </c>
      <c r="M4" s="318">
        <f>Pricing!O6</f>
        <v>2805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W1</v>
      </c>
      <c r="B5" s="318" t="str">
        <f>'BD Team'!C12</f>
        <v>M14600</v>
      </c>
      <c r="C5" s="318" t="str">
        <f>'BD Team'!D12</f>
        <v>3 TRACK 2 SHUTTER SLIDING WINDOW</v>
      </c>
      <c r="D5" s="318" t="str">
        <f>'BD Team'!E12</f>
        <v>24MM</v>
      </c>
      <c r="E5" s="318" t="str">
        <f>'BD Team'!G12</f>
        <v>NA</v>
      </c>
      <c r="F5" s="318" t="str">
        <f>'BD Team'!F12</f>
        <v>SS</v>
      </c>
      <c r="I5" s="318">
        <f>'BD Team'!H12</f>
        <v>1800</v>
      </c>
      <c r="J5" s="318">
        <f>'BD Team'!I12</f>
        <v>1650</v>
      </c>
      <c r="K5" s="318">
        <f>'BD Team'!J12</f>
        <v>2</v>
      </c>
      <c r="L5" s="319">
        <f>'BD Team'!K12</f>
        <v>309.45999999999998</v>
      </c>
      <c r="M5" s="318">
        <f>Pricing!O7</f>
        <v>2805</v>
      </c>
      <c r="N5" s="318">
        <f>Pricing!Q7</f>
        <v>538.19999999999993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W2</v>
      </c>
      <c r="B6" s="318" t="str">
        <f>'BD Team'!C13</f>
        <v>M14600</v>
      </c>
      <c r="C6" s="318" t="str">
        <f>'BD Team'!D13</f>
        <v>3 TRACK 2 SHUTTER SLIDING WINDOW</v>
      </c>
      <c r="D6" s="318" t="str">
        <f>'BD Team'!E13</f>
        <v>24MM</v>
      </c>
      <c r="E6" s="318" t="str">
        <f>'BD Team'!G13</f>
        <v>NA</v>
      </c>
      <c r="F6" s="318" t="str">
        <f>'BD Team'!F13</f>
        <v>SS</v>
      </c>
      <c r="I6" s="318">
        <f>'BD Team'!H13</f>
        <v>1500</v>
      </c>
      <c r="J6" s="318">
        <f>'BD Team'!I13</f>
        <v>1650</v>
      </c>
      <c r="K6" s="318">
        <f>'BD Team'!J13</f>
        <v>3</v>
      </c>
      <c r="L6" s="319">
        <f>'BD Team'!K13</f>
        <v>293.82</v>
      </c>
      <c r="M6" s="318">
        <f>Pricing!O8</f>
        <v>2805</v>
      </c>
      <c r="N6" s="318">
        <f>Pricing!Q8</f>
        <v>538.19999999999993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W3</v>
      </c>
      <c r="B7" s="318" t="str">
        <f>'BD Team'!C14</f>
        <v>M14600</v>
      </c>
      <c r="C7" s="318" t="str">
        <f>'BD Team'!D14</f>
        <v>3 TRACK 2 SHUTTER SLIDING WINDOW</v>
      </c>
      <c r="D7" s="318" t="str">
        <f>'BD Team'!E14</f>
        <v>24MM</v>
      </c>
      <c r="E7" s="318" t="str">
        <f>'BD Team'!G14</f>
        <v>NA</v>
      </c>
      <c r="F7" s="318" t="str">
        <f>'BD Team'!F14</f>
        <v>SS</v>
      </c>
      <c r="I7" s="318">
        <f>'BD Team'!H14</f>
        <v>900</v>
      </c>
      <c r="J7" s="318">
        <f>'BD Team'!I14</f>
        <v>1650</v>
      </c>
      <c r="K7" s="318">
        <f>'BD Team'!J14</f>
        <v>9</v>
      </c>
      <c r="L7" s="319">
        <f>'BD Team'!K14</f>
        <v>262.52999999999997</v>
      </c>
      <c r="M7" s="318">
        <f>Pricing!O9</f>
        <v>2805</v>
      </c>
      <c r="N7" s="318">
        <f>Pricing!Q9</f>
        <v>538.19999999999993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KW</v>
      </c>
      <c r="B8" s="318" t="str">
        <f>'BD Team'!C15</f>
        <v>M14600</v>
      </c>
      <c r="C8" s="318" t="str">
        <f>'BD Team'!D15</f>
        <v>3 TRACK 2 SHUTTER SLIDING WINDOW</v>
      </c>
      <c r="D8" s="318" t="str">
        <f>'BD Team'!E15</f>
        <v>24MM</v>
      </c>
      <c r="E8" s="318" t="str">
        <f>'BD Team'!G15</f>
        <v>NA</v>
      </c>
      <c r="F8" s="318" t="str">
        <f>'BD Team'!F15</f>
        <v>SS</v>
      </c>
      <c r="I8" s="318">
        <f>'BD Team'!H15</f>
        <v>1800</v>
      </c>
      <c r="J8" s="318">
        <f>'BD Team'!I15</f>
        <v>1200</v>
      </c>
      <c r="K8" s="318">
        <f>'BD Team'!J15</f>
        <v>2</v>
      </c>
      <c r="L8" s="319">
        <f>'BD Team'!K15</f>
        <v>273.76</v>
      </c>
      <c r="M8" s="318">
        <f>Pricing!O10</f>
        <v>2805</v>
      </c>
      <c r="N8" s="318">
        <f>Pricing!Q10</f>
        <v>538.19999999999993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V</v>
      </c>
      <c r="B9" s="318" t="str">
        <f>'BD Team'!C16</f>
        <v>M15000</v>
      </c>
      <c r="C9" s="318" t="str">
        <f>'BD Team'!D16</f>
        <v>TOP HUNG WINDOW</v>
      </c>
      <c r="D9" s="318" t="str">
        <f>'BD Team'!E16</f>
        <v>24MM (F)</v>
      </c>
      <c r="E9" s="318" t="str">
        <f>'BD Team'!G16</f>
        <v>NA</v>
      </c>
      <c r="F9" s="318" t="str">
        <f>'BD Team'!F16</f>
        <v>NO</v>
      </c>
      <c r="I9" s="318">
        <f>'BD Team'!H16</f>
        <v>900</v>
      </c>
      <c r="J9" s="318">
        <f>'BD Team'!I16</f>
        <v>600</v>
      </c>
      <c r="K9" s="318">
        <f>'BD Team'!J16</f>
        <v>7</v>
      </c>
      <c r="L9" s="319">
        <f>'BD Team'!K16</f>
        <v>160.56</v>
      </c>
      <c r="M9" s="318">
        <f>Pricing!O11</f>
        <v>3806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7" sqref="B1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30" t="s">
        <v>126</v>
      </c>
      <c r="B2" s="330"/>
      <c r="C2" s="330"/>
      <c r="D2" s="330"/>
      <c r="E2" s="162" t="s">
        <v>424</v>
      </c>
      <c r="F2" s="137"/>
      <c r="G2" s="163"/>
      <c r="H2" s="331" t="s">
        <v>184</v>
      </c>
      <c r="I2" s="332"/>
      <c r="J2" s="165" t="s">
        <v>427</v>
      </c>
      <c r="K2" s="167"/>
      <c r="L2" s="104" t="s">
        <v>207</v>
      </c>
      <c r="M2" s="104" t="s">
        <v>381</v>
      </c>
    </row>
    <row r="3" spans="1:13" s="104" customFormat="1">
      <c r="A3" s="330" t="s">
        <v>127</v>
      </c>
      <c r="B3" s="330"/>
      <c r="C3" s="330"/>
      <c r="D3" s="330"/>
      <c r="E3" s="162" t="s">
        <v>425</v>
      </c>
      <c r="F3" s="136" t="s">
        <v>182</v>
      </c>
      <c r="G3" s="162" t="s">
        <v>418</v>
      </c>
      <c r="H3" s="331" t="s">
        <v>185</v>
      </c>
      <c r="I3" s="332"/>
      <c r="J3" s="166">
        <v>43708</v>
      </c>
      <c r="K3" s="167"/>
      <c r="L3" s="104" t="s">
        <v>257</v>
      </c>
      <c r="M3" s="104" t="s">
        <v>382</v>
      </c>
    </row>
    <row r="4" spans="1:13" s="104" customFormat="1" ht="18">
      <c r="A4" s="330" t="s">
        <v>168</v>
      </c>
      <c r="B4" s="330"/>
      <c r="C4" s="330"/>
      <c r="D4" s="330"/>
      <c r="E4" s="162" t="s">
        <v>419</v>
      </c>
      <c r="F4" s="135"/>
      <c r="G4" s="164"/>
      <c r="H4" s="331" t="s">
        <v>186</v>
      </c>
      <c r="I4" s="332"/>
      <c r="J4" s="165" t="s">
        <v>382</v>
      </c>
      <c r="K4" s="167"/>
      <c r="L4" s="104" t="s">
        <v>258</v>
      </c>
      <c r="M4" s="104" t="s">
        <v>383</v>
      </c>
    </row>
    <row r="5" spans="1:13" s="104" customFormat="1">
      <c r="A5" s="330" t="s">
        <v>176</v>
      </c>
      <c r="B5" s="330"/>
      <c r="C5" s="330"/>
      <c r="D5" s="330"/>
      <c r="E5" s="162" t="s">
        <v>426</v>
      </c>
      <c r="F5" s="136" t="s">
        <v>183</v>
      </c>
      <c r="G5" s="162" t="s">
        <v>207</v>
      </c>
      <c r="H5" s="331" t="s">
        <v>375</v>
      </c>
      <c r="I5" s="332"/>
      <c r="J5" s="165" t="s">
        <v>428</v>
      </c>
      <c r="K5" s="167"/>
      <c r="L5" s="104" t="s">
        <v>259</v>
      </c>
      <c r="M5" s="104" t="s">
        <v>384</v>
      </c>
    </row>
    <row r="6" spans="1:13" ht="18">
      <c r="A6" s="330"/>
      <c r="B6" s="330"/>
      <c r="C6" s="330"/>
      <c r="D6" s="330"/>
      <c r="E6" s="133"/>
      <c r="F6" s="133"/>
      <c r="G6" s="324"/>
      <c r="H6" s="324"/>
      <c r="I6" s="324"/>
      <c r="J6" s="324"/>
      <c r="K6" s="134"/>
      <c r="L6" s="47" t="s">
        <v>260</v>
      </c>
      <c r="M6" s="47" t="s">
        <v>110</v>
      </c>
    </row>
    <row r="7" spans="1:13" ht="38.25" customHeight="1">
      <c r="A7" s="325" t="s">
        <v>62</v>
      </c>
      <c r="B7" s="327" t="s">
        <v>116</v>
      </c>
      <c r="C7" s="151" t="s">
        <v>205</v>
      </c>
      <c r="D7" s="327" t="s">
        <v>118</v>
      </c>
      <c r="E7" s="327" t="s">
        <v>117</v>
      </c>
      <c r="F7" s="327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2" t="s">
        <v>219</v>
      </c>
      <c r="L7" s="47" t="s">
        <v>261</v>
      </c>
      <c r="M7" s="47" t="s">
        <v>385</v>
      </c>
    </row>
    <row r="8" spans="1:13">
      <c r="A8" s="326"/>
      <c r="B8" s="328"/>
      <c r="C8" s="152"/>
      <c r="D8" s="328"/>
      <c r="E8" s="328"/>
      <c r="F8" s="329"/>
      <c r="G8" s="102" t="s">
        <v>2</v>
      </c>
      <c r="H8" s="102" t="s">
        <v>68</v>
      </c>
      <c r="I8" s="115" t="s">
        <v>68</v>
      </c>
      <c r="J8" s="116" t="s">
        <v>113</v>
      </c>
      <c r="K8" s="323"/>
      <c r="M8" s="47" t="s">
        <v>403</v>
      </c>
    </row>
    <row r="9" spans="1:13" ht="20.100000000000001" customHeight="1">
      <c r="A9" s="113">
        <v>1</v>
      </c>
      <c r="B9" s="113" t="s">
        <v>429</v>
      </c>
      <c r="C9" s="113" t="s">
        <v>430</v>
      </c>
      <c r="D9" s="113" t="s">
        <v>431</v>
      </c>
      <c r="E9" s="113" t="s">
        <v>263</v>
      </c>
      <c r="F9" s="113" t="s">
        <v>432</v>
      </c>
      <c r="G9" s="113" t="s">
        <v>433</v>
      </c>
      <c r="H9" s="113">
        <v>2400</v>
      </c>
      <c r="I9" s="113">
        <v>2400</v>
      </c>
      <c r="J9" s="113">
        <v>3</v>
      </c>
      <c r="K9" s="123">
        <v>434.21</v>
      </c>
    </row>
    <row r="10" spans="1:13" ht="20.100000000000001" customHeight="1">
      <c r="A10" s="113">
        <v>2</v>
      </c>
      <c r="B10" s="113" t="s">
        <v>434</v>
      </c>
      <c r="C10" s="113" t="s">
        <v>430</v>
      </c>
      <c r="D10" s="113" t="s">
        <v>431</v>
      </c>
      <c r="E10" s="113" t="s">
        <v>263</v>
      </c>
      <c r="F10" s="113" t="s">
        <v>432</v>
      </c>
      <c r="G10" s="113" t="s">
        <v>433</v>
      </c>
      <c r="H10" s="113">
        <v>1800</v>
      </c>
      <c r="I10" s="113">
        <v>2400</v>
      </c>
      <c r="J10" s="113">
        <v>1</v>
      </c>
      <c r="K10" s="123">
        <v>402.93</v>
      </c>
      <c r="L10" s="47" t="s">
        <v>282</v>
      </c>
    </row>
    <row r="11" spans="1:13" ht="20.100000000000001" customHeight="1">
      <c r="A11" s="113">
        <v>3</v>
      </c>
      <c r="B11" s="113" t="s">
        <v>435</v>
      </c>
      <c r="C11" s="113" t="s">
        <v>436</v>
      </c>
      <c r="D11" s="113" t="s">
        <v>437</v>
      </c>
      <c r="E11" s="113" t="s">
        <v>263</v>
      </c>
      <c r="F11" s="113" t="s">
        <v>438</v>
      </c>
      <c r="G11" s="113" t="s">
        <v>433</v>
      </c>
      <c r="H11" s="113">
        <v>3500</v>
      </c>
      <c r="I11" s="113">
        <v>2400</v>
      </c>
      <c r="J11" s="113">
        <v>1</v>
      </c>
      <c r="K11" s="123">
        <v>694.88</v>
      </c>
      <c r="L11" s="47" t="s">
        <v>281</v>
      </c>
    </row>
    <row r="12" spans="1:13" ht="20.100000000000001" customHeight="1">
      <c r="A12" s="113">
        <v>4</v>
      </c>
      <c r="B12" s="113" t="s">
        <v>439</v>
      </c>
      <c r="C12" s="113" t="s">
        <v>430</v>
      </c>
      <c r="D12" s="113" t="s">
        <v>440</v>
      </c>
      <c r="E12" s="113" t="s">
        <v>263</v>
      </c>
      <c r="F12" s="113" t="s">
        <v>432</v>
      </c>
      <c r="G12" s="113" t="s">
        <v>433</v>
      </c>
      <c r="H12" s="113">
        <v>1800</v>
      </c>
      <c r="I12" s="113">
        <v>1650</v>
      </c>
      <c r="J12" s="113">
        <v>2</v>
      </c>
      <c r="K12" s="123">
        <v>309.45999999999998</v>
      </c>
      <c r="L12" s="47" t="s">
        <v>365</v>
      </c>
    </row>
    <row r="13" spans="1:13" ht="20.100000000000001" customHeight="1">
      <c r="A13" s="113">
        <v>5</v>
      </c>
      <c r="B13" s="113" t="s">
        <v>441</v>
      </c>
      <c r="C13" s="113" t="s">
        <v>430</v>
      </c>
      <c r="D13" s="113" t="s">
        <v>440</v>
      </c>
      <c r="E13" s="113" t="s">
        <v>263</v>
      </c>
      <c r="F13" s="113" t="s">
        <v>432</v>
      </c>
      <c r="G13" s="113" t="s">
        <v>433</v>
      </c>
      <c r="H13" s="113">
        <v>1500</v>
      </c>
      <c r="I13" s="113">
        <v>1650</v>
      </c>
      <c r="J13" s="113">
        <v>3</v>
      </c>
      <c r="K13" s="123">
        <v>293.82</v>
      </c>
      <c r="L13" s="47" t="s">
        <v>366</v>
      </c>
    </row>
    <row r="14" spans="1:13">
      <c r="A14" s="113">
        <v>6</v>
      </c>
      <c r="B14" s="113" t="s">
        <v>442</v>
      </c>
      <c r="C14" s="113" t="s">
        <v>430</v>
      </c>
      <c r="D14" s="113" t="s">
        <v>440</v>
      </c>
      <c r="E14" s="113" t="s">
        <v>263</v>
      </c>
      <c r="F14" s="113" t="s">
        <v>432</v>
      </c>
      <c r="G14" s="113" t="s">
        <v>433</v>
      </c>
      <c r="H14" s="113">
        <v>900</v>
      </c>
      <c r="I14" s="113">
        <v>1650</v>
      </c>
      <c r="J14" s="113">
        <v>9</v>
      </c>
      <c r="K14" s="123">
        <v>262.52999999999997</v>
      </c>
      <c r="L14" s="47" t="s">
        <v>367</v>
      </c>
    </row>
    <row r="15" spans="1:13" ht="20.100000000000001" customHeight="1">
      <c r="A15" s="113">
        <v>7</v>
      </c>
      <c r="B15" s="113" t="s">
        <v>443</v>
      </c>
      <c r="C15" s="113" t="s">
        <v>430</v>
      </c>
      <c r="D15" s="113" t="s">
        <v>440</v>
      </c>
      <c r="E15" s="113" t="s">
        <v>263</v>
      </c>
      <c r="F15" s="113" t="s">
        <v>432</v>
      </c>
      <c r="G15" s="113" t="s">
        <v>433</v>
      </c>
      <c r="H15" s="113">
        <v>1800</v>
      </c>
      <c r="I15" s="113">
        <v>1200</v>
      </c>
      <c r="J15" s="113">
        <v>2</v>
      </c>
      <c r="K15" s="123">
        <v>273.76</v>
      </c>
      <c r="L15" s="47" t="s">
        <v>368</v>
      </c>
    </row>
    <row r="16" spans="1:13" ht="20.100000000000001" customHeight="1">
      <c r="A16" s="113">
        <v>8</v>
      </c>
      <c r="B16" s="113" t="s">
        <v>444</v>
      </c>
      <c r="C16" s="113" t="s">
        <v>436</v>
      </c>
      <c r="D16" s="113" t="s">
        <v>445</v>
      </c>
      <c r="E16" s="113" t="s">
        <v>446</v>
      </c>
      <c r="F16" s="113" t="s">
        <v>438</v>
      </c>
      <c r="G16" s="113" t="s">
        <v>433</v>
      </c>
      <c r="H16" s="113">
        <v>900</v>
      </c>
      <c r="I16" s="113">
        <v>600</v>
      </c>
      <c r="J16" s="113">
        <v>7</v>
      </c>
      <c r="K16" s="123">
        <v>160.56</v>
      </c>
      <c r="L16" s="47" t="s">
        <v>369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370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371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372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419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420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421</v>
      </c>
      <c r="M26" s="47" t="s">
        <v>422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11" sqref="Q11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2" t="s">
        <v>277</v>
      </c>
      <c r="Q2" s="169" t="s">
        <v>237</v>
      </c>
      <c r="R2" s="169" t="s">
        <v>238</v>
      </c>
      <c r="S2" s="310" t="s">
        <v>189</v>
      </c>
      <c r="T2" s="335" t="s">
        <v>399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40"/>
      <c r="Q3" s="171" t="s">
        <v>226</v>
      </c>
      <c r="R3" s="171" t="s">
        <v>226</v>
      </c>
      <c r="S3" s="311" t="s">
        <v>227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222</v>
      </c>
    </row>
    <row r="4" spans="1:25">
      <c r="A4" s="118">
        <f>'BD Team'!A9</f>
        <v>1</v>
      </c>
      <c r="B4" s="118" t="str">
        <f>'BD Team'!B9</f>
        <v>SD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NA</v>
      </c>
      <c r="G4" s="118">
        <f>'BD Team'!H9</f>
        <v>2400</v>
      </c>
      <c r="H4" s="118">
        <f>'BD Team'!I9</f>
        <v>2400</v>
      </c>
      <c r="I4" s="118">
        <f>'BD Team'!J9</f>
        <v>3</v>
      </c>
      <c r="J4" s="103">
        <f t="shared" ref="J4:J53" si="0">G4*H4*I4*10.764/1000000</f>
        <v>186.00192000000001</v>
      </c>
      <c r="K4" s="172">
        <f>'BD Team'!K9</f>
        <v>434.21</v>
      </c>
      <c r="L4" s="171">
        <f>K4*I4</f>
        <v>1302.6299999999999</v>
      </c>
      <c r="M4" s="170">
        <f>L4*'Changable Values'!$D$4</f>
        <v>108118.29</v>
      </c>
      <c r="N4" s="170" t="str">
        <f>'BD Team'!E9</f>
        <v>24MM</v>
      </c>
      <c r="O4" s="172">
        <v>2805</v>
      </c>
      <c r="P4" s="241"/>
      <c r="Q4" s="173">
        <f>50*10.764</f>
        <v>538.19999999999993</v>
      </c>
      <c r="R4" s="185"/>
      <c r="S4" s="312"/>
      <c r="T4" s="313">
        <f>(G4+H4)*I4*2/300</f>
        <v>96</v>
      </c>
      <c r="U4" s="313">
        <f>SUM(G4:H4)*I4*2*4/1000</f>
        <v>115.2</v>
      </c>
      <c r="V4" s="313">
        <f>SUM(G4:H4)*I4*5*5*4/(1000*240)</f>
        <v>6</v>
      </c>
      <c r="W4" s="313">
        <f>T4</f>
        <v>96</v>
      </c>
      <c r="X4" s="313">
        <f>W4*2</f>
        <v>192</v>
      </c>
      <c r="Y4" s="313">
        <f>SUM(G4:H4)*I4*4/1000</f>
        <v>57.6</v>
      </c>
    </row>
    <row r="5" spans="1:25">
      <c r="A5" s="118">
        <f>'BD Team'!A10</f>
        <v>2</v>
      </c>
      <c r="B5" s="118" t="str">
        <f>'BD Team'!B10</f>
        <v>SD1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NA</v>
      </c>
      <c r="G5" s="118">
        <f>'BD Team'!H10</f>
        <v>1800</v>
      </c>
      <c r="H5" s="118">
        <f>'BD Team'!I10</f>
        <v>2400</v>
      </c>
      <c r="I5" s="118">
        <f>'BD Team'!J10</f>
        <v>1</v>
      </c>
      <c r="J5" s="103">
        <f t="shared" si="0"/>
        <v>46.500480000000003</v>
      </c>
      <c r="K5" s="172">
        <f>'BD Team'!K10</f>
        <v>402.93</v>
      </c>
      <c r="L5" s="171">
        <f t="shared" ref="L5:L53" si="1">K5*I5</f>
        <v>402.93</v>
      </c>
      <c r="M5" s="170">
        <f>L5*'Changable Values'!$D$4</f>
        <v>33443.19</v>
      </c>
      <c r="N5" s="170" t="str">
        <f>'BD Team'!E10</f>
        <v>24MM</v>
      </c>
      <c r="O5" s="172">
        <v>2805</v>
      </c>
      <c r="P5" s="241"/>
      <c r="Q5" s="173">
        <f t="shared" ref="Q5:Q10" si="2">50*10.764</f>
        <v>538.19999999999993</v>
      </c>
      <c r="R5" s="185"/>
      <c r="S5" s="312"/>
      <c r="T5" s="313">
        <f t="shared" ref="T5:T68" si="3">(G5+H5)*I5*2/300</f>
        <v>28</v>
      </c>
      <c r="U5" s="313">
        <f t="shared" ref="U5:U68" si="4">SUM(G5:H5)*I5*2*4/1000</f>
        <v>33.6</v>
      </c>
      <c r="V5" s="313">
        <f t="shared" ref="V5:V68" si="5">SUM(G5:H5)*I5*5*5*4/(1000*240)</f>
        <v>1.75</v>
      </c>
      <c r="W5" s="313">
        <f t="shared" ref="W5:W68" si="6">T5</f>
        <v>28</v>
      </c>
      <c r="X5" s="313">
        <f t="shared" ref="X5:X68" si="7">W5*2</f>
        <v>56</v>
      </c>
      <c r="Y5" s="313">
        <f t="shared" ref="Y5:Y68" si="8">SUM(G5:H5)*I5*4/1000</f>
        <v>16.8</v>
      </c>
    </row>
    <row r="6" spans="1:25">
      <c r="A6" s="118">
        <f>'BD Team'!A11</f>
        <v>3</v>
      </c>
      <c r="B6" s="118" t="str">
        <f>'BD Team'!B11</f>
        <v>FG</v>
      </c>
      <c r="C6" s="118" t="str">
        <f>'BD Team'!C11</f>
        <v>M15000</v>
      </c>
      <c r="D6" s="118" t="str">
        <f>'BD Team'!D11</f>
        <v>FIXED GLASS 10 NO'S</v>
      </c>
      <c r="E6" s="118" t="str">
        <f>'BD Team'!F11</f>
        <v>NO</v>
      </c>
      <c r="F6" s="121" t="str">
        <f>'BD Team'!G11</f>
        <v>NA</v>
      </c>
      <c r="G6" s="118">
        <f>'BD Team'!H11</f>
        <v>3500</v>
      </c>
      <c r="H6" s="118">
        <f>'BD Team'!I11</f>
        <v>2400</v>
      </c>
      <c r="I6" s="118">
        <f>'BD Team'!J11</f>
        <v>1</v>
      </c>
      <c r="J6" s="103">
        <f t="shared" si="0"/>
        <v>90.417599999999993</v>
      </c>
      <c r="K6" s="172">
        <f>'BD Team'!K11</f>
        <v>694.88</v>
      </c>
      <c r="L6" s="171">
        <f t="shared" si="1"/>
        <v>694.88</v>
      </c>
      <c r="M6" s="170">
        <f>L6*'Changable Values'!$D$4</f>
        <v>57675.040000000001</v>
      </c>
      <c r="N6" s="170" t="str">
        <f>'BD Team'!E11</f>
        <v>24MM</v>
      </c>
      <c r="O6" s="172">
        <v>2805</v>
      </c>
      <c r="P6" s="241"/>
      <c r="Q6" s="173"/>
      <c r="R6" s="185"/>
      <c r="S6" s="312"/>
      <c r="T6" s="313">
        <f t="shared" si="3"/>
        <v>39.333333333333336</v>
      </c>
      <c r="U6" s="313">
        <f t="shared" si="4"/>
        <v>47.2</v>
      </c>
      <c r="V6" s="313">
        <f t="shared" si="5"/>
        <v>2.4583333333333335</v>
      </c>
      <c r="W6" s="313">
        <f t="shared" si="6"/>
        <v>39.333333333333336</v>
      </c>
      <c r="X6" s="313">
        <f t="shared" si="7"/>
        <v>78.666666666666671</v>
      </c>
      <c r="Y6" s="313">
        <f t="shared" si="8"/>
        <v>23.6</v>
      </c>
    </row>
    <row r="7" spans="1:25">
      <c r="A7" s="118">
        <f>'BD Team'!A12</f>
        <v>4</v>
      </c>
      <c r="B7" s="118" t="str">
        <f>'BD Team'!B12</f>
        <v>W1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NA</v>
      </c>
      <c r="G7" s="118">
        <f>'BD Team'!H12</f>
        <v>1800</v>
      </c>
      <c r="H7" s="118">
        <f>'BD Team'!I12</f>
        <v>1650</v>
      </c>
      <c r="I7" s="118">
        <f>'BD Team'!J12</f>
        <v>2</v>
      </c>
      <c r="J7" s="103">
        <f t="shared" si="0"/>
        <v>63.938159999999989</v>
      </c>
      <c r="K7" s="172">
        <f>'BD Team'!K12</f>
        <v>309.45999999999998</v>
      </c>
      <c r="L7" s="171">
        <f t="shared" si="1"/>
        <v>618.91999999999996</v>
      </c>
      <c r="M7" s="170">
        <f>L7*'Changable Values'!$D$4</f>
        <v>51370.359999999993</v>
      </c>
      <c r="N7" s="170" t="str">
        <f>'BD Team'!E12</f>
        <v>24MM</v>
      </c>
      <c r="O7" s="172">
        <v>2805</v>
      </c>
      <c r="P7" s="241"/>
      <c r="Q7" s="173">
        <f t="shared" si="2"/>
        <v>538.19999999999993</v>
      </c>
      <c r="R7" s="185"/>
      <c r="S7" s="312"/>
      <c r="T7" s="313">
        <f t="shared" si="3"/>
        <v>46</v>
      </c>
      <c r="U7" s="313">
        <f t="shared" si="4"/>
        <v>55.2</v>
      </c>
      <c r="V7" s="313">
        <f t="shared" si="5"/>
        <v>2.875</v>
      </c>
      <c r="W7" s="313">
        <f t="shared" si="6"/>
        <v>46</v>
      </c>
      <c r="X7" s="313">
        <f t="shared" si="7"/>
        <v>92</v>
      </c>
      <c r="Y7" s="313">
        <f t="shared" si="8"/>
        <v>27.6</v>
      </c>
    </row>
    <row r="8" spans="1:25">
      <c r="A8" s="118">
        <f>'BD Team'!A13</f>
        <v>5</v>
      </c>
      <c r="B8" s="118" t="str">
        <f>'BD Team'!B13</f>
        <v>W2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NA</v>
      </c>
      <c r="G8" s="118">
        <f>'BD Team'!H13</f>
        <v>1500</v>
      </c>
      <c r="H8" s="118">
        <f>'BD Team'!I13</f>
        <v>1650</v>
      </c>
      <c r="I8" s="118">
        <f>'BD Team'!J13</f>
        <v>3</v>
      </c>
      <c r="J8" s="103">
        <f t="shared" si="0"/>
        <v>79.922700000000006</v>
      </c>
      <c r="K8" s="172">
        <f>'BD Team'!K13</f>
        <v>293.82</v>
      </c>
      <c r="L8" s="171">
        <f t="shared" si="1"/>
        <v>881.46</v>
      </c>
      <c r="M8" s="170">
        <f>L8*'Changable Values'!$D$4</f>
        <v>73161.180000000008</v>
      </c>
      <c r="N8" s="170" t="str">
        <f>'BD Team'!E13</f>
        <v>24MM</v>
      </c>
      <c r="O8" s="172">
        <v>2805</v>
      </c>
      <c r="P8" s="241"/>
      <c r="Q8" s="173">
        <f t="shared" si="2"/>
        <v>538.19999999999993</v>
      </c>
      <c r="R8" s="185"/>
      <c r="S8" s="312"/>
      <c r="T8" s="313">
        <f t="shared" si="3"/>
        <v>63</v>
      </c>
      <c r="U8" s="313">
        <f t="shared" si="4"/>
        <v>75.599999999999994</v>
      </c>
      <c r="V8" s="313">
        <f t="shared" si="5"/>
        <v>3.9375</v>
      </c>
      <c r="W8" s="313">
        <f t="shared" si="6"/>
        <v>63</v>
      </c>
      <c r="X8" s="313">
        <f t="shared" si="7"/>
        <v>126</v>
      </c>
      <c r="Y8" s="313">
        <f t="shared" si="8"/>
        <v>37.799999999999997</v>
      </c>
    </row>
    <row r="9" spans="1:25">
      <c r="A9" s="118">
        <f>'BD Team'!A14</f>
        <v>6</v>
      </c>
      <c r="B9" s="118" t="str">
        <f>'BD Team'!B14</f>
        <v>W3</v>
      </c>
      <c r="C9" s="118" t="str">
        <f>'BD Team'!C14</f>
        <v>M14600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NA</v>
      </c>
      <c r="G9" s="118">
        <f>'BD Team'!H14</f>
        <v>900</v>
      </c>
      <c r="H9" s="118">
        <f>'BD Team'!I14</f>
        <v>1650</v>
      </c>
      <c r="I9" s="118">
        <f>'BD Team'!J14</f>
        <v>9</v>
      </c>
      <c r="J9" s="103">
        <f t="shared" si="0"/>
        <v>143.86086</v>
      </c>
      <c r="K9" s="172">
        <f>'BD Team'!K14</f>
        <v>262.52999999999997</v>
      </c>
      <c r="L9" s="171">
        <f t="shared" si="1"/>
        <v>2362.7699999999995</v>
      </c>
      <c r="M9" s="170">
        <f>L9*'Changable Values'!$D$4</f>
        <v>196109.90999999997</v>
      </c>
      <c r="N9" s="170" t="str">
        <f>'BD Team'!E14</f>
        <v>24MM</v>
      </c>
      <c r="O9" s="172">
        <v>2805</v>
      </c>
      <c r="P9" s="241"/>
      <c r="Q9" s="173">
        <f t="shared" si="2"/>
        <v>538.19999999999993</v>
      </c>
      <c r="R9" s="185"/>
      <c r="S9" s="312"/>
      <c r="T9" s="313">
        <f t="shared" si="3"/>
        <v>153</v>
      </c>
      <c r="U9" s="313">
        <f t="shared" si="4"/>
        <v>183.6</v>
      </c>
      <c r="V9" s="313">
        <f t="shared" si="5"/>
        <v>9.5625</v>
      </c>
      <c r="W9" s="313">
        <f t="shared" si="6"/>
        <v>153</v>
      </c>
      <c r="X9" s="313">
        <f t="shared" si="7"/>
        <v>306</v>
      </c>
      <c r="Y9" s="313">
        <f t="shared" si="8"/>
        <v>91.8</v>
      </c>
    </row>
    <row r="10" spans="1:25">
      <c r="A10" s="118">
        <f>'BD Team'!A15</f>
        <v>7</v>
      </c>
      <c r="B10" s="118" t="str">
        <f>'BD Team'!B15</f>
        <v>KW</v>
      </c>
      <c r="C10" s="118" t="str">
        <f>'BD Team'!C15</f>
        <v>M14600</v>
      </c>
      <c r="D10" s="118" t="str">
        <f>'BD Team'!D15</f>
        <v>3 TRACK 2 SHUTTER SLIDING WINDOW</v>
      </c>
      <c r="E10" s="118" t="str">
        <f>'BD Team'!F15</f>
        <v>SS</v>
      </c>
      <c r="F10" s="121" t="str">
        <f>'BD Team'!G15</f>
        <v>NA</v>
      </c>
      <c r="G10" s="118">
        <f>'BD Team'!H15</f>
        <v>1800</v>
      </c>
      <c r="H10" s="118">
        <f>'BD Team'!I15</f>
        <v>1200</v>
      </c>
      <c r="I10" s="118">
        <f>'BD Team'!J15</f>
        <v>2</v>
      </c>
      <c r="J10" s="103">
        <f t="shared" si="0"/>
        <v>46.500480000000003</v>
      </c>
      <c r="K10" s="172">
        <f>'BD Team'!K15</f>
        <v>273.76</v>
      </c>
      <c r="L10" s="171">
        <f t="shared" si="1"/>
        <v>547.52</v>
      </c>
      <c r="M10" s="170">
        <f>L10*'Changable Values'!$D$4</f>
        <v>45444.159999999996</v>
      </c>
      <c r="N10" s="170" t="str">
        <f>'BD Team'!E15</f>
        <v>24MM</v>
      </c>
      <c r="O10" s="172">
        <v>2805</v>
      </c>
      <c r="P10" s="241"/>
      <c r="Q10" s="173">
        <f t="shared" si="2"/>
        <v>538.19999999999993</v>
      </c>
      <c r="R10" s="185"/>
      <c r="S10" s="312"/>
      <c r="T10" s="313">
        <f t="shared" si="3"/>
        <v>40</v>
      </c>
      <c r="U10" s="313">
        <f t="shared" si="4"/>
        <v>48</v>
      </c>
      <c r="V10" s="313">
        <f t="shared" si="5"/>
        <v>2.5</v>
      </c>
      <c r="W10" s="313">
        <f t="shared" si="6"/>
        <v>40</v>
      </c>
      <c r="X10" s="313">
        <f t="shared" si="7"/>
        <v>80</v>
      </c>
      <c r="Y10" s="313">
        <f t="shared" si="8"/>
        <v>24</v>
      </c>
    </row>
    <row r="11" spans="1:25">
      <c r="A11" s="118">
        <f>'BD Team'!A16</f>
        <v>8</v>
      </c>
      <c r="B11" s="118" t="str">
        <f>'BD Team'!B16</f>
        <v>V</v>
      </c>
      <c r="C11" s="118" t="str">
        <f>'BD Team'!C16</f>
        <v>M15000</v>
      </c>
      <c r="D11" s="118" t="str">
        <f>'BD Team'!D16</f>
        <v>TOP HUNG WINDOW</v>
      </c>
      <c r="E11" s="118" t="str">
        <f>'BD Team'!F16</f>
        <v>NO</v>
      </c>
      <c r="F11" s="121" t="str">
        <f>'BD Team'!G16</f>
        <v>NA</v>
      </c>
      <c r="G11" s="118">
        <f>'BD Team'!H16</f>
        <v>900</v>
      </c>
      <c r="H11" s="118">
        <f>'BD Team'!I16</f>
        <v>600</v>
      </c>
      <c r="I11" s="118">
        <f>'BD Team'!J16</f>
        <v>7</v>
      </c>
      <c r="J11" s="103">
        <f t="shared" si="0"/>
        <v>40.687919999999998</v>
      </c>
      <c r="K11" s="172">
        <f>'BD Team'!K16</f>
        <v>160.56</v>
      </c>
      <c r="L11" s="171">
        <f t="shared" si="1"/>
        <v>1123.92</v>
      </c>
      <c r="M11" s="170">
        <f>L11*'Changable Values'!$D$4</f>
        <v>93285.36</v>
      </c>
      <c r="N11" s="170" t="str">
        <f>'BD Team'!E16</f>
        <v>24MM (F)</v>
      </c>
      <c r="O11" s="172">
        <v>3806</v>
      </c>
      <c r="P11" s="241"/>
      <c r="Q11" s="173"/>
      <c r="R11" s="185"/>
      <c r="S11" s="312"/>
      <c r="T11" s="313">
        <f t="shared" si="3"/>
        <v>70</v>
      </c>
      <c r="U11" s="313">
        <f t="shared" si="4"/>
        <v>84</v>
      </c>
      <c r="V11" s="313">
        <f t="shared" si="5"/>
        <v>4.375</v>
      </c>
      <c r="W11" s="313">
        <f t="shared" si="6"/>
        <v>70</v>
      </c>
      <c r="X11" s="313">
        <f t="shared" si="7"/>
        <v>140</v>
      </c>
      <c r="Y11" s="313">
        <f t="shared" si="8"/>
        <v>42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2832.15</v>
      </c>
      <c r="L104" s="168">
        <f>SUM(L4:L103)</f>
        <v>7935.0300000000007</v>
      </c>
      <c r="M104" s="168">
        <f>SUM(M4:M103)</f>
        <v>658607.49</v>
      </c>
      <c r="T104" s="314">
        <f t="shared" ref="T104:Y104" si="17">SUM(T4:T103)</f>
        <v>535.33333333333337</v>
      </c>
      <c r="U104" s="314">
        <f t="shared" si="17"/>
        <v>642.4</v>
      </c>
      <c r="V104" s="314">
        <f t="shared" si="17"/>
        <v>33.458333333333336</v>
      </c>
      <c r="W104" s="314">
        <f t="shared" si="17"/>
        <v>535.33333333333337</v>
      </c>
      <c r="X104" s="314">
        <f t="shared" si="17"/>
        <v>1070.6666666666667</v>
      </c>
      <c r="Y104" s="314">
        <f t="shared" si="17"/>
        <v>321.2</v>
      </c>
    </row>
  </sheetData>
  <autoFilter ref="A3:XEZ3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F8" sqref="F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283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284</v>
      </c>
      <c r="B2" s="339">
        <f>K4</f>
        <v>2804.76</v>
      </c>
      <c r="C2" s="246" t="s">
        <v>285</v>
      </c>
      <c r="D2" s="247" t="s">
        <v>286</v>
      </c>
      <c r="E2" s="247" t="s">
        <v>137</v>
      </c>
      <c r="F2" s="248" t="s">
        <v>134</v>
      </c>
      <c r="G2" s="246" t="s">
        <v>287</v>
      </c>
      <c r="H2" s="247" t="s">
        <v>288</v>
      </c>
      <c r="I2" s="246" t="s">
        <v>289</v>
      </c>
      <c r="J2" s="247" t="s">
        <v>128</v>
      </c>
      <c r="K2" s="246" t="s">
        <v>290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291</v>
      </c>
      <c r="B6" s="265" t="s">
        <v>106</v>
      </c>
      <c r="C6" s="266" t="s">
        <v>292</v>
      </c>
      <c r="D6" s="265" t="s">
        <v>106</v>
      </c>
      <c r="E6" s="266" t="s">
        <v>292</v>
      </c>
      <c r="F6" s="265" t="s">
        <v>106</v>
      </c>
      <c r="G6" s="267" t="s">
        <v>287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293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194</v>
      </c>
      <c r="C10" s="275" t="s">
        <v>294</v>
      </c>
      <c r="D10" s="272"/>
      <c r="E10" s="275" t="s">
        <v>194</v>
      </c>
      <c r="F10" s="275" t="s">
        <v>294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295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296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297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298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299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300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301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302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303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304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305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306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307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308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309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310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311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312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313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314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315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316</v>
      </c>
      <c r="B33" s="283">
        <v>5</v>
      </c>
      <c r="C33" s="278">
        <v>1030</v>
      </c>
    </row>
    <row r="34" spans="1:3" ht="15" hidden="1">
      <c r="A34" s="250" t="s">
        <v>317</v>
      </c>
      <c r="B34" s="283">
        <v>5</v>
      </c>
      <c r="C34" s="278">
        <v>1030</v>
      </c>
    </row>
    <row r="35" spans="1:3" ht="15" hidden="1">
      <c r="A35" s="250" t="s">
        <v>318</v>
      </c>
      <c r="B35" s="283">
        <v>5</v>
      </c>
      <c r="C35" s="278">
        <v>1030</v>
      </c>
    </row>
    <row r="36" spans="1:3" ht="15" hidden="1">
      <c r="A36" s="250" t="s">
        <v>319</v>
      </c>
      <c r="B36" s="283">
        <v>5</v>
      </c>
      <c r="C36" s="278">
        <v>1130</v>
      </c>
    </row>
    <row r="37" spans="1:3" ht="15" hidden="1">
      <c r="A37" s="250" t="s">
        <v>320</v>
      </c>
      <c r="B37" s="283">
        <v>5</v>
      </c>
      <c r="C37" s="278">
        <v>1130</v>
      </c>
    </row>
    <row r="38" spans="1:3" ht="15" hidden="1">
      <c r="A38" s="250" t="s">
        <v>321</v>
      </c>
      <c r="B38" s="283">
        <v>5</v>
      </c>
      <c r="C38" s="278">
        <v>1030</v>
      </c>
    </row>
    <row r="39" spans="1:3" ht="15" hidden="1">
      <c r="A39" s="250" t="s">
        <v>322</v>
      </c>
      <c r="B39" s="283">
        <v>6</v>
      </c>
      <c r="C39" s="278">
        <v>1240</v>
      </c>
    </row>
    <row r="40" spans="1:3" ht="15" hidden="1">
      <c r="A40" s="250" t="s">
        <v>323</v>
      </c>
      <c r="B40" s="283">
        <v>5</v>
      </c>
      <c r="C40" s="278">
        <v>1030</v>
      </c>
    </row>
    <row r="41" spans="1:3" ht="15" hidden="1">
      <c r="A41" s="250" t="s">
        <v>324</v>
      </c>
      <c r="B41" s="283">
        <v>5</v>
      </c>
      <c r="C41" s="278">
        <v>1030</v>
      </c>
    </row>
    <row r="42" spans="1:3" ht="15" hidden="1">
      <c r="A42" s="250" t="s">
        <v>325</v>
      </c>
      <c r="B42" s="283">
        <v>5</v>
      </c>
      <c r="C42" s="278">
        <v>1030</v>
      </c>
    </row>
    <row r="43" spans="1:3" ht="15" hidden="1">
      <c r="A43" s="250" t="s">
        <v>326</v>
      </c>
      <c r="B43" s="283">
        <v>6</v>
      </c>
      <c r="C43" s="278">
        <v>1240</v>
      </c>
    </row>
    <row r="44" spans="1:3" ht="15" hidden="1">
      <c r="A44" s="250" t="s">
        <v>327</v>
      </c>
      <c r="B44" s="283">
        <v>5</v>
      </c>
      <c r="C44" s="278">
        <v>1030</v>
      </c>
    </row>
    <row r="45" spans="1:3" ht="15" hidden="1">
      <c r="A45" s="250" t="s">
        <v>327</v>
      </c>
      <c r="B45" s="283">
        <v>5</v>
      </c>
      <c r="C45" s="278">
        <v>1030</v>
      </c>
    </row>
    <row r="46" spans="1:3" ht="15" hidden="1">
      <c r="A46" s="250" t="s">
        <v>328</v>
      </c>
      <c r="B46" s="283">
        <v>5</v>
      </c>
      <c r="C46" s="278">
        <v>1030</v>
      </c>
    </row>
    <row r="47" spans="1:3" ht="15" hidden="1">
      <c r="A47" s="250" t="s">
        <v>329</v>
      </c>
      <c r="B47" s="283">
        <v>5</v>
      </c>
      <c r="C47" s="278">
        <v>1130</v>
      </c>
    </row>
    <row r="48" spans="1:3" ht="15" hidden="1">
      <c r="A48" s="250" t="s">
        <v>330</v>
      </c>
      <c r="B48" s="283">
        <v>5</v>
      </c>
      <c r="C48" s="278">
        <v>1130</v>
      </c>
    </row>
    <row r="49" spans="1:3" ht="15" hidden="1">
      <c r="A49" s="250" t="s">
        <v>331</v>
      </c>
      <c r="B49" s="283">
        <v>5</v>
      </c>
      <c r="C49" s="278">
        <v>1130</v>
      </c>
    </row>
    <row r="50" spans="1:3" ht="15" hidden="1">
      <c r="A50" s="250" t="s">
        <v>332</v>
      </c>
      <c r="B50" s="283">
        <v>5</v>
      </c>
      <c r="C50" s="278">
        <v>1305</v>
      </c>
    </row>
    <row r="51" spans="1:3" ht="15" hidden="1">
      <c r="A51" s="250" t="s">
        <v>333</v>
      </c>
      <c r="B51" s="283">
        <v>6</v>
      </c>
      <c r="C51" s="278">
        <v>1430</v>
      </c>
    </row>
    <row r="52" spans="1:3" ht="15" hidden="1">
      <c r="A52" s="250" t="s">
        <v>334</v>
      </c>
      <c r="B52" s="283">
        <v>6</v>
      </c>
      <c r="C52" s="278">
        <v>1380</v>
      </c>
    </row>
    <row r="53" spans="1:3" ht="15" hidden="1">
      <c r="A53" s="250" t="s">
        <v>335</v>
      </c>
      <c r="B53" s="283">
        <v>6</v>
      </c>
      <c r="C53" s="278">
        <v>1380</v>
      </c>
    </row>
    <row r="54" spans="1:3" ht="15" hidden="1">
      <c r="A54" s="250" t="s">
        <v>336</v>
      </c>
      <c r="B54" s="283">
        <v>6</v>
      </c>
      <c r="C54" s="278">
        <v>1380</v>
      </c>
    </row>
    <row r="55" spans="1:3" ht="15" hidden="1">
      <c r="A55" s="250" t="s">
        <v>337</v>
      </c>
      <c r="B55" s="283">
        <v>6</v>
      </c>
      <c r="C55" s="278">
        <v>1380</v>
      </c>
    </row>
    <row r="56" spans="1:3" ht="15" hidden="1">
      <c r="A56" s="250" t="s">
        <v>338</v>
      </c>
      <c r="B56" s="283">
        <v>6</v>
      </c>
      <c r="C56" s="278">
        <v>1380</v>
      </c>
    </row>
    <row r="57" spans="1:3" ht="15" hidden="1">
      <c r="A57" s="250" t="s">
        <v>339</v>
      </c>
      <c r="B57" s="283">
        <v>6</v>
      </c>
      <c r="C57" s="278">
        <v>1380</v>
      </c>
    </row>
    <row r="58" spans="1:3" ht="15" hidden="1">
      <c r="A58" s="250" t="s">
        <v>340</v>
      </c>
      <c r="B58" s="283">
        <v>6</v>
      </c>
      <c r="C58" s="278">
        <v>1380</v>
      </c>
    </row>
    <row r="59" spans="1:3" ht="15" hidden="1">
      <c r="A59" s="250" t="s">
        <v>341</v>
      </c>
      <c r="B59" s="283">
        <v>6</v>
      </c>
      <c r="C59" s="278">
        <v>1380</v>
      </c>
    </row>
    <row r="60" spans="1:3" ht="15" hidden="1">
      <c r="A60" s="250" t="s">
        <v>342</v>
      </c>
      <c r="B60" s="283">
        <v>8</v>
      </c>
      <c r="C60" s="278">
        <v>1840</v>
      </c>
    </row>
    <row r="61" spans="1:3" ht="15" hidden="1">
      <c r="A61" s="250" t="s">
        <v>343</v>
      </c>
      <c r="B61" s="283">
        <v>10</v>
      </c>
      <c r="C61" s="278">
        <v>2240</v>
      </c>
    </row>
    <row r="62" spans="1:3" ht="15" hidden="1">
      <c r="A62" s="250" t="s">
        <v>344</v>
      </c>
      <c r="B62" s="283">
        <v>12</v>
      </c>
      <c r="C62" s="278">
        <v>2700</v>
      </c>
    </row>
    <row r="63" spans="1:3" ht="15" hidden="1">
      <c r="A63" s="250" t="s">
        <v>345</v>
      </c>
      <c r="B63" s="283">
        <v>6</v>
      </c>
      <c r="C63" s="278">
        <v>1680</v>
      </c>
    </row>
    <row r="64" spans="1:3" ht="15" hidden="1">
      <c r="A64" s="250" t="s">
        <v>346</v>
      </c>
      <c r="B64" s="283">
        <v>8</v>
      </c>
      <c r="C64" s="278">
        <v>2240</v>
      </c>
    </row>
    <row r="65" spans="1:3" ht="15" hidden="1">
      <c r="A65" s="250" t="s">
        <v>347</v>
      </c>
      <c r="B65" s="283">
        <v>6</v>
      </c>
      <c r="C65" s="278">
        <v>1680</v>
      </c>
    </row>
    <row r="66" spans="1:3" ht="15" hidden="1">
      <c r="A66" s="250" t="s">
        <v>348</v>
      </c>
      <c r="B66" s="283">
        <v>6</v>
      </c>
      <c r="C66" s="278">
        <v>1650</v>
      </c>
    </row>
    <row r="67" spans="1:3" ht="15" hidden="1">
      <c r="A67" s="250" t="s">
        <v>349</v>
      </c>
      <c r="B67" s="283">
        <v>6</v>
      </c>
      <c r="C67" s="278">
        <v>1780</v>
      </c>
    </row>
    <row r="68" spans="1:3" ht="15" hidden="1">
      <c r="A68" s="250" t="s">
        <v>350</v>
      </c>
      <c r="B68" s="283">
        <v>12</v>
      </c>
      <c r="C68" s="278">
        <v>3540</v>
      </c>
    </row>
    <row r="69" spans="1:3" ht="15" hidden="1">
      <c r="A69" s="250" t="s">
        <v>351</v>
      </c>
      <c r="B69" s="283">
        <v>6</v>
      </c>
      <c r="C69" s="278">
        <v>1530</v>
      </c>
    </row>
    <row r="70" spans="1:3" ht="15" hidden="1">
      <c r="A70" s="250" t="s">
        <v>352</v>
      </c>
      <c r="B70" s="283">
        <v>8</v>
      </c>
      <c r="C70" s="278">
        <v>2070</v>
      </c>
    </row>
    <row r="71" spans="1:3" ht="15" hidden="1">
      <c r="A71" s="250" t="s">
        <v>353</v>
      </c>
      <c r="B71" s="283">
        <v>6</v>
      </c>
      <c r="C71" s="278">
        <v>1900</v>
      </c>
    </row>
    <row r="72" spans="1:3" ht="15" hidden="1">
      <c r="A72" s="250" t="s">
        <v>354</v>
      </c>
      <c r="B72" s="283">
        <v>6</v>
      </c>
      <c r="C72" s="278">
        <v>2030</v>
      </c>
    </row>
    <row r="73" spans="1:3" ht="15" hidden="1">
      <c r="A73" s="250" t="s">
        <v>355</v>
      </c>
      <c r="B73" s="283">
        <v>6</v>
      </c>
      <c r="C73" s="278">
        <v>1900</v>
      </c>
    </row>
    <row r="74" spans="1:3" ht="15" hidden="1">
      <c r="A74" s="250" t="s">
        <v>356</v>
      </c>
      <c r="B74" s="283">
        <v>6</v>
      </c>
      <c r="C74" s="278">
        <v>1900</v>
      </c>
    </row>
    <row r="75" spans="1:3" ht="15" hidden="1">
      <c r="A75" s="250" t="s">
        <v>357</v>
      </c>
      <c r="B75" s="283">
        <v>6</v>
      </c>
      <c r="C75" s="278">
        <v>1900</v>
      </c>
    </row>
    <row r="76" spans="1:3" ht="15" hidden="1">
      <c r="A76" s="250" t="s">
        <v>358</v>
      </c>
      <c r="B76" s="283">
        <v>8</v>
      </c>
      <c r="C76" s="278">
        <v>2780</v>
      </c>
    </row>
    <row r="77" spans="1:3" ht="15" hidden="1">
      <c r="A77" s="250" t="s">
        <v>359</v>
      </c>
      <c r="B77" s="283">
        <v>8</v>
      </c>
      <c r="C77" s="278">
        <v>2710</v>
      </c>
    </row>
    <row r="78" spans="1:3" ht="15" hidden="1">
      <c r="A78" s="250" t="s">
        <v>360</v>
      </c>
      <c r="B78" s="283">
        <v>8</v>
      </c>
      <c r="C78" s="278">
        <v>2007</v>
      </c>
    </row>
    <row r="79" spans="1:3" ht="15" hidden="1">
      <c r="A79" s="250" t="s">
        <v>361</v>
      </c>
      <c r="B79" s="283">
        <v>5</v>
      </c>
      <c r="C79" s="278">
        <v>1115</v>
      </c>
    </row>
    <row r="80" spans="1:3" ht="15" hidden="1">
      <c r="A80" s="250" t="s">
        <v>362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9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6" t="s">
        <v>71</v>
      </c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  <c r="S2" s="387"/>
      <c r="T2" s="387"/>
      <c r="U2" s="387"/>
      <c r="V2" s="387"/>
      <c r="W2" s="387"/>
      <c r="X2" s="387"/>
      <c r="Y2" s="387"/>
      <c r="Z2" s="387"/>
      <c r="AA2" s="387"/>
      <c r="AB2" s="387"/>
      <c r="AC2" s="387"/>
      <c r="AD2" s="387"/>
      <c r="AE2" s="387"/>
      <c r="AF2" s="387"/>
      <c r="AG2" s="387"/>
      <c r="AH2" s="387"/>
      <c r="AI2" s="387"/>
      <c r="AJ2" s="387"/>
      <c r="AK2" s="387"/>
      <c r="AL2" s="387"/>
      <c r="AM2" s="387"/>
      <c r="AN2" s="387"/>
      <c r="AO2" s="387"/>
      <c r="AP2" s="387"/>
      <c r="AQ2" s="387"/>
      <c r="AR2" s="387"/>
      <c r="AS2" s="387"/>
      <c r="AT2" s="387"/>
      <c r="AU2" s="387"/>
      <c r="AV2" s="387"/>
      <c r="AW2" s="387"/>
      <c r="AX2" s="387"/>
    </row>
    <row r="3" spans="2:54" ht="13.5" thickBot="1">
      <c r="L3" s="349" t="s">
        <v>280</v>
      </c>
      <c r="M3" s="349"/>
      <c r="N3" s="349"/>
      <c r="O3" s="349"/>
      <c r="U3" s="50"/>
      <c r="AB3" s="50"/>
    </row>
    <row r="4" spans="2:54" s="50" customFormat="1" ht="15" customHeight="1" thickTop="1" thickBot="1">
      <c r="B4" s="388" t="s">
        <v>72</v>
      </c>
      <c r="C4" s="374" t="s">
        <v>73</v>
      </c>
      <c r="D4" s="374" t="s">
        <v>74</v>
      </c>
      <c r="E4" s="383" t="s">
        <v>106</v>
      </c>
      <c r="F4" s="383" t="s">
        <v>75</v>
      </c>
      <c r="G4" s="383" t="s">
        <v>188</v>
      </c>
      <c r="H4" s="383" t="s">
        <v>76</v>
      </c>
      <c r="I4" s="374" t="s">
        <v>77</v>
      </c>
      <c r="J4" s="383" t="s">
        <v>78</v>
      </c>
      <c r="K4" s="383" t="s">
        <v>79</v>
      </c>
      <c r="L4" s="346" t="s">
        <v>114</v>
      </c>
      <c r="M4" s="346" t="s">
        <v>115</v>
      </c>
      <c r="N4" s="346" t="s">
        <v>9</v>
      </c>
      <c r="O4" s="346" t="s">
        <v>2</v>
      </c>
      <c r="P4" s="399" t="s">
        <v>80</v>
      </c>
      <c r="Q4" s="400"/>
      <c r="R4" s="400"/>
      <c r="S4" s="400"/>
      <c r="T4" s="400"/>
      <c r="U4" s="401"/>
      <c r="V4" s="383" t="s">
        <v>134</v>
      </c>
      <c r="W4" s="403" t="s">
        <v>189</v>
      </c>
      <c r="X4" s="147"/>
      <c r="Y4" s="147"/>
      <c r="Z4" s="147"/>
      <c r="AA4" s="147"/>
      <c r="AB4" s="147"/>
      <c r="AC4" s="403" t="s">
        <v>81</v>
      </c>
      <c r="AD4" s="407" t="s">
        <v>106</v>
      </c>
      <c r="AE4" s="397" t="s">
        <v>82</v>
      </c>
      <c r="AF4" s="379" t="s">
        <v>83</v>
      </c>
      <c r="AG4" s="380"/>
      <c r="AH4" s="397" t="s">
        <v>84</v>
      </c>
      <c r="AI4" s="397" t="s">
        <v>85</v>
      </c>
      <c r="AJ4" s="383" t="s">
        <v>237</v>
      </c>
      <c r="AK4" s="383" t="s">
        <v>238</v>
      </c>
      <c r="AL4" s="374" t="s">
        <v>86</v>
      </c>
      <c r="AM4" s="374" t="s">
        <v>87</v>
      </c>
      <c r="AN4" s="374" t="s">
        <v>88</v>
      </c>
      <c r="AO4" s="376" t="s">
        <v>89</v>
      </c>
      <c r="AP4" s="374" t="s">
        <v>109</v>
      </c>
      <c r="AQ4" s="374" t="s">
        <v>4</v>
      </c>
      <c r="AR4" s="359" t="s">
        <v>90</v>
      </c>
      <c r="AS4" s="362" t="s">
        <v>91</v>
      </c>
      <c r="AT4" s="359" t="s">
        <v>92</v>
      </c>
      <c r="AU4" s="365" t="s">
        <v>93</v>
      </c>
      <c r="AV4" s="385" t="s">
        <v>214</v>
      </c>
      <c r="AW4" s="368" t="s">
        <v>212</v>
      </c>
      <c r="AX4" s="371" t="s">
        <v>213</v>
      </c>
    </row>
    <row r="5" spans="2:54" s="50" customFormat="1" ht="26.25" thickTop="1">
      <c r="B5" s="389"/>
      <c r="C5" s="391"/>
      <c r="D5" s="391"/>
      <c r="E5" s="393"/>
      <c r="F5" s="393"/>
      <c r="G5" s="393"/>
      <c r="H5" s="393"/>
      <c r="I5" s="395"/>
      <c r="J5" s="393"/>
      <c r="K5" s="393"/>
      <c r="L5" s="347"/>
      <c r="M5" s="347"/>
      <c r="N5" s="347"/>
      <c r="O5" s="347"/>
      <c r="P5" s="40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2" t="s">
        <v>99</v>
      </c>
      <c r="V5" s="384"/>
      <c r="W5" s="404"/>
      <c r="X5" s="144" t="s">
        <v>95</v>
      </c>
      <c r="Y5" s="144" t="s">
        <v>96</v>
      </c>
      <c r="Z5" s="144" t="s">
        <v>97</v>
      </c>
      <c r="AA5" s="145" t="s">
        <v>98</v>
      </c>
      <c r="AB5" s="402" t="s">
        <v>211</v>
      </c>
      <c r="AC5" s="404"/>
      <c r="AD5" s="408"/>
      <c r="AE5" s="398"/>
      <c r="AF5" s="381"/>
      <c r="AG5" s="382"/>
      <c r="AH5" s="398"/>
      <c r="AI5" s="398"/>
      <c r="AJ5" s="384"/>
      <c r="AK5" s="384"/>
      <c r="AL5" s="375"/>
      <c r="AM5" s="375"/>
      <c r="AN5" s="375"/>
      <c r="AO5" s="377"/>
      <c r="AP5" s="375"/>
      <c r="AQ5" s="375"/>
      <c r="AR5" s="360"/>
      <c r="AS5" s="363"/>
      <c r="AT5" s="360"/>
      <c r="AU5" s="366"/>
      <c r="AV5" s="385"/>
      <c r="AW5" s="369"/>
      <c r="AX5" s="372"/>
      <c r="AZ5" s="355" t="s">
        <v>100</v>
      </c>
    </row>
    <row r="6" spans="2:54" s="50" customFormat="1" ht="16.5" customHeight="1" thickBot="1">
      <c r="B6" s="390"/>
      <c r="C6" s="392"/>
      <c r="D6" s="392"/>
      <c r="E6" s="394"/>
      <c r="F6" s="394"/>
      <c r="G6" s="394"/>
      <c r="H6" s="394"/>
      <c r="I6" s="396"/>
      <c r="J6" s="394"/>
      <c r="K6" s="394"/>
      <c r="L6" s="348"/>
      <c r="M6" s="348"/>
      <c r="N6" s="348"/>
      <c r="O6" s="348"/>
      <c r="P6" s="39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4"/>
      <c r="V6" s="157">
        <f>'Changable Values'!D9</f>
        <v>1.4999999999999999E-2</v>
      </c>
      <c r="W6" s="405"/>
      <c r="X6" s="51"/>
      <c r="Y6" s="52"/>
      <c r="Z6" s="52"/>
      <c r="AA6" s="52"/>
      <c r="AB6" s="394"/>
      <c r="AC6" s="405"/>
      <c r="AD6" s="409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8"/>
      <c r="AP6" s="53">
        <f>'Changable Values'!D23</f>
        <v>1.25</v>
      </c>
      <c r="AQ6" s="51">
        <v>0</v>
      </c>
      <c r="AR6" s="361"/>
      <c r="AS6" s="364"/>
      <c r="AT6" s="361"/>
      <c r="AU6" s="367"/>
      <c r="AV6" s="385"/>
      <c r="AW6" s="370"/>
      <c r="AX6" s="373"/>
      <c r="AZ6" s="35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7">
        <f>'Changable Values'!D14</f>
        <v>350</v>
      </c>
      <c r="AG7" s="35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SD</v>
      </c>
      <c r="E8" s="132" t="str">
        <f>Pricing!N4</f>
        <v>24MM</v>
      </c>
      <c r="F8" s="68">
        <f>Pricing!G4</f>
        <v>2400</v>
      </c>
      <c r="G8" s="68">
        <f>Pricing!H4</f>
        <v>2400</v>
      </c>
      <c r="H8" s="100">
        <f t="shared" ref="H8:H57" si="0">(F8*G8)/1000000</f>
        <v>5.76</v>
      </c>
      <c r="I8" s="70">
        <f>Pricing!I4</f>
        <v>3</v>
      </c>
      <c r="J8" s="69">
        <f t="shared" ref="J8" si="1">H8*I8</f>
        <v>17.28</v>
      </c>
      <c r="K8" s="71">
        <f t="shared" ref="K8" si="2">J8*10.764</f>
        <v>186.00192000000001</v>
      </c>
      <c r="L8" s="69"/>
      <c r="M8" s="72"/>
      <c r="N8" s="72"/>
      <c r="O8" s="72">
        <f t="shared" ref="O8:O35" si="3">N8*M8*L8/1000000</f>
        <v>0</v>
      </c>
      <c r="P8" s="73">
        <f>Pricing!M4</f>
        <v>108118.29</v>
      </c>
      <c r="Q8" s="74">
        <f t="shared" ref="Q8:Q56" si="4">P8*$Q$6</f>
        <v>10811.829</v>
      </c>
      <c r="R8" s="74">
        <f t="shared" ref="R8:R56" si="5">(P8+Q8)*$R$6</f>
        <v>13082.31309</v>
      </c>
      <c r="S8" s="74">
        <f t="shared" ref="S8:S56" si="6">(P8+Q8+R8)*$S$6</f>
        <v>660.06216044999996</v>
      </c>
      <c r="T8" s="74">
        <f t="shared" ref="T8:T56" si="7">(P8+Q8+R8+S8)*$T$6</f>
        <v>1326.7249425044999</v>
      </c>
      <c r="U8" s="72">
        <f t="shared" ref="U8:U56" si="8">SUM(P8:T8)</f>
        <v>133999.21919295448</v>
      </c>
      <c r="V8" s="74">
        <f t="shared" ref="V8:V56" si="9">U8*$V$6</f>
        <v>2009.9882878943172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48470.400000000001</v>
      </c>
      <c r="AE8" s="76">
        <f>((((F8+G8)*2)/305)*I8*$AE$7)</f>
        <v>2360.655737704918</v>
      </c>
      <c r="AF8" s="342">
        <f>(((((F8*4)+(G8*4))/1000)*$AF$6*$AG$6)/300)*I8*$AF$7</f>
        <v>2419.1999999999998</v>
      </c>
      <c r="AG8" s="343"/>
      <c r="AH8" s="76">
        <f>(((F8+G8))*I8/1000)*8*$AH$7</f>
        <v>86.4</v>
      </c>
      <c r="AI8" s="76">
        <f t="shared" ref="AI8:AI57" si="15">(((F8+G8)*2*I8)/1000)*2*$AI$7</f>
        <v>288</v>
      </c>
      <c r="AJ8" s="76">
        <f>J8*Pricing!Q4</f>
        <v>9300.0959999999995</v>
      </c>
      <c r="AK8" s="76">
        <f>J8*Pricing!R4</f>
        <v>0</v>
      </c>
      <c r="AL8" s="76">
        <f t="shared" ref="AL8:AL39" si="16">J8*$AL$6</f>
        <v>18600.191999999999</v>
      </c>
      <c r="AM8" s="77">
        <f t="shared" ref="AM8:AM39" si="17">$AM$6*J8</f>
        <v>0</v>
      </c>
      <c r="AN8" s="76">
        <f t="shared" ref="AN8:AN39" si="18">$AN$6*J8</f>
        <v>14880.1536</v>
      </c>
      <c r="AO8" s="72">
        <f t="shared" ref="AO8:AO39" si="19">SUM(U8:V8)+SUM(AC8:AI8)-AD8</f>
        <v>141163.46321855372</v>
      </c>
      <c r="AP8" s="74">
        <f t="shared" ref="AP8:AP39" si="20">AO8*$AP$6</f>
        <v>176454.32902319214</v>
      </c>
      <c r="AQ8" s="74">
        <f t="shared" ref="AQ8:AQ56" si="21">(AO8+AP8)*$AQ$6</f>
        <v>0</v>
      </c>
      <c r="AR8" s="74">
        <f t="shared" ref="AR8:AR39" si="22">SUM(AO8:AQ8)/J8</f>
        <v>18380.659273249181</v>
      </c>
      <c r="AS8" s="72">
        <f t="shared" ref="AS8:AS39" si="23">SUM(AJ8:AQ8)+AD8+AB8</f>
        <v>408868.6338417459</v>
      </c>
      <c r="AT8" s="72">
        <f t="shared" ref="AT8:AT39" si="24">AS8/J8</f>
        <v>23661.379273249182</v>
      </c>
      <c r="AU8" s="78">
        <f t="shared" ref="AU8:AU56" si="25">AT8/10.764</f>
        <v>2198.1957704616484</v>
      </c>
      <c r="AV8" s="79">
        <f t="shared" ref="AV8:AV39" si="26">K8/$K$109</f>
        <v>0.26654326700601572</v>
      </c>
      <c r="AW8" s="80">
        <f t="shared" ref="AW8:AW39" si="27">(U8+V8)/(J8*10.764)</f>
        <v>731.22475015767998</v>
      </c>
      <c r="AX8" s="81">
        <f t="shared" ref="AX8:AX39" si="28">SUM(W8:AN8,AP8)/(J8*10.764)</f>
        <v>1466.9710203039681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SD1</v>
      </c>
      <c r="E9" s="132" t="str">
        <f>Pricing!N5</f>
        <v>24MM</v>
      </c>
      <c r="F9" s="68">
        <f>Pricing!G5</f>
        <v>1800</v>
      </c>
      <c r="G9" s="68">
        <f>Pricing!H5</f>
        <v>2400</v>
      </c>
      <c r="H9" s="100">
        <f t="shared" si="0"/>
        <v>4.32</v>
      </c>
      <c r="I9" s="70">
        <f>Pricing!I5</f>
        <v>1</v>
      </c>
      <c r="J9" s="69">
        <f t="shared" ref="J9:J58" si="30">H9*I9</f>
        <v>4.32</v>
      </c>
      <c r="K9" s="71">
        <f t="shared" ref="K9:K58" si="31">J9*10.764</f>
        <v>46.500480000000003</v>
      </c>
      <c r="L9" s="69"/>
      <c r="M9" s="72"/>
      <c r="N9" s="72"/>
      <c r="O9" s="72">
        <f t="shared" si="3"/>
        <v>0</v>
      </c>
      <c r="P9" s="73">
        <f>Pricing!M5</f>
        <v>33443.19</v>
      </c>
      <c r="Q9" s="74">
        <f t="shared" ref="Q9:Q14" si="32">P9*$Q$6</f>
        <v>3344.3190000000004</v>
      </c>
      <c r="R9" s="74">
        <f t="shared" ref="R9:R14" si="33">(P9+Q9)*$R$6</f>
        <v>4046.6259900000005</v>
      </c>
      <c r="S9" s="74">
        <f t="shared" ref="S9:S14" si="34">(P9+Q9+R9)*$S$6</f>
        <v>204.17067495000003</v>
      </c>
      <c r="T9" s="74">
        <f t="shared" ref="T9:T14" si="35">(P9+Q9+R9+S9)*$T$6</f>
        <v>410.38305664950008</v>
      </c>
      <c r="U9" s="72">
        <f t="shared" ref="U9:U14" si="36">SUM(P9:T9)</f>
        <v>41448.688721599508</v>
      </c>
      <c r="V9" s="74">
        <f t="shared" ref="V9:V14" si="37">U9*$V$6</f>
        <v>621.73033082399263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12117.6</v>
      </c>
      <c r="AE9" s="76">
        <f t="shared" ref="AE9:AE57" si="43">((((F9+G9)*2)/305)*I9*$AE$7)</f>
        <v>688.52459016393436</v>
      </c>
      <c r="AF9" s="342">
        <f t="shared" ref="AF9:AF57" si="44">(((((F9*4)+(G9*4))/1000)*$AF$6*$AG$6)/300)*I9*$AF$7</f>
        <v>705.6</v>
      </c>
      <c r="AG9" s="343"/>
      <c r="AH9" s="76">
        <f t="shared" ref="AH9:AH72" si="45">(((F9+G9))*I9/1000)*8*$AH$7</f>
        <v>25.200000000000003</v>
      </c>
      <c r="AI9" s="76">
        <f t="shared" si="15"/>
        <v>84</v>
      </c>
      <c r="AJ9" s="76">
        <f>J9*Pricing!Q5</f>
        <v>2325.0239999999999</v>
      </c>
      <c r="AK9" s="76">
        <f>J9*Pricing!R5</f>
        <v>0</v>
      </c>
      <c r="AL9" s="76">
        <f t="shared" si="16"/>
        <v>4650.0479999999998</v>
      </c>
      <c r="AM9" s="77">
        <f t="shared" si="17"/>
        <v>0</v>
      </c>
      <c r="AN9" s="76">
        <f t="shared" si="18"/>
        <v>3720.0383999999999</v>
      </c>
      <c r="AO9" s="72">
        <f t="shared" si="19"/>
        <v>43573.74364258744</v>
      </c>
      <c r="AP9" s="74">
        <f t="shared" si="20"/>
        <v>54467.179553234302</v>
      </c>
      <c r="AQ9" s="74">
        <f t="shared" ref="AQ9:AQ14" si="46">(AO9+AP9)*$AQ$6</f>
        <v>0</v>
      </c>
      <c r="AR9" s="74">
        <f t="shared" si="22"/>
        <v>22694.658147180959</v>
      </c>
      <c r="AS9" s="72">
        <f t="shared" si="23"/>
        <v>120853.63359582174</v>
      </c>
      <c r="AT9" s="72">
        <f t="shared" si="24"/>
        <v>27975.378147180956</v>
      </c>
      <c r="AU9" s="78">
        <f t="shared" ref="AU9:AU14" si="47">AT9/10.764</f>
        <v>2598.9760448886063</v>
      </c>
      <c r="AV9" s="79">
        <f t="shared" si="26"/>
        <v>6.6635816751503929E-2</v>
      </c>
      <c r="AW9" s="80">
        <f t="shared" si="27"/>
        <v>904.73085551855593</v>
      </c>
      <c r="AX9" s="81">
        <f t="shared" si="28"/>
        <v>1694.2451893700502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10 NO'S</v>
      </c>
      <c r="D10" s="131" t="str">
        <f>Pricing!B6</f>
        <v>FG</v>
      </c>
      <c r="E10" s="132" t="str">
        <f>Pricing!N6</f>
        <v>24MM</v>
      </c>
      <c r="F10" s="68">
        <f>Pricing!G6</f>
        <v>3500</v>
      </c>
      <c r="G10" s="68">
        <f>Pricing!H6</f>
        <v>2400</v>
      </c>
      <c r="H10" s="100">
        <f t="shared" si="0"/>
        <v>8.4</v>
      </c>
      <c r="I10" s="70">
        <f>Pricing!I6</f>
        <v>1</v>
      </c>
      <c r="J10" s="69">
        <f t="shared" si="30"/>
        <v>8.4</v>
      </c>
      <c r="K10" s="71">
        <f t="shared" si="31"/>
        <v>90.417599999999993</v>
      </c>
      <c r="L10" s="69"/>
      <c r="M10" s="72"/>
      <c r="N10" s="72"/>
      <c r="O10" s="72">
        <f t="shared" si="3"/>
        <v>0</v>
      </c>
      <c r="P10" s="73">
        <f>Pricing!M6</f>
        <v>57675.040000000001</v>
      </c>
      <c r="Q10" s="74">
        <f t="shared" si="32"/>
        <v>5767.5040000000008</v>
      </c>
      <c r="R10" s="74">
        <f t="shared" si="33"/>
        <v>6978.6798399999998</v>
      </c>
      <c r="S10" s="74">
        <f t="shared" si="34"/>
        <v>352.10611920000002</v>
      </c>
      <c r="T10" s="74">
        <f t="shared" si="35"/>
        <v>707.73329959200009</v>
      </c>
      <c r="U10" s="72">
        <f t="shared" si="36"/>
        <v>71481.063258792012</v>
      </c>
      <c r="V10" s="74">
        <f t="shared" si="37"/>
        <v>1072.2159488818802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23562</v>
      </c>
      <c r="AE10" s="76">
        <f t="shared" si="43"/>
        <v>967.21311475409846</v>
      </c>
      <c r="AF10" s="342">
        <f t="shared" si="44"/>
        <v>991.20000000000016</v>
      </c>
      <c r="AG10" s="343"/>
      <c r="AH10" s="76">
        <f t="shared" si="45"/>
        <v>35.400000000000006</v>
      </c>
      <c r="AI10" s="76">
        <f t="shared" si="15"/>
        <v>118</v>
      </c>
      <c r="AJ10" s="76">
        <f>J10*Pricing!Q6</f>
        <v>0</v>
      </c>
      <c r="AK10" s="76">
        <f>J10*Pricing!R6</f>
        <v>0</v>
      </c>
      <c r="AL10" s="76">
        <f t="shared" si="16"/>
        <v>9041.7599999999984</v>
      </c>
      <c r="AM10" s="77">
        <f t="shared" si="17"/>
        <v>0</v>
      </c>
      <c r="AN10" s="76">
        <f t="shared" si="18"/>
        <v>7233.4079999999994</v>
      </c>
      <c r="AO10" s="72">
        <f t="shared" si="19"/>
        <v>74665.092322427998</v>
      </c>
      <c r="AP10" s="74">
        <f t="shared" si="20"/>
        <v>93331.365403035001</v>
      </c>
      <c r="AQ10" s="74">
        <f t="shared" si="46"/>
        <v>0</v>
      </c>
      <c r="AR10" s="74">
        <f t="shared" si="22"/>
        <v>19999.578300650355</v>
      </c>
      <c r="AS10" s="72">
        <f t="shared" si="23"/>
        <v>207833.62572546297</v>
      </c>
      <c r="AT10" s="72">
        <f t="shared" si="24"/>
        <v>24742.098300650352</v>
      </c>
      <c r="AU10" s="78">
        <f t="shared" si="47"/>
        <v>2298.5970178976545</v>
      </c>
      <c r="AV10" s="79">
        <f t="shared" si="26"/>
        <v>0.12956964368347984</v>
      </c>
      <c r="AW10" s="80">
        <f t="shared" si="27"/>
        <v>802.42429800916977</v>
      </c>
      <c r="AX10" s="81">
        <f t="shared" si="28"/>
        <v>1496.1727198884853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W1</v>
      </c>
      <c r="E11" s="132" t="str">
        <f>Pricing!N7</f>
        <v>24MM</v>
      </c>
      <c r="F11" s="68">
        <f>Pricing!G7</f>
        <v>1800</v>
      </c>
      <c r="G11" s="68">
        <f>Pricing!H7</f>
        <v>1650</v>
      </c>
      <c r="H11" s="100">
        <f t="shared" si="0"/>
        <v>2.97</v>
      </c>
      <c r="I11" s="70">
        <f>Pricing!I7</f>
        <v>2</v>
      </c>
      <c r="J11" s="69">
        <f t="shared" si="30"/>
        <v>5.94</v>
      </c>
      <c r="K11" s="71">
        <f t="shared" si="31"/>
        <v>63.938160000000003</v>
      </c>
      <c r="L11" s="69"/>
      <c r="M11" s="72"/>
      <c r="N11" s="72"/>
      <c r="O11" s="72">
        <f t="shared" si="3"/>
        <v>0</v>
      </c>
      <c r="P11" s="73">
        <f>Pricing!M7</f>
        <v>51370.359999999993</v>
      </c>
      <c r="Q11" s="74">
        <f t="shared" si="32"/>
        <v>5137.0360000000001</v>
      </c>
      <c r="R11" s="74">
        <f t="shared" si="33"/>
        <v>6215.8135599999996</v>
      </c>
      <c r="S11" s="74">
        <f t="shared" si="34"/>
        <v>313.61604779999999</v>
      </c>
      <c r="T11" s="74">
        <f t="shared" si="35"/>
        <v>630.36825607799994</v>
      </c>
      <c r="U11" s="72">
        <f t="shared" si="36"/>
        <v>63667.193863877998</v>
      </c>
      <c r="V11" s="74">
        <f t="shared" si="37"/>
        <v>955.00790795816988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16661.7</v>
      </c>
      <c r="AE11" s="76">
        <f t="shared" si="43"/>
        <v>1131.1475409836066</v>
      </c>
      <c r="AF11" s="342">
        <f t="shared" si="44"/>
        <v>1159.2</v>
      </c>
      <c r="AG11" s="343"/>
      <c r="AH11" s="76">
        <f t="shared" si="45"/>
        <v>41.400000000000006</v>
      </c>
      <c r="AI11" s="76">
        <f t="shared" si="15"/>
        <v>138</v>
      </c>
      <c r="AJ11" s="76">
        <f>J11*Pricing!Q7</f>
        <v>3196.9079999999999</v>
      </c>
      <c r="AK11" s="76">
        <f>J11*Pricing!R7</f>
        <v>0</v>
      </c>
      <c r="AL11" s="76">
        <f t="shared" si="16"/>
        <v>6393.8159999999998</v>
      </c>
      <c r="AM11" s="77">
        <f t="shared" si="17"/>
        <v>0</v>
      </c>
      <c r="AN11" s="76">
        <f t="shared" si="18"/>
        <v>5115.0527999999995</v>
      </c>
      <c r="AO11" s="72">
        <f t="shared" si="19"/>
        <v>67091.949312819779</v>
      </c>
      <c r="AP11" s="74">
        <f t="shared" si="20"/>
        <v>83864.936641024717</v>
      </c>
      <c r="AQ11" s="74">
        <f t="shared" si="46"/>
        <v>0</v>
      </c>
      <c r="AR11" s="74">
        <f t="shared" si="22"/>
        <v>25413.617163946885</v>
      </c>
      <c r="AS11" s="72">
        <f t="shared" si="23"/>
        <v>182324.3627538445</v>
      </c>
      <c r="AT11" s="72">
        <f t="shared" si="24"/>
        <v>30694.337163946882</v>
      </c>
      <c r="AU11" s="78">
        <f t="shared" si="47"/>
        <v>2851.573500924088</v>
      </c>
      <c r="AV11" s="79">
        <f t="shared" si="26"/>
        <v>9.1624248033317909E-2</v>
      </c>
      <c r="AW11" s="80">
        <f t="shared" si="27"/>
        <v>1010.6984901010002</v>
      </c>
      <c r="AX11" s="81">
        <f t="shared" si="28"/>
        <v>1840.8750108230877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W2</v>
      </c>
      <c r="E12" s="132" t="str">
        <f>Pricing!N8</f>
        <v>24MM</v>
      </c>
      <c r="F12" s="68">
        <f>Pricing!G8</f>
        <v>1500</v>
      </c>
      <c r="G12" s="68">
        <f>Pricing!H8</f>
        <v>1650</v>
      </c>
      <c r="H12" s="100">
        <f t="shared" si="0"/>
        <v>2.4750000000000001</v>
      </c>
      <c r="I12" s="70">
        <f>Pricing!I8</f>
        <v>3</v>
      </c>
      <c r="J12" s="69">
        <f t="shared" si="30"/>
        <v>7.4250000000000007</v>
      </c>
      <c r="K12" s="71">
        <f t="shared" si="31"/>
        <v>79.922700000000006</v>
      </c>
      <c r="L12" s="69"/>
      <c r="M12" s="72"/>
      <c r="N12" s="72"/>
      <c r="O12" s="72">
        <f t="shared" si="3"/>
        <v>0</v>
      </c>
      <c r="P12" s="73">
        <f>Pricing!M8</f>
        <v>73161.180000000008</v>
      </c>
      <c r="Q12" s="74">
        <f t="shared" si="32"/>
        <v>7316.1180000000013</v>
      </c>
      <c r="R12" s="74">
        <f t="shared" si="33"/>
        <v>8852.5027800000007</v>
      </c>
      <c r="S12" s="74">
        <f t="shared" si="34"/>
        <v>446.64900390000003</v>
      </c>
      <c r="T12" s="74">
        <f t="shared" si="35"/>
        <v>897.76449783900011</v>
      </c>
      <c r="U12" s="72">
        <f t="shared" si="36"/>
        <v>90674.214281739012</v>
      </c>
      <c r="V12" s="74">
        <f t="shared" si="37"/>
        <v>1360.1132142260851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20827.125000000004</v>
      </c>
      <c r="AE12" s="76">
        <f t="shared" si="43"/>
        <v>1549.1803278688524</v>
      </c>
      <c r="AF12" s="342">
        <f t="shared" si="44"/>
        <v>1587.6</v>
      </c>
      <c r="AG12" s="343"/>
      <c r="AH12" s="76">
        <f t="shared" si="45"/>
        <v>56.699999999999996</v>
      </c>
      <c r="AI12" s="76">
        <f t="shared" si="15"/>
        <v>189</v>
      </c>
      <c r="AJ12" s="76">
        <f>J12*Pricing!Q8</f>
        <v>3996.1349999999998</v>
      </c>
      <c r="AK12" s="76">
        <f>J12*Pricing!R8</f>
        <v>0</v>
      </c>
      <c r="AL12" s="76">
        <f t="shared" si="16"/>
        <v>7992.2699999999995</v>
      </c>
      <c r="AM12" s="77">
        <f t="shared" si="17"/>
        <v>0</v>
      </c>
      <c r="AN12" s="76">
        <f t="shared" si="18"/>
        <v>6393.8159999999998</v>
      </c>
      <c r="AO12" s="72">
        <f t="shared" si="19"/>
        <v>95416.807823833951</v>
      </c>
      <c r="AP12" s="74">
        <f t="shared" si="20"/>
        <v>119271.00977979244</v>
      </c>
      <c r="AQ12" s="74">
        <f t="shared" si="46"/>
        <v>0</v>
      </c>
      <c r="AR12" s="74">
        <f t="shared" si="22"/>
        <v>28914.184189040592</v>
      </c>
      <c r="AS12" s="72">
        <f t="shared" si="23"/>
        <v>253897.16360362637</v>
      </c>
      <c r="AT12" s="72">
        <f t="shared" si="24"/>
        <v>34194.904189040586</v>
      </c>
      <c r="AU12" s="78">
        <f t="shared" si="47"/>
        <v>3176.7841126942203</v>
      </c>
      <c r="AV12" s="79">
        <f t="shared" si="26"/>
        <v>0.11453031004164738</v>
      </c>
      <c r="AW12" s="80">
        <f t="shared" si="27"/>
        <v>1151.5417709357303</v>
      </c>
      <c r="AX12" s="81">
        <f t="shared" si="28"/>
        <v>2025.2423417584903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W3</v>
      </c>
      <c r="E13" s="132" t="str">
        <f>Pricing!N9</f>
        <v>24MM</v>
      </c>
      <c r="F13" s="68">
        <f>Pricing!G9</f>
        <v>900</v>
      </c>
      <c r="G13" s="68">
        <f>Pricing!H9</f>
        <v>1650</v>
      </c>
      <c r="H13" s="100">
        <f t="shared" si="0"/>
        <v>1.4850000000000001</v>
      </c>
      <c r="I13" s="70">
        <f>Pricing!I9</f>
        <v>9</v>
      </c>
      <c r="J13" s="69">
        <f t="shared" si="30"/>
        <v>13.365</v>
      </c>
      <c r="K13" s="71">
        <f t="shared" si="31"/>
        <v>143.86086</v>
      </c>
      <c r="L13" s="69"/>
      <c r="M13" s="72"/>
      <c r="N13" s="72"/>
      <c r="O13" s="72">
        <f t="shared" si="3"/>
        <v>0</v>
      </c>
      <c r="P13" s="73">
        <f>Pricing!M9</f>
        <v>196109.90999999997</v>
      </c>
      <c r="Q13" s="74">
        <f t="shared" si="32"/>
        <v>19610.990999999998</v>
      </c>
      <c r="R13" s="74">
        <f t="shared" si="33"/>
        <v>23729.29911</v>
      </c>
      <c r="S13" s="74">
        <f t="shared" si="34"/>
        <v>1197.2510005499998</v>
      </c>
      <c r="T13" s="74">
        <f t="shared" si="35"/>
        <v>2406.4745111054999</v>
      </c>
      <c r="U13" s="72">
        <f t="shared" si="36"/>
        <v>243053.92562165548</v>
      </c>
      <c r="V13" s="74">
        <f t="shared" si="37"/>
        <v>3645.808884324832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37488.824999999997</v>
      </c>
      <c r="AE13" s="76">
        <f t="shared" si="43"/>
        <v>3762.2950819672133</v>
      </c>
      <c r="AF13" s="342">
        <f t="shared" si="44"/>
        <v>3855.6</v>
      </c>
      <c r="AG13" s="343"/>
      <c r="AH13" s="76">
        <f t="shared" si="45"/>
        <v>137.69999999999999</v>
      </c>
      <c r="AI13" s="76">
        <f t="shared" si="15"/>
        <v>459</v>
      </c>
      <c r="AJ13" s="76">
        <f>J13*Pricing!Q9</f>
        <v>7193.0429999999988</v>
      </c>
      <c r="AK13" s="76">
        <f>J13*Pricing!R9</f>
        <v>0</v>
      </c>
      <c r="AL13" s="76">
        <f t="shared" si="16"/>
        <v>14386.085999999998</v>
      </c>
      <c r="AM13" s="77">
        <f t="shared" si="17"/>
        <v>0</v>
      </c>
      <c r="AN13" s="76">
        <f t="shared" si="18"/>
        <v>11508.868799999998</v>
      </c>
      <c r="AO13" s="72">
        <f t="shared" si="19"/>
        <v>254914.32958794752</v>
      </c>
      <c r="AP13" s="74">
        <f t="shared" si="20"/>
        <v>318642.91198493441</v>
      </c>
      <c r="AQ13" s="74">
        <f t="shared" si="46"/>
        <v>0</v>
      </c>
      <c r="AR13" s="74">
        <f t="shared" si="22"/>
        <v>42914.870301001269</v>
      </c>
      <c r="AS13" s="72">
        <f t="shared" si="23"/>
        <v>644134.0643728819</v>
      </c>
      <c r="AT13" s="72">
        <f t="shared" si="24"/>
        <v>48195.590301001263</v>
      </c>
      <c r="AU13" s="78">
        <f t="shared" si="47"/>
        <v>4477.4795894650006</v>
      </c>
      <c r="AV13" s="79">
        <f t="shared" si="26"/>
        <v>0.20615455807496527</v>
      </c>
      <c r="AW13" s="80">
        <f t="shared" si="27"/>
        <v>1714.8495741369841</v>
      </c>
      <c r="AX13" s="81">
        <f t="shared" si="28"/>
        <v>2762.6300153280163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WINDOW</v>
      </c>
      <c r="D14" s="131" t="str">
        <f>Pricing!B10</f>
        <v>KW</v>
      </c>
      <c r="E14" s="132" t="str">
        <f>Pricing!N10</f>
        <v>24MM</v>
      </c>
      <c r="F14" s="68">
        <f>Pricing!G10</f>
        <v>1800</v>
      </c>
      <c r="G14" s="68">
        <f>Pricing!H10</f>
        <v>1200</v>
      </c>
      <c r="H14" s="100">
        <f t="shared" si="0"/>
        <v>2.16</v>
      </c>
      <c r="I14" s="70">
        <f>Pricing!I10</f>
        <v>2</v>
      </c>
      <c r="J14" s="69">
        <f t="shared" si="30"/>
        <v>4.32</v>
      </c>
      <c r="K14" s="71">
        <f t="shared" si="31"/>
        <v>46.500480000000003</v>
      </c>
      <c r="L14" s="69"/>
      <c r="M14" s="72"/>
      <c r="N14" s="72"/>
      <c r="O14" s="72">
        <f t="shared" si="3"/>
        <v>0</v>
      </c>
      <c r="P14" s="73">
        <f>Pricing!M10</f>
        <v>45444.159999999996</v>
      </c>
      <c r="Q14" s="74">
        <f t="shared" si="32"/>
        <v>4544.4160000000002</v>
      </c>
      <c r="R14" s="74">
        <f t="shared" si="33"/>
        <v>5498.7433599999995</v>
      </c>
      <c r="S14" s="74">
        <f t="shared" si="34"/>
        <v>277.43659679999996</v>
      </c>
      <c r="T14" s="74">
        <f t="shared" si="35"/>
        <v>557.64755956799991</v>
      </c>
      <c r="U14" s="72">
        <f t="shared" si="36"/>
        <v>56322.403516367995</v>
      </c>
      <c r="V14" s="74">
        <f t="shared" si="37"/>
        <v>844.83605274551985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12117.6</v>
      </c>
      <c r="AE14" s="76">
        <f t="shared" si="43"/>
        <v>983.60655737704917</v>
      </c>
      <c r="AF14" s="342">
        <f t="shared" si="44"/>
        <v>1008</v>
      </c>
      <c r="AG14" s="343"/>
      <c r="AH14" s="76">
        <f t="shared" si="45"/>
        <v>36</v>
      </c>
      <c r="AI14" s="76">
        <f t="shared" si="15"/>
        <v>120</v>
      </c>
      <c r="AJ14" s="76">
        <f>J14*Pricing!Q10</f>
        <v>2325.0239999999999</v>
      </c>
      <c r="AK14" s="76">
        <f>J14*Pricing!R10</f>
        <v>0</v>
      </c>
      <c r="AL14" s="76">
        <f t="shared" si="16"/>
        <v>4650.0479999999998</v>
      </c>
      <c r="AM14" s="77">
        <f t="shared" si="17"/>
        <v>0</v>
      </c>
      <c r="AN14" s="76">
        <f t="shared" si="18"/>
        <v>3720.0383999999999</v>
      </c>
      <c r="AO14" s="72">
        <f t="shared" si="19"/>
        <v>59314.846126490571</v>
      </c>
      <c r="AP14" s="74">
        <f t="shared" si="20"/>
        <v>74143.557658113219</v>
      </c>
      <c r="AQ14" s="74">
        <f t="shared" si="46"/>
        <v>0</v>
      </c>
      <c r="AR14" s="74">
        <f t="shared" si="22"/>
        <v>30893.149024213835</v>
      </c>
      <c r="AS14" s="72">
        <f t="shared" si="23"/>
        <v>156271.11418460379</v>
      </c>
      <c r="AT14" s="72">
        <f t="shared" si="24"/>
        <v>36173.86902421384</v>
      </c>
      <c r="AU14" s="78">
        <f t="shared" si="47"/>
        <v>3360.6344318296024</v>
      </c>
      <c r="AV14" s="79">
        <f t="shared" si="26"/>
        <v>6.6635816751503929E-2</v>
      </c>
      <c r="AW14" s="80">
        <f t="shared" si="27"/>
        <v>1229.3903110056824</v>
      </c>
      <c r="AX14" s="81">
        <f t="shared" si="28"/>
        <v>2131.2441208239197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TOP HUNG WINDOW</v>
      </c>
      <c r="D15" s="131" t="str">
        <f>Pricing!B11</f>
        <v>V</v>
      </c>
      <c r="E15" s="132" t="str">
        <f>Pricing!N11</f>
        <v>24MM (F)</v>
      </c>
      <c r="F15" s="68">
        <f>Pricing!G11</f>
        <v>900</v>
      </c>
      <c r="G15" s="68">
        <f>Pricing!H11</f>
        <v>600</v>
      </c>
      <c r="H15" s="100">
        <f t="shared" si="0"/>
        <v>0.54</v>
      </c>
      <c r="I15" s="70">
        <f>Pricing!I11</f>
        <v>7</v>
      </c>
      <c r="J15" s="69">
        <f t="shared" si="30"/>
        <v>3.7800000000000002</v>
      </c>
      <c r="K15" s="71">
        <f t="shared" si="31"/>
        <v>40.687919999999998</v>
      </c>
      <c r="L15" s="69"/>
      <c r="M15" s="72"/>
      <c r="N15" s="72"/>
      <c r="O15" s="72">
        <f t="shared" si="3"/>
        <v>0</v>
      </c>
      <c r="P15" s="73">
        <f>Pricing!M11</f>
        <v>93285.36</v>
      </c>
      <c r="Q15" s="74">
        <f t="shared" si="4"/>
        <v>9328.5360000000001</v>
      </c>
      <c r="R15" s="74">
        <f t="shared" si="5"/>
        <v>11287.528560000001</v>
      </c>
      <c r="S15" s="74">
        <f t="shared" si="6"/>
        <v>569.50712280000005</v>
      </c>
      <c r="T15" s="74">
        <f t="shared" si="7"/>
        <v>1144.7093168280003</v>
      </c>
      <c r="U15" s="72">
        <f t="shared" si="8"/>
        <v>115615.64099962801</v>
      </c>
      <c r="V15" s="74">
        <f t="shared" si="9"/>
        <v>1734.2346149944201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14386.68</v>
      </c>
      <c r="AE15" s="76">
        <f t="shared" si="43"/>
        <v>1721.311475409836</v>
      </c>
      <c r="AF15" s="342">
        <f t="shared" si="44"/>
        <v>1764</v>
      </c>
      <c r="AG15" s="343"/>
      <c r="AH15" s="76">
        <f t="shared" si="45"/>
        <v>63</v>
      </c>
      <c r="AI15" s="76">
        <f t="shared" ref="AI15:AI20" si="49">(((F15+G15)*2*I15)/1000)*2*$AI$7</f>
        <v>210</v>
      </c>
      <c r="AJ15" s="76">
        <f>J15*Pricing!Q11</f>
        <v>0</v>
      </c>
      <c r="AK15" s="76">
        <f>J15*Pricing!R11</f>
        <v>0</v>
      </c>
      <c r="AL15" s="76">
        <f t="shared" si="16"/>
        <v>4068.7919999999999</v>
      </c>
      <c r="AM15" s="77">
        <f t="shared" si="17"/>
        <v>0</v>
      </c>
      <c r="AN15" s="76">
        <f t="shared" si="18"/>
        <v>3255.0335999999998</v>
      </c>
      <c r="AO15" s="72">
        <f t="shared" si="19"/>
        <v>121108.18709003227</v>
      </c>
      <c r="AP15" s="74">
        <f t="shared" si="20"/>
        <v>151385.23386254034</v>
      </c>
      <c r="AQ15" s="74">
        <f t="shared" si="21"/>
        <v>0</v>
      </c>
      <c r="AR15" s="74">
        <f t="shared" si="22"/>
        <v>72088.206601209677</v>
      </c>
      <c r="AS15" s="72">
        <f t="shared" si="23"/>
        <v>294203.92655257258</v>
      </c>
      <c r="AT15" s="72">
        <f t="shared" si="24"/>
        <v>77831.726601209666</v>
      </c>
      <c r="AU15" s="78">
        <f t="shared" si="25"/>
        <v>7230.7438314018646</v>
      </c>
      <c r="AV15" s="79">
        <f t="shared" si="26"/>
        <v>5.8306339657565931E-2</v>
      </c>
      <c r="AW15" s="80">
        <f t="shared" si="27"/>
        <v>2884.1453584902456</v>
      </c>
      <c r="AX15" s="81">
        <f t="shared" si="28"/>
        <v>4346.5984729116208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2">
        <f t="shared" si="44"/>
        <v>0</v>
      </c>
      <c r="AG16" s="34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2">
        <f t="shared" si="44"/>
        <v>0</v>
      </c>
      <c r="AG17" s="34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2">
        <f t="shared" si="44"/>
        <v>0</v>
      </c>
      <c r="AG18" s="34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2">
        <f t="shared" si="44"/>
        <v>0</v>
      </c>
      <c r="AG19" s="34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2">
        <f t="shared" si="44"/>
        <v>0</v>
      </c>
      <c r="AG20" s="34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2">
        <f t="shared" si="44"/>
        <v>0</v>
      </c>
      <c r="AG21" s="34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2">
        <f t="shared" si="44"/>
        <v>0</v>
      </c>
      <c r="AG22" s="34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2">
        <f t="shared" si="44"/>
        <v>0</v>
      </c>
      <c r="AG23" s="34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2">
        <f t="shared" si="44"/>
        <v>0</v>
      </c>
      <c r="AG24" s="34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2">
        <f t="shared" si="44"/>
        <v>0</v>
      </c>
      <c r="AG25" s="34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2">
        <f t="shared" si="44"/>
        <v>0</v>
      </c>
      <c r="AG26" s="34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2">
        <f t="shared" si="44"/>
        <v>0</v>
      </c>
      <c r="AG27" s="34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2">
        <f t="shared" si="44"/>
        <v>0</v>
      </c>
      <c r="AG28" s="34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2">
        <f t="shared" si="44"/>
        <v>0</v>
      </c>
      <c r="AG29" s="34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2">
        <f t="shared" si="44"/>
        <v>0</v>
      </c>
      <c r="AG30" s="34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2">
        <f t="shared" si="44"/>
        <v>0</v>
      </c>
      <c r="AG31" s="34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2">
        <f t="shared" si="44"/>
        <v>0</v>
      </c>
      <c r="AG32" s="34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2">
        <f t="shared" si="44"/>
        <v>0</v>
      </c>
      <c r="AG33" s="34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2">
        <f t="shared" si="44"/>
        <v>0</v>
      </c>
      <c r="AG34" s="34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2">
        <f t="shared" si="44"/>
        <v>0</v>
      </c>
      <c r="AG35" s="34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2">
        <f t="shared" si="44"/>
        <v>0</v>
      </c>
      <c r="AG36" s="34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2">
        <f t="shared" si="44"/>
        <v>0</v>
      </c>
      <c r="AG37" s="34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2">
        <f t="shared" si="44"/>
        <v>0</v>
      </c>
      <c r="AG38" s="34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2">
        <f t="shared" si="44"/>
        <v>0</v>
      </c>
      <c r="AG39" s="34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2">
        <f t="shared" si="44"/>
        <v>0</v>
      </c>
      <c r="AG40" s="34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2">
        <f t="shared" si="44"/>
        <v>0</v>
      </c>
      <c r="AG41" s="34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2">
        <f t="shared" si="44"/>
        <v>0</v>
      </c>
      <c r="AG42" s="34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2">
        <f t="shared" si="44"/>
        <v>0</v>
      </c>
      <c r="AG43" s="34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2">
        <f t="shared" si="44"/>
        <v>0</v>
      </c>
      <c r="AG44" s="34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2">
        <f t="shared" si="44"/>
        <v>0</v>
      </c>
      <c r="AG45" s="34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2">
        <f t="shared" si="44"/>
        <v>0</v>
      </c>
      <c r="AG46" s="34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2">
        <f t="shared" si="44"/>
        <v>0</v>
      </c>
      <c r="AG47" s="34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2">
        <f t="shared" si="44"/>
        <v>0</v>
      </c>
      <c r="AG48" s="34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2">
        <f t="shared" si="44"/>
        <v>0</v>
      </c>
      <c r="AG49" s="34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2">
        <f t="shared" si="44"/>
        <v>0</v>
      </c>
      <c r="AG50" s="34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2">
        <f t="shared" si="44"/>
        <v>0</v>
      </c>
      <c r="AG51" s="34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2">
        <f t="shared" si="44"/>
        <v>0</v>
      </c>
      <c r="AG52" s="34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2">
        <f t="shared" si="44"/>
        <v>0</v>
      </c>
      <c r="AG53" s="34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2">
        <f t="shared" si="44"/>
        <v>0</v>
      </c>
      <c r="AG54" s="34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2">
        <f t="shared" si="44"/>
        <v>0</v>
      </c>
      <c r="AG55" s="34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2">
        <f t="shared" si="44"/>
        <v>0</v>
      </c>
      <c r="AG56" s="34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4">
        <f t="shared" si="44"/>
        <v>0</v>
      </c>
      <c r="AG57" s="34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2">
        <f>(((((F58*4)+(G58*4))/1000)*$AF$6*$AG$6)/300)*I58*$AF$7</f>
        <v>0</v>
      </c>
      <c r="AG58" s="343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2">
        <f t="shared" ref="AF59:AF107" si="128">(((((F59*4)+(G59*4))/1000)*$AF$6*$AG$6)/300)*I59*$AF$7</f>
        <v>0</v>
      </c>
      <c r="AG59" s="343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2">
        <f t="shared" si="128"/>
        <v>0</v>
      </c>
      <c r="AG60" s="343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2">
        <f t="shared" si="128"/>
        <v>0</v>
      </c>
      <c r="AG61" s="343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2">
        <f t="shared" si="128"/>
        <v>0</v>
      </c>
      <c r="AG62" s="343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2">
        <f t="shared" si="128"/>
        <v>0</v>
      </c>
      <c r="AG63" s="343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2">
        <f t="shared" si="128"/>
        <v>0</v>
      </c>
      <c r="AG64" s="343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2">
        <f t="shared" si="128"/>
        <v>0</v>
      </c>
      <c r="AG65" s="343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2">
        <f t="shared" si="128"/>
        <v>0</v>
      </c>
      <c r="AG66" s="343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2">
        <f t="shared" si="128"/>
        <v>0</v>
      </c>
      <c r="AG67" s="343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2">
        <f t="shared" si="128"/>
        <v>0</v>
      </c>
      <c r="AG68" s="343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2">
        <f t="shared" si="128"/>
        <v>0</v>
      </c>
      <c r="AG69" s="343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2">
        <f t="shared" si="128"/>
        <v>0</v>
      </c>
      <c r="AG70" s="343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2">
        <f t="shared" si="128"/>
        <v>0</v>
      </c>
      <c r="AG71" s="343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2">
        <f t="shared" si="128"/>
        <v>0</v>
      </c>
      <c r="AG72" s="343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2">
        <f t="shared" si="128"/>
        <v>0</v>
      </c>
      <c r="AG73" s="343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2">
        <f t="shared" si="128"/>
        <v>0</v>
      </c>
      <c r="AG74" s="343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2">
        <f t="shared" si="128"/>
        <v>0</v>
      </c>
      <c r="AG75" s="343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2">
        <f t="shared" si="128"/>
        <v>0</v>
      </c>
      <c r="AG76" s="343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2">
        <f t="shared" si="128"/>
        <v>0</v>
      </c>
      <c r="AG77" s="343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2">
        <f t="shared" si="128"/>
        <v>0</v>
      </c>
      <c r="AG78" s="343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2">
        <f t="shared" si="128"/>
        <v>0</v>
      </c>
      <c r="AG79" s="343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2">
        <f t="shared" si="128"/>
        <v>0</v>
      </c>
      <c r="AG80" s="343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2">
        <f t="shared" si="128"/>
        <v>0</v>
      </c>
      <c r="AG81" s="343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2">
        <f t="shared" si="128"/>
        <v>0</v>
      </c>
      <c r="AG82" s="343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2">
        <f t="shared" si="128"/>
        <v>0</v>
      </c>
      <c r="AG83" s="343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2">
        <f t="shared" si="128"/>
        <v>0</v>
      </c>
      <c r="AG84" s="343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2">
        <f t="shared" si="128"/>
        <v>0</v>
      </c>
      <c r="AG85" s="343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2">
        <f t="shared" si="128"/>
        <v>0</v>
      </c>
      <c r="AG86" s="343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2">
        <f t="shared" si="128"/>
        <v>0</v>
      </c>
      <c r="AG87" s="343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2">
        <f t="shared" si="128"/>
        <v>0</v>
      </c>
      <c r="AG88" s="343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2">
        <f t="shared" si="128"/>
        <v>0</v>
      </c>
      <c r="AG89" s="343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2">
        <f t="shared" si="128"/>
        <v>0</v>
      </c>
      <c r="AG90" s="343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2">
        <f t="shared" si="128"/>
        <v>0</v>
      </c>
      <c r="AG91" s="343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2">
        <f t="shared" si="128"/>
        <v>0</v>
      </c>
      <c r="AG92" s="343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2">
        <f t="shared" si="128"/>
        <v>0</v>
      </c>
      <c r="AG93" s="343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2">
        <f t="shared" si="128"/>
        <v>0</v>
      </c>
      <c r="AG94" s="343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2">
        <f t="shared" si="128"/>
        <v>0</v>
      </c>
      <c r="AG95" s="343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2">
        <f t="shared" si="128"/>
        <v>0</v>
      </c>
      <c r="AG96" s="343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2">
        <f t="shared" si="128"/>
        <v>0</v>
      </c>
      <c r="AG97" s="343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2">
        <f t="shared" si="128"/>
        <v>0</v>
      </c>
      <c r="AG98" s="343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2">
        <f t="shared" si="128"/>
        <v>0</v>
      </c>
      <c r="AG99" s="343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2">
        <f t="shared" si="128"/>
        <v>0</v>
      </c>
      <c r="AG100" s="343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2">
        <f t="shared" si="128"/>
        <v>0</v>
      </c>
      <c r="AG101" s="343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2">
        <f t="shared" si="128"/>
        <v>0</v>
      </c>
      <c r="AG102" s="343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2">
        <f t="shared" si="128"/>
        <v>0</v>
      </c>
      <c r="AG103" s="343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2">
        <f t="shared" si="128"/>
        <v>0</v>
      </c>
      <c r="AG104" s="343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2">
        <f t="shared" si="128"/>
        <v>0</v>
      </c>
      <c r="AG105" s="343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2">
        <f t="shared" si="128"/>
        <v>0</v>
      </c>
      <c r="AG106" s="343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4">
        <f t="shared" si="128"/>
        <v>0</v>
      </c>
      <c r="AG107" s="345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50" t="s">
        <v>5</v>
      </c>
      <c r="C109" s="351"/>
      <c r="D109" s="351"/>
      <c r="E109" s="351"/>
      <c r="F109" s="351"/>
      <c r="G109" s="352"/>
      <c r="H109" s="149">
        <f>SUM(H8:H108)</f>
        <v>28.11</v>
      </c>
      <c r="I109" s="87">
        <f>SUM(I8:I108)</f>
        <v>28</v>
      </c>
      <c r="J109" s="88">
        <f>SUM(J8:J108)</f>
        <v>64.83</v>
      </c>
      <c r="K109" s="89">
        <f>SUM(K8:K108)</f>
        <v>697.83012000000008</v>
      </c>
      <c r="L109" s="88">
        <f>SUM(L8:L8)</f>
        <v>0</v>
      </c>
      <c r="M109" s="88"/>
      <c r="N109" s="88"/>
      <c r="O109" s="88"/>
      <c r="P109" s="87">
        <f>SUM(P8:P108)</f>
        <v>658607.49</v>
      </c>
      <c r="Q109" s="88">
        <f t="shared" ref="Q109:AE109" si="156">SUM(Q8:Q108)</f>
        <v>65860.749000000011</v>
      </c>
      <c r="R109" s="88">
        <f t="shared" si="156"/>
        <v>79691.506290000005</v>
      </c>
      <c r="S109" s="88">
        <f t="shared" si="156"/>
        <v>4020.7987264500002</v>
      </c>
      <c r="T109" s="88">
        <f t="shared" si="156"/>
        <v>8081.8054401645004</v>
      </c>
      <c r="U109" s="88">
        <f t="shared" si="156"/>
        <v>816262.34945661458</v>
      </c>
      <c r="V109" s="88">
        <f t="shared" si="156"/>
        <v>12243.935241849218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185631.93</v>
      </c>
      <c r="AE109" s="88">
        <f t="shared" si="156"/>
        <v>13163.934426229509</v>
      </c>
      <c r="AF109" s="353">
        <f>SUM(AF8:AG108)</f>
        <v>13490.4</v>
      </c>
      <c r="AG109" s="354"/>
      <c r="AH109" s="88">
        <f t="shared" ref="AH109:AQ109" si="157">SUM(AH8:AH108)</f>
        <v>481.79999999999995</v>
      </c>
      <c r="AI109" s="88">
        <f t="shared" si="157"/>
        <v>1606</v>
      </c>
      <c r="AJ109" s="88">
        <f t="shared" ref="AJ109" si="158">SUM(AJ8:AJ108)</f>
        <v>28336.229999999996</v>
      </c>
      <c r="AK109" s="88">
        <f t="shared" si="157"/>
        <v>0</v>
      </c>
      <c r="AL109" s="88">
        <f t="shared" si="157"/>
        <v>69783.011999999988</v>
      </c>
      <c r="AM109" s="88">
        <f t="shared" si="157"/>
        <v>0</v>
      </c>
      <c r="AN109" s="88">
        <f t="shared" si="157"/>
        <v>55826.409599999992</v>
      </c>
      <c r="AO109" s="88">
        <f t="shared" si="157"/>
        <v>857248.41912469326</v>
      </c>
      <c r="AP109" s="88">
        <f t="shared" si="157"/>
        <v>1071560.5239058665</v>
      </c>
      <c r="AQ109" s="88">
        <f t="shared" si="157"/>
        <v>0</v>
      </c>
      <c r="AR109" s="88"/>
      <c r="AS109" s="87">
        <f>SUM(AS8:AS108)</f>
        <v>2268386.5246305596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13490.4</v>
      </c>
      <c r="AW110" s="84"/>
    </row>
    <row r="111" spans="2:54">
      <c r="AF111" s="174"/>
      <c r="AG111" s="174"/>
      <c r="AH111" s="174">
        <f>SUM(AE109:AI109,AC109)</f>
        <v>28742.134426229506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O1" sqref="O1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6.28515625" style="122" customWidth="1"/>
    <col min="6" max="6" width="65.42578125" style="122" customWidth="1"/>
    <col min="7" max="7" width="18.7109375" style="122" customWidth="1"/>
    <col min="8" max="8" width="27.4257812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5"/>
      <c r="C1" s="426"/>
      <c r="D1" s="426"/>
      <c r="E1" s="426"/>
      <c r="F1" s="426"/>
      <c r="G1" s="426"/>
      <c r="H1" s="426"/>
      <c r="I1" s="426"/>
      <c r="J1" s="426"/>
      <c r="K1" s="426"/>
      <c r="L1" s="426"/>
      <c r="M1" s="426"/>
      <c r="N1" s="427"/>
    </row>
    <row r="2" spans="2:15" ht="23.25" customHeight="1"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30"/>
    </row>
    <row r="3" spans="2:15" ht="23.25" customHeight="1">
      <c r="B3" s="428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30"/>
    </row>
    <row r="4" spans="2:15" ht="30" customHeight="1">
      <c r="B4" s="428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30"/>
    </row>
    <row r="5" spans="2:15" ht="30" customHeight="1" thickBot="1">
      <c r="B5" s="428"/>
      <c r="C5" s="429"/>
      <c r="D5" s="429"/>
      <c r="E5" s="429"/>
      <c r="F5" s="429"/>
      <c r="G5" s="429"/>
      <c r="H5" s="429"/>
      <c r="I5" s="429"/>
      <c r="J5" s="429"/>
      <c r="K5" s="429"/>
      <c r="L5" s="429"/>
      <c r="M5" s="429"/>
      <c r="N5" s="430"/>
    </row>
    <row r="6" spans="2:15" ht="24.95" customHeight="1" thickTop="1">
      <c r="B6" s="470"/>
      <c r="C6" s="471"/>
      <c r="D6" s="471"/>
      <c r="E6" s="471"/>
      <c r="F6" s="471"/>
      <c r="G6" s="471"/>
      <c r="H6" s="471"/>
      <c r="I6" s="471"/>
      <c r="J6" s="472"/>
      <c r="K6" s="477" t="s">
        <v>103</v>
      </c>
      <c r="L6" s="478"/>
      <c r="M6" s="473" t="str">
        <f>'BD Team'!J2</f>
        <v>ABPL-DE-19.20-2177</v>
      </c>
      <c r="N6" s="474"/>
    </row>
    <row r="7" spans="2:15" ht="24.95" customHeight="1">
      <c r="B7" s="493" t="s">
        <v>126</v>
      </c>
      <c r="C7" s="494"/>
      <c r="D7" s="494"/>
      <c r="E7" s="494"/>
      <c r="F7" s="434" t="str">
        <f>'BD Team'!E2</f>
        <v>Supriya</v>
      </c>
      <c r="G7" s="434"/>
      <c r="H7" s="434"/>
      <c r="I7" s="434"/>
      <c r="J7" s="435"/>
      <c r="K7" s="501" t="s">
        <v>104</v>
      </c>
      <c r="L7" s="494"/>
      <c r="M7" s="499">
        <f>'BD Team'!J3</f>
        <v>43708</v>
      </c>
      <c r="N7" s="500"/>
    </row>
    <row r="8" spans="2:15" ht="24.95" customHeight="1">
      <c r="B8" s="493" t="s">
        <v>127</v>
      </c>
      <c r="C8" s="494"/>
      <c r="D8" s="494"/>
      <c r="E8" s="494"/>
      <c r="F8" s="215" t="str">
        <f>'BD Team'!E3</f>
        <v>Hyderabad</v>
      </c>
      <c r="G8" s="485" t="s">
        <v>179</v>
      </c>
      <c r="H8" s="486"/>
      <c r="I8" s="434" t="str">
        <f>'BD Team'!G3</f>
        <v>1.5Kpa</v>
      </c>
      <c r="J8" s="435"/>
      <c r="K8" s="501" t="s">
        <v>105</v>
      </c>
      <c r="L8" s="494"/>
      <c r="M8" s="178" t="s">
        <v>364</v>
      </c>
      <c r="N8" s="179">
        <v>43708</v>
      </c>
    </row>
    <row r="9" spans="2:15" ht="24.95" customHeight="1">
      <c r="B9" s="493" t="s">
        <v>168</v>
      </c>
      <c r="C9" s="494"/>
      <c r="D9" s="494"/>
      <c r="E9" s="494"/>
      <c r="F9" s="434" t="str">
        <f>'BD Team'!E4</f>
        <v>Ms. Prathyusha : 8008103067</v>
      </c>
      <c r="G9" s="434"/>
      <c r="H9" s="434"/>
      <c r="I9" s="434"/>
      <c r="J9" s="435"/>
      <c r="K9" s="501" t="s">
        <v>178</v>
      </c>
      <c r="L9" s="494"/>
      <c r="M9" s="475" t="str">
        <f>'BD Team'!J4</f>
        <v>Ranjan</v>
      </c>
      <c r="N9" s="476"/>
    </row>
    <row r="10" spans="2:15" ht="27.75" customHeight="1" thickBot="1">
      <c r="B10" s="495" t="s">
        <v>176</v>
      </c>
      <c r="C10" s="496"/>
      <c r="D10" s="496"/>
      <c r="E10" s="496"/>
      <c r="F10" s="217" t="str">
        <f>'BD Team'!E5</f>
        <v>Anodized</v>
      </c>
      <c r="G10" s="505" t="s">
        <v>177</v>
      </c>
      <c r="H10" s="506"/>
      <c r="I10" s="503" t="str">
        <f>'BD Team'!G5</f>
        <v>Silver</v>
      </c>
      <c r="J10" s="504"/>
      <c r="K10" s="502" t="s">
        <v>374</v>
      </c>
      <c r="L10" s="496"/>
      <c r="M10" s="497" t="str">
        <f>'BD Team'!J5</f>
        <v>MK Team</v>
      </c>
      <c r="N10" s="498"/>
    </row>
    <row r="11" spans="2:15" ht="19.5" thickTop="1">
      <c r="B11" s="431"/>
      <c r="C11" s="432"/>
      <c r="D11" s="432"/>
      <c r="E11" s="432"/>
      <c r="F11" s="432"/>
      <c r="G11" s="432"/>
      <c r="H11" s="432"/>
      <c r="I11" s="432"/>
      <c r="J11" s="432"/>
      <c r="K11" s="432"/>
      <c r="L11" s="432"/>
      <c r="M11" s="432"/>
      <c r="N11" s="433"/>
    </row>
    <row r="12" spans="2:15" s="93" customFormat="1" ht="19.5" thickBot="1">
      <c r="B12" s="431"/>
      <c r="C12" s="432"/>
      <c r="D12" s="432"/>
      <c r="E12" s="432"/>
      <c r="F12" s="432"/>
      <c r="G12" s="432"/>
      <c r="H12" s="432"/>
      <c r="I12" s="432"/>
      <c r="J12" s="432"/>
      <c r="K12" s="432"/>
      <c r="L12" s="432"/>
      <c r="M12" s="432"/>
      <c r="N12" s="433"/>
    </row>
    <row r="13" spans="2:15" s="93" customFormat="1" ht="18" customHeight="1" thickTop="1" thickBot="1">
      <c r="B13" s="487" t="s">
        <v>169</v>
      </c>
      <c r="C13" s="488"/>
      <c r="D13" s="491" t="s">
        <v>170</v>
      </c>
      <c r="E13" s="491" t="s">
        <v>171</v>
      </c>
      <c r="F13" s="491" t="s">
        <v>37</v>
      </c>
      <c r="G13" s="489" t="s">
        <v>63</v>
      </c>
      <c r="H13" s="489" t="s">
        <v>209</v>
      </c>
      <c r="I13" s="489" t="s">
        <v>208</v>
      </c>
      <c r="J13" s="490" t="s">
        <v>172</v>
      </c>
      <c r="K13" s="490" t="s">
        <v>173</v>
      </c>
      <c r="L13" s="488" t="s">
        <v>210</v>
      </c>
      <c r="M13" s="490" t="s">
        <v>174</v>
      </c>
      <c r="N13" s="492" t="s">
        <v>175</v>
      </c>
    </row>
    <row r="14" spans="2:15" s="94" customFormat="1" ht="18" customHeight="1" thickTop="1" thickBot="1">
      <c r="B14" s="487"/>
      <c r="C14" s="488"/>
      <c r="D14" s="491"/>
      <c r="E14" s="491"/>
      <c r="F14" s="491"/>
      <c r="G14" s="489"/>
      <c r="H14" s="489"/>
      <c r="I14" s="489"/>
      <c r="J14" s="490"/>
      <c r="K14" s="490"/>
      <c r="L14" s="488"/>
      <c r="M14" s="490"/>
      <c r="N14" s="492"/>
    </row>
    <row r="15" spans="2:15" s="94" customFormat="1" ht="26.25" customHeight="1" thickTop="1" thickBot="1">
      <c r="B15" s="487"/>
      <c r="C15" s="488"/>
      <c r="D15" s="491"/>
      <c r="E15" s="491"/>
      <c r="F15" s="491"/>
      <c r="G15" s="489"/>
      <c r="H15" s="489"/>
      <c r="I15" s="489"/>
      <c r="J15" s="490"/>
      <c r="K15" s="490"/>
      <c r="L15" s="488"/>
      <c r="M15" s="490"/>
      <c r="N15" s="492"/>
    </row>
    <row r="16" spans="2:15" s="94" customFormat="1" ht="49.9" customHeight="1" thickTop="1" thickBot="1">
      <c r="B16" s="410">
        <f>Pricing!A4</f>
        <v>1</v>
      </c>
      <c r="C16" s="411"/>
      <c r="D16" s="187" t="str">
        <f>Pricing!B4</f>
        <v>SD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24MM</v>
      </c>
      <c r="H16" s="187" t="str">
        <f>Pricing!F4</f>
        <v>NA</v>
      </c>
      <c r="I16" s="216" t="str">
        <f>Pricing!E4</f>
        <v>SS</v>
      </c>
      <c r="J16" s="216">
        <f>Pricing!G4</f>
        <v>2400</v>
      </c>
      <c r="K16" s="216">
        <f>Pricing!H4</f>
        <v>2400</v>
      </c>
      <c r="L16" s="216">
        <f>Pricing!I4</f>
        <v>3</v>
      </c>
      <c r="M16" s="188">
        <f t="shared" ref="M16:M24" si="0">J16*K16*L16/1000000</f>
        <v>17.28</v>
      </c>
      <c r="N16" s="189">
        <f>'Cost Calculation'!AS8</f>
        <v>408868.6338417459</v>
      </c>
      <c r="O16" s="95"/>
    </row>
    <row r="17" spans="2:15" s="94" customFormat="1" ht="49.9" customHeight="1" thickTop="1" thickBot="1">
      <c r="B17" s="410">
        <f>Pricing!A5</f>
        <v>2</v>
      </c>
      <c r="C17" s="411"/>
      <c r="D17" s="187" t="str">
        <f>Pricing!B5</f>
        <v>SD1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24MM</v>
      </c>
      <c r="H17" s="187" t="str">
        <f>Pricing!F5</f>
        <v>NA</v>
      </c>
      <c r="I17" s="216" t="str">
        <f>Pricing!E5</f>
        <v>SS</v>
      </c>
      <c r="J17" s="216">
        <f>Pricing!G5</f>
        <v>1800</v>
      </c>
      <c r="K17" s="216">
        <f>Pricing!H5</f>
        <v>2400</v>
      </c>
      <c r="L17" s="216">
        <f>Pricing!I5</f>
        <v>1</v>
      </c>
      <c r="M17" s="188">
        <f t="shared" si="0"/>
        <v>4.32</v>
      </c>
      <c r="N17" s="189">
        <f>'Cost Calculation'!AS9</f>
        <v>120853.63359582174</v>
      </c>
      <c r="O17" s="95"/>
    </row>
    <row r="18" spans="2:15" s="94" customFormat="1" ht="49.9" customHeight="1" thickTop="1" thickBot="1">
      <c r="B18" s="410">
        <f>Pricing!A6</f>
        <v>3</v>
      </c>
      <c r="C18" s="411"/>
      <c r="D18" s="187" t="str">
        <f>Pricing!B6</f>
        <v>FG</v>
      </c>
      <c r="E18" s="187" t="str">
        <f>Pricing!C6</f>
        <v>M15000</v>
      </c>
      <c r="F18" s="187" t="str">
        <f>Pricing!D6</f>
        <v>FIXED GLASS 10 NO'S</v>
      </c>
      <c r="G18" s="187" t="str">
        <f>Pricing!N6</f>
        <v>24MM</v>
      </c>
      <c r="H18" s="187" t="str">
        <f>Pricing!F6</f>
        <v>NA</v>
      </c>
      <c r="I18" s="216" t="str">
        <f>Pricing!E6</f>
        <v>NO</v>
      </c>
      <c r="J18" s="216">
        <f>Pricing!G6</f>
        <v>3500</v>
      </c>
      <c r="K18" s="216">
        <f>Pricing!H6</f>
        <v>2400</v>
      </c>
      <c r="L18" s="216">
        <f>Pricing!I6</f>
        <v>1</v>
      </c>
      <c r="M18" s="188">
        <f t="shared" si="0"/>
        <v>8.4</v>
      </c>
      <c r="N18" s="189">
        <f>'Cost Calculation'!AS10</f>
        <v>207833.62572546297</v>
      </c>
      <c r="O18" s="95"/>
    </row>
    <row r="19" spans="2:15" s="94" customFormat="1" ht="49.9" customHeight="1" thickTop="1" thickBot="1">
      <c r="B19" s="410">
        <f>Pricing!A7</f>
        <v>4</v>
      </c>
      <c r="C19" s="411"/>
      <c r="D19" s="187" t="str">
        <f>Pricing!B7</f>
        <v>W1</v>
      </c>
      <c r="E19" s="187" t="str">
        <f>Pricing!C7</f>
        <v>M14600</v>
      </c>
      <c r="F19" s="187" t="str">
        <f>Pricing!D7</f>
        <v>3 TRACK 2 SHUTTER SLIDING WINDOW</v>
      </c>
      <c r="G19" s="187" t="str">
        <f>Pricing!N7</f>
        <v>24MM</v>
      </c>
      <c r="H19" s="187" t="str">
        <f>Pricing!F7</f>
        <v>NA</v>
      </c>
      <c r="I19" s="216" t="str">
        <f>Pricing!E7</f>
        <v>SS</v>
      </c>
      <c r="J19" s="216">
        <f>Pricing!G7</f>
        <v>1800</v>
      </c>
      <c r="K19" s="216">
        <f>Pricing!H7</f>
        <v>1650</v>
      </c>
      <c r="L19" s="216">
        <f>Pricing!I7</f>
        <v>2</v>
      </c>
      <c r="M19" s="188">
        <f t="shared" si="0"/>
        <v>5.94</v>
      </c>
      <c r="N19" s="189">
        <f>'Cost Calculation'!AS11</f>
        <v>182324.3627538445</v>
      </c>
      <c r="O19" s="95"/>
    </row>
    <row r="20" spans="2:15" s="94" customFormat="1" ht="49.9" customHeight="1" thickTop="1" thickBot="1">
      <c r="B20" s="410">
        <f>Pricing!A8</f>
        <v>5</v>
      </c>
      <c r="C20" s="411"/>
      <c r="D20" s="187" t="str">
        <f>Pricing!B8</f>
        <v>W2</v>
      </c>
      <c r="E20" s="187" t="str">
        <f>Pricing!C8</f>
        <v>M14600</v>
      </c>
      <c r="F20" s="187" t="str">
        <f>Pricing!D8</f>
        <v>3 TRACK 2 SHUTTER SLIDING WINDOW</v>
      </c>
      <c r="G20" s="187" t="str">
        <f>Pricing!N8</f>
        <v>24MM</v>
      </c>
      <c r="H20" s="187" t="str">
        <f>Pricing!F8</f>
        <v>NA</v>
      </c>
      <c r="I20" s="216" t="str">
        <f>Pricing!E8</f>
        <v>SS</v>
      </c>
      <c r="J20" s="216">
        <f>Pricing!G8</f>
        <v>1500</v>
      </c>
      <c r="K20" s="216">
        <f>Pricing!H8</f>
        <v>1650</v>
      </c>
      <c r="L20" s="216">
        <f>Pricing!I8</f>
        <v>3</v>
      </c>
      <c r="M20" s="188">
        <f t="shared" si="0"/>
        <v>7.4249999999999998</v>
      </c>
      <c r="N20" s="189">
        <f>'Cost Calculation'!AS12</f>
        <v>253897.16360362637</v>
      </c>
      <c r="O20" s="95"/>
    </row>
    <row r="21" spans="2:15" s="94" customFormat="1" ht="49.9" customHeight="1" thickTop="1" thickBot="1">
      <c r="B21" s="410">
        <f>Pricing!A9</f>
        <v>6</v>
      </c>
      <c r="C21" s="411"/>
      <c r="D21" s="187" t="str">
        <f>Pricing!B9</f>
        <v>W3</v>
      </c>
      <c r="E21" s="187" t="str">
        <f>Pricing!C9</f>
        <v>M14600</v>
      </c>
      <c r="F21" s="187" t="str">
        <f>Pricing!D9</f>
        <v>3 TRACK 2 SHUTTER SLIDING WINDOW</v>
      </c>
      <c r="G21" s="187" t="str">
        <f>Pricing!N9</f>
        <v>24MM</v>
      </c>
      <c r="H21" s="187" t="str">
        <f>Pricing!F9</f>
        <v>NA</v>
      </c>
      <c r="I21" s="216" t="str">
        <f>Pricing!E9</f>
        <v>SS</v>
      </c>
      <c r="J21" s="216">
        <f>Pricing!G9</f>
        <v>900</v>
      </c>
      <c r="K21" s="216">
        <f>Pricing!H9</f>
        <v>1650</v>
      </c>
      <c r="L21" s="216">
        <f>Pricing!I9</f>
        <v>9</v>
      </c>
      <c r="M21" s="188">
        <f t="shared" si="0"/>
        <v>13.365</v>
      </c>
      <c r="N21" s="189">
        <f>'Cost Calculation'!AS13</f>
        <v>644134.0643728819</v>
      </c>
      <c r="O21" s="95"/>
    </row>
    <row r="22" spans="2:15" s="94" customFormat="1" ht="49.9" customHeight="1" thickTop="1" thickBot="1">
      <c r="B22" s="410">
        <f>Pricing!A10</f>
        <v>7</v>
      </c>
      <c r="C22" s="411"/>
      <c r="D22" s="187" t="str">
        <f>Pricing!B10</f>
        <v>KW</v>
      </c>
      <c r="E22" s="187" t="str">
        <f>Pricing!C10</f>
        <v>M14600</v>
      </c>
      <c r="F22" s="187" t="str">
        <f>Pricing!D10</f>
        <v>3 TRACK 2 SHUTTER SLIDING WINDOW</v>
      </c>
      <c r="G22" s="187" t="str">
        <f>Pricing!N10</f>
        <v>24MM</v>
      </c>
      <c r="H22" s="187" t="str">
        <f>Pricing!F10</f>
        <v>NA</v>
      </c>
      <c r="I22" s="216" t="str">
        <f>Pricing!E10</f>
        <v>SS</v>
      </c>
      <c r="J22" s="216">
        <f>Pricing!G10</f>
        <v>1800</v>
      </c>
      <c r="K22" s="216">
        <f>Pricing!H10</f>
        <v>1200</v>
      </c>
      <c r="L22" s="216">
        <f>Pricing!I10</f>
        <v>2</v>
      </c>
      <c r="M22" s="188">
        <f t="shared" si="0"/>
        <v>4.32</v>
      </c>
      <c r="N22" s="189">
        <f>'Cost Calculation'!AS14</f>
        <v>156271.11418460379</v>
      </c>
      <c r="O22" s="95"/>
    </row>
    <row r="23" spans="2:15" s="94" customFormat="1" ht="49.9" customHeight="1" thickTop="1" thickBot="1">
      <c r="B23" s="410">
        <f>Pricing!A11</f>
        <v>8</v>
      </c>
      <c r="C23" s="411"/>
      <c r="D23" s="187" t="str">
        <f>Pricing!B11</f>
        <v>V</v>
      </c>
      <c r="E23" s="187" t="str">
        <f>Pricing!C11</f>
        <v>M15000</v>
      </c>
      <c r="F23" s="187" t="str">
        <f>Pricing!D11</f>
        <v>TOP HUNG WINDOW</v>
      </c>
      <c r="G23" s="187" t="str">
        <f>Pricing!N11</f>
        <v>24MM (F)</v>
      </c>
      <c r="H23" s="187" t="str">
        <f>Pricing!F11</f>
        <v>NA</v>
      </c>
      <c r="I23" s="216" t="str">
        <f>Pricing!E11</f>
        <v>NO</v>
      </c>
      <c r="J23" s="216">
        <f>Pricing!G11</f>
        <v>900</v>
      </c>
      <c r="K23" s="216">
        <f>Pricing!H11</f>
        <v>600</v>
      </c>
      <c r="L23" s="216">
        <f>Pricing!I11</f>
        <v>7</v>
      </c>
      <c r="M23" s="188">
        <f t="shared" si="0"/>
        <v>3.78</v>
      </c>
      <c r="N23" s="189">
        <f>'Cost Calculation'!AS15</f>
        <v>294203.92655257258</v>
      </c>
      <c r="O23" s="95"/>
    </row>
    <row r="24" spans="2:15" s="94" customFormat="1" ht="49.9" hidden="1" customHeight="1" thickTop="1" thickBot="1">
      <c r="B24" s="410">
        <f>Pricing!A12</f>
        <v>9</v>
      </c>
      <c r="C24" s="41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10">
        <f>Pricing!A13</f>
        <v>10</v>
      </c>
      <c r="C25" s="41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10">
        <f>Pricing!A14</f>
        <v>11</v>
      </c>
      <c r="C26" s="41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10">
        <f>Pricing!A15</f>
        <v>12</v>
      </c>
      <c r="C27" s="41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10">
        <f>Pricing!A16</f>
        <v>13</v>
      </c>
      <c r="C28" s="41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10">
        <f>Pricing!A17</f>
        <v>14</v>
      </c>
      <c r="C29" s="41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10">
        <f>Pricing!A18</f>
        <v>15</v>
      </c>
      <c r="C30" s="41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10">
        <f>Pricing!A19</f>
        <v>16</v>
      </c>
      <c r="C31" s="41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0">
        <f>Pricing!A20</f>
        <v>17</v>
      </c>
      <c r="C32" s="41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0">
        <f>Pricing!A21</f>
        <v>18</v>
      </c>
      <c r="C33" s="41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0">
        <f>Pricing!A22</f>
        <v>19</v>
      </c>
      <c r="C34" s="41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0">
        <f>Pricing!A23</f>
        <v>20</v>
      </c>
      <c r="C35" s="41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0">
        <f>Pricing!A24</f>
        <v>21</v>
      </c>
      <c r="C36" s="41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0">
        <f>Pricing!A25</f>
        <v>22</v>
      </c>
      <c r="C37" s="41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0">
        <f>Pricing!A26</f>
        <v>23</v>
      </c>
      <c r="C38" s="41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0">
        <f>Pricing!A27</f>
        <v>24</v>
      </c>
      <c r="C39" s="41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0">
        <f>Pricing!A28</f>
        <v>25</v>
      </c>
      <c r="C40" s="41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0">
        <f>Pricing!A29</f>
        <v>26</v>
      </c>
      <c r="C41" s="41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0">
        <f>Pricing!A30</f>
        <v>27</v>
      </c>
      <c r="C42" s="41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0">
        <f>Pricing!A31</f>
        <v>28</v>
      </c>
      <c r="C43" s="41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0">
        <f>Pricing!A32</f>
        <v>29</v>
      </c>
      <c r="C44" s="41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0">
        <f>Pricing!A33</f>
        <v>30</v>
      </c>
      <c r="C45" s="41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0">
        <f>Pricing!A34</f>
        <v>31</v>
      </c>
      <c r="C46" s="41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0">
        <f>Pricing!A35</f>
        <v>32</v>
      </c>
      <c r="C47" s="41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0">
        <f>Pricing!A36</f>
        <v>33</v>
      </c>
      <c r="C48" s="41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0">
        <f>Pricing!A37</f>
        <v>34</v>
      </c>
      <c r="C49" s="41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0">
        <f>Pricing!A38</f>
        <v>35</v>
      </c>
      <c r="C50" s="41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0">
        <f>Pricing!A39</f>
        <v>36</v>
      </c>
      <c r="C51" s="41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0">
        <f>Pricing!A40</f>
        <v>37</v>
      </c>
      <c r="C52" s="41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0">
        <f>Pricing!A41</f>
        <v>38</v>
      </c>
      <c r="C53" s="41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0">
        <f>Pricing!A42</f>
        <v>39</v>
      </c>
      <c r="C54" s="41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0">
        <f>Pricing!A43</f>
        <v>40</v>
      </c>
      <c r="C55" s="41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0">
        <f>Pricing!A44</f>
        <v>41</v>
      </c>
      <c r="C56" s="41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0">
        <f>Pricing!A45</f>
        <v>42</v>
      </c>
      <c r="C57" s="41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0">
        <f>Pricing!A46</f>
        <v>43</v>
      </c>
      <c r="C58" s="41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0">
        <f>Pricing!A47</f>
        <v>44</v>
      </c>
      <c r="C59" s="41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0">
        <f>Pricing!A48</f>
        <v>45</v>
      </c>
      <c r="C60" s="41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0">
        <f>Pricing!A49</f>
        <v>46</v>
      </c>
      <c r="C61" s="41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0">
        <f>Pricing!A50</f>
        <v>47</v>
      </c>
      <c r="C62" s="41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0">
        <f>Pricing!A51</f>
        <v>48</v>
      </c>
      <c r="C63" s="41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0">
        <f>Pricing!A52</f>
        <v>49</v>
      </c>
      <c r="C64" s="41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0">
        <f>Pricing!A53</f>
        <v>50</v>
      </c>
      <c r="C65" s="41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0">
        <f>Pricing!A54</f>
        <v>51</v>
      </c>
      <c r="C66" s="41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0">
        <f>Pricing!A55</f>
        <v>52</v>
      </c>
      <c r="C67" s="41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0">
        <f>Pricing!A56</f>
        <v>53</v>
      </c>
      <c r="C68" s="41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0">
        <f>Pricing!A57</f>
        <v>54</v>
      </c>
      <c r="C69" s="41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0">
        <f>Pricing!A58</f>
        <v>55</v>
      </c>
      <c r="C70" s="41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0">
        <f>Pricing!A59</f>
        <v>56</v>
      </c>
      <c r="C71" s="41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0">
        <f>Pricing!A60</f>
        <v>57</v>
      </c>
      <c r="C72" s="41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0">
        <f>Pricing!A61</f>
        <v>58</v>
      </c>
      <c r="C73" s="41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0">
        <f>Pricing!A62</f>
        <v>59</v>
      </c>
      <c r="C74" s="41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0">
        <f>Pricing!A63</f>
        <v>60</v>
      </c>
      <c r="C75" s="41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0">
        <f>Pricing!A64</f>
        <v>61</v>
      </c>
      <c r="C76" s="41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0">
        <f>Pricing!A65</f>
        <v>62</v>
      </c>
      <c r="C77" s="41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0">
        <f>Pricing!A66</f>
        <v>63</v>
      </c>
      <c r="C78" s="41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0">
        <f>Pricing!A67</f>
        <v>64</v>
      </c>
      <c r="C79" s="41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0">
        <f>Pricing!A68</f>
        <v>65</v>
      </c>
      <c r="C80" s="41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0">
        <f>Pricing!A69</f>
        <v>66</v>
      </c>
      <c r="C81" s="41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0">
        <f>Pricing!A70</f>
        <v>67</v>
      </c>
      <c r="C82" s="41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0">
        <f>Pricing!A71</f>
        <v>68</v>
      </c>
      <c r="C83" s="41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0">
        <f>Pricing!A72</f>
        <v>69</v>
      </c>
      <c r="C84" s="41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0">
        <f>Pricing!A73</f>
        <v>70</v>
      </c>
      <c r="C85" s="41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0">
        <f>Pricing!A74</f>
        <v>71</v>
      </c>
      <c r="C86" s="41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0">
        <f>Pricing!A75</f>
        <v>72</v>
      </c>
      <c r="C87" s="41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0">
        <f>Pricing!A76</f>
        <v>73</v>
      </c>
      <c r="C88" s="41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0">
        <f>Pricing!A77</f>
        <v>74</v>
      </c>
      <c r="C89" s="41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0">
        <f>Pricing!A78</f>
        <v>75</v>
      </c>
      <c r="C90" s="41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0">
        <f>Pricing!A79</f>
        <v>76</v>
      </c>
      <c r="C91" s="41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0">
        <f>Pricing!A80</f>
        <v>77</v>
      </c>
      <c r="C92" s="41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0">
        <f>Pricing!A81</f>
        <v>78</v>
      </c>
      <c r="C93" s="41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0">
        <f>Pricing!A82</f>
        <v>79</v>
      </c>
      <c r="C94" s="41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0">
        <f>Pricing!A83</f>
        <v>80</v>
      </c>
      <c r="C95" s="41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0">
        <f>Pricing!A84</f>
        <v>81</v>
      </c>
      <c r="C96" s="41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0">
        <f>Pricing!A85</f>
        <v>82</v>
      </c>
      <c r="C97" s="41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0">
        <f>Pricing!A86</f>
        <v>83</v>
      </c>
      <c r="C98" s="41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0">
        <f>Pricing!A87</f>
        <v>84</v>
      </c>
      <c r="C99" s="41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0">
        <f>Pricing!A88</f>
        <v>85</v>
      </c>
      <c r="C100" s="41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0">
        <f>Pricing!A89</f>
        <v>86</v>
      </c>
      <c r="C101" s="41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0">
        <f>Pricing!A90</f>
        <v>87</v>
      </c>
      <c r="C102" s="41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0">
        <f>Pricing!A91</f>
        <v>88</v>
      </c>
      <c r="C103" s="41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0">
        <f>Pricing!A92</f>
        <v>89</v>
      </c>
      <c r="C104" s="41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0">
        <f>Pricing!A93</f>
        <v>90</v>
      </c>
      <c r="C105" s="41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0">
        <f>Pricing!A94</f>
        <v>91</v>
      </c>
      <c r="C106" s="41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0">
        <f>Pricing!A95</f>
        <v>92</v>
      </c>
      <c r="C107" s="41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0">
        <f>Pricing!A96</f>
        <v>93</v>
      </c>
      <c r="C108" s="41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0">
        <f>Pricing!A97</f>
        <v>94</v>
      </c>
      <c r="C109" s="41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0">
        <f>Pricing!A98</f>
        <v>95</v>
      </c>
      <c r="C110" s="41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0">
        <f>Pricing!A99</f>
        <v>96</v>
      </c>
      <c r="C111" s="41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0">
        <f>Pricing!A100</f>
        <v>97</v>
      </c>
      <c r="C112" s="41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0">
        <f>Pricing!A101</f>
        <v>98</v>
      </c>
      <c r="C113" s="41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0">
        <f>Pricing!A102</f>
        <v>99</v>
      </c>
      <c r="C114" s="41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0">
        <f>Pricing!A103</f>
        <v>100</v>
      </c>
      <c r="C115" s="41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28</v>
      </c>
      <c r="M116" s="191">
        <f>SUM(M16:M115)</f>
        <v>64.83</v>
      </c>
      <c r="N116" s="186"/>
      <c r="O116" s="95"/>
    </row>
    <row r="117" spans="2:15" s="94" customFormat="1" ht="30" customHeight="1" thickTop="1" thickBot="1">
      <c r="B117" s="510" t="s">
        <v>180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2268387</v>
      </c>
      <c r="O117" s="95">
        <f>N117/SUM(M116)</f>
        <v>34989.773253123552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408310</v>
      </c>
      <c r="O118" s="95">
        <f>N118/SUM(M116)</f>
        <v>6298.1644300478174</v>
      </c>
    </row>
    <row r="119" spans="2:15" s="94" customFormat="1" ht="30" customHeight="1" thickTop="1" thickBot="1">
      <c r="B119" s="510" t="s">
        <v>181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2676697</v>
      </c>
      <c r="O119" s="95">
        <f>N119/SUM(M116)</f>
        <v>41287.937683171374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3250.6292505688921</v>
      </c>
    </row>
    <row r="121" spans="2:15" s="139" customFormat="1" ht="30" customHeight="1" thickTop="1">
      <c r="B121" s="479" t="s">
        <v>236</v>
      </c>
      <c r="C121" s="480"/>
      <c r="D121" s="480"/>
      <c r="E121" s="480"/>
      <c r="F121" s="480"/>
      <c r="G121" s="480"/>
      <c r="H121" s="480"/>
      <c r="I121" s="480"/>
      <c r="J121" s="480"/>
      <c r="K121" s="480"/>
      <c r="L121" s="480"/>
      <c r="M121" s="480"/>
      <c r="N121" s="481"/>
      <c r="O121" s="138"/>
    </row>
    <row r="122" spans="2:15" s="93" customFormat="1" ht="24.95" customHeight="1">
      <c r="B122" s="412">
        <v>1</v>
      </c>
      <c r="C122" s="413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5"/>
    </row>
    <row r="123" spans="2:15" s="93" customFormat="1" ht="24.95" customHeight="1">
      <c r="B123" s="443">
        <v>2</v>
      </c>
      <c r="C123" s="482"/>
      <c r="D123" s="483"/>
      <c r="E123" s="483"/>
      <c r="F123" s="483"/>
      <c r="G123" s="483"/>
      <c r="H123" s="483"/>
      <c r="I123" s="483"/>
      <c r="J123" s="483"/>
      <c r="K123" s="483"/>
      <c r="L123" s="483"/>
      <c r="M123" s="483"/>
      <c r="N123" s="484"/>
    </row>
    <row r="124" spans="2:15" s="139" customFormat="1" ht="30" customHeight="1">
      <c r="B124" s="419" t="s">
        <v>206</v>
      </c>
      <c r="C124" s="420"/>
      <c r="D124" s="420"/>
      <c r="E124" s="420"/>
      <c r="F124" s="420"/>
      <c r="G124" s="420"/>
      <c r="H124" s="420"/>
      <c r="I124" s="420"/>
      <c r="J124" s="420"/>
      <c r="K124" s="420"/>
      <c r="L124" s="420"/>
      <c r="M124" s="420"/>
      <c r="N124" s="421"/>
      <c r="O124" s="138"/>
    </row>
    <row r="125" spans="2:15" s="93" customFormat="1" ht="24.95" customHeight="1">
      <c r="B125" s="412">
        <v>1</v>
      </c>
      <c r="C125" s="413"/>
      <c r="D125" s="414" t="s">
        <v>373</v>
      </c>
      <c r="E125" s="414"/>
      <c r="F125" s="414"/>
      <c r="G125" s="414"/>
      <c r="H125" s="414"/>
      <c r="I125" s="414"/>
      <c r="J125" s="414"/>
      <c r="K125" s="414"/>
      <c r="L125" s="414"/>
      <c r="M125" s="414"/>
      <c r="N125" s="415"/>
    </row>
    <row r="126" spans="2:15" s="93" customFormat="1" ht="24.95" customHeight="1">
      <c r="B126" s="412">
        <v>2</v>
      </c>
      <c r="C126" s="413"/>
      <c r="D126" s="414" t="s">
        <v>447</v>
      </c>
      <c r="E126" s="414"/>
      <c r="F126" s="414"/>
      <c r="G126" s="414"/>
      <c r="H126" s="414"/>
      <c r="I126" s="414"/>
      <c r="J126" s="414"/>
      <c r="K126" s="414"/>
      <c r="L126" s="414"/>
      <c r="M126" s="414"/>
      <c r="N126" s="415"/>
    </row>
    <row r="127" spans="2:15" s="139" customFormat="1" ht="30" customHeight="1">
      <c r="B127" s="419" t="s">
        <v>140</v>
      </c>
      <c r="C127" s="420"/>
      <c r="D127" s="420"/>
      <c r="E127" s="420"/>
      <c r="F127" s="420"/>
      <c r="G127" s="420"/>
      <c r="H127" s="420"/>
      <c r="I127" s="420"/>
      <c r="J127" s="420"/>
      <c r="K127" s="420"/>
      <c r="L127" s="420"/>
      <c r="M127" s="420"/>
      <c r="N127" s="421"/>
      <c r="O127" s="138"/>
    </row>
    <row r="128" spans="2:15" s="93" customFormat="1" ht="24.95" customHeight="1">
      <c r="B128" s="412">
        <v>1</v>
      </c>
      <c r="C128" s="413"/>
      <c r="D128" s="414" t="s">
        <v>363</v>
      </c>
      <c r="E128" s="414"/>
      <c r="F128" s="414"/>
      <c r="G128" s="414"/>
      <c r="H128" s="414"/>
      <c r="I128" s="414"/>
      <c r="J128" s="414"/>
      <c r="K128" s="414"/>
      <c r="L128" s="414"/>
      <c r="M128" s="414"/>
      <c r="N128" s="415"/>
    </row>
    <row r="129" spans="2:14" s="93" customFormat="1" ht="24.95" customHeight="1">
      <c r="B129" s="412">
        <v>2</v>
      </c>
      <c r="C129" s="413"/>
      <c r="D129" s="414" t="s">
        <v>389</v>
      </c>
      <c r="E129" s="414"/>
      <c r="F129" s="414"/>
      <c r="G129" s="414"/>
      <c r="H129" s="414"/>
      <c r="I129" s="414"/>
      <c r="J129" s="414"/>
      <c r="K129" s="414"/>
      <c r="L129" s="414"/>
      <c r="M129" s="414"/>
      <c r="N129" s="415"/>
    </row>
    <row r="130" spans="2:14" s="93" customFormat="1" ht="24.95" customHeight="1">
      <c r="B130" s="412">
        <v>3</v>
      </c>
      <c r="C130" s="413"/>
      <c r="D130" s="439" t="s">
        <v>405</v>
      </c>
      <c r="E130" s="439"/>
      <c r="F130" s="439"/>
      <c r="G130" s="439"/>
      <c r="H130" s="439"/>
      <c r="I130" s="439"/>
      <c r="J130" s="439"/>
      <c r="K130" s="439"/>
      <c r="L130" s="439"/>
      <c r="M130" s="439"/>
      <c r="N130" s="440"/>
    </row>
    <row r="131" spans="2:14" s="93" customFormat="1" ht="24.95" customHeight="1">
      <c r="B131" s="412">
        <v>4</v>
      </c>
      <c r="C131" s="413"/>
      <c r="D131" s="439" t="s">
        <v>406</v>
      </c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</row>
    <row r="132" spans="2:14" s="139" customFormat="1" ht="30" customHeight="1">
      <c r="B132" s="416" t="s">
        <v>141</v>
      </c>
      <c r="C132" s="417"/>
      <c r="D132" s="417"/>
      <c r="E132" s="417"/>
      <c r="F132" s="417"/>
      <c r="G132" s="417"/>
      <c r="H132" s="417"/>
      <c r="I132" s="417"/>
      <c r="J132" s="417"/>
      <c r="K132" s="417"/>
      <c r="L132" s="417"/>
      <c r="M132" s="417"/>
      <c r="N132" s="418"/>
    </row>
    <row r="133" spans="2:14" s="93" customFormat="1" ht="24.95" customHeight="1">
      <c r="B133" s="412">
        <v>1</v>
      </c>
      <c r="C133" s="413"/>
      <c r="D133" s="414" t="s">
        <v>142</v>
      </c>
      <c r="E133" s="414"/>
      <c r="F133" s="414"/>
      <c r="G133" s="414"/>
      <c r="H133" s="414"/>
      <c r="I133" s="414"/>
      <c r="J133" s="414"/>
      <c r="K133" s="414"/>
      <c r="L133" s="414"/>
      <c r="M133" s="414"/>
      <c r="N133" s="415"/>
    </row>
    <row r="134" spans="2:14" s="93" customFormat="1" ht="24.95" customHeight="1">
      <c r="B134" s="412">
        <v>2</v>
      </c>
      <c r="C134" s="413"/>
      <c r="D134" s="414" t="s">
        <v>143</v>
      </c>
      <c r="E134" s="414"/>
      <c r="F134" s="414"/>
      <c r="G134" s="414"/>
      <c r="H134" s="414"/>
      <c r="I134" s="414"/>
      <c r="J134" s="414"/>
      <c r="K134" s="414"/>
      <c r="L134" s="414"/>
      <c r="M134" s="414"/>
      <c r="N134" s="415"/>
    </row>
    <row r="135" spans="2:14" s="93" customFormat="1" ht="24.95" customHeight="1">
      <c r="B135" s="412">
        <v>3</v>
      </c>
      <c r="C135" s="413"/>
      <c r="D135" s="414" t="s">
        <v>144</v>
      </c>
      <c r="E135" s="414"/>
      <c r="F135" s="414"/>
      <c r="G135" s="414"/>
      <c r="H135" s="414"/>
      <c r="I135" s="414"/>
      <c r="J135" s="414"/>
      <c r="K135" s="414"/>
      <c r="L135" s="414"/>
      <c r="M135" s="414"/>
      <c r="N135" s="415"/>
    </row>
    <row r="136" spans="2:14" s="139" customFormat="1" ht="30" customHeight="1">
      <c r="B136" s="416" t="s">
        <v>145</v>
      </c>
      <c r="C136" s="417"/>
      <c r="D136" s="417"/>
      <c r="E136" s="417"/>
      <c r="F136" s="417"/>
      <c r="G136" s="417"/>
      <c r="H136" s="417"/>
      <c r="I136" s="417"/>
      <c r="J136" s="417"/>
      <c r="K136" s="417"/>
      <c r="L136" s="417"/>
      <c r="M136" s="417"/>
      <c r="N136" s="418"/>
    </row>
    <row r="137" spans="2:14" s="139" customFormat="1" ht="30" customHeight="1">
      <c r="B137" s="436" t="s">
        <v>146</v>
      </c>
      <c r="C137" s="437"/>
      <c r="D137" s="437"/>
      <c r="E137" s="437"/>
      <c r="F137" s="437"/>
      <c r="G137" s="437"/>
      <c r="H137" s="437"/>
      <c r="I137" s="437"/>
      <c r="J137" s="437"/>
      <c r="K137" s="437"/>
      <c r="L137" s="437"/>
      <c r="M137" s="437"/>
      <c r="N137" s="438"/>
    </row>
    <row r="138" spans="2:14" s="93" customFormat="1" ht="24.95" customHeight="1">
      <c r="B138" s="412">
        <v>1</v>
      </c>
      <c r="C138" s="413"/>
      <c r="D138" s="414" t="s">
        <v>147</v>
      </c>
      <c r="E138" s="414"/>
      <c r="F138" s="414"/>
      <c r="G138" s="414"/>
      <c r="H138" s="414"/>
      <c r="I138" s="414"/>
      <c r="J138" s="414"/>
      <c r="K138" s="414"/>
      <c r="L138" s="414"/>
      <c r="M138" s="414"/>
      <c r="N138" s="415"/>
    </row>
    <row r="139" spans="2:14" s="93" customFormat="1" ht="24.95" customHeight="1">
      <c r="B139" s="412">
        <v>2</v>
      </c>
      <c r="C139" s="413"/>
      <c r="D139" s="414" t="s">
        <v>402</v>
      </c>
      <c r="E139" s="414"/>
      <c r="F139" s="414"/>
      <c r="G139" s="414"/>
      <c r="H139" s="414"/>
      <c r="I139" s="414"/>
      <c r="J139" s="414"/>
      <c r="K139" s="414"/>
      <c r="L139" s="414"/>
      <c r="M139" s="414"/>
      <c r="N139" s="415"/>
    </row>
    <row r="140" spans="2:14" s="93" customFormat="1" ht="24.95" customHeight="1">
      <c r="B140" s="412">
        <v>3</v>
      </c>
      <c r="C140" s="413"/>
      <c r="D140" s="414" t="s">
        <v>148</v>
      </c>
      <c r="E140" s="414"/>
      <c r="F140" s="414"/>
      <c r="G140" s="414"/>
      <c r="H140" s="414"/>
      <c r="I140" s="414"/>
      <c r="J140" s="414"/>
      <c r="K140" s="414"/>
      <c r="L140" s="414"/>
      <c r="M140" s="414"/>
      <c r="N140" s="415"/>
    </row>
    <row r="141" spans="2:14" s="93" customFormat="1" ht="24.95" customHeight="1">
      <c r="B141" s="412">
        <v>4</v>
      </c>
      <c r="C141" s="413"/>
      <c r="D141" s="414" t="s">
        <v>149</v>
      </c>
      <c r="E141" s="414"/>
      <c r="F141" s="414"/>
      <c r="G141" s="414"/>
      <c r="H141" s="414"/>
      <c r="I141" s="414"/>
      <c r="J141" s="414"/>
      <c r="K141" s="414"/>
      <c r="L141" s="414"/>
      <c r="M141" s="414"/>
      <c r="N141" s="415"/>
    </row>
    <row r="142" spans="2:14" s="93" customFormat="1" ht="24.95" customHeight="1">
      <c r="B142" s="412">
        <v>5</v>
      </c>
      <c r="C142" s="413"/>
      <c r="D142" s="414" t="s">
        <v>150</v>
      </c>
      <c r="E142" s="414"/>
      <c r="F142" s="414"/>
      <c r="G142" s="414"/>
      <c r="H142" s="414"/>
      <c r="I142" s="414"/>
      <c r="J142" s="414"/>
      <c r="K142" s="414"/>
      <c r="L142" s="414"/>
      <c r="M142" s="414"/>
      <c r="N142" s="415"/>
    </row>
    <row r="143" spans="2:14" s="93" customFormat="1" ht="24.95" customHeight="1">
      <c r="B143" s="412">
        <v>6</v>
      </c>
      <c r="C143" s="413"/>
      <c r="D143" s="414" t="s">
        <v>151</v>
      </c>
      <c r="E143" s="414"/>
      <c r="F143" s="414"/>
      <c r="G143" s="414"/>
      <c r="H143" s="414"/>
      <c r="I143" s="414"/>
      <c r="J143" s="414"/>
      <c r="K143" s="414"/>
      <c r="L143" s="414"/>
      <c r="M143" s="414"/>
      <c r="N143" s="415"/>
    </row>
    <row r="144" spans="2:14" s="140" customFormat="1" ht="30" customHeight="1">
      <c r="B144" s="416" t="s">
        <v>152</v>
      </c>
      <c r="C144" s="417"/>
      <c r="D144" s="417"/>
      <c r="E144" s="417"/>
      <c r="F144" s="417"/>
      <c r="G144" s="417"/>
      <c r="H144" s="417"/>
      <c r="I144" s="417"/>
      <c r="J144" s="417"/>
      <c r="K144" s="417"/>
      <c r="L144" s="417"/>
      <c r="M144" s="417"/>
      <c r="N144" s="418"/>
    </row>
    <row r="145" spans="2:14" s="93" customFormat="1" ht="24.95" customHeight="1">
      <c r="B145" s="412">
        <v>1</v>
      </c>
      <c r="C145" s="413"/>
      <c r="D145" s="414" t="s">
        <v>153</v>
      </c>
      <c r="E145" s="414"/>
      <c r="F145" s="414"/>
      <c r="G145" s="414"/>
      <c r="H145" s="414"/>
      <c r="I145" s="414"/>
      <c r="J145" s="414"/>
      <c r="K145" s="414"/>
      <c r="L145" s="414"/>
      <c r="M145" s="414"/>
      <c r="N145" s="415"/>
    </row>
    <row r="146" spans="2:14" s="93" customFormat="1" ht="135" customHeight="1">
      <c r="B146" s="412">
        <v>2</v>
      </c>
      <c r="C146" s="413"/>
      <c r="D146" s="422" t="s">
        <v>423</v>
      </c>
      <c r="E146" s="423"/>
      <c r="F146" s="423"/>
      <c r="G146" s="423"/>
      <c r="H146" s="423"/>
      <c r="I146" s="423"/>
      <c r="J146" s="423"/>
      <c r="K146" s="423"/>
      <c r="L146" s="423"/>
      <c r="M146" s="423"/>
      <c r="N146" s="424"/>
    </row>
    <row r="147" spans="2:14" s="93" customFormat="1" ht="24.95" customHeight="1">
      <c r="B147" s="412">
        <v>3</v>
      </c>
      <c r="C147" s="413"/>
      <c r="D147" s="414" t="s">
        <v>154</v>
      </c>
      <c r="E147" s="414"/>
      <c r="F147" s="414"/>
      <c r="G147" s="414"/>
      <c r="H147" s="414"/>
      <c r="I147" s="414"/>
      <c r="J147" s="414"/>
      <c r="K147" s="414"/>
      <c r="L147" s="414"/>
      <c r="M147" s="414"/>
      <c r="N147" s="415"/>
    </row>
    <row r="148" spans="2:14" s="93" customFormat="1" ht="24.95" customHeight="1">
      <c r="B148" s="412">
        <v>4</v>
      </c>
      <c r="C148" s="413"/>
      <c r="D148" s="414" t="s">
        <v>155</v>
      </c>
      <c r="E148" s="414"/>
      <c r="F148" s="414"/>
      <c r="G148" s="414"/>
      <c r="H148" s="414"/>
      <c r="I148" s="414"/>
      <c r="J148" s="414"/>
      <c r="K148" s="414"/>
      <c r="L148" s="414"/>
      <c r="M148" s="414"/>
      <c r="N148" s="415"/>
    </row>
    <row r="149" spans="2:14" s="140" customFormat="1" ht="30" customHeight="1">
      <c r="B149" s="416" t="s">
        <v>156</v>
      </c>
      <c r="C149" s="417"/>
      <c r="D149" s="417"/>
      <c r="E149" s="417"/>
      <c r="F149" s="417"/>
      <c r="G149" s="417"/>
      <c r="H149" s="417"/>
      <c r="I149" s="417"/>
      <c r="J149" s="417"/>
      <c r="K149" s="417"/>
      <c r="L149" s="417"/>
      <c r="M149" s="417"/>
      <c r="N149" s="418"/>
    </row>
    <row r="150" spans="2:14" s="93" customFormat="1" ht="24.95" customHeight="1">
      <c r="B150" s="412">
        <v>1</v>
      </c>
      <c r="C150" s="413"/>
      <c r="D150" s="414" t="s">
        <v>157</v>
      </c>
      <c r="E150" s="414"/>
      <c r="F150" s="414"/>
      <c r="G150" s="414"/>
      <c r="H150" s="414"/>
      <c r="I150" s="414"/>
      <c r="J150" s="414"/>
      <c r="K150" s="414"/>
      <c r="L150" s="414"/>
      <c r="M150" s="414"/>
      <c r="N150" s="415"/>
    </row>
    <row r="151" spans="2:14" s="93" customFormat="1" ht="55.9" customHeight="1">
      <c r="B151" s="412">
        <v>2</v>
      </c>
      <c r="C151" s="413"/>
      <c r="D151" s="422" t="s">
        <v>158</v>
      </c>
      <c r="E151" s="423"/>
      <c r="F151" s="423"/>
      <c r="G151" s="423"/>
      <c r="H151" s="423"/>
      <c r="I151" s="423"/>
      <c r="J151" s="423"/>
      <c r="K151" s="423"/>
      <c r="L151" s="423"/>
      <c r="M151" s="423"/>
      <c r="N151" s="424"/>
    </row>
    <row r="152" spans="2:14" s="140" customFormat="1" ht="30" customHeight="1">
      <c r="B152" s="416" t="s">
        <v>159</v>
      </c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8"/>
    </row>
    <row r="153" spans="2:14" s="93" customFormat="1" ht="24.95" customHeight="1">
      <c r="B153" s="412">
        <v>1</v>
      </c>
      <c r="C153" s="413"/>
      <c r="D153" s="441" t="s">
        <v>160</v>
      </c>
      <c r="E153" s="441"/>
      <c r="F153" s="441"/>
      <c r="G153" s="441"/>
      <c r="H153" s="441"/>
      <c r="I153" s="441"/>
      <c r="J153" s="441"/>
      <c r="K153" s="441"/>
      <c r="L153" s="441"/>
      <c r="M153" s="441"/>
      <c r="N153" s="442"/>
    </row>
    <row r="154" spans="2:14" s="93" customFormat="1" ht="24.95" customHeight="1">
      <c r="B154" s="412">
        <v>2</v>
      </c>
      <c r="C154" s="413"/>
      <c r="D154" s="441" t="s">
        <v>161</v>
      </c>
      <c r="E154" s="441"/>
      <c r="F154" s="441"/>
      <c r="G154" s="441"/>
      <c r="H154" s="441"/>
      <c r="I154" s="441"/>
      <c r="J154" s="441"/>
      <c r="K154" s="441"/>
      <c r="L154" s="441"/>
      <c r="M154" s="441"/>
      <c r="N154" s="442"/>
    </row>
    <row r="155" spans="2:14" s="93" customFormat="1" ht="49.9" customHeight="1">
      <c r="B155" s="412">
        <v>3</v>
      </c>
      <c r="C155" s="413"/>
      <c r="D155" s="446" t="s">
        <v>162</v>
      </c>
      <c r="E155" s="447"/>
      <c r="F155" s="447"/>
      <c r="G155" s="447"/>
      <c r="H155" s="447"/>
      <c r="I155" s="447"/>
      <c r="J155" s="447"/>
      <c r="K155" s="447"/>
      <c r="L155" s="447"/>
      <c r="M155" s="447"/>
      <c r="N155" s="448"/>
    </row>
    <row r="156" spans="2:14" s="93" customFormat="1" ht="24.95" customHeight="1">
      <c r="B156" s="412">
        <v>4</v>
      </c>
      <c r="C156" s="413"/>
      <c r="D156" s="441" t="s">
        <v>163</v>
      </c>
      <c r="E156" s="441"/>
      <c r="F156" s="441"/>
      <c r="G156" s="441"/>
      <c r="H156" s="441"/>
      <c r="I156" s="441"/>
      <c r="J156" s="441"/>
      <c r="K156" s="441"/>
      <c r="L156" s="441"/>
      <c r="M156" s="441"/>
      <c r="N156" s="442"/>
    </row>
    <row r="157" spans="2:14" s="140" customFormat="1" ht="30" customHeight="1">
      <c r="B157" s="416" t="s">
        <v>164</v>
      </c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8"/>
    </row>
    <row r="158" spans="2:14" s="93" customFormat="1" ht="24.95" customHeight="1">
      <c r="B158" s="412">
        <v>1</v>
      </c>
      <c r="C158" s="413"/>
      <c r="D158" s="441" t="s">
        <v>165</v>
      </c>
      <c r="E158" s="441"/>
      <c r="F158" s="441"/>
      <c r="G158" s="441"/>
      <c r="H158" s="441"/>
      <c r="I158" s="441"/>
      <c r="J158" s="441"/>
      <c r="K158" s="441"/>
      <c r="L158" s="441"/>
      <c r="M158" s="441"/>
      <c r="N158" s="442"/>
    </row>
    <row r="159" spans="2:14" s="93" customFormat="1" ht="24.95" customHeight="1">
      <c r="B159" s="412">
        <v>2</v>
      </c>
      <c r="C159" s="413"/>
      <c r="D159" s="441" t="s">
        <v>166</v>
      </c>
      <c r="E159" s="441"/>
      <c r="F159" s="441"/>
      <c r="G159" s="441"/>
      <c r="H159" s="441"/>
      <c r="I159" s="441"/>
      <c r="J159" s="441"/>
      <c r="K159" s="441"/>
      <c r="L159" s="441"/>
      <c r="M159" s="441"/>
      <c r="N159" s="442"/>
    </row>
    <row r="160" spans="2:14" s="93" customFormat="1" ht="24.95" customHeight="1">
      <c r="B160" s="412">
        <v>3</v>
      </c>
      <c r="C160" s="413"/>
      <c r="D160" s="441" t="s">
        <v>167</v>
      </c>
      <c r="E160" s="441"/>
      <c r="F160" s="441"/>
      <c r="G160" s="441"/>
      <c r="H160" s="441"/>
      <c r="I160" s="441"/>
      <c r="J160" s="441"/>
      <c r="K160" s="441"/>
      <c r="L160" s="441"/>
      <c r="M160" s="441"/>
      <c r="N160" s="442"/>
    </row>
    <row r="161" spans="2:14" s="93" customFormat="1" ht="24.95" customHeight="1">
      <c r="B161" s="412">
        <v>4</v>
      </c>
      <c r="C161" s="413"/>
      <c r="D161" s="441" t="s">
        <v>401</v>
      </c>
      <c r="E161" s="441"/>
      <c r="F161" s="441"/>
      <c r="G161" s="441"/>
      <c r="H161" s="441"/>
      <c r="I161" s="441"/>
      <c r="J161" s="441"/>
      <c r="K161" s="441"/>
      <c r="L161" s="441"/>
      <c r="M161" s="441"/>
      <c r="N161" s="442"/>
    </row>
    <row r="162" spans="2:14" s="93" customFormat="1" ht="24.95" customHeight="1">
      <c r="B162" s="443" t="s">
        <v>239</v>
      </c>
      <c r="C162" s="444"/>
      <c r="D162" s="444"/>
      <c r="E162" s="444"/>
      <c r="F162" s="444"/>
      <c r="G162" s="444"/>
      <c r="H162" s="444"/>
      <c r="I162" s="444"/>
      <c r="J162" s="444"/>
      <c r="K162" s="444"/>
      <c r="L162" s="444"/>
      <c r="M162" s="444"/>
      <c r="N162" s="445"/>
    </row>
    <row r="163" spans="2:14" s="93" customFormat="1" ht="24.95" customHeight="1">
      <c r="B163" s="443" t="s">
        <v>240</v>
      </c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5"/>
    </row>
    <row r="164" spans="2:14" s="93" customFormat="1" ht="41.25" customHeight="1">
      <c r="B164" s="461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3"/>
    </row>
    <row r="165" spans="2:14" s="93" customFormat="1" ht="39.950000000000003" customHeight="1">
      <c r="B165" s="464"/>
      <c r="C165" s="465"/>
      <c r="D165" s="465"/>
      <c r="E165" s="465"/>
      <c r="F165" s="465"/>
      <c r="G165" s="465"/>
      <c r="H165" s="465"/>
      <c r="I165" s="465"/>
      <c r="J165" s="465"/>
      <c r="K165" s="465"/>
      <c r="L165" s="465"/>
      <c r="M165" s="465"/>
      <c r="N165" s="466"/>
    </row>
    <row r="166" spans="2:14" s="93" customFormat="1" ht="41.25" customHeight="1">
      <c r="B166" s="464"/>
      <c r="C166" s="465"/>
      <c r="D166" s="465"/>
      <c r="E166" s="465"/>
      <c r="F166" s="465"/>
      <c r="G166" s="465"/>
      <c r="H166" s="465"/>
      <c r="I166" s="465"/>
      <c r="J166" s="465"/>
      <c r="K166" s="465"/>
      <c r="L166" s="465"/>
      <c r="M166" s="465"/>
      <c r="N166" s="466"/>
    </row>
    <row r="167" spans="2:14" s="93" customFormat="1" ht="39.950000000000003" customHeight="1" thickBot="1">
      <c r="B167" s="467"/>
      <c r="C167" s="468"/>
      <c r="D167" s="468"/>
      <c r="E167" s="468"/>
      <c r="F167" s="468"/>
      <c r="G167" s="468"/>
      <c r="H167" s="468"/>
      <c r="I167" s="468"/>
      <c r="J167" s="468"/>
      <c r="K167" s="468"/>
      <c r="L167" s="468"/>
      <c r="M167" s="468"/>
      <c r="N167" s="469"/>
    </row>
    <row r="168" spans="2:14" s="93" customFormat="1" ht="30" customHeight="1" thickTop="1">
      <c r="B168" s="451" t="s">
        <v>110</v>
      </c>
      <c r="C168" s="452"/>
      <c r="D168" s="452"/>
      <c r="E168" s="455"/>
      <c r="F168" s="456"/>
      <c r="G168" s="456"/>
      <c r="H168" s="456"/>
      <c r="I168" s="456"/>
      <c r="J168" s="456"/>
      <c r="K168" s="456"/>
      <c r="L168" s="457"/>
      <c r="M168" s="452" t="s">
        <v>204</v>
      </c>
      <c r="N168" s="453"/>
    </row>
    <row r="169" spans="2:14" s="93" customFormat="1" ht="33" customHeight="1" thickBot="1">
      <c r="B169" s="454" t="s">
        <v>107</v>
      </c>
      <c r="C169" s="449"/>
      <c r="D169" s="449"/>
      <c r="E169" s="458"/>
      <c r="F169" s="459"/>
      <c r="G169" s="459"/>
      <c r="H169" s="459"/>
      <c r="I169" s="459"/>
      <c r="J169" s="459"/>
      <c r="K169" s="459"/>
      <c r="L169" s="460"/>
      <c r="M169" s="449" t="s">
        <v>108</v>
      </c>
      <c r="N169" s="450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43708</v>
      </c>
      <c r="F2" s="517" t="s">
        <v>244</v>
      </c>
      <c r="G2" s="517"/>
    </row>
    <row r="3" spans="3:13">
      <c r="C3" s="297" t="s">
        <v>126</v>
      </c>
      <c r="D3" s="518" t="str">
        <f>QUOTATION!F7</f>
        <v>Supriya</v>
      </c>
      <c r="E3" s="518"/>
      <c r="F3" s="521" t="s">
        <v>245</v>
      </c>
      <c r="G3" s="522">
        <f>QUOTATION!N8</f>
        <v>43708</v>
      </c>
    </row>
    <row r="4" spans="3:13">
      <c r="C4" s="297" t="s">
        <v>242</v>
      </c>
      <c r="D4" s="519" t="str">
        <f>QUOTATION!M6</f>
        <v>ABPL-DE-19.20-2177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168</v>
      </c>
      <c r="D6" s="518" t="str">
        <f>QUOTATION!F9</f>
        <v>Ms. Prathyusha : 8008103067</v>
      </c>
      <c r="E6" s="518"/>
      <c r="F6" s="521"/>
      <c r="G6" s="523"/>
    </row>
    <row r="7" spans="3:13">
      <c r="C7" s="297" t="s">
        <v>376</v>
      </c>
      <c r="D7" s="518" t="str">
        <f>QUOTATION!M10</f>
        <v>MK Team</v>
      </c>
      <c r="E7" s="518"/>
      <c r="F7" s="521"/>
      <c r="G7" s="523"/>
    </row>
    <row r="8" spans="3:13">
      <c r="C8" s="297" t="s">
        <v>176</v>
      </c>
      <c r="D8" s="518" t="str">
        <f>QUOTATION!F10</f>
        <v>Anodized</v>
      </c>
      <c r="E8" s="518"/>
      <c r="F8" s="521"/>
      <c r="G8" s="523"/>
    </row>
    <row r="9" spans="3:13">
      <c r="C9" s="297" t="s">
        <v>177</v>
      </c>
      <c r="D9" s="518" t="str">
        <f>QUOTATION!I10</f>
        <v>Silver</v>
      </c>
      <c r="E9" s="518"/>
      <c r="F9" s="521"/>
      <c r="G9" s="523"/>
    </row>
    <row r="10" spans="3:13">
      <c r="C10" s="297" t="s">
        <v>179</v>
      </c>
      <c r="D10" s="518" t="str">
        <f>QUOTATION!I8</f>
        <v>1.5Kpa</v>
      </c>
      <c r="E10" s="518"/>
      <c r="F10" s="521"/>
      <c r="G10" s="523"/>
    </row>
    <row r="11" spans="3:13">
      <c r="C11" s="297" t="s">
        <v>241</v>
      </c>
      <c r="D11" s="518" t="str">
        <f>QUOTATION!M9</f>
        <v>Ranjan</v>
      </c>
      <c r="E11" s="518"/>
      <c r="F11" s="521"/>
      <c r="G11" s="523"/>
    </row>
    <row r="12" spans="3:13">
      <c r="C12" s="297" t="s">
        <v>243</v>
      </c>
      <c r="D12" s="520">
        <f>QUOTATION!M7</f>
        <v>43708</v>
      </c>
      <c r="E12" s="520"/>
      <c r="F12" s="521"/>
      <c r="G12" s="524"/>
    </row>
    <row r="13" spans="3:13">
      <c r="C13" s="193" t="s">
        <v>235</v>
      </c>
      <c r="D13" s="513" t="s">
        <v>231</v>
      </c>
      <c r="E13" s="514"/>
      <c r="F13" s="515" t="s">
        <v>232</v>
      </c>
      <c r="G13" s="516"/>
    </row>
    <row r="14" spans="3:13">
      <c r="C14" s="194" t="s">
        <v>233</v>
      </c>
      <c r="D14" s="296"/>
      <c r="E14" s="244">
        <f>Pricing!L104</f>
        <v>7935.0300000000007</v>
      </c>
      <c r="F14" s="205"/>
      <c r="G14" s="206">
        <f>E14</f>
        <v>7935.0300000000007</v>
      </c>
    </row>
    <row r="15" spans="3:13">
      <c r="C15" s="194" t="s">
        <v>234</v>
      </c>
      <c r="D15" s="296">
        <f>'Changable Values'!D4</f>
        <v>83</v>
      </c>
      <c r="E15" s="199">
        <f>E14*D15</f>
        <v>658607.49000000011</v>
      </c>
      <c r="F15" s="205"/>
      <c r="G15" s="207">
        <f>E15</f>
        <v>658607.49000000011</v>
      </c>
    </row>
    <row r="16" spans="3:13">
      <c r="C16" s="195" t="s">
        <v>97</v>
      </c>
      <c r="D16" s="200">
        <f>'Changable Values'!D5</f>
        <v>0.1</v>
      </c>
      <c r="E16" s="199">
        <f>E15*D16</f>
        <v>65860.749000000011</v>
      </c>
      <c r="F16" s="208">
        <f>'Changable Values'!D5</f>
        <v>0.1</v>
      </c>
      <c r="G16" s="207">
        <f>G15*F16</f>
        <v>65860.749000000011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79691.506290000005</v>
      </c>
      <c r="F17" s="208">
        <f>'Changable Values'!D6</f>
        <v>0.11</v>
      </c>
      <c r="G17" s="207">
        <f>SUM(G15:G16)*F17</f>
        <v>79691.506290000005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4020.7987264500007</v>
      </c>
      <c r="F18" s="208">
        <f>'Changable Values'!D7</f>
        <v>5.0000000000000001E-3</v>
      </c>
      <c r="G18" s="207">
        <f>SUM(G15:G17)*F18</f>
        <v>4020.7987264500007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8081.8054401645004</v>
      </c>
      <c r="F19" s="208">
        <f>'Changable Values'!D8</f>
        <v>0.01</v>
      </c>
      <c r="G19" s="207">
        <f>SUM(G15:G18)*F19</f>
        <v>8081.8054401645004</v>
      </c>
    </row>
    <row r="20" spans="3:7">
      <c r="C20" s="195" t="s">
        <v>99</v>
      </c>
      <c r="D20" s="201"/>
      <c r="E20" s="199">
        <f>SUM(E15:E19)</f>
        <v>816262.34945661458</v>
      </c>
      <c r="F20" s="208"/>
      <c r="G20" s="207">
        <f>SUM(G15:G19)</f>
        <v>816262.34945661458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12243.935241849218</v>
      </c>
      <c r="F21" s="208">
        <f>'Changable Values'!D9</f>
        <v>1.4999999999999999E-2</v>
      </c>
      <c r="G21" s="207">
        <f>G20*F21</f>
        <v>12243.935241849218</v>
      </c>
    </row>
    <row r="22" spans="3:7">
      <c r="C22" s="195" t="s">
        <v>189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228</v>
      </c>
      <c r="D23" s="198"/>
      <c r="E23" s="199">
        <f>'Cost Calculation'!AD109</f>
        <v>185631.93</v>
      </c>
      <c r="F23" s="209"/>
      <c r="G23" s="207">
        <f t="shared" si="0"/>
        <v>185631.93</v>
      </c>
    </row>
    <row r="24" spans="3:7">
      <c r="C24" s="195" t="s">
        <v>229</v>
      </c>
      <c r="D24" s="198"/>
      <c r="E24" s="199">
        <f>'Cost Calculation'!AH111</f>
        <v>28742.134426229506</v>
      </c>
      <c r="F24" s="209"/>
      <c r="G24" s="207">
        <f t="shared" si="0"/>
        <v>28742.134426229506</v>
      </c>
    </row>
    <row r="25" spans="3:7">
      <c r="C25" s="196" t="s">
        <v>237</v>
      </c>
      <c r="D25" s="198"/>
      <c r="E25" s="199">
        <f>'Cost Calculation'!AJ109</f>
        <v>28336.229999999996</v>
      </c>
      <c r="F25" s="209"/>
      <c r="G25" s="207">
        <f t="shared" si="0"/>
        <v>28336.229999999996</v>
      </c>
    </row>
    <row r="26" spans="3:7">
      <c r="C26" s="196" t="s">
        <v>238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69783.011999999988</v>
      </c>
      <c r="F27" s="209"/>
      <c r="G27" s="207">
        <f t="shared" si="0"/>
        <v>69783.011999999988</v>
      </c>
    </row>
    <row r="28" spans="3:7">
      <c r="C28" s="195" t="s">
        <v>88</v>
      </c>
      <c r="D28" s="198"/>
      <c r="E28" s="199">
        <f>'Cost Calculation'!AN109</f>
        <v>55826.409599999992</v>
      </c>
      <c r="F28" s="209"/>
      <c r="G28" s="207">
        <f t="shared" si="0"/>
        <v>55826.409599999992</v>
      </c>
    </row>
    <row r="29" spans="3:7">
      <c r="C29" s="293" t="s">
        <v>379</v>
      </c>
      <c r="D29" s="294"/>
      <c r="E29" s="295">
        <f>SUM(E20:E28)</f>
        <v>1196826.0007246933</v>
      </c>
      <c r="F29" s="209"/>
      <c r="G29" s="207">
        <f>SUM(G20:G21,G24)</f>
        <v>857248.41912469326</v>
      </c>
    </row>
    <row r="30" spans="3:7">
      <c r="C30" s="293" t="s">
        <v>380</v>
      </c>
      <c r="D30" s="294"/>
      <c r="E30" s="295">
        <f>E29/E33</f>
        <v>1715.0678459174178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1071560.5239058668</v>
      </c>
      <c r="F31" s="214">
        <f>'Changable Values'!D23</f>
        <v>1.25</v>
      </c>
      <c r="G31" s="207">
        <f>G29*F31</f>
        <v>1071560.5239058665</v>
      </c>
    </row>
    <row r="32" spans="3:7">
      <c r="C32" s="290" t="s">
        <v>5</v>
      </c>
      <c r="D32" s="291"/>
      <c r="E32" s="292">
        <f>E31+E29</f>
        <v>2268386.5246305601</v>
      </c>
      <c r="F32" s="205"/>
      <c r="G32" s="207">
        <f>SUM(G25:G31,G22:G23)</f>
        <v>2268386.5246305601</v>
      </c>
    </row>
    <row r="33" spans="3:7">
      <c r="C33" s="300" t="s">
        <v>230</v>
      </c>
      <c r="D33" s="301"/>
      <c r="E33" s="308">
        <f>'Cost Calculation'!K109</f>
        <v>697.83012000000008</v>
      </c>
      <c r="F33" s="210"/>
      <c r="G33" s="211">
        <f>E33</f>
        <v>697.83012000000008</v>
      </c>
    </row>
    <row r="34" spans="3:7">
      <c r="C34" s="302" t="s">
        <v>9</v>
      </c>
      <c r="D34" s="303"/>
      <c r="E34" s="304">
        <f>QUOTATION!L116</f>
        <v>28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3250.6285693580548</v>
      </c>
      <c r="F35" s="212"/>
      <c r="G35" s="213">
        <f>G32/(G33)</f>
        <v>3250.6285693580548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2019-09-04T05:48:05Z</cp:lastPrinted>
  <dcterms:created xsi:type="dcterms:W3CDTF">2010-12-18T06:34:46Z</dcterms:created>
  <dcterms:modified xsi:type="dcterms:W3CDTF">2019-09-04T05:49:09Z</dcterms:modified>
</cp:coreProperties>
</file>